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2" windowHeight="11760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4. Állami tám." sheetId="5" r:id="rId5"/>
    <sheet name="5. Felhalmozás" sheetId="6" r:id="rId6"/>
    <sheet name="6. Ellátottak pénzbeli jutt." sheetId="7" r:id="rId7"/>
    <sheet name="7.Tám.ért. kiadások" sheetId="8" r:id="rId8"/>
    <sheet name="8. Közvetett támogatás" sheetId="9" r:id="rId9"/>
    <sheet name="9. Projekt" sheetId="10" r:id="rId10"/>
    <sheet name="10. Többéves döntések" sheetId="11" r:id="rId11"/>
    <sheet name="11,a Kiadás feladatonként+létsz" sheetId="12" r:id="rId12"/>
    <sheet name="11,b Bevétel feladatonként" sheetId="13" r:id="rId13"/>
    <sheet name="12.Pénzeszk.vált." sheetId="14" r:id="rId14"/>
    <sheet name="13,a Pénzmaradvány" sheetId="15" r:id="rId15"/>
    <sheet name="13,b Pénzmaradvány intézmény" sheetId="16" r:id="rId16"/>
    <sheet name="14. Pénzforg.jelentés" sheetId="17" r:id="rId17"/>
    <sheet name="15,a Vagyonkimutatás(E)" sheetId="18" r:id="rId18"/>
    <sheet name="15,b Vagyonkimutatás (F)" sheetId="19" r:id="rId19"/>
    <sheet name="16. Gazd.szerv.rész." sheetId="20" r:id="rId20"/>
  </sheets>
  <externalReferences>
    <externalReference r:id="rId23"/>
  </externalReferences>
  <definedNames>
    <definedName name="_xlfn.IFERROR" hidden="1">#NAME?</definedName>
    <definedName name="_xlnm.Print_Titles" localSheetId="11">'11,a Kiadás feladatonként+létsz'!$4:$5</definedName>
    <definedName name="_xlnm.Print_Titles" localSheetId="12">'11,b Bevétel feladatonként'!$4:$5</definedName>
    <definedName name="_xlnm.Print_Titles" localSheetId="17">'15,a Vagyonkimutatás(E)'!$3:$6</definedName>
    <definedName name="_xlnm.Print_Area" localSheetId="0">'1. Mérlegszerű'!$A$1:$J$55</definedName>
    <definedName name="_xlnm.Print_Area" localSheetId="11">'11,a Kiadás feladatonként+létsz'!$A$1:$M$60</definedName>
    <definedName name="_xlnm.Print_Area" localSheetId="12">'11,b Bevétel feladatonként'!$A$1:$R$58</definedName>
    <definedName name="_xlnm.Print_Area" localSheetId="15">'13,b Pénzmaradvány intézmény'!$A$1:$G$11</definedName>
    <definedName name="_xlnm.Print_Area" localSheetId="17">'15,a Vagyonkimutatás(E)'!$A$1:$D$44</definedName>
    <definedName name="_xlnm.Print_Area" localSheetId="18">'15,b Vagyonkimutatás (F)'!$A$1:$D$22</definedName>
    <definedName name="_xlnm.Print_Area" localSheetId="1">'2,a Elemi bevételek'!$A$1:$E$46</definedName>
    <definedName name="_xlnm.Print_Area" localSheetId="2">'2,b Elemi kiadások'!$A$1:$E$63</definedName>
    <definedName name="_xlnm.Print_Area" localSheetId="4">'4. Állami tám.'!$A:$H</definedName>
    <definedName name="_xlnm.Print_Area" localSheetId="5">'5. Felhalmozás'!$C$1:$J$28</definedName>
    <definedName name="_xlnm.Print_Area" localSheetId="7">'7.Tám.ért. kiadások'!$A$1:$D$27</definedName>
    <definedName name="_xlnm.Print_Area" localSheetId="9">'9. Projekt'!$A$1:$K$14</definedName>
  </definedNames>
  <calcPr fullCalcOnLoad="1"/>
</workbook>
</file>

<file path=xl/sharedStrings.xml><?xml version="1.0" encoding="utf-8"?>
<sst xmlns="http://schemas.openxmlformats.org/spreadsheetml/2006/main" count="1372" uniqueCount="790">
  <si>
    <t>Bevételek összesen (28)</t>
  </si>
  <si>
    <t>Költségvetési pénzforgalmi kiadások összesen (01+02+03+04+05+06+07+08 )</t>
  </si>
  <si>
    <t>Rendszeres gyermekvédelmi kedvezményben részesülők természetbeli támogatása</t>
  </si>
  <si>
    <t xml:space="preserve">Foglalkoztatást helyettesítő támogatás </t>
  </si>
  <si>
    <t xml:space="preserve">Lakásfenntartási támogatás  </t>
  </si>
  <si>
    <t>Rendszeres szociális segély</t>
  </si>
  <si>
    <t>Átmeneti segély</t>
  </si>
  <si>
    <t>Egyéb, az önkormányzat rendeletében megállapított pénzbeli juttatás</t>
  </si>
  <si>
    <t>Önkormányzati hatáskörben adott természetbeli ellátások</t>
  </si>
  <si>
    <t>Kormányzati funkció száma</t>
  </si>
  <si>
    <t>Önként  váll.</t>
  </si>
  <si>
    <t>Létszám fő</t>
  </si>
  <si>
    <t>Személyi juttatások                  K1</t>
  </si>
  <si>
    <t>Munkaadókat terhelő járulékok              K2</t>
  </si>
  <si>
    <t>Ellátottak pénzbeli juttatásai   K4</t>
  </si>
  <si>
    <t>Egyéb működési célú kiadások                                                                                      K5</t>
  </si>
  <si>
    <t>Felújítások                    K7</t>
  </si>
  <si>
    <t>Egyéb felhalmozási  célú kiadások                                                                  K8</t>
  </si>
  <si>
    <t>Kötelező</t>
  </si>
  <si>
    <t>A, ÖNKORMÁNYZAT</t>
  </si>
  <si>
    <t>011130</t>
  </si>
  <si>
    <t>Önkorm.és önk.hiv.jogalkotó és ált.igazg.tev.</t>
  </si>
  <si>
    <t>K</t>
  </si>
  <si>
    <t>013320</t>
  </si>
  <si>
    <t>Köztemető fenntartás-és üzemeltetés</t>
  </si>
  <si>
    <t>Önkormányzati vagyonnal való gazdálkodás</t>
  </si>
  <si>
    <t>018010</t>
  </si>
  <si>
    <t>018030</t>
  </si>
  <si>
    <t>Támogatási célú finanszírozási müveletek</t>
  </si>
  <si>
    <t>ÁLTALÁNOS KÖZSZOLGÁLTATÁSOK</t>
  </si>
  <si>
    <t>041233</t>
  </si>
  <si>
    <t>Hosszabb időtartamú közfoglalkoztatás</t>
  </si>
  <si>
    <t>045150</t>
  </si>
  <si>
    <t>M.n.s szárazföldi személyszállítás</t>
  </si>
  <si>
    <t>Közutak, hidak,alagutak üzemelt., fennt.üzemeltetése</t>
  </si>
  <si>
    <t>GAZDASÁGI ÜGYEK</t>
  </si>
  <si>
    <t>Szennyvíz gyűjtése, tisztítása, elhelyezése</t>
  </si>
  <si>
    <t>KÖRNYEZETVÉDELEM</t>
  </si>
  <si>
    <t>064010</t>
  </si>
  <si>
    <t>Közvilágítás</t>
  </si>
  <si>
    <t>066010</t>
  </si>
  <si>
    <t>Zöldterület -kezelés</t>
  </si>
  <si>
    <t>Város-,községgazdálkodási egyéb feladatok</t>
  </si>
  <si>
    <t>LAKÁS- ÉS KÖZMŰELLÁTÁS</t>
  </si>
  <si>
    <t>072111</t>
  </si>
  <si>
    <t>Háziorvosi alapellátás</t>
  </si>
  <si>
    <t>072311</t>
  </si>
  <si>
    <t>Fogorvosi alapellátás</t>
  </si>
  <si>
    <t>Fogorvosi ügyeleti ellátás</t>
  </si>
  <si>
    <t>074031</t>
  </si>
  <si>
    <t>Család és nővédelmi egészségügyi gond.</t>
  </si>
  <si>
    <t>EGÉSZSÉGÜGY</t>
  </si>
  <si>
    <t>Sportlétesítmények működtetése és fejl.</t>
  </si>
  <si>
    <t>082044</t>
  </si>
  <si>
    <t>Könyvtári szolgáltatások</t>
  </si>
  <si>
    <t>082064</t>
  </si>
  <si>
    <t>Múzeumi, közművelődési, közösségi színterek működtetése</t>
  </si>
  <si>
    <t>Közművelődési intézmények, közösségi színterek működtetések</t>
  </si>
  <si>
    <t>SZABADIDŐ, KULTÚRA ÉS VALLÁS</t>
  </si>
  <si>
    <t>OKTATÁS</t>
  </si>
  <si>
    <t>104051</t>
  </si>
  <si>
    <t>Gyermekvédelmi pénzb.és termb.ellátások</t>
  </si>
  <si>
    <t>105010</t>
  </si>
  <si>
    <t>Munknélküli aktív korúak ellátása</t>
  </si>
  <si>
    <t>106020</t>
  </si>
  <si>
    <t>Lakásfenntartással, lakhatással kapcs összefogl.ellát.</t>
  </si>
  <si>
    <t>Szociális étkezés</t>
  </si>
  <si>
    <t>Egyéb szoc.pénzbeli és temészetbni ellátások,támog.</t>
  </si>
  <si>
    <t>SZOCIÁLIS BIZTONSÁG</t>
  </si>
  <si>
    <t xml:space="preserve">ÖNKORMÁNYZAT ÖSSZESEN </t>
  </si>
  <si>
    <t>B, KÖZÖS ÖNKORMÁNYZATI HIVATAL</t>
  </si>
  <si>
    <t>KÖZÖS ÖNKORMÁNYZATI HIVATAL ÖSSZESEN</t>
  </si>
  <si>
    <t xml:space="preserve">MINDÖSSZESEN </t>
  </si>
  <si>
    <t>Sor- szám</t>
  </si>
  <si>
    <t>Szak- feladat száma</t>
  </si>
  <si>
    <t>Felhalmozási célú támogatatások áht-n belülről         B2</t>
  </si>
  <si>
    <t>Közhatalmi bevételek     B3</t>
  </si>
  <si>
    <t>Működési bevételek     B4</t>
  </si>
  <si>
    <t>Felhalmozási bevételek      B5</t>
  </si>
  <si>
    <t xml:space="preserve"> Működési célú  átvett pénzeszköz                            B6</t>
  </si>
  <si>
    <t>Felhalmozási célú átvett pénzeszköz                                    B7</t>
  </si>
  <si>
    <t>Összesen</t>
  </si>
  <si>
    <t>Önkormányzati működési támogatás          B11</t>
  </si>
  <si>
    <t>Egyéb működési célú támogatás        B16</t>
  </si>
  <si>
    <t>2014. ÉVI MŰKÖDÉSI ÉS FELHALMOZÁSI CÉLÚ BEVÉTELEI ÉS KIADÁSAI</t>
  </si>
  <si>
    <t>Csesztreg Község Önkormányzata által nyútjtott közvetett támogatások 2014. évben (kedvezmények)</t>
  </si>
  <si>
    <t>CSESZTREG KÖZSÉG ÖNKORMÁNYZATA ÉS INTÉZMÉNYE 2014. ÉVI BEVÉTELEI FELADATOK SZERINT</t>
  </si>
  <si>
    <t>Költségvetési szerv neve</t>
  </si>
  <si>
    <t>Pénzeszközök változása év közben</t>
  </si>
  <si>
    <t>CSESZTREG KÖZSÉG ÖNKORMÁNYZATA</t>
  </si>
  <si>
    <t>PÉNZESZKÖZEINEK VÁLTOZÁSÁNAK LEVEZETÉSE 2014. ÉVBEN</t>
  </si>
  <si>
    <t>Csesztreg Község Önkormányzata</t>
  </si>
  <si>
    <t>Alaptevékenység költségvetési egyenlege</t>
  </si>
  <si>
    <t>Összes maradvány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</si>
  <si>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</si>
  <si>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Szabad</t>
  </si>
  <si>
    <t>Pénzmaradvány</t>
  </si>
  <si>
    <t>2014. ÉV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</si>
  <si>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</si>
  <si>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</si>
  <si>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</si>
  <si>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</si>
  <si>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</si>
  <si>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</si>
  <si>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</si>
  <si>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</si>
  <si>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Alaptevékenység frinanszírozási egyenlege</t>
  </si>
  <si>
    <t>Kötelezettség- vállalással terhelt</t>
  </si>
  <si>
    <t>Beruházások             K6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</si>
  <si>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</si>
  <si>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</si>
  <si>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</si>
  <si>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</si>
  <si>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</si>
  <si>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</si>
  <si>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tartós részesedések jegybankban</t>
  </si>
  <si>
    <t xml:space="preserve">             tartós részesedések társulásban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</si>
  <si>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</si>
  <si>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</si>
  <si>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</si>
  <si>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</si>
  <si>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</si>
  <si>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</si>
  <si>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</si>
  <si>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</si>
  <si>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</si>
  <si>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</si>
  <si>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</si>
  <si>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</si>
  <si>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</si>
  <si>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</si>
  <si>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</si>
  <si>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</si>
  <si>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</si>
  <si>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</si>
  <si>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</si>
  <si>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</si>
  <si>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</si>
  <si>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</si>
  <si>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</si>
  <si>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I) EGYÉB SAJÁTOS FORRÁSOLDALI ELSZÁMOLÁSOK</t>
  </si>
  <si>
    <t>k) PASSZÍV IDŐBELI ELHATÁROLÁSOK</t>
  </si>
  <si>
    <t>Köztemető fenntartás és működtetés</t>
  </si>
  <si>
    <t>Önkorm.elszám.a központi költségvetéssel</t>
  </si>
  <si>
    <t>Szennyvíz gyűjtések, tisztítása, elhelyezése</t>
  </si>
  <si>
    <t>Közművelődési intézmények, közösségi színterek működtetése</t>
  </si>
  <si>
    <t>107051</t>
  </si>
  <si>
    <t>107060</t>
  </si>
  <si>
    <t>Egyéb szociális és pénzbeli ellátások</t>
  </si>
  <si>
    <t>SZOCIÁLIS VÉDELEM</t>
  </si>
  <si>
    <t>900020</t>
  </si>
  <si>
    <t>Önkorm.funkcióra nem sorolható bevételei</t>
  </si>
  <si>
    <t>ÖNKORMÁNYZAT ÖSSZESEN</t>
  </si>
  <si>
    <t xml:space="preserve">B, KÖZÖS ÖNKORMÁNYZATI HIVATAL </t>
  </si>
  <si>
    <t>KÖZÖS ÖNKORM.  HIVATAL ÖSSZESEN</t>
  </si>
  <si>
    <t>MINDÖSSZESEN</t>
  </si>
  <si>
    <t>Kötelezettség jogcíme</t>
  </si>
  <si>
    <t>Köt. váll.
 éve</t>
  </si>
  <si>
    <t>Kiadás vonzata évenként</t>
  </si>
  <si>
    <t>2014.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</si>
  <si>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</si>
  <si>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</si>
  <si>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</si>
  <si>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</si>
  <si>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</si>
  <si>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</si>
  <si>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</si>
  <si>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</si>
  <si>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</si>
  <si>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</si>
  <si>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</si>
  <si>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</si>
  <si>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</si>
  <si>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</si>
  <si>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</si>
  <si>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</si>
  <si>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</si>
  <si>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Összesen:</t>
  </si>
  <si>
    <t>Támogatott neve</t>
  </si>
  <si>
    <t>Támogatás célja</t>
  </si>
  <si>
    <t>Falubarát Egyesület</t>
  </si>
  <si>
    <t>Lengőteke- pálya és mélyépítési munkák</t>
  </si>
  <si>
    <t>Világháborús emlékmű renoválása</t>
  </si>
  <si>
    <t>CSESZTREG KÖZSÉG ÖNKORMÁNYZATA ÁLTAL FOLYÓSÍTOTT ELLÁTÁSOK (SZOCIÁLIS) RÉSZLETEZÉSE 2014. ÉVBEN</t>
  </si>
  <si>
    <t>Módosított eláirányzat 2014.</t>
  </si>
  <si>
    <t>Temetési segély</t>
  </si>
  <si>
    <t>CSESZTREG KÖZSÉG ÖNKORMÁNYZATA ÁLTAL NYÚJTOTT CÉLJELLEGŰ TÁMOGATÁSOK RÉSZLETEZÉSE A 2014. ÉVBEN</t>
  </si>
  <si>
    <t>Működési célú támogatások államháztartáson kívülre</t>
  </si>
  <si>
    <t>Lenti Többcélú Kistérségi Társulás</t>
  </si>
  <si>
    <t>Inétzményfenntartó Társulás Csesztreg</t>
  </si>
  <si>
    <t>Tündérkert Óvoda működtetése</t>
  </si>
  <si>
    <t>Csesztregi Közös Önkormányzati Hivatal</t>
  </si>
  <si>
    <t>Közös Hivatal működtetése</t>
  </si>
  <si>
    <t>Nemesnép Községi Önkormányzat</t>
  </si>
  <si>
    <t>Szociális étkeztetés kiszállítása</t>
  </si>
  <si>
    <t>Központi orvosi ügyelethez való hozzájárulás</t>
  </si>
  <si>
    <t>Csesztreg Községi Sportegyesület</t>
  </si>
  <si>
    <t>Működési célú támogatások államháztartáson belülre</t>
  </si>
  <si>
    <t>KALOT Hitéleti Kulturális és Szociális Központ Alapítvány</t>
  </si>
  <si>
    <t>Lenti Polgárőr Egyesület</t>
  </si>
  <si>
    <t>Majálison való közreműködésért nyújtott támogatás</t>
  </si>
  <si>
    <t>Ssz.</t>
  </si>
  <si>
    <t>Színjátszókör Csesztreg (dologi kiadás)</t>
  </si>
  <si>
    <t>Csesztregi Népdalkör (dologi kiadás)</t>
  </si>
  <si>
    <t>Korhatártalan Klub (dologi kiadás)</t>
  </si>
  <si>
    <t>Kerkamente Református Egyházközség</t>
  </si>
  <si>
    <t>Működési támogatás</t>
  </si>
  <si>
    <t>Csesztreg Község Önkormányzata többéves kihatással járó döntések számszerűsítése évenkénti bontásban és összesítve célok szerint</t>
  </si>
  <si>
    <t xml:space="preserve"> Adatok ezer Ft-ban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</si>
  <si>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</si>
  <si>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</si>
  <si>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</si>
  <si>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</si>
  <si>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</si>
  <si>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</si>
  <si>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r>
      <t xml:space="preserve">    </t>
    </r>
    <r>
      <rPr>
        <sz val="8"/>
        <rFont val="Times New Roman CE"/>
        <family val="0"/>
      </rPr>
      <t>Csesztreg Jövőjéért Alap</t>
    </r>
  </si>
  <si>
    <t>2014. előtti kifizetés</t>
  </si>
  <si>
    <t>2016.</t>
  </si>
  <si>
    <t xml:space="preserve">    lásd: 5. melléklet</t>
  </si>
  <si>
    <t xml:space="preserve">   lásd: 5. melléklet</t>
  </si>
  <si>
    <t>12. számú melléklet</t>
  </si>
  <si>
    <t>Helyiségek hasznosítása utáni kedvezmény, mentesség</t>
  </si>
  <si>
    <t>Eszközök hasznosítása utáni kedvezmény, mentesség</t>
  </si>
  <si>
    <t>9. számú melléklet</t>
  </si>
  <si>
    <t>Projekt megnevezés (támogatást biztosító)</t>
  </si>
  <si>
    <t xml:space="preserve"> Bevétel  (pályázatból)</t>
  </si>
  <si>
    <t>Kiadás</t>
  </si>
  <si>
    <r>
      <t xml:space="preserve">"Heritage of the Guardians"   </t>
    </r>
    <r>
      <rPr>
        <sz val="12"/>
        <rFont val="Times New Roman"/>
        <family val="1"/>
      </rPr>
      <t>HUHR/1101/1.2.3./0028</t>
    </r>
  </si>
  <si>
    <t>További évek</t>
  </si>
  <si>
    <t>Előző évek</t>
  </si>
  <si>
    <t>Tárgyév</t>
  </si>
  <si>
    <t xml:space="preserve">Kiadásból: </t>
  </si>
  <si>
    <t>CSESZTREG KÖZSÉG ÖNKORMÁNYZATA EURÓPAI UNIÓS PROJEKTJEINEK BEVÉTELEI ÉS KIADÁSAI 2014. ÉVBEN</t>
  </si>
  <si>
    <t>Kiadás összesen</t>
  </si>
  <si>
    <t>Bevételből:</t>
  </si>
  <si>
    <r>
      <t xml:space="preserve">"Faluközpont megújítása Csesztregen"           </t>
    </r>
    <r>
      <rPr>
        <sz val="12"/>
        <rFont val="Times New Roman"/>
        <family val="1"/>
      </rPr>
      <t>Leader EMVA 2071923958</t>
    </r>
  </si>
  <si>
    <r>
      <t xml:space="preserve">"Helyi termékpiac kialakítása Csesztregen"   </t>
    </r>
    <r>
      <rPr>
        <sz val="12"/>
        <rFont val="Times New Roman"/>
        <family val="1"/>
      </rPr>
      <t xml:space="preserve"> Leader 8546681604</t>
    </r>
  </si>
  <si>
    <t>Családi támogatások összesen:</t>
  </si>
  <si>
    <t>Lakhatással kapcsolatos ellátások összesen:</t>
  </si>
  <si>
    <t>Foglalkoztatással, munkanélküliséggel kapcsolatos ellátások összesen:</t>
  </si>
  <si>
    <t>Egyéb nem intézményi ellátások összesen:</t>
  </si>
  <si>
    <t>Ellátottak pénzbeli juttatásai összesen:</t>
  </si>
  <si>
    <t>Dologi kiadások       K3</t>
  </si>
  <si>
    <t>096010</t>
  </si>
  <si>
    <t>Óvodai intézményi étkeztetés</t>
  </si>
  <si>
    <t>Iskolai intézményi étkeztetés</t>
  </si>
  <si>
    <t>091140</t>
  </si>
  <si>
    <t>Óvodai nevelés, ellátás működtetési feladatai</t>
  </si>
  <si>
    <t>90.</t>
  </si>
  <si>
    <t>TECHNIKAI FUNKCIÓKÓDOK</t>
  </si>
  <si>
    <t>Szabad kapacitás terhére végzett, nem haszonszerz. tev.</t>
  </si>
  <si>
    <t>016010</t>
  </si>
  <si>
    <t>O.gy-i, önk-i, EP képviselőválasztásokhoz kapcsolódó tev.</t>
  </si>
  <si>
    <t>CSESZTREG KÖZSÉG ÖNKORMÁNYZATA ÉS INTÉZMÉNYE 2014. ÉVI KIADÁSAI ÉS LÉTSZÁMADATAI FELADATOK SZERINT</t>
  </si>
  <si>
    <t>041232</t>
  </si>
  <si>
    <t>Start - munkaprogram- Téli közfoglalkoztatás</t>
  </si>
  <si>
    <t>Start- munkaprogram- Téli közfoglalkoztatás</t>
  </si>
  <si>
    <t>Működési célú támogatások áht.-n belülről                                                                  B1</t>
  </si>
  <si>
    <t>Zöldterület-kezelés</t>
  </si>
  <si>
    <t>M.n.s. szárazföldi személyszállítás</t>
  </si>
  <si>
    <t>Gyermekvédelmi pénzbeli és természetbeli ellátások</t>
  </si>
  <si>
    <t>Óvodai intézményi étkezés</t>
  </si>
  <si>
    <t>Iskolai intézményi étkezés</t>
  </si>
  <si>
    <t>Belföldi finanszírozás bevételei B81</t>
  </si>
  <si>
    <t>900080</t>
  </si>
  <si>
    <t>900060</t>
  </si>
  <si>
    <t>Forgatási és befeketetési célú finanszírozási műveletek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</si>
  <si>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</si>
  <si>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</si>
  <si>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</si>
  <si>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</si>
  <si>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</si>
  <si>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Kossuth úti járda felújítása</t>
  </si>
  <si>
    <t>Petőfi úti járda felújítása</t>
  </si>
  <si>
    <t>Konyhai eszközök beszerzése</t>
  </si>
  <si>
    <t>Háziorvosi szolgálati lakás felújítása</t>
  </si>
  <si>
    <t>F</t>
  </si>
  <si>
    <t>G</t>
  </si>
  <si>
    <t>H</t>
  </si>
  <si>
    <t>Csesztregi Népi Műemlékház felújítása</t>
  </si>
  <si>
    <t>Önkormányzati konyha felújítása</t>
  </si>
  <si>
    <t>MLSZ  műfüves pálya önk. Hozzájárulás</t>
  </si>
  <si>
    <t>Iparterülethez autóbusz megálló és forduló építése</t>
  </si>
  <si>
    <t>Művelődési Ház hangtechnikai felújítása</t>
  </si>
  <si>
    <t>Sószoba kialakítása</t>
  </si>
  <si>
    <t>Szennyvízrendszer felújítási költsége</t>
  </si>
  <si>
    <t>Bérlakásokhoz ingatlan vásárlás</t>
  </si>
  <si>
    <t>"Sóhajtások hídjának" felújítása</t>
  </si>
  <si>
    <t>Fogorvosi rendelőbe bútorzat készítése</t>
  </si>
  <si>
    <t>Műv. Ház. Melletti parkoló aszfaltozása</t>
  </si>
  <si>
    <t xml:space="preserve">Helyi termékpiac </t>
  </si>
  <si>
    <t>NKA pályázat (Népi Műemlékház felújítása)</t>
  </si>
  <si>
    <t>Önkormányzati konyha felújításához kapott állami támogatás</t>
  </si>
  <si>
    <t>Műfüves pályához kapott támogatás</t>
  </si>
  <si>
    <t>Előző évi pénzmaradvány</t>
  </si>
  <si>
    <t>Értékpapír beváltás</t>
  </si>
  <si>
    <t>Tulajdonosi bevétel</t>
  </si>
  <si>
    <t>Ingatlan bérbeadása</t>
  </si>
  <si>
    <t>Szabadidőpark bérbeadása</t>
  </si>
  <si>
    <t>IPA pályázati támogatás (Parasztporta)</t>
  </si>
  <si>
    <t>Faluközpont felújításához kapott támogatás</t>
  </si>
  <si>
    <t>EGYSZERŰSÍTETT PÉNZFORGALMI JELENTÉS</t>
  </si>
  <si>
    <t>Eredeti</t>
  </si>
  <si>
    <t>Módosított</t>
  </si>
  <si>
    <t>Teljesítés</t>
  </si>
  <si>
    <t>előirányzat</t>
  </si>
  <si>
    <t>Munkaadókat terhelő járulék</t>
  </si>
  <si>
    <t>Dologi és egyéb folyó  kiadások</t>
  </si>
  <si>
    <t xml:space="preserve">2014. </t>
  </si>
  <si>
    <t>Előzetesen felszámított működési célú áfa</t>
  </si>
  <si>
    <t>Éves létszám előirányzat (fő)</t>
  </si>
  <si>
    <t>CSESZTREG KÖZSÉG ÖNKORMÁNYZATÁNAK ÁLLAMI HOZZÁJÁRULÁSA 2014. ÉVBEN</t>
  </si>
  <si>
    <t>fő</t>
  </si>
  <si>
    <t>e Ft/fő</t>
  </si>
  <si>
    <t>Beszámolóban elszámolt teljesítés                   2014. év</t>
  </si>
  <si>
    <t>Eredeti előirányzat és teljesítés                      2014. év</t>
  </si>
  <si>
    <t>Eltérés</t>
  </si>
  <si>
    <t>Járó támogatás - kapott támogatás</t>
  </si>
  <si>
    <t>Módosított előirányzat 2014</t>
  </si>
  <si>
    <t>2.1. Működési célú támogatás áht-n belülről</t>
  </si>
  <si>
    <t>1.1. Működési célú támogatás áht-n belülről</t>
  </si>
  <si>
    <t>2.2. Közhatalmi bevételek</t>
  </si>
  <si>
    <t>2.3. Működési bevételek</t>
  </si>
  <si>
    <t xml:space="preserve">2.4. Előző évi   pénzmaradvány </t>
  </si>
  <si>
    <t>2.4. Egyéb működési célú kiadások</t>
  </si>
  <si>
    <t xml:space="preserve">1.6. Beruházások </t>
  </si>
  <si>
    <t>1.7. Felújítások</t>
  </si>
  <si>
    <t>1.8 Felhalm.célú pénzeszköz átadás</t>
  </si>
  <si>
    <t>2.5. Beruházások</t>
  </si>
  <si>
    <t>EGYSZERŰSÍTETT PÉNZMARADVÁNY-KIMUTATÁS</t>
  </si>
  <si>
    <t xml:space="preserve">   - Kötelezettséggel terhelt pénzmaradvány</t>
  </si>
  <si>
    <t xml:space="preserve">   - Szabad pénzmaradvány</t>
  </si>
  <si>
    <t>Teljesítés 2014.</t>
  </si>
  <si>
    <t>Módosított előirányzat 2014.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</si>
  <si>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</si>
  <si>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</si>
  <si>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</si>
  <si>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</si>
  <si>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</si>
  <si>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</si>
  <si>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</si>
  <si>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</si>
  <si>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</si>
  <si>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</si>
  <si>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</si>
  <si>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</si>
  <si>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</si>
  <si>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</si>
  <si>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</si>
  <si>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</si>
  <si>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</si>
  <si>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</si>
  <si>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</si>
  <si>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</si>
  <si>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</si>
  <si>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</si>
  <si>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</si>
  <si>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</si>
  <si>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</si>
  <si>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</si>
  <si>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</si>
  <si>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</si>
  <si>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</si>
  <si>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</si>
  <si>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</si>
  <si>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</si>
  <si>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</si>
  <si>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</si>
  <si>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</si>
  <si>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</si>
  <si>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</si>
  <si>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</si>
  <si>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</si>
  <si>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</si>
  <si>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</si>
  <si>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</si>
  <si>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</si>
  <si>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</si>
  <si>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</si>
  <si>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</si>
  <si>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</si>
  <si>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</si>
  <si>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</si>
  <si>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</si>
  <si>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</si>
  <si>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</si>
  <si>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</si>
  <si>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</si>
  <si>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VAGYONKIMUTATÁS
a könyvviteli mérlegben értékkel szereplő forrásokról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</si>
  <si>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</si>
  <si>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</si>
  <si>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</si>
  <si>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</si>
  <si>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</si>
  <si>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</si>
  <si>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</si>
  <si>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</si>
  <si>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</si>
  <si>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</si>
  <si>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</si>
  <si>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</si>
  <si>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</si>
  <si>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</si>
  <si>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</si>
  <si>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</si>
  <si>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</si>
  <si>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</si>
  <si>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</si>
  <si>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</si>
  <si>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</si>
  <si>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</si>
  <si>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</si>
  <si>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</si>
  <si>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</si>
  <si>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</si>
  <si>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</si>
  <si>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</si>
  <si>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</si>
  <si>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</si>
  <si>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</si>
  <si>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</si>
  <si>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CSESZTREG KÖZSÉG ÖNKORMÁNYZATA ÉS INTÉZMÉNYE</t>
  </si>
  <si>
    <t>1. számú melléklet</t>
  </si>
  <si>
    <t>Adatok ezer Ft-ban</t>
  </si>
  <si>
    <t xml:space="preserve">Megnevezés </t>
  </si>
  <si>
    <t>Eredeti előirányzat 2014.</t>
  </si>
  <si>
    <t xml:space="preserve">MŰKÖDÉSI CÉLÚ BEVÉTELEK </t>
  </si>
  <si>
    <t>MŰKÖDÉSI CÉLÚ  KIADÁSOK</t>
  </si>
  <si>
    <t>Önkormányzat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</si>
  <si>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</si>
  <si>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</si>
  <si>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</si>
  <si>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</si>
  <si>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</si>
  <si>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</si>
  <si>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</si>
  <si>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</si>
  <si>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Önkormányzat összesen</t>
  </si>
  <si>
    <t>Közös Önkormányzati Hivatal</t>
  </si>
  <si>
    <t>2.1. Személyi juttatások</t>
  </si>
  <si>
    <t>Közös Önkormányzati Hivatal össz.</t>
  </si>
  <si>
    <t>2.2. Munkaadókat terhelő járulékok és szociális hozzájárulási adó</t>
  </si>
  <si>
    <t>2.3. Dologi kiadások</t>
  </si>
  <si>
    <t xml:space="preserve">Költségvetési működési bevételek összesen </t>
  </si>
  <si>
    <t xml:space="preserve">Költségvetési működési  célú kiadások </t>
  </si>
  <si>
    <t xml:space="preserve">Működési célú finanszírozási bevételek  </t>
  </si>
  <si>
    <t xml:space="preserve">Működési célú finanszírozási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</si>
  <si>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</si>
  <si>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</si>
  <si>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</si>
  <si>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</si>
  <si>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</si>
  <si>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</si>
  <si>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</si>
  <si>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</si>
  <si>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</si>
  <si>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>Közös Önkormányzati Hivatal összesen:</t>
  </si>
  <si>
    <t xml:space="preserve">Költségvetési felhalmozási bevételek összes. </t>
  </si>
  <si>
    <t>Költségvetési felhalmozási célú kiadások össz.</t>
  </si>
  <si>
    <t xml:space="preserve">Felhalmozási célú finanszírozási bevételek </t>
  </si>
  <si>
    <t xml:space="preserve">Felhalmozási célú finanszírozási kiadások </t>
  </si>
  <si>
    <t>1.9. Előző évi költségvetési maradvány</t>
  </si>
  <si>
    <t xml:space="preserve">Felhalm. finanszírozási bevételek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</si>
  <si>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</si>
  <si>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</si>
  <si>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</si>
  <si>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</si>
  <si>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</si>
  <si>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 xml:space="preserve">Csesztreg Község Önkormányzatának elemi bevételei </t>
  </si>
  <si>
    <t>2015.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</si>
  <si>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</si>
  <si>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</si>
  <si>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</si>
  <si>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</si>
  <si>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</si>
  <si>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</si>
  <si>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</si>
  <si>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</si>
  <si>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</si>
  <si>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</si>
  <si>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</si>
  <si>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</si>
  <si>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</si>
  <si>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</si>
  <si>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</si>
  <si>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központosított előirányzat</t>
  </si>
  <si>
    <t>B116.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</si>
  <si>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</si>
  <si>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</si>
  <si>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</si>
  <si>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</si>
  <si>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</si>
  <si>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</si>
  <si>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</si>
  <si>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</si>
  <si>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</si>
  <si>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</si>
  <si>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</si>
  <si>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</si>
  <si>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</si>
  <si>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</si>
  <si>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</si>
  <si>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</si>
  <si>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</si>
  <si>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</si>
  <si>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</si>
  <si>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</si>
  <si>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</si>
  <si>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</si>
  <si>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</si>
  <si>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</si>
  <si>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</si>
  <si>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</si>
  <si>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</si>
  <si>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</si>
  <si>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</si>
  <si>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</si>
  <si>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</si>
  <si>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</si>
  <si>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</si>
  <si>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</si>
  <si>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</si>
  <si>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</si>
  <si>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</si>
  <si>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</si>
  <si>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</si>
  <si>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</si>
  <si>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</si>
  <si>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</si>
  <si>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</si>
  <si>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</si>
  <si>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</si>
  <si>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</si>
  <si>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</si>
  <si>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pénzeszközök</t>
  </si>
  <si>
    <t>B7.</t>
  </si>
  <si>
    <t>Felhalmozási célú átvett pénzeszközök</t>
  </si>
  <si>
    <t>B73.</t>
  </si>
  <si>
    <t xml:space="preserve">Egyéb felhalmozási célú pénzeszközök </t>
  </si>
  <si>
    <t>B1.-B7.</t>
  </si>
  <si>
    <t>Költségvetési bevételek összesen</t>
  </si>
  <si>
    <t>B8.</t>
  </si>
  <si>
    <t>Finanszírozási bevételek</t>
  </si>
  <si>
    <t>B8123.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</si>
  <si>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</si>
  <si>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</si>
  <si>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</si>
  <si>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</si>
  <si>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</si>
  <si>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B7+ B8</t>
  </si>
  <si>
    <t>Bevételek összesen</t>
  </si>
  <si>
    <t>Csesztreg Község Önkormányzatának elemi kiadásai</t>
  </si>
  <si>
    <t xml:space="preserve"> Eredeti előirányzat 2014.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</si>
  <si>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</si>
  <si>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</si>
  <si>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</si>
  <si>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</si>
  <si>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</si>
  <si>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</si>
  <si>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</si>
  <si>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</si>
  <si>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K1106.</t>
  </si>
  <si>
    <t>Jubileumi jutalom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</si>
  <si>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</si>
  <si>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</si>
  <si>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</si>
  <si>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</si>
  <si>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</si>
  <si>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</si>
  <si>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</si>
  <si>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</si>
  <si>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</si>
  <si>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</si>
  <si>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</si>
  <si>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</si>
  <si>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</si>
  <si>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</si>
  <si>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</si>
  <si>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</si>
  <si>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</si>
  <si>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</si>
  <si>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</si>
  <si>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</si>
  <si>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</si>
  <si>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</si>
  <si>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</si>
  <si>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</si>
  <si>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</si>
  <si>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</si>
  <si>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</si>
  <si>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</si>
  <si>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</si>
  <si>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</si>
  <si>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</si>
  <si>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</si>
  <si>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</si>
  <si>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</si>
  <si>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</si>
  <si>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</si>
  <si>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</si>
  <si>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</si>
  <si>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</si>
  <si>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</si>
  <si>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</si>
  <si>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</si>
  <si>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</si>
  <si>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</si>
  <si>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</si>
  <si>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</si>
  <si>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</si>
  <si>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</si>
  <si>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</si>
  <si>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K352.</t>
  </si>
  <si>
    <t>Fizetendő áfa</t>
  </si>
  <si>
    <t>K353.</t>
  </si>
  <si>
    <t>Kamatkiadások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</si>
  <si>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</si>
  <si>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</si>
  <si>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</si>
  <si>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</si>
  <si>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</si>
  <si>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</si>
  <si>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</si>
  <si>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</si>
  <si>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</si>
  <si>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</si>
  <si>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</si>
  <si>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</si>
  <si>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</si>
  <si>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</si>
  <si>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</si>
  <si>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</si>
  <si>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</si>
  <si>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</si>
  <si>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</si>
  <si>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</si>
  <si>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</si>
  <si>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</si>
  <si>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</si>
  <si>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</si>
  <si>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</si>
  <si>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</si>
  <si>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</si>
  <si>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</si>
  <si>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</si>
  <si>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</si>
  <si>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</si>
  <si>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</si>
  <si>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</si>
  <si>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</si>
  <si>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K73.</t>
  </si>
  <si>
    <t>Egyéb tárgyi eszközök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</si>
  <si>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</si>
  <si>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</si>
  <si>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</si>
  <si>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</si>
  <si>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</si>
  <si>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</si>
  <si>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</si>
  <si>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</si>
  <si>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</si>
  <si>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</si>
  <si>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</si>
  <si>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</si>
  <si>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K8.+ K9.</t>
  </si>
  <si>
    <t>Kiadások összesen</t>
  </si>
  <si>
    <t xml:space="preserve"> Csesztregi Közös Önkormányzati hivatal költségvetése</t>
  </si>
  <si>
    <t>3. melléklet</t>
  </si>
  <si>
    <t>KIEMELT ELŐIRÁNYZATOK    BEVÉTELEK</t>
  </si>
  <si>
    <t>Működési célú támogatások ÁHT-n belülről</t>
  </si>
  <si>
    <t>Egyéb működési célú támogatások ÁHT-n belülről</t>
  </si>
  <si>
    <t>B306.</t>
  </si>
  <si>
    <t>B1-B7.</t>
  </si>
  <si>
    <t>B816.</t>
  </si>
  <si>
    <t>Központi, irányítószervi támogatás</t>
  </si>
  <si>
    <t>B7.+ B8.</t>
  </si>
  <si>
    <t>KIEMELT ELŐIRÁNYZATOK    KIADÁSOK</t>
  </si>
  <si>
    <t>Egyéb működési célú támogatások</t>
  </si>
  <si>
    <t>Egyéb működési célú támogatások áht-n kívülre</t>
  </si>
  <si>
    <t xml:space="preserve">K6. </t>
  </si>
  <si>
    <t>Egyéb tárgyi eszközök beszerzése</t>
  </si>
  <si>
    <t xml:space="preserve">Beruházási célú áfa </t>
  </si>
  <si>
    <t>Közfoglalkoztatottak létszáma (fő)</t>
  </si>
  <si>
    <t>4. számú melléklet</t>
  </si>
  <si>
    <t>Hozzájárulás jogcíme</t>
  </si>
  <si>
    <t>mutató/  létszám</t>
  </si>
  <si>
    <t>Támogatás</t>
  </si>
  <si>
    <t>Hozzájárulás</t>
  </si>
  <si>
    <t>eFt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</si>
  <si>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</si>
  <si>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</si>
  <si>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</si>
  <si>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</si>
  <si>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</si>
  <si>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</si>
  <si>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</si>
  <si>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</si>
  <si>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</si>
  <si>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</si>
  <si>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</si>
  <si>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</si>
  <si>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</si>
  <si>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</si>
  <si>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</si>
  <si>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</si>
  <si>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</si>
  <si>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</si>
  <si>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</si>
  <si>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</si>
  <si>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</si>
  <si>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</si>
  <si>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</si>
  <si>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</si>
  <si>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>3. Társulás által fenntartott óvodákban bejáró gyermekek utaztatásának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</si>
  <si>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</si>
  <si>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</si>
  <si>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</si>
  <si>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</si>
  <si>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</si>
  <si>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</si>
  <si>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</si>
  <si>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</si>
  <si>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</si>
  <si>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 xml:space="preserve">Csesztreg Község Önkormányzata </t>
  </si>
  <si>
    <t>Felhalmozási és tőkejellegű bevételek és kiadások</t>
  </si>
  <si>
    <t>5. számú melléklet</t>
  </si>
  <si>
    <t xml:space="preserve">    Adatok ezer Ft-ban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</si>
  <si>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</si>
  <si>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</si>
  <si>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</si>
  <si>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</si>
  <si>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</si>
  <si>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</si>
  <si>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</si>
  <si>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</si>
  <si>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</si>
  <si>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</si>
  <si>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</si>
  <si>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</si>
  <si>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</si>
  <si>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</si>
  <si>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</si>
  <si>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</si>
  <si>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</si>
  <si>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</si>
  <si>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>Sor-
szám</t>
  </si>
  <si>
    <t>Önkormányzatok működési támogatásai</t>
  </si>
  <si>
    <t>-</t>
  </si>
  <si>
    <t>7. számú melléklet</t>
  </si>
  <si>
    <t>Sorsz.</t>
  </si>
  <si>
    <t>Pénzbeli óvodáztatási támogatás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</si>
  <si>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</si>
  <si>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</si>
  <si>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</si>
  <si>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Költségvetési pénzforgalmi bevételek összesen 
(15+16+17+18+19+20+21+22)</t>
  </si>
  <si>
    <t>Finanszírozási bevételek összesen (24+25+26)</t>
  </si>
  <si>
    <t>Előző évi maradvány igénybevétele</t>
  </si>
  <si>
    <t>Pénzforgalmi bevételek (23+27)</t>
  </si>
  <si>
    <t>Pénzforgalmi költségvetési bevételek és kiadások különbsége (23-09) [költségvetési hiány (-), költségvetési többlet (+)]</t>
  </si>
  <si>
    <t>Finanszírozási műveletek eredménye (27-12)</t>
  </si>
  <si>
    <t>Tárgyévi gazdálkodás eredménye (30+31)</t>
  </si>
  <si>
    <t>Finanszírozási kiadások összesen (10+11)</t>
  </si>
  <si>
    <t>Pénzforgalmi kiadások (09+12)</t>
  </si>
  <si>
    <t>Kiadások összesen ( 13)</t>
  </si>
  <si>
    <t>Közösségi kemence</t>
  </si>
  <si>
    <t>Helyi termékpiac és annak kiszolgáló épülete</t>
  </si>
  <si>
    <t>6. számú melléklet</t>
  </si>
  <si>
    <t xml:space="preserve">Támogatás összege </t>
  </si>
  <si>
    <t>8. számú melléklet</t>
  </si>
  <si>
    <t>10. számú melléklet</t>
  </si>
  <si>
    <t>H=(D+E+F+G)</t>
  </si>
  <si>
    <t>Összesen (1+2+3+5+7)</t>
  </si>
  <si>
    <t xml:space="preserve">Összeg </t>
  </si>
  <si>
    <t>Adatok ezer Ft-ban!</t>
  </si>
  <si>
    <t>CSESZTREG KÖZSÉG ÖNKORMÁNYZTA ÉS KÖLTSÉGVETÉSI SZERVEINEK PÉNZMARADVÁNYÁNAK ALAKULÁSA A 2014. ÉVBEN</t>
  </si>
  <si>
    <t>14. számú melléklet</t>
  </si>
  <si>
    <t>Tárgyidőszak</t>
  </si>
  <si>
    <t>Észak- zalai Víz- és Csatornamű Zrt.</t>
  </si>
  <si>
    <t>2/a melléklet</t>
  </si>
  <si>
    <t>11/a melléklet</t>
  </si>
  <si>
    <t>11/b melléklet</t>
  </si>
  <si>
    <t>15/a  melléklet</t>
  </si>
  <si>
    <t>15/b  melléklet</t>
  </si>
  <si>
    <t>13/a melléklet</t>
  </si>
  <si>
    <t>13/b melléklet</t>
  </si>
  <si>
    <t>2/b melléklet</t>
  </si>
  <si>
    <t>áfa</t>
  </si>
  <si>
    <t>Bevétel összesen</t>
  </si>
  <si>
    <r>
      <t xml:space="preserve">Bevétel (más forrásból) </t>
    </r>
    <r>
      <rPr>
        <sz val="12"/>
        <rFont val="Times New Roman"/>
        <family val="1"/>
      </rPr>
      <t>Tárgyév</t>
    </r>
  </si>
  <si>
    <t>16. számú melléklet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</si>
</sst>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0.0000"/>
    <numFmt numFmtId="179" formatCode="0.000"/>
    <numFmt numFmtId="180" formatCode="0.0"/>
    <numFmt numFmtId="181" formatCode="&quot;öS&quot;\ #,##0;\-&quot;öS&quot;\ #,##0"/>
    <numFmt numFmtId="182" formatCode="&quot;öS&quot;\ #,##0;[Red]\-&quot;öS&quot;\ #,##0"/>
    <numFmt numFmtId="183" formatCode="&quot;öS&quot;\ #,##0.00;\-&quot;öS&quot;\ #,##0.00"/>
    <numFmt numFmtId="184" formatCode="&quot;öS&quot;\ #,##0.00;[Red]\-&quot;öS&quot;\ #,##0.00"/>
    <numFmt numFmtId="185" formatCode="_-&quot;öS&quot;\ * #,##0_-;\-&quot;öS&quot;\ * #,##0_-;_-&quot;öS&quot;\ * &quot;-&quot;_-;_-@_-"/>
    <numFmt numFmtId="186" formatCode="_-* #,##0_-;\-* #,##0_-;_-* &quot;-&quot;_-;_-@_-"/>
    <numFmt numFmtId="187" formatCode="_-&quot;öS&quot;\ * #,##0.00_-;\-&quot;öS&quot;\ * #,##0.00_-;_-&quot;öS&quot;\ * &quot;-&quot;??_-;_-@_-"/>
    <numFmt numFmtId="188" formatCode="_-* #,##0.00_-;\-* #,##0.00_-;_-* &quot;-&quot;??_-;_-@_-"/>
    <numFmt numFmtId="189" formatCode="#,##0.00\ &quot;Ft&quot;"/>
    <numFmt numFmtId="190" formatCode="0&quot;.&quot;"/>
    <numFmt numFmtId="191" formatCode="0.0%"/>
    <numFmt numFmtId="192" formatCode="#,##0.000"/>
    <numFmt numFmtId="193" formatCode="0.0000000"/>
    <numFmt numFmtId="194" formatCode="0.000000"/>
    <numFmt numFmtId="195" formatCode="0.00000"/>
    <numFmt numFmtId="196" formatCode="_-* #,##0.000\ _F_t_-;\-* #,##0.000\ _F_t_-;_-* &quot;-&quot;??\ _F_t_-;_-@_-"/>
    <numFmt numFmtId="197" formatCode="_-* #,##0.0000\ _F_t_-;\-* #,##0.0000\ _F_t_-;_-* &quot;-&quot;??\ _F_t_-;_-@_-"/>
    <numFmt numFmtId="198" formatCode="_-* #,##0.00000\ _F_t_-;\-* #,##0.00000\ _F_t_-;_-* &quot;-&quot;??\ _F_t_-;_-@_-"/>
    <numFmt numFmtId="199" formatCode="_-* #,##0.000000\ _F_t_-;\-* #,##0.000000\ _F_t_-;_-* &quot;-&quot;??\ _F_t_-;_-@_-"/>
    <numFmt numFmtId="200" formatCode="&quot;H-&quot;0000"/>
    <numFmt numFmtId="201" formatCode="_-* #,##0.0\ &quot;Ft&quot;_-;\-* #,##0.0\ &quot;Ft&quot;_-;_-* &quot;-&quot;??\ &quot;Ft&quot;_-;_-@_-"/>
    <numFmt numFmtId="202" formatCode="_-* #,##0\ &quot;Ft&quot;_-;\-* #,##0\ &quot;Ft&quot;_-;_-* &quot;-&quot;??\ &quot;Ft&quot;_-;_-@_-"/>
    <numFmt numFmtId="203" formatCode="#,###__;\-\ #,###__"/>
  </numFmts>
  <fonts count="12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b/>
      <i/>
      <sz val="4"/>
      <color indexed="8"/>
      <name val="Times New Roman"/>
      <family val="1"/>
    </font>
    <font>
      <i/>
      <sz val="10"/>
      <name val="Times New Roman CE"/>
      <family val="0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2"/>
      <name val="Garamond"/>
      <family val="1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0"/>
      <color indexed="48"/>
      <name val="Arial CE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Arial"/>
      <family val="0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sz val="10"/>
      <color indexed="8"/>
      <name val="Calibri"/>
      <family val="2"/>
    </font>
    <font>
      <sz val="8"/>
      <name val="Arial CE"/>
      <family val="0"/>
    </font>
    <font>
      <b/>
      <i/>
      <sz val="16"/>
      <name val="Arial CE"/>
      <family val="0"/>
    </font>
    <font>
      <sz val="14"/>
      <name val="Arial CE"/>
      <family val="0"/>
    </font>
    <font>
      <i/>
      <sz val="16"/>
      <name val="Arial CE"/>
      <family val="0"/>
    </font>
    <font>
      <i/>
      <sz val="14"/>
      <name val="Arial CE"/>
      <family val="0"/>
    </font>
    <font>
      <b/>
      <sz val="6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4"/>
      <name val="Times New Roman CE"/>
      <family val="0"/>
    </font>
    <font>
      <i/>
      <sz val="8"/>
      <name val="Times New Roman CE"/>
      <family val="0"/>
    </font>
    <font>
      <i/>
      <sz val="13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sz val="14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i/>
      <u val="single"/>
      <sz val="13"/>
      <name val="Arial CE"/>
      <family val="2"/>
    </font>
    <font>
      <b/>
      <sz val="10"/>
      <name val="Arial CE"/>
      <family val="0"/>
    </font>
    <font>
      <i/>
      <sz val="10"/>
      <name val="Times New Roman"/>
      <family val="1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3"/>
      <color indexed="8"/>
      <name val="Times New Roman"/>
      <family val="1"/>
    </font>
    <font>
      <i/>
      <sz val="11"/>
      <name val="Times New Roman CE"/>
      <family val="1"/>
    </font>
    <font>
      <b/>
      <sz val="6"/>
      <name val="Times New Roman CE"/>
      <family val="0"/>
    </font>
    <font>
      <b/>
      <sz val="11"/>
      <name val="Arial CE"/>
      <family val="0"/>
    </font>
    <font>
      <sz val="14"/>
      <name val="Times New Roman CE"/>
      <family val="1"/>
    </font>
    <font>
      <b/>
      <sz val="10.5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 CE"/>
      <family val="0"/>
    </font>
    <font>
      <b/>
      <i/>
      <sz val="16"/>
      <name val="Times New Roman"/>
      <family val="1"/>
    </font>
    <font>
      <b/>
      <sz val="8"/>
      <name val="Arial"/>
      <family val="2"/>
    </font>
    <font>
      <b/>
      <i/>
      <sz val="10"/>
      <name val="Arial CE"/>
      <family val="0"/>
    </font>
    <font>
      <sz val="11"/>
      <name val="Times New Roman CE"/>
      <family val="1"/>
    </font>
    <font>
      <b/>
      <sz val="9"/>
      <name val="Arial CE"/>
      <family val="0"/>
    </font>
    <font>
      <b/>
      <sz val="15"/>
      <name val="Times New Roman"/>
      <family val="1"/>
    </font>
    <font>
      <b/>
      <sz val="16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47"/>
      </patternFill>
    </fill>
    <fill>
      <patternFill patternType="solid">
        <fgColor indexed="23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gray0625">
        <fgColor indexed="31"/>
        <bgColor indexed="22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18" fillId="9" borderId="0" applyNumberFormat="0" applyBorder="0" applyAlignment="0" applyProtection="0"/>
    <xf numFmtId="0" fontId="3" fillId="15" borderId="1" applyNumberFormat="0" applyAlignment="0" applyProtection="0"/>
    <xf numFmtId="0" fontId="20" fillId="14" borderId="1" applyNumberFormat="0" applyAlignment="0" applyProtection="0"/>
    <xf numFmtId="0" fontId="8" fillId="24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4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50" fillId="0" borderId="6" applyNumberFormat="0" applyFill="0" applyAlignment="0" applyProtection="0"/>
    <xf numFmtId="0" fontId="51" fillId="0" borderId="4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" fillId="4" borderId="1" applyNumberFormat="0" applyAlignment="0" applyProtection="0"/>
    <xf numFmtId="0" fontId="0" fillId="6" borderId="9" applyNumberFormat="0" applyFont="0" applyAlignment="0" applyProtection="0"/>
    <xf numFmtId="0" fontId="12" fillId="10" borderId="0" applyNumberFormat="0" applyBorder="0" applyAlignment="0" applyProtection="0"/>
    <xf numFmtId="0" fontId="13" fillId="25" borderId="10" applyNumberFormat="0" applyAlignment="0" applyProtection="0"/>
    <xf numFmtId="0" fontId="15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7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" fillId="6" borderId="9" applyNumberFormat="0" applyFont="0" applyAlignment="0" applyProtection="0"/>
    <xf numFmtId="0" fontId="13" fillId="14" borderId="10" applyNumberFormat="0" applyAlignment="0" applyProtection="0"/>
    <xf numFmtId="0" fontId="1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9" fillId="15" borderId="0" applyNumberFormat="0" applyBorder="0" applyAlignment="0" applyProtection="0"/>
    <xf numFmtId="0" fontId="20" fillId="25" borderId="1" applyNumberForma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9" fillId="0" borderId="0" applyNumberFormat="0" applyFill="0" applyBorder="0" applyAlignment="0" applyProtection="0"/>
  </cellStyleXfs>
  <cellXfs count="1048">
    <xf numFmtId="0" fontId="0" fillId="0" borderId="0" xfId="0" applyAlignment="1">
      <alignment/>
    </xf>
    <xf numFmtId="0" fontId="16" fillId="0" borderId="0" xfId="112" applyFill="1" applyProtection="1">
      <alignment/>
      <protection/>
    </xf>
    <xf numFmtId="0" fontId="22" fillId="0" borderId="0" xfId="112" applyFont="1" applyFill="1" applyProtection="1">
      <alignment/>
      <protection/>
    </xf>
    <xf numFmtId="0" fontId="26" fillId="0" borderId="13" xfId="112" applyFont="1" applyFill="1" applyBorder="1" applyAlignment="1" applyProtection="1">
      <alignment horizontal="center" vertical="center" wrapText="1"/>
      <protection/>
    </xf>
    <xf numFmtId="0" fontId="26" fillId="0" borderId="14" xfId="112" applyFont="1" applyFill="1" applyBorder="1" applyAlignment="1" applyProtection="1">
      <alignment horizontal="center" vertical="center" wrapText="1"/>
      <protection/>
    </xf>
    <xf numFmtId="0" fontId="16" fillId="0" borderId="0" xfId="112" applyFill="1" applyAlignment="1" applyProtection="1">
      <alignment horizontal="center" vertical="center"/>
      <protection/>
    </xf>
    <xf numFmtId="0" fontId="27" fillId="0" borderId="15" xfId="112" applyFont="1" applyFill="1" applyBorder="1" applyAlignment="1" applyProtection="1">
      <alignment vertical="center" wrapText="1"/>
      <protection/>
    </xf>
    <xf numFmtId="173" fontId="28" fillId="0" borderId="16" xfId="111" applyNumberFormat="1" applyFont="1" applyFill="1" applyBorder="1" applyAlignment="1" applyProtection="1">
      <alignment horizontal="center" vertical="center"/>
      <protection/>
    </xf>
    <xf numFmtId="0" fontId="16" fillId="0" borderId="0" xfId="112" applyFill="1" applyAlignment="1" applyProtection="1">
      <alignment vertical="center"/>
      <protection/>
    </xf>
    <xf numFmtId="0" fontId="27" fillId="0" borderId="17" xfId="112" applyFont="1" applyFill="1" applyBorder="1" applyAlignment="1" applyProtection="1">
      <alignment vertical="center" wrapText="1"/>
      <protection/>
    </xf>
    <xf numFmtId="173" fontId="28" fillId="0" borderId="18" xfId="111" applyNumberFormat="1" applyFont="1" applyFill="1" applyBorder="1" applyAlignment="1" applyProtection="1">
      <alignment horizontal="center" vertical="center"/>
      <protection/>
    </xf>
    <xf numFmtId="0" fontId="29" fillId="0" borderId="17" xfId="112" applyFont="1" applyFill="1" applyBorder="1" applyAlignment="1" applyProtection="1">
      <alignment horizontal="left" vertical="center" wrapText="1" indent="1"/>
      <protection/>
    </xf>
    <xf numFmtId="0" fontId="30" fillId="0" borderId="0" xfId="112" applyFont="1" applyFill="1" applyProtection="1">
      <alignment/>
      <protection/>
    </xf>
    <xf numFmtId="3" fontId="16" fillId="0" borderId="0" xfId="112" applyNumberFormat="1" applyFont="1" applyFill="1" applyProtection="1">
      <alignment/>
      <protection/>
    </xf>
    <xf numFmtId="0" fontId="16" fillId="0" borderId="0" xfId="112" applyFont="1" applyFill="1" applyProtection="1">
      <alignment/>
      <protection/>
    </xf>
    <xf numFmtId="0" fontId="0" fillId="0" borderId="0" xfId="111" applyFill="1" applyAlignment="1" applyProtection="1">
      <alignment vertical="center"/>
      <protection/>
    </xf>
    <xf numFmtId="0" fontId="0" fillId="0" borderId="0" xfId="111" applyFill="1" applyAlignment="1" applyProtection="1">
      <alignment vertical="center" wrapText="1"/>
      <protection/>
    </xf>
    <xf numFmtId="0" fontId="0" fillId="0" borderId="0" xfId="111" applyFill="1" applyAlignment="1" applyProtection="1">
      <alignment horizontal="center" vertical="center"/>
      <protection/>
    </xf>
    <xf numFmtId="49" fontId="0" fillId="0" borderId="0" xfId="111" applyNumberFormat="1" applyFont="1" applyFill="1" applyAlignment="1" applyProtection="1">
      <alignment horizontal="center" vertical="center"/>
      <protection/>
    </xf>
    <xf numFmtId="173" fontId="28" fillId="0" borderId="19" xfId="111" applyNumberFormat="1" applyFont="1" applyFill="1" applyBorder="1" applyAlignment="1" applyProtection="1">
      <alignment horizontal="center" vertical="center"/>
      <protection/>
    </xf>
    <xf numFmtId="0" fontId="0" fillId="0" borderId="0" xfId="111" applyFont="1" applyFill="1" applyAlignment="1" applyProtection="1">
      <alignment vertical="center"/>
      <protection/>
    </xf>
    <xf numFmtId="0" fontId="16" fillId="0" borderId="0" xfId="112" applyFont="1" applyFill="1" applyAlignment="1" applyProtection="1">
      <alignment/>
      <protection/>
    </xf>
    <xf numFmtId="0" fontId="35" fillId="0" borderId="0" xfId="11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0" fontId="31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175" fontId="41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 indent="5"/>
    </xf>
    <xf numFmtId="175" fontId="35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75" fontId="41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center" indent="5"/>
    </xf>
    <xf numFmtId="175" fontId="35" fillId="0" borderId="27" xfId="0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6" fillId="0" borderId="22" xfId="0" applyFont="1" applyBorder="1" applyAlignment="1" applyProtection="1">
      <alignment horizontal="center" vertical="center" wrapText="1"/>
      <protection/>
    </xf>
    <xf numFmtId="0" fontId="46" fillId="0" borderId="23" xfId="0" applyFont="1" applyBorder="1" applyAlignment="1" applyProtection="1">
      <alignment horizontal="center" vertical="top" wrapText="1"/>
      <protection/>
    </xf>
    <xf numFmtId="0" fontId="48" fillId="0" borderId="19" xfId="0" applyFont="1" applyBorder="1" applyAlignment="1" applyProtection="1">
      <alignment horizontal="left" vertical="top" wrapText="1"/>
      <protection locked="0"/>
    </xf>
    <xf numFmtId="166" fontId="48" fillId="0" borderId="19" xfId="74" applyNumberFormat="1" applyFont="1" applyBorder="1" applyAlignment="1" applyProtection="1">
      <alignment horizontal="center" vertical="center" wrapText="1"/>
      <protection locked="0"/>
    </xf>
    <xf numFmtId="166" fontId="48" fillId="0" borderId="24" xfId="74" applyNumberFormat="1" applyFont="1" applyBorder="1" applyAlignment="1" applyProtection="1">
      <alignment horizontal="center" vertical="top" wrapText="1"/>
      <protection locked="0"/>
    </xf>
    <xf numFmtId="0" fontId="46" fillId="0" borderId="17" xfId="0" applyFont="1" applyBorder="1" applyAlignment="1" applyProtection="1">
      <alignment horizontal="center" vertical="top" wrapText="1"/>
      <protection/>
    </xf>
    <xf numFmtId="0" fontId="48" fillId="0" borderId="18" xfId="0" applyFont="1" applyBorder="1" applyAlignment="1" applyProtection="1">
      <alignment horizontal="left" vertical="top" wrapText="1"/>
      <protection locked="0"/>
    </xf>
    <xf numFmtId="9" fontId="48" fillId="0" borderId="18" xfId="122" applyFont="1" applyBorder="1" applyAlignment="1" applyProtection="1">
      <alignment horizontal="center" vertical="center" wrapText="1"/>
      <protection locked="0"/>
    </xf>
    <xf numFmtId="166" fontId="48" fillId="0" borderId="18" xfId="74" applyNumberFormat="1" applyFont="1" applyBorder="1" applyAlignment="1" applyProtection="1">
      <alignment horizontal="center" vertical="center" wrapText="1"/>
      <protection locked="0"/>
    </xf>
    <xf numFmtId="166" fontId="48" fillId="0" borderId="25" xfId="74" applyNumberFormat="1" applyFont="1" applyBorder="1" applyAlignment="1" applyProtection="1">
      <alignment horizontal="center" vertical="top" wrapText="1"/>
      <protection locked="0"/>
    </xf>
    <xf numFmtId="0" fontId="46" fillId="0" borderId="28" xfId="0" applyFont="1" applyBorder="1" applyAlignment="1" applyProtection="1">
      <alignment horizontal="center" vertical="top" wrapText="1"/>
      <protection/>
    </xf>
    <xf numFmtId="0" fontId="48" fillId="0" borderId="29" xfId="0" applyFont="1" applyBorder="1" applyAlignment="1" applyProtection="1">
      <alignment horizontal="left" vertical="top" wrapText="1"/>
      <protection locked="0"/>
    </xf>
    <xf numFmtId="9" fontId="48" fillId="0" borderId="29" xfId="122" applyFont="1" applyBorder="1" applyAlignment="1" applyProtection="1">
      <alignment horizontal="center" vertical="center" wrapText="1"/>
      <protection locked="0"/>
    </xf>
    <xf numFmtId="166" fontId="48" fillId="0" borderId="29" xfId="74" applyNumberFormat="1" applyFont="1" applyBorder="1" applyAlignment="1" applyProtection="1">
      <alignment horizontal="center" vertical="center" wrapText="1"/>
      <protection locked="0"/>
    </xf>
    <xf numFmtId="166" fontId="48" fillId="0" borderId="30" xfId="74" applyNumberFormat="1" applyFont="1" applyBorder="1" applyAlignment="1" applyProtection="1">
      <alignment horizontal="center" vertical="top" wrapText="1"/>
      <protection locked="0"/>
    </xf>
    <xf numFmtId="0" fontId="46" fillId="26" borderId="21" xfId="0" applyFont="1" applyFill="1" applyBorder="1" applyAlignment="1" applyProtection="1">
      <alignment horizontal="center" vertical="top" wrapText="1"/>
      <protection/>
    </xf>
    <xf numFmtId="166" fontId="48" fillId="0" borderId="21" xfId="74" applyNumberFormat="1" applyFont="1" applyBorder="1" applyAlignment="1" applyProtection="1">
      <alignment horizontal="center" vertical="center" wrapText="1"/>
      <protection/>
    </xf>
    <xf numFmtId="166" fontId="48" fillId="0" borderId="22" xfId="74" applyNumberFormat="1" applyFont="1" applyBorder="1" applyAlignment="1" applyProtection="1">
      <alignment horizontal="center" vertical="top" wrapText="1"/>
      <protection/>
    </xf>
    <xf numFmtId="0" fontId="57" fillId="0" borderId="0" xfId="113" applyFont="1" applyAlignment="1">
      <alignment horizontal="center"/>
      <protection/>
    </xf>
    <xf numFmtId="0" fontId="53" fillId="0" borderId="0" xfId="113">
      <alignment/>
      <protection/>
    </xf>
    <xf numFmtId="0" fontId="57" fillId="0" borderId="0" xfId="113" applyFont="1" applyAlignment="1">
      <alignment horizontal="right"/>
      <protection/>
    </xf>
    <xf numFmtId="0" fontId="37" fillId="0" borderId="0" xfId="113" applyFont="1" applyAlignment="1">
      <alignment horizontal="right"/>
      <protection/>
    </xf>
    <xf numFmtId="0" fontId="21" fillId="14" borderId="31" xfId="113" applyFont="1" applyFill="1" applyBorder="1" applyAlignment="1">
      <alignment horizontal="center" vertical="center"/>
      <protection/>
    </xf>
    <xf numFmtId="0" fontId="21" fillId="14" borderId="32" xfId="113" applyFont="1" applyFill="1" applyBorder="1" applyAlignment="1">
      <alignment horizontal="center" vertical="center"/>
      <protection/>
    </xf>
    <xf numFmtId="0" fontId="21" fillId="14" borderId="32" xfId="113" applyFont="1" applyFill="1" applyBorder="1" applyAlignment="1">
      <alignment horizontal="center" vertical="center" wrapText="1"/>
      <protection/>
    </xf>
    <xf numFmtId="0" fontId="21" fillId="14" borderId="33" xfId="113" applyFont="1" applyFill="1" applyBorder="1" applyAlignment="1">
      <alignment horizontal="center" vertical="center" wrapText="1"/>
      <protection/>
    </xf>
    <xf numFmtId="0" fontId="21" fillId="14" borderId="34" xfId="113" applyFont="1" applyFill="1" applyBorder="1" applyAlignment="1">
      <alignment horizontal="center" vertical="center"/>
      <protection/>
    </xf>
    <xf numFmtId="0" fontId="24" fillId="0" borderId="35" xfId="113" applyFont="1" applyFill="1" applyBorder="1" applyAlignment="1">
      <alignment horizontal="left" vertical="center"/>
      <protection/>
    </xf>
    <xf numFmtId="0" fontId="21" fillId="0" borderId="17" xfId="113" applyFont="1" applyBorder="1" applyAlignment="1">
      <alignment horizontal="center" vertical="center"/>
      <protection/>
    </xf>
    <xf numFmtId="0" fontId="21" fillId="0" borderId="18" xfId="113" applyFont="1" applyBorder="1" applyAlignment="1">
      <alignment horizontal="left" vertical="center"/>
      <protection/>
    </xf>
    <xf numFmtId="3" fontId="16" fillId="0" borderId="18" xfId="113" applyNumberFormat="1" applyFont="1" applyBorder="1" applyAlignment="1">
      <alignment vertical="center"/>
      <protection/>
    </xf>
    <xf numFmtId="3" fontId="16" fillId="0" borderId="25" xfId="113" applyNumberFormat="1" applyFont="1" applyBorder="1" applyAlignment="1">
      <alignment vertical="center"/>
      <protection/>
    </xf>
    <xf numFmtId="0" fontId="21" fillId="0" borderId="36" xfId="113" applyFont="1" applyBorder="1" applyAlignment="1">
      <alignment horizontal="center"/>
      <protection/>
    </xf>
    <xf numFmtId="0" fontId="21" fillId="0" borderId="18" xfId="113" applyFont="1" applyFill="1" applyBorder="1">
      <alignment/>
      <protection/>
    </xf>
    <xf numFmtId="0" fontId="16" fillId="0" borderId="18" xfId="113" applyFont="1" applyBorder="1" applyAlignment="1">
      <alignment horizontal="left" vertical="center"/>
      <protection/>
    </xf>
    <xf numFmtId="3" fontId="16" fillId="0" borderId="18" xfId="102" applyNumberFormat="1" applyFont="1" applyBorder="1" applyAlignment="1">
      <alignment horizontal="right"/>
      <protection/>
    </xf>
    <xf numFmtId="3" fontId="16" fillId="0" borderId="25" xfId="102" applyNumberFormat="1" applyFont="1" applyBorder="1" applyAlignment="1">
      <alignment horizontal="right"/>
      <protection/>
    </xf>
    <xf numFmtId="0" fontId="59" fillId="0" borderId="36" xfId="102" applyFont="1" applyBorder="1" applyAlignment="1">
      <alignment horizontal="center"/>
      <protection/>
    </xf>
    <xf numFmtId="0" fontId="16" fillId="0" borderId="18" xfId="102" applyFont="1" applyBorder="1" applyAlignment="1">
      <alignment horizontal="left"/>
      <protection/>
    </xf>
    <xf numFmtId="3" fontId="16" fillId="0" borderId="18" xfId="113" applyNumberFormat="1" applyFont="1" applyBorder="1" applyAlignment="1">
      <alignment horizontal="right" vertical="center"/>
      <protection/>
    </xf>
    <xf numFmtId="3" fontId="16" fillId="0" borderId="25" xfId="113" applyNumberFormat="1" applyFont="1" applyBorder="1" applyAlignment="1">
      <alignment horizontal="right" vertical="center"/>
      <protection/>
    </xf>
    <xf numFmtId="0" fontId="16" fillId="0" borderId="37" xfId="113" applyFont="1" applyFill="1" applyBorder="1" applyAlignment="1">
      <alignment horizontal="left" vertical="center" wrapText="1"/>
      <protection/>
    </xf>
    <xf numFmtId="0" fontId="59" fillId="0" borderId="36" xfId="113" applyFont="1" applyBorder="1" applyAlignment="1">
      <alignment horizontal="left" vertical="center"/>
      <protection/>
    </xf>
    <xf numFmtId="3" fontId="59" fillId="0" borderId="18" xfId="113" applyNumberFormat="1" applyFont="1" applyBorder="1" applyAlignment="1">
      <alignment horizontal="right" vertical="center"/>
      <protection/>
    </xf>
    <xf numFmtId="3" fontId="59" fillId="0" borderId="25" xfId="113" applyNumberFormat="1" applyFont="1" applyBorder="1" applyAlignment="1">
      <alignment horizontal="right" vertical="center"/>
      <protection/>
    </xf>
    <xf numFmtId="0" fontId="21" fillId="0" borderId="36" xfId="113" applyFont="1" applyBorder="1" applyAlignment="1">
      <alignment horizontal="left" vertical="center"/>
      <protection/>
    </xf>
    <xf numFmtId="0" fontId="60" fillId="0" borderId="18" xfId="113" applyFont="1" applyBorder="1" applyAlignment="1">
      <alignment horizontal="left" vertical="center"/>
      <protection/>
    </xf>
    <xf numFmtId="3" fontId="60" fillId="0" borderId="18" xfId="113" applyNumberFormat="1" applyFont="1" applyBorder="1" applyAlignment="1">
      <alignment horizontal="right" vertical="center"/>
      <protection/>
    </xf>
    <xf numFmtId="3" fontId="60" fillId="0" borderId="25" xfId="113" applyNumberFormat="1" applyFont="1" applyBorder="1" applyAlignment="1">
      <alignment horizontal="right" vertical="center"/>
      <protection/>
    </xf>
    <xf numFmtId="0" fontId="59" fillId="0" borderId="18" xfId="113" applyFont="1" applyBorder="1" applyAlignment="1">
      <alignment horizontal="left" vertical="center"/>
      <protection/>
    </xf>
    <xf numFmtId="3" fontId="59" fillId="0" borderId="18" xfId="113" applyNumberFormat="1" applyFont="1" applyBorder="1" applyAlignment="1">
      <alignment vertical="center"/>
      <protection/>
    </xf>
    <xf numFmtId="3" fontId="59" fillId="0" borderId="25" xfId="113" applyNumberFormat="1" applyFont="1" applyBorder="1" applyAlignment="1">
      <alignment vertical="center"/>
      <protection/>
    </xf>
    <xf numFmtId="0" fontId="53" fillId="0" borderId="18" xfId="113" applyBorder="1">
      <alignment/>
      <protection/>
    </xf>
    <xf numFmtId="0" fontId="59" fillId="0" borderId="38" xfId="113" applyFont="1" applyBorder="1" applyAlignment="1">
      <alignment horizontal="center" vertical="center"/>
      <protection/>
    </xf>
    <xf numFmtId="0" fontId="59" fillId="0" borderId="36" xfId="113" applyFont="1" applyBorder="1" applyAlignment="1">
      <alignment horizontal="center" vertical="center"/>
      <protection/>
    </xf>
    <xf numFmtId="3" fontId="21" fillId="0" borderId="18" xfId="113" applyNumberFormat="1" applyFont="1" applyBorder="1" applyAlignment="1">
      <alignment horizontal="right" vertical="center"/>
      <protection/>
    </xf>
    <xf numFmtId="3" fontId="21" fillId="0" borderId="25" xfId="113" applyNumberFormat="1" applyFont="1" applyBorder="1" applyAlignment="1">
      <alignment horizontal="right" vertical="center"/>
      <protection/>
    </xf>
    <xf numFmtId="0" fontId="21" fillId="0" borderId="35" xfId="113" applyFont="1" applyBorder="1" applyAlignment="1">
      <alignment horizontal="center"/>
      <protection/>
    </xf>
    <xf numFmtId="0" fontId="21" fillId="0" borderId="35" xfId="113" applyFont="1" applyBorder="1" applyAlignment="1">
      <alignment horizontal="left"/>
      <protection/>
    </xf>
    <xf numFmtId="0" fontId="21" fillId="0" borderId="36" xfId="113" applyFont="1" applyBorder="1" applyAlignment="1">
      <alignment horizontal="left"/>
      <protection/>
    </xf>
    <xf numFmtId="3" fontId="21" fillId="0" borderId="18" xfId="113" applyNumberFormat="1" applyFont="1" applyBorder="1" applyAlignment="1">
      <alignment vertical="center"/>
      <protection/>
    </xf>
    <xf numFmtId="3" fontId="21" fillId="0" borderId="25" xfId="113" applyNumberFormat="1" applyFont="1" applyBorder="1" applyAlignment="1">
      <alignment vertical="center"/>
      <protection/>
    </xf>
    <xf numFmtId="0" fontId="59" fillId="0" borderId="35" xfId="113" applyFont="1" applyBorder="1" applyAlignment="1">
      <alignment horizontal="left" vertical="center"/>
      <protection/>
    </xf>
    <xf numFmtId="0" fontId="21" fillId="0" borderId="38" xfId="113" applyFont="1" applyBorder="1" applyAlignment="1">
      <alignment horizontal="left" vertical="center"/>
      <protection/>
    </xf>
    <xf numFmtId="0" fontId="21" fillId="0" borderId="35" xfId="113" applyFont="1" applyBorder="1" applyAlignment="1">
      <alignment horizontal="left" vertical="center"/>
      <protection/>
    </xf>
    <xf numFmtId="3" fontId="61" fillId="27" borderId="18" xfId="113" applyNumberFormat="1" applyFont="1" applyFill="1" applyBorder="1" applyAlignment="1">
      <alignment horizontal="right" vertical="center"/>
      <protection/>
    </xf>
    <xf numFmtId="3" fontId="61" fillId="27" borderId="18" xfId="113" applyNumberFormat="1" applyFont="1" applyFill="1" applyBorder="1">
      <alignment/>
      <protection/>
    </xf>
    <xf numFmtId="3" fontId="61" fillId="27" borderId="25" xfId="113" applyNumberFormat="1" applyFont="1" applyFill="1" applyBorder="1">
      <alignment/>
      <protection/>
    </xf>
    <xf numFmtId="3" fontId="60" fillId="0" borderId="18" xfId="113" applyNumberFormat="1" applyFont="1" applyFill="1" applyBorder="1" applyAlignment="1">
      <alignment vertical="center"/>
      <protection/>
    </xf>
    <xf numFmtId="3" fontId="60" fillId="0" borderId="25" xfId="113" applyNumberFormat="1" applyFont="1" applyFill="1" applyBorder="1" applyAlignment="1">
      <alignment vertical="center"/>
      <protection/>
    </xf>
    <xf numFmtId="0" fontId="24" fillId="0" borderId="36" xfId="113" applyFont="1" applyFill="1" applyBorder="1" applyAlignment="1">
      <alignment horizontal="left" vertical="center"/>
      <protection/>
    </xf>
    <xf numFmtId="3" fontId="60" fillId="0" borderId="18" xfId="113" applyNumberFormat="1" applyFont="1" applyFill="1" applyBorder="1">
      <alignment/>
      <protection/>
    </xf>
    <xf numFmtId="3" fontId="60" fillId="0" borderId="25" xfId="113" applyNumberFormat="1" applyFont="1" applyFill="1" applyBorder="1">
      <alignment/>
      <protection/>
    </xf>
    <xf numFmtId="0" fontId="53" fillId="0" borderId="0" xfId="109" applyBorder="1" applyAlignment="1" applyProtection="1">
      <alignment horizontal="right"/>
      <protection locked="0"/>
    </xf>
    <xf numFmtId="0" fontId="53" fillId="0" borderId="0" xfId="109" applyFont="1" applyBorder="1" applyAlignment="1" applyProtection="1">
      <alignment horizontal="right"/>
      <protection locked="0"/>
    </xf>
    <xf numFmtId="0" fontId="82" fillId="0" borderId="0" xfId="109" applyFont="1" applyBorder="1" applyAlignment="1" applyProtection="1">
      <alignment horizontal="center" vertical="center" wrapText="1"/>
      <protection locked="0"/>
    </xf>
    <xf numFmtId="0" fontId="21" fillId="0" borderId="36" xfId="113" applyFont="1" applyBorder="1" applyAlignment="1">
      <alignment vertical="center"/>
      <protection/>
    </xf>
    <xf numFmtId="0" fontId="21" fillId="0" borderId="36" xfId="113" applyFont="1" applyBorder="1" applyAlignment="1">
      <alignment horizontal="center" vertical="center"/>
      <protection/>
    </xf>
    <xf numFmtId="0" fontId="16" fillId="0" borderId="17" xfId="113" applyFont="1" applyBorder="1" applyAlignment="1">
      <alignment horizontal="center" vertical="center"/>
      <protection/>
    </xf>
    <xf numFmtId="0" fontId="16" fillId="0" borderId="36" xfId="113" applyFont="1" applyBorder="1" applyAlignment="1">
      <alignment horizontal="left" vertical="center"/>
      <protection/>
    </xf>
    <xf numFmtId="0" fontId="16" fillId="0" borderId="18" xfId="113" applyFont="1" applyFill="1" applyBorder="1" applyAlignment="1">
      <alignment horizontal="left" vertical="center"/>
      <protection/>
    </xf>
    <xf numFmtId="3" fontId="59" fillId="0" borderId="18" xfId="113" applyNumberFormat="1" applyFont="1" applyBorder="1">
      <alignment/>
      <protection/>
    </xf>
    <xf numFmtId="3" fontId="59" fillId="0" borderId="25" xfId="113" applyNumberFormat="1" applyFont="1" applyBorder="1">
      <alignment/>
      <protection/>
    </xf>
    <xf numFmtId="0" fontId="24" fillId="0" borderId="36" xfId="113" applyFont="1" applyBorder="1" applyAlignment="1">
      <alignment horizontal="center" vertical="center"/>
      <protection/>
    </xf>
    <xf numFmtId="3" fontId="63" fillId="0" borderId="18" xfId="113" applyNumberFormat="1" applyFont="1" applyBorder="1" applyAlignment="1">
      <alignment vertical="center"/>
      <protection/>
    </xf>
    <xf numFmtId="3" fontId="63" fillId="0" borderId="25" xfId="113" applyNumberFormat="1" applyFont="1" applyBorder="1" applyAlignment="1">
      <alignment vertical="center"/>
      <protection/>
    </xf>
    <xf numFmtId="0" fontId="64" fillId="0" borderId="0" xfId="113" applyFont="1">
      <alignment/>
      <protection/>
    </xf>
    <xf numFmtId="3" fontId="16" fillId="25" borderId="18" xfId="113" applyNumberFormat="1" applyFont="1" applyFill="1" applyBorder="1" applyAlignment="1">
      <alignment vertical="center"/>
      <protection/>
    </xf>
    <xf numFmtId="0" fontId="59" fillId="0" borderId="18" xfId="113" applyFont="1" applyFill="1" applyBorder="1" applyAlignment="1">
      <alignment horizontal="left" vertical="center"/>
      <protection/>
    </xf>
    <xf numFmtId="3" fontId="59" fillId="25" borderId="18" xfId="113" applyNumberFormat="1" applyFont="1" applyFill="1" applyBorder="1" applyAlignment="1">
      <alignment vertical="center"/>
      <protection/>
    </xf>
    <xf numFmtId="0" fontId="16" fillId="0" borderId="38" xfId="113" applyFont="1" applyBorder="1" applyAlignment="1">
      <alignment horizontal="center" vertical="center"/>
      <protection/>
    </xf>
    <xf numFmtId="0" fontId="63" fillId="0" borderId="38" xfId="113" applyFont="1" applyBorder="1" applyAlignment="1">
      <alignment vertical="center"/>
      <protection/>
    </xf>
    <xf numFmtId="0" fontId="63" fillId="0" borderId="36" xfId="113" applyFont="1" applyBorder="1" applyAlignment="1">
      <alignment vertical="center"/>
      <protection/>
    </xf>
    <xf numFmtId="0" fontId="24" fillId="0" borderId="38" xfId="113" applyFont="1" applyBorder="1" applyAlignment="1">
      <alignment vertical="center"/>
      <protection/>
    </xf>
    <xf numFmtId="0" fontId="24" fillId="0" borderId="36" xfId="113" applyFont="1" applyBorder="1" applyAlignment="1">
      <alignment vertical="center"/>
      <protection/>
    </xf>
    <xf numFmtId="3" fontId="65" fillId="0" borderId="18" xfId="113" applyNumberFormat="1" applyFont="1" applyBorder="1" applyAlignment="1">
      <alignment vertical="center"/>
      <protection/>
    </xf>
    <xf numFmtId="3" fontId="65" fillId="0" borderId="25" xfId="113" applyNumberFormat="1" applyFont="1" applyBorder="1" applyAlignment="1">
      <alignment vertical="center"/>
      <protection/>
    </xf>
    <xf numFmtId="3" fontId="60" fillId="0" borderId="18" xfId="113" applyNumberFormat="1" applyFont="1" applyBorder="1" applyAlignment="1">
      <alignment vertical="center"/>
      <protection/>
    </xf>
    <xf numFmtId="3" fontId="60" fillId="0" borderId="25" xfId="113" applyNumberFormat="1" applyFont="1" applyBorder="1" applyAlignment="1">
      <alignment vertical="center"/>
      <protection/>
    </xf>
    <xf numFmtId="16" fontId="16" fillId="0" borderId="36" xfId="113" applyNumberFormat="1" applyFont="1" applyBorder="1" applyAlignment="1">
      <alignment horizontal="left" vertical="center"/>
      <protection/>
    </xf>
    <xf numFmtId="0" fontId="21" fillId="0" borderId="38" xfId="113" applyFont="1" applyBorder="1" applyAlignment="1">
      <alignment horizontal="center" vertical="center"/>
      <protection/>
    </xf>
    <xf numFmtId="0" fontId="21" fillId="0" borderId="35" xfId="113" applyFont="1" applyBorder="1" applyAlignment="1">
      <alignment horizontal="center" vertical="center"/>
      <protection/>
    </xf>
    <xf numFmtId="3" fontId="66" fillId="27" borderId="18" xfId="113" applyNumberFormat="1" applyFont="1" applyFill="1" applyBorder="1" applyAlignment="1">
      <alignment vertical="center"/>
      <protection/>
    </xf>
    <xf numFmtId="0" fontId="53" fillId="27" borderId="0" xfId="113" applyFill="1">
      <alignment/>
      <protection/>
    </xf>
    <xf numFmtId="0" fontId="57" fillId="14" borderId="14" xfId="113" applyFont="1" applyFill="1" applyBorder="1" applyAlignment="1">
      <alignment horizontal="left" vertical="center"/>
      <protection/>
    </xf>
    <xf numFmtId="3" fontId="57" fillId="14" borderId="14" xfId="113" applyNumberFormat="1" applyFont="1" applyFill="1" applyBorder="1" applyAlignment="1">
      <alignment vertical="center"/>
      <protection/>
    </xf>
    <xf numFmtId="3" fontId="57" fillId="14" borderId="27" xfId="113" applyNumberFormat="1" applyFont="1" applyFill="1" applyBorder="1" applyAlignment="1">
      <alignment vertical="center"/>
      <protection/>
    </xf>
    <xf numFmtId="0" fontId="57" fillId="14" borderId="39" xfId="113" applyFont="1" applyFill="1" applyBorder="1" applyAlignment="1">
      <alignment horizontal="left" vertical="center"/>
      <protection/>
    </xf>
    <xf numFmtId="0" fontId="53" fillId="0" borderId="0" xfId="113" applyBorder="1">
      <alignment/>
      <protection/>
    </xf>
    <xf numFmtId="0" fontId="49" fillId="0" borderId="0" xfId="108" applyBorder="1">
      <alignment/>
      <protection/>
    </xf>
    <xf numFmtId="0" fontId="58" fillId="0" borderId="0" xfId="108" applyFont="1" applyBorder="1">
      <alignment/>
      <protection/>
    </xf>
    <xf numFmtId="0" fontId="67" fillId="0" borderId="0" xfId="113" applyFont="1" applyBorder="1">
      <alignment/>
      <protection/>
    </xf>
    <xf numFmtId="0" fontId="49" fillId="0" borderId="0" xfId="108">
      <alignment/>
      <protection/>
    </xf>
    <xf numFmtId="0" fontId="70" fillId="0" borderId="0" xfId="108" applyFont="1" applyAlignment="1">
      <alignment horizontal="center" wrapText="1"/>
      <protection/>
    </xf>
    <xf numFmtId="0" fontId="70" fillId="0" borderId="0" xfId="108" applyFont="1" applyAlignment="1">
      <alignment wrapText="1"/>
      <protection/>
    </xf>
    <xf numFmtId="0" fontId="71" fillId="0" borderId="0" xfId="108" applyFont="1" applyAlignment="1">
      <alignment wrapText="1"/>
      <protection/>
    </xf>
    <xf numFmtId="0" fontId="72" fillId="0" borderId="0" xfId="108" applyFont="1" applyAlignment="1">
      <alignment wrapText="1"/>
      <protection/>
    </xf>
    <xf numFmtId="0" fontId="47" fillId="0" borderId="0" xfId="108" applyFont="1" applyAlignment="1">
      <alignment horizontal="center" wrapText="1"/>
      <protection/>
    </xf>
    <xf numFmtId="0" fontId="73" fillId="0" borderId="40" xfId="108" applyFont="1" applyBorder="1" applyAlignment="1">
      <alignment horizontal="center" wrapText="1"/>
      <protection/>
    </xf>
    <xf numFmtId="0" fontId="70" fillId="0" borderId="41" xfId="108" applyFont="1" applyBorder="1" applyAlignment="1">
      <alignment horizontal="center" wrapText="1"/>
      <protection/>
    </xf>
    <xf numFmtId="0" fontId="47" fillId="0" borderId="41" xfId="108" applyFont="1" applyBorder="1" applyAlignment="1">
      <alignment horizontal="center" wrapText="1"/>
      <protection/>
    </xf>
    <xf numFmtId="0" fontId="74" fillId="0" borderId="42" xfId="108" applyFont="1" applyBorder="1" applyAlignment="1">
      <alignment horizontal="center" wrapText="1"/>
      <protection/>
    </xf>
    <xf numFmtId="0" fontId="74" fillId="0" borderId="43" xfId="108" applyFont="1" applyBorder="1" applyAlignment="1">
      <alignment horizontal="center" wrapText="1"/>
      <protection/>
    </xf>
    <xf numFmtId="0" fontId="70" fillId="0" borderId="44" xfId="108" applyFont="1" applyBorder="1" applyAlignment="1">
      <alignment wrapText="1"/>
      <protection/>
    </xf>
    <xf numFmtId="0" fontId="70" fillId="0" borderId="19" xfId="108" applyFont="1" applyBorder="1" applyAlignment="1">
      <alignment wrapText="1"/>
      <protection/>
    </xf>
    <xf numFmtId="3" fontId="70" fillId="0" borderId="19" xfId="108" applyNumberFormat="1" applyFont="1" applyBorder="1" applyAlignment="1">
      <alignment horizontal="right" wrapText="1"/>
      <protection/>
    </xf>
    <xf numFmtId="0" fontId="75" fillId="0" borderId="45" xfId="108" applyFont="1" applyBorder="1" applyAlignment="1">
      <alignment wrapText="1"/>
      <protection/>
    </xf>
    <xf numFmtId="0" fontId="75" fillId="0" borderId="18" xfId="108" applyFont="1" applyBorder="1" applyAlignment="1">
      <alignment wrapText="1"/>
      <protection/>
    </xf>
    <xf numFmtId="0" fontId="72" fillId="0" borderId="45" xfId="108" applyFont="1" applyBorder="1" applyAlignment="1">
      <alignment wrapText="1"/>
      <protection/>
    </xf>
    <xf numFmtId="0" fontId="72" fillId="0" borderId="18" xfId="108" applyFont="1" applyBorder="1" applyAlignment="1">
      <alignment wrapText="1"/>
      <protection/>
    </xf>
    <xf numFmtId="3" fontId="72" fillId="0" borderId="18" xfId="108" applyNumberFormat="1" applyFont="1" applyBorder="1" applyAlignment="1">
      <alignment horizontal="right" wrapText="1"/>
      <protection/>
    </xf>
    <xf numFmtId="0" fontId="58" fillId="0" borderId="18" xfId="108" applyFont="1" applyBorder="1" applyAlignment="1">
      <alignment wrapText="1"/>
      <protection/>
    </xf>
    <xf numFmtId="3" fontId="58" fillId="0" borderId="18" xfId="108" applyNumberFormat="1" applyFont="1" applyBorder="1" applyAlignment="1">
      <alignment horizontal="right" wrapText="1"/>
      <protection/>
    </xf>
    <xf numFmtId="0" fontId="70" fillId="0" borderId="45" xfId="108" applyFont="1" applyBorder="1" applyAlignment="1">
      <alignment wrapText="1"/>
      <protection/>
    </xf>
    <xf numFmtId="0" fontId="70" fillId="0" borderId="18" xfId="108" applyFont="1" applyBorder="1" applyAlignment="1">
      <alignment wrapText="1"/>
      <protection/>
    </xf>
    <xf numFmtId="3" fontId="70" fillId="0" borderId="18" xfId="108" applyNumberFormat="1" applyFont="1" applyBorder="1" applyAlignment="1">
      <alignment horizontal="right" wrapText="1"/>
      <protection/>
    </xf>
    <xf numFmtId="0" fontId="49" fillId="0" borderId="0" xfId="108" applyFont="1">
      <alignment/>
      <protection/>
    </xf>
    <xf numFmtId="3" fontId="72" fillId="0" borderId="19" xfId="108" applyNumberFormat="1" applyFont="1" applyBorder="1" applyAlignment="1">
      <alignment horizontal="right" wrapText="1"/>
      <protection/>
    </xf>
    <xf numFmtId="0" fontId="46" fillId="0" borderId="45" xfId="108" applyFont="1" applyBorder="1" applyAlignment="1">
      <alignment wrapText="1"/>
      <protection/>
    </xf>
    <xf numFmtId="0" fontId="46" fillId="0" borderId="18" xfId="108" applyFont="1" applyBorder="1" applyAlignment="1">
      <alignment wrapText="1"/>
      <protection/>
    </xf>
    <xf numFmtId="3" fontId="46" fillId="0" borderId="18" xfId="108" applyNumberFormat="1" applyFont="1" applyBorder="1" applyAlignment="1">
      <alignment horizontal="right" wrapText="1"/>
      <protection/>
    </xf>
    <xf numFmtId="0" fontId="46" fillId="0" borderId="46" xfId="108" applyFont="1" applyBorder="1" applyAlignment="1">
      <alignment wrapText="1"/>
      <protection/>
    </xf>
    <xf numFmtId="0" fontId="46" fillId="0" borderId="47" xfId="108" applyFont="1" applyBorder="1" applyAlignment="1">
      <alignment wrapText="1"/>
      <protection/>
    </xf>
    <xf numFmtId="3" fontId="46" fillId="0" borderId="47" xfId="108" applyNumberFormat="1" applyFont="1" applyBorder="1" applyAlignment="1">
      <alignment horizontal="right" wrapText="1"/>
      <protection/>
    </xf>
    <xf numFmtId="0" fontId="76" fillId="0" borderId="0" xfId="108" applyFont="1">
      <alignment/>
      <protection/>
    </xf>
    <xf numFmtId="0" fontId="17" fillId="0" borderId="0" xfId="108" applyFont="1" applyAlignment="1">
      <alignment wrapText="1"/>
      <protection/>
    </xf>
    <xf numFmtId="0" fontId="73" fillId="0" borderId="48" xfId="108" applyFont="1" applyBorder="1" applyAlignment="1">
      <alignment horizontal="center" wrapText="1"/>
      <protection/>
    </xf>
    <xf numFmtId="0" fontId="70" fillId="0" borderId="49" xfId="108" applyFont="1" applyBorder="1" applyAlignment="1">
      <alignment horizontal="center" wrapText="1"/>
      <protection/>
    </xf>
    <xf numFmtId="0" fontId="70" fillId="0" borderId="23" xfId="108" applyFont="1" applyBorder="1" applyAlignment="1">
      <alignment wrapText="1"/>
      <protection/>
    </xf>
    <xf numFmtId="0" fontId="65" fillId="0" borderId="0" xfId="108" applyFont="1">
      <alignment/>
      <protection/>
    </xf>
    <xf numFmtId="0" fontId="58" fillId="0" borderId="0" xfId="108" applyFont="1">
      <alignment/>
      <protection/>
    </xf>
    <xf numFmtId="0" fontId="72" fillId="0" borderId="17" xfId="108" applyFont="1" applyBorder="1" applyAlignment="1">
      <alignment wrapText="1"/>
      <protection/>
    </xf>
    <xf numFmtId="0" fontId="70" fillId="0" borderId="17" xfId="108" applyFont="1" applyBorder="1" applyAlignment="1">
      <alignment wrapText="1"/>
      <protection/>
    </xf>
    <xf numFmtId="0" fontId="24" fillId="0" borderId="18" xfId="108" applyFont="1" applyBorder="1" applyAlignment="1">
      <alignment wrapText="1"/>
      <protection/>
    </xf>
    <xf numFmtId="0" fontId="78" fillId="0" borderId="17" xfId="108" applyFont="1" applyBorder="1" applyAlignment="1">
      <alignment wrapText="1"/>
      <protection/>
    </xf>
    <xf numFmtId="0" fontId="78" fillId="0" borderId="18" xfId="108" applyFont="1" applyBorder="1" applyAlignment="1">
      <alignment wrapText="1"/>
      <protection/>
    </xf>
    <xf numFmtId="3" fontId="45" fillId="0" borderId="18" xfId="108" applyNumberFormat="1" applyFont="1" applyBorder="1" applyAlignment="1">
      <alignment horizontal="right" wrapText="1"/>
      <protection/>
    </xf>
    <xf numFmtId="0" fontId="79" fillId="0" borderId="0" xfId="108" applyFont="1">
      <alignment/>
      <protection/>
    </xf>
    <xf numFmtId="0" fontId="78" fillId="0" borderId="13" xfId="108" applyFont="1" applyBorder="1" applyAlignment="1">
      <alignment wrapText="1"/>
      <protection/>
    </xf>
    <xf numFmtId="0" fontId="78" fillId="0" borderId="14" xfId="108" applyFont="1" applyBorder="1" applyAlignment="1">
      <alignment wrapText="1"/>
      <protection/>
    </xf>
    <xf numFmtId="3" fontId="45" fillId="0" borderId="47" xfId="108" applyNumberFormat="1" applyFont="1" applyBorder="1" applyAlignment="1">
      <alignment horizontal="right" wrapText="1"/>
      <protection/>
    </xf>
    <xf numFmtId="0" fontId="80" fillId="0" borderId="0" xfId="108" applyFont="1" applyAlignment="1">
      <alignment wrapText="1"/>
      <protection/>
    </xf>
    <xf numFmtId="0" fontId="53" fillId="0" borderId="0" xfId="109">
      <alignment/>
      <protection/>
    </xf>
    <xf numFmtId="0" fontId="83" fillId="0" borderId="0" xfId="109" applyFont="1" applyBorder="1" applyAlignment="1" applyProtection="1">
      <alignment horizontal="centerContinuous"/>
      <protection locked="0"/>
    </xf>
    <xf numFmtId="0" fontId="37" fillId="0" borderId="0" xfId="109" applyFont="1" applyAlignment="1">
      <alignment horizontal="center" wrapText="1"/>
      <protection/>
    </xf>
    <xf numFmtId="0" fontId="37" fillId="0" borderId="0" xfId="109" applyFont="1" applyAlignment="1">
      <alignment horizontal="right" wrapText="1"/>
      <protection/>
    </xf>
    <xf numFmtId="0" fontId="84" fillId="0" borderId="0" xfId="109" applyFont="1" applyBorder="1" applyAlignment="1" applyProtection="1">
      <alignment horizontal="center" vertical="center"/>
      <protection locked="0"/>
    </xf>
    <xf numFmtId="0" fontId="53" fillId="0" borderId="0" xfId="109" applyBorder="1" applyAlignment="1" applyProtection="1">
      <alignment horizontal="centerContinuous" vertical="top"/>
      <protection locked="0"/>
    </xf>
    <xf numFmtId="0" fontId="85" fillId="0" borderId="0" xfId="109" applyFont="1" applyBorder="1" applyAlignment="1" applyProtection="1">
      <alignment horizontal="centerContinuous" vertical="top"/>
      <protection locked="0"/>
    </xf>
    <xf numFmtId="0" fontId="53" fillId="0" borderId="0" xfId="109" applyAlignment="1" applyProtection="1">
      <alignment horizontal="centerContinuous" vertical="top"/>
      <protection locked="0"/>
    </xf>
    <xf numFmtId="0" fontId="85" fillId="0" borderId="50" xfId="109" applyFont="1" applyBorder="1" applyAlignment="1" applyProtection="1">
      <alignment horizontal="centerContinuous" vertical="top"/>
      <protection locked="0"/>
    </xf>
    <xf numFmtId="0" fontId="86" fillId="0" borderId="40" xfId="108" applyFont="1" applyBorder="1" applyAlignment="1">
      <alignment horizontal="center" wrapText="1"/>
      <protection/>
    </xf>
    <xf numFmtId="0" fontId="70" fillId="0" borderId="51" xfId="108" applyFont="1" applyBorder="1" applyAlignment="1">
      <alignment horizontal="center" wrapText="1"/>
      <protection/>
    </xf>
    <xf numFmtId="0" fontId="74" fillId="0" borderId="52" xfId="108" applyFont="1" applyBorder="1" applyAlignment="1">
      <alignment horizontal="center" wrapText="1"/>
      <protection/>
    </xf>
    <xf numFmtId="0" fontId="87" fillId="0" borderId="44" xfId="108" applyFont="1" applyBorder="1" applyAlignment="1">
      <alignment wrapText="1"/>
      <protection/>
    </xf>
    <xf numFmtId="0" fontId="87" fillId="0" borderId="19" xfId="108" applyFont="1" applyBorder="1" applyAlignment="1">
      <alignment wrapText="1"/>
      <protection/>
    </xf>
    <xf numFmtId="3" fontId="87" fillId="0" borderId="19" xfId="108" applyNumberFormat="1" applyFont="1" applyBorder="1" applyAlignment="1">
      <alignment horizontal="right" wrapText="1"/>
      <protection/>
    </xf>
    <xf numFmtId="0" fontId="58" fillId="0" borderId="45" xfId="109" applyFont="1" applyBorder="1" applyProtection="1">
      <alignment/>
      <protection locked="0"/>
    </xf>
    <xf numFmtId="0" fontId="58" fillId="0" borderId="18" xfId="109" applyFont="1" applyBorder="1" applyProtection="1">
      <alignment/>
      <protection locked="0"/>
    </xf>
    <xf numFmtId="3" fontId="58" fillId="0" borderId="18" xfId="109" applyNumberFormat="1" applyFont="1" applyBorder="1">
      <alignment/>
      <protection/>
    </xf>
    <xf numFmtId="0" fontId="87" fillId="0" borderId="45" xfId="108" applyFont="1" applyBorder="1" applyAlignment="1">
      <alignment wrapText="1"/>
      <protection/>
    </xf>
    <xf numFmtId="0" fontId="87" fillId="0" borderId="18" xfId="108" applyFont="1" applyBorder="1" applyAlignment="1">
      <alignment wrapText="1"/>
      <protection/>
    </xf>
    <xf numFmtId="3" fontId="88" fillId="0" borderId="18" xfId="109" applyNumberFormat="1" applyFont="1" applyBorder="1">
      <alignment/>
      <protection/>
    </xf>
    <xf numFmtId="3" fontId="70" fillId="0" borderId="53" xfId="108" applyNumberFormat="1" applyFont="1" applyBorder="1" applyAlignment="1">
      <alignment wrapText="1"/>
      <protection/>
    </xf>
    <xf numFmtId="3" fontId="24" fillId="0" borderId="18" xfId="109" applyNumberFormat="1" applyFont="1" applyBorder="1">
      <alignment/>
      <protection/>
    </xf>
    <xf numFmtId="3" fontId="21" fillId="0" borderId="47" xfId="109" applyNumberFormat="1" applyFont="1" applyBorder="1">
      <alignment/>
      <protection/>
    </xf>
    <xf numFmtId="0" fontId="46" fillId="0" borderId="0" xfId="108" applyFont="1" applyBorder="1" applyAlignment="1">
      <alignment wrapText="1"/>
      <protection/>
    </xf>
    <xf numFmtId="0" fontId="58" fillId="0" borderId="0" xfId="109" applyFont="1" applyBorder="1">
      <alignment/>
      <protection/>
    </xf>
    <xf numFmtId="0" fontId="58" fillId="0" borderId="54" xfId="109" applyFont="1" applyBorder="1">
      <alignment/>
      <protection/>
    </xf>
    <xf numFmtId="0" fontId="21" fillId="0" borderId="54" xfId="109" applyFont="1" applyBorder="1">
      <alignment/>
      <protection/>
    </xf>
    <xf numFmtId="0" fontId="88" fillId="0" borderId="18" xfId="108" applyFont="1" applyBorder="1" applyAlignment="1">
      <alignment wrapText="1"/>
      <protection/>
    </xf>
    <xf numFmtId="3" fontId="58" fillId="0" borderId="18" xfId="109" applyNumberFormat="1" applyFont="1" applyFill="1" applyBorder="1">
      <alignment/>
      <protection/>
    </xf>
    <xf numFmtId="3" fontId="77" fillId="0" borderId="18" xfId="109" applyNumberFormat="1" applyFont="1" applyFill="1" applyBorder="1">
      <alignment/>
      <protection/>
    </xf>
    <xf numFmtId="0" fontId="49" fillId="0" borderId="0" xfId="108" applyFill="1" applyAlignment="1" applyProtection="1">
      <alignment vertical="center" wrapText="1"/>
      <protection/>
    </xf>
    <xf numFmtId="3" fontId="21" fillId="0" borderId="0" xfId="109" applyNumberFormat="1" applyFont="1" applyBorder="1">
      <alignment/>
      <protection/>
    </xf>
    <xf numFmtId="0" fontId="58" fillId="0" borderId="0" xfId="109" applyFont="1">
      <alignment/>
      <protection/>
    </xf>
    <xf numFmtId="0" fontId="21" fillId="0" borderId="0" xfId="109" applyFont="1" applyBorder="1">
      <alignment/>
      <protection/>
    </xf>
    <xf numFmtId="0" fontId="39" fillId="0" borderId="20" xfId="108" applyFont="1" applyFill="1" applyBorder="1" applyAlignment="1" applyProtection="1">
      <alignment horizontal="left" vertical="center"/>
      <protection/>
    </xf>
    <xf numFmtId="0" fontId="31" fillId="0" borderId="55" xfId="108" applyFont="1" applyFill="1" applyBorder="1" applyAlignment="1" applyProtection="1">
      <alignment vertical="center" wrapText="1"/>
      <protection/>
    </xf>
    <xf numFmtId="0" fontId="31" fillId="0" borderId="56" xfId="108" applyFont="1" applyFill="1" applyBorder="1" applyAlignment="1" applyProtection="1">
      <alignment vertical="center" wrapText="1"/>
      <protection/>
    </xf>
    <xf numFmtId="0" fontId="21" fillId="0" borderId="0" xfId="113" applyFont="1" applyAlignment="1">
      <alignment horizontal="center"/>
      <protection/>
    </xf>
    <xf numFmtId="0" fontId="89" fillId="0" borderId="0" xfId="113" applyFont="1">
      <alignment/>
      <protection/>
    </xf>
    <xf numFmtId="0" fontId="27" fillId="0" borderId="0" xfId="113" applyFont="1" applyAlignment="1">
      <alignment horizontal="right"/>
      <protection/>
    </xf>
    <xf numFmtId="0" fontId="65" fillId="0" borderId="0" xfId="113" applyFont="1">
      <alignment/>
      <protection/>
    </xf>
    <xf numFmtId="0" fontId="24" fillId="14" borderId="19" xfId="100" applyFont="1" applyFill="1" applyBorder="1" applyAlignment="1">
      <alignment horizontal="center" vertical="center" wrapText="1"/>
      <protection/>
    </xf>
    <xf numFmtId="0" fontId="24" fillId="14" borderId="57" xfId="100" applyFont="1" applyFill="1" applyBorder="1" applyAlignment="1">
      <alignment horizontal="right" vertical="center" wrapText="1"/>
      <protection/>
    </xf>
    <xf numFmtId="0" fontId="24" fillId="14" borderId="58" xfId="100" applyFont="1" applyFill="1" applyBorder="1" applyAlignment="1">
      <alignment horizontal="center" vertical="center"/>
      <protection/>
    </xf>
    <xf numFmtId="0" fontId="24" fillId="14" borderId="59" xfId="100" applyFont="1" applyFill="1" applyBorder="1" applyAlignment="1">
      <alignment horizontal="center" vertical="center"/>
      <protection/>
    </xf>
    <xf numFmtId="0" fontId="24" fillId="14" borderId="60" xfId="100" applyFont="1" applyFill="1" applyBorder="1" applyAlignment="1">
      <alignment horizontal="center" vertical="center"/>
      <protection/>
    </xf>
    <xf numFmtId="3" fontId="24" fillId="0" borderId="61" xfId="100" applyNumberFormat="1" applyFont="1" applyFill="1" applyBorder="1">
      <alignment/>
      <protection/>
    </xf>
    <xf numFmtId="4" fontId="24" fillId="0" borderId="62" xfId="100" applyNumberFormat="1" applyFont="1" applyFill="1" applyBorder="1">
      <alignment/>
      <protection/>
    </xf>
    <xf numFmtId="3" fontId="24" fillId="0" borderId="62" xfId="100" applyNumberFormat="1" applyFont="1" applyFill="1" applyBorder="1">
      <alignment/>
      <protection/>
    </xf>
    <xf numFmtId="3" fontId="63" fillId="0" borderId="62" xfId="100" applyNumberFormat="1" applyFont="1" applyFill="1" applyBorder="1">
      <alignment/>
      <protection/>
    </xf>
    <xf numFmtId="3" fontId="65" fillId="0" borderId="62" xfId="98" applyNumberFormat="1" applyFont="1" applyFill="1" applyBorder="1" applyAlignment="1">
      <alignment horizontal="center" vertical="center"/>
      <protection/>
    </xf>
    <xf numFmtId="4" fontId="65" fillId="0" borderId="62" xfId="98" applyNumberFormat="1" applyFont="1" applyFill="1" applyBorder="1" applyAlignment="1">
      <alignment vertical="center"/>
      <protection/>
    </xf>
    <xf numFmtId="3" fontId="65" fillId="0" borderId="62" xfId="98" applyNumberFormat="1" applyFont="1" applyFill="1" applyBorder="1" applyAlignment="1">
      <alignment vertical="center"/>
      <protection/>
    </xf>
    <xf numFmtId="3" fontId="24" fillId="0" borderId="62" xfId="98" applyNumberFormat="1" applyFont="1" applyFill="1" applyBorder="1" applyAlignment="1">
      <alignment vertical="center"/>
      <protection/>
    </xf>
    <xf numFmtId="3" fontId="63" fillId="0" borderId="62" xfId="98" applyNumberFormat="1" applyFont="1" applyFill="1" applyBorder="1" applyAlignment="1">
      <alignment vertical="center"/>
      <protection/>
    </xf>
    <xf numFmtId="171" fontId="65" fillId="0" borderId="62" xfId="100" applyNumberFormat="1" applyFont="1" applyFill="1" applyBorder="1">
      <alignment/>
      <protection/>
    </xf>
    <xf numFmtId="3" fontId="65" fillId="0" borderId="62" xfId="100" applyNumberFormat="1" applyFont="1" applyFill="1" applyBorder="1">
      <alignment/>
      <protection/>
    </xf>
    <xf numFmtId="0" fontId="58" fillId="0" borderId="62" xfId="98" applyFont="1" applyBorder="1" applyAlignment="1">
      <alignment vertical="center" wrapText="1"/>
      <protection/>
    </xf>
    <xf numFmtId="3" fontId="65" fillId="0" borderId="63" xfId="98" applyNumberFormat="1" applyFont="1" applyFill="1" applyBorder="1" applyAlignment="1">
      <alignment vertical="center"/>
      <protection/>
    </xf>
    <xf numFmtId="4" fontId="65" fillId="0" borderId="63" xfId="98" applyNumberFormat="1" applyFont="1" applyFill="1" applyBorder="1" applyAlignment="1">
      <alignment vertical="center"/>
      <protection/>
    </xf>
    <xf numFmtId="3" fontId="65" fillId="0" borderId="63" xfId="100" applyNumberFormat="1" applyFont="1" applyFill="1" applyBorder="1">
      <alignment/>
      <protection/>
    </xf>
    <xf numFmtId="3" fontId="65" fillId="0" borderId="18" xfId="98" applyNumberFormat="1" applyFont="1" applyFill="1" applyBorder="1" applyAlignment="1">
      <alignment vertical="center"/>
      <protection/>
    </xf>
    <xf numFmtId="4" fontId="65" fillId="0" borderId="18" xfId="98" applyNumberFormat="1" applyFont="1" applyFill="1" applyBorder="1" applyAlignment="1">
      <alignment vertical="center"/>
      <protection/>
    </xf>
    <xf numFmtId="3" fontId="65" fillId="0" borderId="18" xfId="100" applyNumberFormat="1" applyFont="1" applyFill="1" applyBorder="1">
      <alignment/>
      <protection/>
    </xf>
    <xf numFmtId="3" fontId="24" fillId="0" borderId="19" xfId="100" applyNumberFormat="1" applyFont="1" applyFill="1" applyBorder="1">
      <alignment/>
      <protection/>
    </xf>
    <xf numFmtId="171" fontId="65" fillId="0" borderId="64" xfId="98" applyNumberFormat="1" applyFont="1" applyBorder="1" applyAlignment="1">
      <alignment vertical="center"/>
      <protection/>
    </xf>
    <xf numFmtId="4" fontId="65" fillId="0" borderId="64" xfId="98" applyNumberFormat="1" applyFont="1" applyFill="1" applyBorder="1" applyAlignment="1">
      <alignment vertical="center"/>
      <protection/>
    </xf>
    <xf numFmtId="3" fontId="65" fillId="0" borderId="64" xfId="98" applyNumberFormat="1" applyFont="1" applyFill="1" applyBorder="1" applyAlignment="1">
      <alignment vertical="center"/>
      <protection/>
    </xf>
    <xf numFmtId="4" fontId="65" fillId="0" borderId="29" xfId="100" applyNumberFormat="1" applyFont="1" applyFill="1" applyBorder="1">
      <alignment/>
      <protection/>
    </xf>
    <xf numFmtId="0" fontId="65" fillId="0" borderId="29" xfId="105" applyFont="1" applyBorder="1">
      <alignment/>
      <protection/>
    </xf>
    <xf numFmtId="0" fontId="65" fillId="0" borderId="0" xfId="113" applyFont="1" applyBorder="1">
      <alignment/>
      <protection/>
    </xf>
    <xf numFmtId="0" fontId="0" fillId="0" borderId="0" xfId="99">
      <alignment/>
      <protection/>
    </xf>
    <xf numFmtId="0" fontId="91" fillId="0" borderId="0" xfId="99" applyFont="1" applyAlignment="1">
      <alignment horizontal="center"/>
      <protection/>
    </xf>
    <xf numFmtId="0" fontId="31" fillId="0" borderId="0" xfId="99" applyFont="1" applyAlignment="1">
      <alignment horizontal="right"/>
      <protection/>
    </xf>
    <xf numFmtId="0" fontId="0" fillId="0" borderId="0" xfId="99" applyFont="1" applyBorder="1" applyAlignment="1">
      <alignment horizontal="center"/>
      <protection/>
    </xf>
    <xf numFmtId="0" fontId="0" fillId="0" borderId="0" xfId="99" applyFont="1" applyBorder="1" applyAlignment="1">
      <alignment horizontal="right"/>
      <protection/>
    </xf>
    <xf numFmtId="0" fontId="31" fillId="0" borderId="15" xfId="99" applyFont="1" applyBorder="1" applyAlignment="1">
      <alignment vertical="center" wrapText="1"/>
      <protection/>
    </xf>
    <xf numFmtId="0" fontId="31" fillId="0" borderId="16" xfId="99" applyFont="1" applyBorder="1" applyAlignment="1">
      <alignment horizontal="center" vertical="center" wrapText="1"/>
      <protection/>
    </xf>
    <xf numFmtId="0" fontId="31" fillId="0" borderId="65" xfId="99" applyFont="1" applyBorder="1" applyAlignment="1">
      <alignment vertical="center" wrapText="1"/>
      <protection/>
    </xf>
    <xf numFmtId="0" fontId="34" fillId="0" borderId="17" xfId="99" applyFont="1" applyBorder="1" applyAlignment="1">
      <alignment horizontal="center"/>
      <protection/>
    </xf>
    <xf numFmtId="0" fontId="34" fillId="0" borderId="18" xfId="99" applyFont="1" applyBorder="1" applyAlignment="1">
      <alignment horizontal="center"/>
      <protection/>
    </xf>
    <xf numFmtId="0" fontId="34" fillId="0" borderId="36" xfId="99" applyFont="1" applyBorder="1" applyAlignment="1">
      <alignment horizontal="center"/>
      <protection/>
    </xf>
    <xf numFmtId="0" fontId="34" fillId="0" borderId="0" xfId="99" applyFont="1">
      <alignment/>
      <protection/>
    </xf>
    <xf numFmtId="49" fontId="0" fillId="0" borderId="17" xfId="99" applyNumberFormat="1" applyFont="1" applyBorder="1" applyAlignment="1">
      <alignment horizontal="right"/>
      <protection/>
    </xf>
    <xf numFmtId="3" fontId="0" fillId="0" borderId="18" xfId="99" applyNumberFormat="1" applyFont="1" applyBorder="1">
      <alignment/>
      <protection/>
    </xf>
    <xf numFmtId="0" fontId="0" fillId="0" borderId="36" xfId="99" applyFont="1" applyBorder="1">
      <alignment/>
      <protection/>
    </xf>
    <xf numFmtId="3" fontId="0" fillId="0" borderId="29" xfId="99" applyNumberFormat="1" applyFont="1" applyBorder="1">
      <alignment/>
      <protection/>
    </xf>
    <xf numFmtId="0" fontId="0" fillId="0" borderId="17" xfId="99" applyBorder="1">
      <alignment/>
      <protection/>
    </xf>
    <xf numFmtId="0" fontId="0" fillId="0" borderId="36" xfId="99" applyFont="1" applyBorder="1" applyAlignment="1">
      <alignment vertical="center" wrapText="1"/>
      <protection/>
    </xf>
    <xf numFmtId="0" fontId="0" fillId="0" borderId="60" xfId="99" applyFont="1" applyBorder="1">
      <alignment/>
      <protection/>
    </xf>
    <xf numFmtId="49" fontId="0" fillId="0" borderId="28" xfId="99" applyNumberFormat="1" applyBorder="1">
      <alignment/>
      <protection/>
    </xf>
    <xf numFmtId="49" fontId="0" fillId="0" borderId="29" xfId="99" applyNumberFormat="1" applyBorder="1">
      <alignment/>
      <protection/>
    </xf>
    <xf numFmtId="0" fontId="31" fillId="0" borderId="14" xfId="99" applyFont="1" applyBorder="1" applyAlignment="1">
      <alignment horizontal="left"/>
      <protection/>
    </xf>
    <xf numFmtId="3" fontId="31" fillId="0" borderId="14" xfId="99" applyNumberFormat="1" applyFont="1" applyBorder="1">
      <alignment/>
      <protection/>
    </xf>
    <xf numFmtId="0" fontId="31" fillId="0" borderId="39" xfId="99" applyFont="1" applyBorder="1" applyAlignment="1">
      <alignment horizontal="left"/>
      <protection/>
    </xf>
    <xf numFmtId="0" fontId="31" fillId="0" borderId="13" xfId="99" applyFont="1" applyBorder="1" applyAlignment="1">
      <alignment horizontal="left"/>
      <protection/>
    </xf>
    <xf numFmtId="164" fontId="0" fillId="0" borderId="0" xfId="106" applyNumberFormat="1" applyFill="1" applyAlignment="1" applyProtection="1">
      <alignment vertical="center" wrapText="1"/>
      <protection/>
    </xf>
    <xf numFmtId="164" fontId="0" fillId="0" borderId="0" xfId="106" applyNumberFormat="1" applyFill="1" applyAlignment="1" applyProtection="1">
      <alignment horizontal="center" vertical="center" wrapText="1"/>
      <protection/>
    </xf>
    <xf numFmtId="0" fontId="49" fillId="0" borderId="0" xfId="104">
      <alignment/>
      <protection/>
    </xf>
    <xf numFmtId="0" fontId="72" fillId="0" borderId="18" xfId="104" applyFont="1" applyBorder="1" applyAlignment="1">
      <alignment horizontal="center" vertical="distributed"/>
      <protection/>
    </xf>
    <xf numFmtId="3" fontId="16" fillId="0" borderId="18" xfId="101" applyNumberFormat="1" applyFont="1" applyBorder="1">
      <alignment/>
      <protection/>
    </xf>
    <xf numFmtId="0" fontId="58" fillId="0" borderId="18" xfId="101" applyFont="1" applyBorder="1" applyAlignment="1">
      <alignment vertical="distributed"/>
      <protection/>
    </xf>
    <xf numFmtId="0" fontId="37" fillId="0" borderId="18" xfId="101" applyFont="1" applyBorder="1" applyAlignment="1">
      <alignment vertical="distributed"/>
      <protection/>
    </xf>
    <xf numFmtId="3" fontId="46" fillId="0" borderId="18" xfId="104" applyNumberFormat="1" applyFont="1" applyBorder="1">
      <alignment/>
      <protection/>
    </xf>
    <xf numFmtId="3" fontId="48" fillId="0" borderId="18" xfId="104" applyNumberFormat="1" applyFont="1" applyBorder="1">
      <alignment/>
      <protection/>
    </xf>
    <xf numFmtId="0" fontId="72" fillId="0" borderId="18" xfId="104" applyFont="1" applyBorder="1" applyAlignment="1">
      <alignment horizontal="center"/>
      <protection/>
    </xf>
    <xf numFmtId="3" fontId="21" fillId="0" borderId="18" xfId="101" applyNumberFormat="1" applyFont="1" applyBorder="1">
      <alignment/>
      <protection/>
    </xf>
    <xf numFmtId="0" fontId="49" fillId="0" borderId="0" xfId="104" applyFont="1">
      <alignment/>
      <protection/>
    </xf>
    <xf numFmtId="0" fontId="58" fillId="0" borderId="0" xfId="113" applyFont="1">
      <alignment/>
      <protection/>
    </xf>
    <xf numFmtId="0" fontId="58" fillId="0" borderId="0" xfId="113" applyFont="1" applyAlignment="1">
      <alignment/>
      <protection/>
    </xf>
    <xf numFmtId="0" fontId="24" fillId="0" borderId="0" xfId="113" applyFont="1">
      <alignment/>
      <protection/>
    </xf>
    <xf numFmtId="0" fontId="94" fillId="25" borderId="0" xfId="113" applyFont="1" applyFill="1" applyBorder="1" applyAlignment="1">
      <alignment horizontal="center" vertical="center"/>
      <protection/>
    </xf>
    <xf numFmtId="0" fontId="95" fillId="25" borderId="0" xfId="113" applyFont="1" applyFill="1">
      <alignment/>
      <protection/>
    </xf>
    <xf numFmtId="0" fontId="58" fillId="0" borderId="18" xfId="113" applyFont="1" applyBorder="1">
      <alignment/>
      <protection/>
    </xf>
    <xf numFmtId="0" fontId="96" fillId="0" borderId="18" xfId="113" applyFont="1" applyBorder="1" applyAlignment="1">
      <alignment horizontal="left" vertical="center"/>
      <protection/>
    </xf>
    <xf numFmtId="0" fontId="59" fillId="0" borderId="18" xfId="113" applyFont="1" applyBorder="1" applyAlignment="1">
      <alignment vertical="center"/>
      <protection/>
    </xf>
    <xf numFmtId="0" fontId="97" fillId="0" borderId="0" xfId="113" applyFont="1" applyFill="1" applyBorder="1" applyAlignment="1">
      <alignment vertical="center"/>
      <protection/>
    </xf>
    <xf numFmtId="0" fontId="98" fillId="0" borderId="0" xfId="113" applyFont="1" applyFill="1" applyBorder="1" applyAlignment="1">
      <alignment vertical="center"/>
      <protection/>
    </xf>
    <xf numFmtId="0" fontId="97" fillId="0" borderId="0" xfId="113" applyFont="1" applyFill="1" applyBorder="1">
      <alignment/>
      <protection/>
    </xf>
    <xf numFmtId="49" fontId="16" fillId="0" borderId="18" xfId="113" applyNumberFormat="1" applyFont="1" applyBorder="1" applyAlignment="1">
      <alignment horizontal="center" vertical="distributed"/>
      <protection/>
    </xf>
    <xf numFmtId="0" fontId="16" fillId="0" borderId="18" xfId="113" applyFont="1" applyBorder="1" applyAlignment="1">
      <alignment horizontal="center" vertical="center"/>
      <protection/>
    </xf>
    <xf numFmtId="1" fontId="16" fillId="0" borderId="18" xfId="113" applyNumberFormat="1" applyFont="1" applyBorder="1" applyAlignment="1">
      <alignment horizontal="center" vertical="center"/>
      <protection/>
    </xf>
    <xf numFmtId="3" fontId="16" fillId="0" borderId="18" xfId="113" applyNumberFormat="1" applyFont="1" applyBorder="1" applyAlignment="1">
      <alignment horizontal="center" vertical="center"/>
      <protection/>
    </xf>
    <xf numFmtId="3" fontId="21" fillId="0" borderId="18" xfId="113" applyNumberFormat="1" applyFont="1" applyBorder="1" applyAlignment="1">
      <alignment horizontal="center" vertical="center"/>
      <protection/>
    </xf>
    <xf numFmtId="0" fontId="97" fillId="0" borderId="0" xfId="113" applyFont="1" applyFill="1" applyBorder="1" applyAlignment="1">
      <alignment horizontal="left" vertical="center"/>
      <protection/>
    </xf>
    <xf numFmtId="0" fontId="99" fillId="0" borderId="0" xfId="113" applyFont="1" applyFill="1" applyBorder="1" applyAlignment="1">
      <alignment horizontal="left" vertical="center"/>
      <protection/>
    </xf>
    <xf numFmtId="3" fontId="97" fillId="0" borderId="0" xfId="113" applyNumberFormat="1" applyFont="1" applyFill="1" applyBorder="1" applyAlignment="1">
      <alignment vertical="center"/>
      <protection/>
    </xf>
    <xf numFmtId="0" fontId="16" fillId="0" borderId="18" xfId="113" applyFont="1" applyFill="1" applyBorder="1" applyAlignment="1">
      <alignment horizontal="center" vertical="center"/>
      <protection/>
    </xf>
    <xf numFmtId="180" fontId="16" fillId="0" borderId="18" xfId="113" applyNumberFormat="1" applyFont="1" applyBorder="1" applyAlignment="1">
      <alignment horizontal="center" vertical="center"/>
      <protection/>
    </xf>
    <xf numFmtId="0" fontId="98" fillId="0" borderId="0" xfId="113" applyFont="1" applyFill="1" applyBorder="1" applyAlignment="1">
      <alignment horizontal="left" vertical="center"/>
      <protection/>
    </xf>
    <xf numFmtId="3" fontId="98" fillId="0" borderId="0" xfId="113" applyNumberFormat="1" applyFont="1" applyFill="1" applyBorder="1" applyAlignment="1">
      <alignment vertical="center"/>
      <protection/>
    </xf>
    <xf numFmtId="171" fontId="97" fillId="0" borderId="0" xfId="113" applyNumberFormat="1" applyFont="1" applyFill="1" applyBorder="1" applyAlignment="1">
      <alignment vertical="center"/>
      <protection/>
    </xf>
    <xf numFmtId="3" fontId="98" fillId="0" borderId="0" xfId="113" applyNumberFormat="1" applyFont="1" applyFill="1" applyBorder="1" applyAlignment="1">
      <alignment vertical="center"/>
      <protection/>
    </xf>
    <xf numFmtId="171" fontId="98" fillId="0" borderId="0" xfId="113" applyNumberFormat="1" applyFont="1" applyFill="1" applyBorder="1" applyAlignment="1">
      <alignment vertical="center"/>
      <protection/>
    </xf>
    <xf numFmtId="171" fontId="98" fillId="0" borderId="0" xfId="113" applyNumberFormat="1" applyFont="1" applyFill="1" applyBorder="1" applyAlignment="1">
      <alignment vertical="center"/>
      <protection/>
    </xf>
    <xf numFmtId="49" fontId="16" fillId="25" borderId="18" xfId="113" applyNumberFormat="1" applyFont="1" applyFill="1" applyBorder="1" applyAlignment="1">
      <alignment horizontal="center" vertical="distributed"/>
      <protection/>
    </xf>
    <xf numFmtId="0" fontId="16" fillId="25" borderId="18" xfId="113" applyFont="1" applyFill="1" applyBorder="1" applyAlignment="1">
      <alignment horizontal="center" vertical="center"/>
      <protection/>
    </xf>
    <xf numFmtId="3" fontId="16" fillId="25" borderId="18" xfId="113" applyNumberFormat="1" applyFont="1" applyFill="1" applyBorder="1" applyAlignment="1">
      <alignment horizontal="center" vertical="center"/>
      <protection/>
    </xf>
    <xf numFmtId="0" fontId="97" fillId="25" borderId="0" xfId="113" applyFont="1" applyFill="1" applyBorder="1" applyAlignment="1">
      <alignment horizontal="left" vertical="center"/>
      <protection/>
    </xf>
    <xf numFmtId="0" fontId="97" fillId="25" borderId="0" xfId="113" applyFont="1" applyFill="1" applyBorder="1">
      <alignment/>
      <protection/>
    </xf>
    <xf numFmtId="3" fontId="97" fillId="25" borderId="0" xfId="113" applyNumberFormat="1" applyFont="1" applyFill="1" applyBorder="1" applyAlignment="1">
      <alignment vertical="center"/>
      <protection/>
    </xf>
    <xf numFmtId="0" fontId="53" fillId="25" borderId="0" xfId="113" applyFill="1">
      <alignment/>
      <protection/>
    </xf>
    <xf numFmtId="0" fontId="61" fillId="25" borderId="18" xfId="113" applyFont="1" applyFill="1" applyBorder="1" applyAlignment="1">
      <alignment horizontal="center"/>
      <protection/>
    </xf>
    <xf numFmtId="0" fontId="61" fillId="25" borderId="18" xfId="113" applyFont="1" applyFill="1" applyBorder="1" applyAlignment="1">
      <alignment horizontal="center" vertical="center"/>
      <protection/>
    </xf>
    <xf numFmtId="0" fontId="93" fillId="25" borderId="18" xfId="113" applyFont="1" applyFill="1" applyBorder="1" applyAlignment="1">
      <alignment horizontal="center" vertical="center"/>
      <protection/>
    </xf>
    <xf numFmtId="1" fontId="61" fillId="25" borderId="18" xfId="113" applyNumberFormat="1" applyFont="1" applyFill="1" applyBorder="1" applyAlignment="1">
      <alignment horizontal="center" vertical="center"/>
      <protection/>
    </xf>
    <xf numFmtId="3" fontId="61" fillId="25" borderId="18" xfId="113" applyNumberFormat="1" applyFont="1" applyFill="1" applyBorder="1" applyAlignment="1">
      <alignment horizontal="center" vertical="center"/>
      <protection/>
    </xf>
    <xf numFmtId="0" fontId="95" fillId="25" borderId="0" xfId="113" applyFont="1" applyFill="1" applyBorder="1" applyAlignment="1">
      <alignment horizontal="left" vertical="center"/>
      <protection/>
    </xf>
    <xf numFmtId="0" fontId="94" fillId="25" borderId="0" xfId="113" applyFont="1" applyFill="1" applyBorder="1" applyAlignment="1">
      <alignment horizontal="left" vertical="center"/>
      <protection/>
    </xf>
    <xf numFmtId="3" fontId="94" fillId="25" borderId="0" xfId="113" applyNumberFormat="1" applyFont="1" applyFill="1" applyBorder="1" applyAlignment="1">
      <alignment vertical="center"/>
      <protection/>
    </xf>
    <xf numFmtId="171" fontId="95" fillId="25" borderId="0" xfId="113" applyNumberFormat="1" applyFont="1" applyFill="1" applyBorder="1" applyAlignment="1">
      <alignment vertical="center"/>
      <protection/>
    </xf>
    <xf numFmtId="3" fontId="94" fillId="25" borderId="0" xfId="113" applyNumberFormat="1" applyFont="1" applyFill="1" applyBorder="1" applyAlignment="1">
      <alignment vertical="center"/>
      <protection/>
    </xf>
    <xf numFmtId="171" fontId="94" fillId="25" borderId="0" xfId="113" applyNumberFormat="1" applyFont="1" applyFill="1" applyBorder="1" applyAlignment="1">
      <alignment vertical="center"/>
      <protection/>
    </xf>
    <xf numFmtId="171" fontId="94" fillId="25" borderId="0" xfId="113" applyNumberFormat="1" applyFont="1" applyFill="1" applyBorder="1" applyAlignment="1">
      <alignment vertical="center"/>
      <protection/>
    </xf>
    <xf numFmtId="0" fontId="97" fillId="0" borderId="0" xfId="113" applyFont="1" applyFill="1" applyBorder="1" applyAlignment="1">
      <alignment horizontal="right" vertical="center"/>
      <protection/>
    </xf>
    <xf numFmtId="3" fontId="97" fillId="0" borderId="0" xfId="113" applyNumberFormat="1" applyFont="1" applyFill="1" applyBorder="1" applyAlignment="1">
      <alignment vertical="center"/>
      <protection/>
    </xf>
    <xf numFmtId="0" fontId="95" fillId="25" borderId="0" xfId="113" applyFont="1" applyFill="1" applyBorder="1" applyAlignment="1">
      <alignment horizontal="right" vertical="center"/>
      <protection/>
    </xf>
    <xf numFmtId="0" fontId="100" fillId="25" borderId="0" xfId="113" applyFont="1" applyFill="1" applyBorder="1" applyAlignment="1">
      <alignment horizontal="left" vertical="center"/>
      <protection/>
    </xf>
    <xf numFmtId="0" fontId="95" fillId="25" borderId="0" xfId="113" applyFont="1" applyFill="1" applyBorder="1">
      <alignment/>
      <protection/>
    </xf>
    <xf numFmtId="3" fontId="95" fillId="25" borderId="0" xfId="113" applyNumberFormat="1" applyFont="1" applyFill="1" applyBorder="1" applyAlignment="1">
      <alignment vertical="center"/>
      <protection/>
    </xf>
    <xf numFmtId="3" fontId="21" fillId="25" borderId="18" xfId="113" applyNumberFormat="1" applyFont="1" applyFill="1" applyBorder="1" applyAlignment="1">
      <alignment horizontal="center" vertical="center"/>
      <protection/>
    </xf>
    <xf numFmtId="0" fontId="97" fillId="25" borderId="0" xfId="113" applyFont="1" applyFill="1" applyBorder="1" applyAlignment="1">
      <alignment horizontal="right" vertical="center"/>
      <protection/>
    </xf>
    <xf numFmtId="171" fontId="97" fillId="25" borderId="0" xfId="113" applyNumberFormat="1" applyFont="1" applyFill="1" applyBorder="1" applyAlignment="1">
      <alignment vertical="center"/>
      <protection/>
    </xf>
    <xf numFmtId="3" fontId="98" fillId="25" borderId="0" xfId="113" applyNumberFormat="1" applyFont="1" applyFill="1" applyBorder="1" applyAlignment="1">
      <alignment vertical="center"/>
      <protection/>
    </xf>
    <xf numFmtId="0" fontId="53" fillId="25" borderId="0" xfId="113" applyFill="1" applyBorder="1">
      <alignment/>
      <protection/>
    </xf>
    <xf numFmtId="49" fontId="21" fillId="25" borderId="18" xfId="113" applyNumberFormat="1" applyFont="1" applyFill="1" applyBorder="1" applyAlignment="1">
      <alignment horizontal="center" vertical="distributed"/>
      <protection/>
    </xf>
    <xf numFmtId="0" fontId="21" fillId="25" borderId="18" xfId="113" applyFont="1" applyFill="1" applyBorder="1" applyAlignment="1">
      <alignment horizontal="center" vertical="center"/>
      <protection/>
    </xf>
    <xf numFmtId="1" fontId="59" fillId="25" borderId="18" xfId="113" applyNumberFormat="1" applyFont="1" applyFill="1" applyBorder="1" applyAlignment="1">
      <alignment horizontal="center" vertical="center"/>
      <protection/>
    </xf>
    <xf numFmtId="0" fontId="98" fillId="0" borderId="0" xfId="113" applyFont="1" applyFill="1" applyBorder="1">
      <alignment/>
      <protection/>
    </xf>
    <xf numFmtId="49" fontId="61" fillId="25" borderId="18" xfId="113" applyNumberFormat="1" applyFont="1" applyFill="1" applyBorder="1" applyAlignment="1">
      <alignment horizontal="center" vertical="distributed"/>
      <protection/>
    </xf>
    <xf numFmtId="3" fontId="95" fillId="25" borderId="0" xfId="113" applyNumberFormat="1" applyFont="1" applyFill="1" applyBorder="1" applyAlignment="1">
      <alignment vertical="center"/>
      <protection/>
    </xf>
    <xf numFmtId="49" fontId="21" fillId="0" borderId="18" xfId="113" applyNumberFormat="1" applyFont="1" applyBorder="1" applyAlignment="1">
      <alignment horizontal="center" vertical="distributed"/>
      <protection/>
    </xf>
    <xf numFmtId="0" fontId="21" fillId="0" borderId="18" xfId="113" applyFont="1" applyBorder="1" applyAlignment="1">
      <alignment horizontal="center" vertical="center"/>
      <protection/>
    </xf>
    <xf numFmtId="0" fontId="16" fillId="0" borderId="18" xfId="113" applyFont="1" applyBorder="1" applyAlignment="1">
      <alignment horizontal="center" vertical="distributed"/>
      <protection/>
    </xf>
    <xf numFmtId="0" fontId="16" fillId="25" borderId="18" xfId="113" applyFont="1" applyFill="1" applyBorder="1" applyAlignment="1">
      <alignment horizontal="center"/>
      <protection/>
    </xf>
    <xf numFmtId="3" fontId="97" fillId="25" borderId="0" xfId="113" applyNumberFormat="1" applyFont="1" applyFill="1" applyBorder="1" applyAlignment="1">
      <alignment vertical="center"/>
      <protection/>
    </xf>
    <xf numFmtId="0" fontId="93" fillId="25" borderId="18" xfId="113" applyFont="1" applyFill="1" applyBorder="1">
      <alignment/>
      <protection/>
    </xf>
    <xf numFmtId="0" fontId="59" fillId="0" borderId="18" xfId="113" applyFont="1" applyBorder="1" applyAlignment="1">
      <alignment horizontal="center" vertical="center"/>
      <protection/>
    </xf>
    <xf numFmtId="49" fontId="93" fillId="25" borderId="18" xfId="113" applyNumberFormat="1" applyFont="1" applyFill="1" applyBorder="1" applyAlignment="1">
      <alignment horizontal="center"/>
      <protection/>
    </xf>
    <xf numFmtId="0" fontId="94" fillId="25" borderId="0" xfId="113" applyFont="1" applyFill="1" applyBorder="1" applyAlignment="1">
      <alignment horizontal="right" vertical="center"/>
      <protection/>
    </xf>
    <xf numFmtId="0" fontId="94" fillId="25" borderId="0" xfId="113" applyFont="1" applyFill="1" applyBorder="1" applyAlignment="1">
      <alignment horizontal="left" vertical="center"/>
      <protection/>
    </xf>
    <xf numFmtId="0" fontId="53" fillId="0" borderId="0" xfId="113" applyAlignment="1">
      <alignment/>
      <protection/>
    </xf>
    <xf numFmtId="0" fontId="37" fillId="25" borderId="53" xfId="113" applyFont="1" applyFill="1" applyBorder="1" applyAlignment="1">
      <alignment horizontal="center" vertical="center" wrapText="1"/>
      <protection/>
    </xf>
    <xf numFmtId="0" fontId="37" fillId="25" borderId="18" xfId="113" applyFont="1" applyFill="1" applyBorder="1" applyAlignment="1">
      <alignment horizontal="center" vertical="center" wrapText="1"/>
      <protection/>
    </xf>
    <xf numFmtId="0" fontId="101" fillId="0" borderId="0" xfId="113" applyFont="1">
      <alignment/>
      <protection/>
    </xf>
    <xf numFmtId="0" fontId="21" fillId="25" borderId="18" xfId="113" applyFont="1" applyFill="1" applyBorder="1" applyAlignment="1">
      <alignment horizontal="center" vertical="distributed"/>
      <protection/>
    </xf>
    <xf numFmtId="0" fontId="21" fillId="25" borderId="57" xfId="113" applyFont="1" applyFill="1" applyBorder="1" applyAlignment="1">
      <alignment horizontal="center" vertical="distributed"/>
      <protection/>
    </xf>
    <xf numFmtId="0" fontId="65" fillId="25" borderId="57" xfId="113" applyFont="1" applyFill="1" applyBorder="1" applyAlignment="1">
      <alignment horizontal="center" vertical="distributed"/>
      <protection/>
    </xf>
    <xf numFmtId="0" fontId="59" fillId="25" borderId="57" xfId="113" applyFont="1" applyFill="1" applyBorder="1" applyAlignment="1">
      <alignment horizontal="left" vertical="center"/>
      <protection/>
    </xf>
    <xf numFmtId="0" fontId="65" fillId="25" borderId="19" xfId="113" applyFont="1" applyFill="1" applyBorder="1" applyAlignment="1">
      <alignment horizontal="right" vertical="distributed"/>
      <protection/>
    </xf>
    <xf numFmtId="0" fontId="65" fillId="25" borderId="19" xfId="113" applyFont="1" applyFill="1" applyBorder="1" applyAlignment="1">
      <alignment horizontal="center" vertical="distributed"/>
      <protection/>
    </xf>
    <xf numFmtId="0" fontId="65" fillId="25" borderId="18" xfId="113" applyFont="1" applyFill="1" applyBorder="1" applyAlignment="1">
      <alignment horizontal="center" vertical="distributed"/>
      <protection/>
    </xf>
    <xf numFmtId="0" fontId="21" fillId="25" borderId="18" xfId="113" applyFont="1" applyFill="1" applyBorder="1" applyAlignment="1">
      <alignment horizontal="center"/>
      <protection/>
    </xf>
    <xf numFmtId="49" fontId="16" fillId="25" borderId="36" xfId="113" applyNumberFormat="1" applyFont="1" applyFill="1" applyBorder="1" applyAlignment="1">
      <alignment horizontal="center" vertical="center"/>
      <protection/>
    </xf>
    <xf numFmtId="0" fontId="16" fillId="25" borderId="36" xfId="113" applyFont="1" applyFill="1" applyBorder="1" applyAlignment="1">
      <alignment horizontal="center" vertical="center"/>
      <protection/>
    </xf>
    <xf numFmtId="49" fontId="16" fillId="25" borderId="18" xfId="113" applyNumberFormat="1" applyFont="1" applyFill="1" applyBorder="1" applyAlignment="1">
      <alignment horizontal="center" vertical="center"/>
      <protection/>
    </xf>
    <xf numFmtId="49" fontId="16" fillId="25" borderId="19" xfId="113" applyNumberFormat="1" applyFont="1" applyFill="1" applyBorder="1" applyAlignment="1">
      <alignment horizontal="center" vertical="center"/>
      <protection/>
    </xf>
    <xf numFmtId="0" fontId="37" fillId="25" borderId="18" xfId="113" applyFont="1" applyFill="1" applyBorder="1" applyAlignment="1">
      <alignment horizontal="center"/>
      <protection/>
    </xf>
    <xf numFmtId="49" fontId="16" fillId="25" borderId="57" xfId="113" applyNumberFormat="1" applyFont="1" applyFill="1" applyBorder="1" applyAlignment="1">
      <alignment horizontal="center" vertical="center"/>
      <protection/>
    </xf>
    <xf numFmtId="0" fontId="59" fillId="25" borderId="18" xfId="113" applyFont="1" applyFill="1" applyBorder="1" applyAlignment="1">
      <alignment horizontal="center"/>
      <protection/>
    </xf>
    <xf numFmtId="0" fontId="102" fillId="25" borderId="36" xfId="113" applyFont="1" applyFill="1" applyBorder="1">
      <alignment/>
      <protection/>
    </xf>
    <xf numFmtId="0" fontId="60" fillId="25" borderId="36" xfId="113" applyFont="1" applyFill="1" applyBorder="1" applyAlignment="1">
      <alignment horizontal="center" vertical="distributed"/>
      <protection/>
    </xf>
    <xf numFmtId="0" fontId="59" fillId="25" borderId="18" xfId="113" applyFont="1" applyFill="1" applyBorder="1" applyAlignment="1">
      <alignment vertical="center"/>
      <protection/>
    </xf>
    <xf numFmtId="3" fontId="59" fillId="25" borderId="18" xfId="117" applyNumberFormat="1" applyFont="1" applyFill="1" applyBorder="1" applyAlignment="1">
      <alignment horizontal="center" vertical="center"/>
    </xf>
    <xf numFmtId="0" fontId="103" fillId="0" borderId="0" xfId="113" applyFont="1">
      <alignment/>
      <protection/>
    </xf>
    <xf numFmtId="0" fontId="58" fillId="25" borderId="36" xfId="113" applyFont="1" applyFill="1" applyBorder="1">
      <alignment/>
      <protection/>
    </xf>
    <xf numFmtId="0" fontId="16" fillId="25" borderId="36" xfId="113" applyFont="1" applyFill="1" applyBorder="1" applyAlignment="1">
      <alignment horizontal="center" vertical="distributed"/>
      <protection/>
    </xf>
    <xf numFmtId="0" fontId="21" fillId="25" borderId="36" xfId="113" applyFont="1" applyFill="1" applyBorder="1" applyAlignment="1">
      <alignment vertical="center"/>
      <protection/>
    </xf>
    <xf numFmtId="3" fontId="21" fillId="25" borderId="18" xfId="117" applyNumberFormat="1" applyFont="1" applyFill="1" applyBorder="1" applyAlignment="1">
      <alignment horizontal="center" vertical="center"/>
    </xf>
    <xf numFmtId="0" fontId="58" fillId="25" borderId="18" xfId="113" applyFont="1" applyFill="1" applyBorder="1">
      <alignment/>
      <protection/>
    </xf>
    <xf numFmtId="0" fontId="59" fillId="25" borderId="18" xfId="113" applyFont="1" applyFill="1" applyBorder="1" applyAlignment="1">
      <alignment horizontal="center" vertical="center"/>
      <protection/>
    </xf>
    <xf numFmtId="0" fontId="60" fillId="25" borderId="18" xfId="113" applyFont="1" applyFill="1" applyBorder="1" applyAlignment="1">
      <alignment horizontal="center" vertical="center"/>
      <protection/>
    </xf>
    <xf numFmtId="0" fontId="102" fillId="25" borderId="0" xfId="113" applyFont="1" applyFill="1" applyAlignment="1">
      <alignment horizontal="center" vertical="center"/>
      <protection/>
    </xf>
    <xf numFmtId="3" fontId="59" fillId="25" borderId="18" xfId="113" applyNumberFormat="1" applyFont="1" applyFill="1" applyBorder="1" applyAlignment="1">
      <alignment horizontal="center" vertical="center"/>
      <protection/>
    </xf>
    <xf numFmtId="0" fontId="16" fillId="25" borderId="0" xfId="113" applyFont="1" applyFill="1" applyBorder="1" applyAlignment="1">
      <alignment horizontal="center" vertical="center"/>
      <protection/>
    </xf>
    <xf numFmtId="0" fontId="60" fillId="25" borderId="36" xfId="113" applyFont="1" applyFill="1" applyBorder="1" applyAlignment="1">
      <alignment horizontal="center" vertical="center"/>
      <protection/>
    </xf>
    <xf numFmtId="0" fontId="102" fillId="25" borderId="18" xfId="113" applyFont="1" applyFill="1" applyBorder="1" applyAlignment="1">
      <alignment horizontal="center" vertical="center"/>
      <protection/>
    </xf>
    <xf numFmtId="0" fontId="58" fillId="25" borderId="36" xfId="113" applyFont="1" applyFill="1" applyBorder="1" applyAlignment="1">
      <alignment horizontal="center" vertical="center"/>
      <protection/>
    </xf>
    <xf numFmtId="0" fontId="21" fillId="25" borderId="36" xfId="113" applyFont="1" applyFill="1" applyBorder="1" applyAlignment="1">
      <alignment horizontal="center" vertical="center"/>
      <protection/>
    </xf>
    <xf numFmtId="49" fontId="59" fillId="25" borderId="18" xfId="113" applyNumberFormat="1" applyFont="1" applyFill="1" applyBorder="1" applyAlignment="1">
      <alignment horizontal="center" vertical="distributed"/>
      <protection/>
    </xf>
    <xf numFmtId="0" fontId="58" fillId="25" borderId="0" xfId="113" applyFont="1" applyFill="1" applyAlignment="1">
      <alignment horizontal="center" vertical="center"/>
      <protection/>
    </xf>
    <xf numFmtId="49" fontId="60" fillId="25" borderId="36" xfId="113" applyNumberFormat="1" applyFont="1" applyFill="1" applyBorder="1" applyAlignment="1">
      <alignment horizontal="center" vertical="center"/>
      <protection/>
    </xf>
    <xf numFmtId="0" fontId="60" fillId="25" borderId="0" xfId="113" applyFont="1" applyFill="1" applyBorder="1" applyAlignment="1">
      <alignment horizontal="center" vertical="center"/>
      <protection/>
    </xf>
    <xf numFmtId="0" fontId="59" fillId="25" borderId="36" xfId="113" applyFont="1" applyFill="1" applyBorder="1" applyAlignment="1">
      <alignment horizontal="center" vertical="center"/>
      <protection/>
    </xf>
    <xf numFmtId="0" fontId="104" fillId="0" borderId="0" xfId="113" applyFont="1" applyFill="1">
      <alignment/>
      <protection/>
    </xf>
    <xf numFmtId="0" fontId="53" fillId="0" borderId="0" xfId="113" applyFill="1">
      <alignment/>
      <protection/>
    </xf>
    <xf numFmtId="0" fontId="59" fillId="25" borderId="36" xfId="113" applyFont="1" applyFill="1" applyBorder="1" applyAlignment="1">
      <alignment horizontal="left" vertical="center"/>
      <protection/>
    </xf>
    <xf numFmtId="0" fontId="103" fillId="0" borderId="0" xfId="113" applyFont="1" applyFill="1">
      <alignment/>
      <protection/>
    </xf>
    <xf numFmtId="0" fontId="93" fillId="25" borderId="36" xfId="113" applyFont="1" applyFill="1" applyBorder="1" applyAlignment="1">
      <alignment horizontal="center" vertical="center"/>
      <protection/>
    </xf>
    <xf numFmtId="0" fontId="105" fillId="25" borderId="18" xfId="113" applyFont="1" applyFill="1" applyBorder="1" applyAlignment="1">
      <alignment horizontal="center" vertical="center"/>
      <protection/>
    </xf>
    <xf numFmtId="3" fontId="105" fillId="25" borderId="18" xfId="113" applyNumberFormat="1" applyFont="1" applyFill="1" applyBorder="1" applyAlignment="1">
      <alignment horizontal="center" vertical="center"/>
      <protection/>
    </xf>
    <xf numFmtId="0" fontId="95" fillId="0" borderId="0" xfId="113" applyFont="1">
      <alignment/>
      <protection/>
    </xf>
    <xf numFmtId="164" fontId="33" fillId="0" borderId="0" xfId="0" applyNumberFormat="1" applyFont="1" applyFill="1" applyAlignment="1">
      <alignment horizontal="right" vertical="center"/>
    </xf>
    <xf numFmtId="0" fontId="97" fillId="0" borderId="0" xfId="107" applyFont="1" applyFill="1">
      <alignment/>
      <protection/>
    </xf>
    <xf numFmtId="0" fontId="53" fillId="0" borderId="0" xfId="107" applyFill="1">
      <alignment/>
      <protection/>
    </xf>
    <xf numFmtId="0" fontId="101" fillId="0" borderId="0" xfId="107" applyFont="1" applyFill="1" applyAlignment="1">
      <alignment vertical="center"/>
      <protection/>
    </xf>
    <xf numFmtId="0" fontId="0" fillId="0" borderId="0" xfId="107" applyFont="1" applyFill="1">
      <alignment/>
      <protection/>
    </xf>
    <xf numFmtId="0" fontId="53" fillId="0" borderId="0" xfId="107" applyFont="1" applyFill="1">
      <alignment/>
      <protection/>
    </xf>
    <xf numFmtId="0" fontId="31" fillId="0" borderId="16" xfId="107" applyFont="1" applyFill="1" applyBorder="1" applyAlignment="1">
      <alignment horizontal="center" vertical="center"/>
      <protection/>
    </xf>
    <xf numFmtId="0" fontId="101" fillId="0" borderId="0" xfId="107" applyFont="1" applyFill="1">
      <alignment/>
      <protection/>
    </xf>
    <xf numFmtId="0" fontId="107" fillId="0" borderId="13" xfId="107" applyNumberFormat="1" applyFont="1" applyFill="1" applyBorder="1" applyAlignment="1" applyProtection="1">
      <alignment horizontal="center" vertical="center"/>
      <protection/>
    </xf>
    <xf numFmtId="0" fontId="107" fillId="0" borderId="14" xfId="107" applyNumberFormat="1" applyFont="1" applyFill="1" applyBorder="1" applyAlignment="1" applyProtection="1">
      <alignment horizontal="center" vertical="center"/>
      <protection/>
    </xf>
    <xf numFmtId="0" fontId="107" fillId="0" borderId="27" xfId="107" applyNumberFormat="1" applyFont="1" applyFill="1" applyBorder="1" applyAlignment="1" applyProtection="1">
      <alignment horizontal="center" vertical="center"/>
      <protection/>
    </xf>
    <xf numFmtId="0" fontId="53" fillId="0" borderId="0" xfId="107" applyFill="1" applyAlignment="1">
      <alignment vertical="center"/>
      <protection/>
    </xf>
    <xf numFmtId="173" fontId="28" fillId="0" borderId="23" xfId="107" applyNumberFormat="1" applyFont="1" applyFill="1" applyBorder="1" applyAlignment="1">
      <alignment horizontal="center" vertical="center"/>
      <protection/>
    </xf>
    <xf numFmtId="0" fontId="28" fillId="0" borderId="19" xfId="107" applyFont="1" applyFill="1" applyBorder="1" applyAlignment="1">
      <alignment horizontal="left" vertical="center" wrapText="1"/>
      <protection/>
    </xf>
    <xf numFmtId="173" fontId="28" fillId="0" borderId="17" xfId="107" applyNumberFormat="1" applyFont="1" applyFill="1" applyBorder="1" applyAlignment="1">
      <alignment horizontal="center" vertical="center"/>
      <protection/>
    </xf>
    <xf numFmtId="0" fontId="28" fillId="0" borderId="18" xfId="107" applyFont="1" applyFill="1" applyBorder="1" applyAlignment="1">
      <alignment horizontal="left" vertical="center" wrapText="1"/>
      <protection/>
    </xf>
    <xf numFmtId="173" fontId="28" fillId="0" borderId="28" xfId="107" applyNumberFormat="1" applyFont="1" applyFill="1" applyBorder="1" applyAlignment="1">
      <alignment horizontal="center" vertical="center"/>
      <protection/>
    </xf>
    <xf numFmtId="0" fontId="28" fillId="0" borderId="29" xfId="107" applyFont="1" applyFill="1" applyBorder="1" applyAlignment="1">
      <alignment horizontal="left" vertical="center" wrapText="1"/>
      <protection/>
    </xf>
    <xf numFmtId="173" fontId="34" fillId="0" borderId="20" xfId="107" applyNumberFormat="1" applyFont="1" applyFill="1" applyBorder="1" applyAlignment="1">
      <alignment horizontal="center" vertical="center"/>
      <protection/>
    </xf>
    <xf numFmtId="0" fontId="34" fillId="0" borderId="21" xfId="107" applyFont="1" applyFill="1" applyBorder="1" applyAlignment="1">
      <alignment horizontal="left" vertical="center" wrapText="1"/>
      <protection/>
    </xf>
    <xf numFmtId="0" fontId="108" fillId="0" borderId="0" xfId="107" applyFont="1" applyFill="1" applyAlignment="1">
      <alignment vertical="center"/>
      <protection/>
    </xf>
    <xf numFmtId="173" fontId="34" fillId="0" borderId="66" xfId="107" applyNumberFormat="1" applyFont="1" applyFill="1" applyBorder="1" applyAlignment="1">
      <alignment horizontal="center" vertical="center"/>
      <protection/>
    </xf>
    <xf numFmtId="0" fontId="34" fillId="0" borderId="67" xfId="107" applyFont="1" applyFill="1" applyBorder="1" applyAlignment="1">
      <alignment horizontal="left" vertical="center" wrapText="1"/>
      <protection/>
    </xf>
    <xf numFmtId="173" fontId="34" fillId="0" borderId="20" xfId="107" applyNumberFormat="1" applyFont="1" applyFill="1" applyBorder="1" applyAlignment="1">
      <alignment horizontal="center" vertical="center"/>
      <protection/>
    </xf>
    <xf numFmtId="0" fontId="109" fillId="0" borderId="0" xfId="107" applyFont="1" applyFill="1">
      <alignment/>
      <protection/>
    </xf>
    <xf numFmtId="0" fontId="83" fillId="0" borderId="0" xfId="107" applyFont="1" applyFill="1">
      <alignment/>
      <protection/>
    </xf>
    <xf numFmtId="0" fontId="41" fillId="0" borderId="68" xfId="107" applyFont="1" applyFill="1" applyBorder="1" applyAlignment="1" quotePrefix="1">
      <alignment horizontal="center" vertical="center" wrapText="1"/>
      <protection/>
    </xf>
    <xf numFmtId="0" fontId="41" fillId="0" borderId="33" xfId="107" applyFont="1" applyFill="1" applyBorder="1" applyAlignment="1">
      <alignment horizontal="center" vertical="center"/>
      <protection/>
    </xf>
    <xf numFmtId="0" fontId="41" fillId="0" borderId="32" xfId="107" applyFont="1" applyFill="1" applyBorder="1" applyAlignment="1">
      <alignment horizontal="center" vertical="center" wrapText="1"/>
      <protection/>
    </xf>
    <xf numFmtId="0" fontId="41" fillId="0" borderId="33" xfId="107" applyFont="1" applyFill="1" applyBorder="1" applyAlignment="1">
      <alignment horizontal="center" vertical="center" wrapText="1"/>
      <protection/>
    </xf>
    <xf numFmtId="173" fontId="28" fillId="0" borderId="15" xfId="107" applyNumberFormat="1" applyFont="1" applyFill="1" applyBorder="1" applyAlignment="1">
      <alignment horizontal="center" vertical="center"/>
      <protection/>
    </xf>
    <xf numFmtId="0" fontId="28" fillId="0" borderId="16" xfId="107" applyFont="1" applyFill="1" applyBorder="1" applyAlignment="1">
      <alignment horizontal="left" vertical="center" wrapText="1" indent="1"/>
      <protection/>
    </xf>
    <xf numFmtId="0" fontId="28" fillId="0" borderId="18" xfId="107" applyFont="1" applyFill="1" applyBorder="1" applyAlignment="1" quotePrefix="1">
      <alignment horizontal="left" vertical="center" wrapText="1" indent="1"/>
      <protection/>
    </xf>
    <xf numFmtId="0" fontId="101" fillId="0" borderId="0" xfId="107" applyFont="1" applyFill="1" applyBorder="1" applyAlignment="1">
      <alignment vertical="center"/>
      <protection/>
    </xf>
    <xf numFmtId="0" fontId="53" fillId="0" borderId="0" xfId="107" applyFill="1" applyBorder="1" applyAlignment="1">
      <alignment vertical="center"/>
      <protection/>
    </xf>
    <xf numFmtId="0" fontId="28" fillId="0" borderId="19" xfId="107" applyFont="1" applyFill="1" applyBorder="1" applyAlignment="1">
      <alignment horizontal="left" vertical="center" wrapText="1" indent="1"/>
      <protection/>
    </xf>
    <xf numFmtId="173" fontId="28" fillId="0" borderId="13" xfId="107" applyNumberFormat="1" applyFont="1" applyFill="1" applyBorder="1" applyAlignment="1">
      <alignment horizontal="center" vertical="center"/>
      <protection/>
    </xf>
    <xf numFmtId="0" fontId="28" fillId="0" borderId="14" xfId="107" applyFont="1" applyFill="1" applyBorder="1" applyAlignment="1" quotePrefix="1">
      <alignment horizontal="left" vertical="center" wrapText="1" indent="1"/>
      <protection/>
    </xf>
    <xf numFmtId="3" fontId="70" fillId="0" borderId="18" xfId="108" applyNumberFormat="1" applyFont="1" applyBorder="1" applyAlignment="1">
      <alignment wrapText="1"/>
      <protection/>
    </xf>
    <xf numFmtId="3" fontId="72" fillId="0" borderId="18" xfId="108" applyNumberFormat="1" applyFont="1" applyBorder="1" applyAlignment="1">
      <alignment wrapText="1"/>
      <protection/>
    </xf>
    <xf numFmtId="3" fontId="58" fillId="0" borderId="18" xfId="108" applyNumberFormat="1" applyFont="1" applyBorder="1" applyAlignment="1">
      <alignment wrapText="1"/>
      <protection/>
    </xf>
    <xf numFmtId="0" fontId="24" fillId="14" borderId="36" xfId="100" applyFont="1" applyFill="1" applyBorder="1" applyAlignment="1">
      <alignment horizontal="center" vertical="center" wrapText="1"/>
      <protection/>
    </xf>
    <xf numFmtId="0" fontId="110" fillId="0" borderId="41" xfId="108" applyFont="1" applyBorder="1" applyAlignment="1">
      <alignment horizontal="center" wrapText="1"/>
      <protection/>
    </xf>
    <xf numFmtId="3" fontId="87" fillId="0" borderId="58" xfId="108" applyNumberFormat="1" applyFont="1" applyBorder="1" applyAlignment="1">
      <alignment wrapText="1"/>
      <protection/>
    </xf>
    <xf numFmtId="3" fontId="72" fillId="0" borderId="53" xfId="108" applyNumberFormat="1" applyFont="1" applyBorder="1" applyAlignment="1">
      <alignment wrapText="1"/>
      <protection/>
    </xf>
    <xf numFmtId="3" fontId="88" fillId="0" borderId="53" xfId="108" applyNumberFormat="1" applyFont="1" applyBorder="1" applyAlignment="1">
      <alignment wrapText="1"/>
      <protection/>
    </xf>
    <xf numFmtId="3" fontId="87" fillId="0" borderId="53" xfId="108" applyNumberFormat="1" applyFont="1" applyBorder="1" applyAlignment="1">
      <alignment wrapText="1"/>
      <protection/>
    </xf>
    <xf numFmtId="3" fontId="75" fillId="0" borderId="53" xfId="108" applyNumberFormat="1" applyFont="1" applyBorder="1" applyAlignment="1">
      <alignment wrapText="1"/>
      <protection/>
    </xf>
    <xf numFmtId="3" fontId="46" fillId="0" borderId="69" xfId="108" applyNumberFormat="1" applyFont="1" applyBorder="1" applyAlignment="1">
      <alignment wrapText="1"/>
      <protection/>
    </xf>
    <xf numFmtId="3" fontId="58" fillId="0" borderId="53" xfId="109" applyNumberFormat="1" applyFont="1" applyBorder="1" applyProtection="1">
      <alignment/>
      <protection locked="0"/>
    </xf>
    <xf numFmtId="171" fontId="65" fillId="0" borderId="63" xfId="98" applyNumberFormat="1" applyFont="1" applyFill="1" applyBorder="1" applyAlignment="1">
      <alignment vertical="center"/>
      <protection/>
    </xf>
    <xf numFmtId="171" fontId="65" fillId="0" borderId="18" xfId="98" applyNumberFormat="1" applyFont="1" applyFill="1" applyBorder="1" applyAlignment="1">
      <alignment vertical="center"/>
      <protection/>
    </xf>
    <xf numFmtId="171" fontId="65" fillId="0" borderId="62" xfId="98" applyNumberFormat="1" applyFont="1" applyFill="1" applyBorder="1" applyAlignment="1">
      <alignment vertical="center"/>
      <protection/>
    </xf>
    <xf numFmtId="0" fontId="24" fillId="14" borderId="70" xfId="100" applyFont="1" applyFill="1" applyBorder="1" applyAlignment="1">
      <alignment horizontal="center" vertical="center"/>
      <protection/>
    </xf>
    <xf numFmtId="0" fontId="37" fillId="0" borderId="61" xfId="98" applyFont="1" applyBorder="1" applyAlignment="1">
      <alignment vertical="center" wrapText="1"/>
      <protection/>
    </xf>
    <xf numFmtId="0" fontId="37" fillId="0" borderId="62" xfId="98" applyFont="1" applyBorder="1" applyAlignment="1">
      <alignment vertical="center" wrapText="1"/>
      <protection/>
    </xf>
    <xf numFmtId="0" fontId="58" fillId="0" borderId="63" xfId="98" applyFont="1" applyBorder="1" applyAlignment="1">
      <alignment vertical="center" wrapText="1"/>
      <protection/>
    </xf>
    <xf numFmtId="0" fontId="58" fillId="0" borderId="18" xfId="98" applyFont="1" applyBorder="1" applyAlignment="1">
      <alignment vertical="center" wrapText="1"/>
      <protection/>
    </xf>
    <xf numFmtId="0" fontId="37" fillId="0" borderId="71" xfId="98" applyFont="1" applyBorder="1" applyAlignment="1">
      <alignment vertical="center" wrapText="1"/>
      <protection/>
    </xf>
    <xf numFmtId="0" fontId="37" fillId="0" borderId="0" xfId="100" applyFont="1" applyFill="1" applyBorder="1" applyAlignment="1">
      <alignment wrapText="1"/>
      <protection/>
    </xf>
    <xf numFmtId="3" fontId="65" fillId="0" borderId="29" xfId="105" applyNumberFormat="1" applyFont="1" applyBorder="1">
      <alignment/>
      <protection/>
    </xf>
    <xf numFmtId="3" fontId="87" fillId="0" borderId="18" xfId="108" applyNumberFormat="1" applyFont="1" applyBorder="1" applyAlignment="1">
      <alignment wrapText="1"/>
      <protection/>
    </xf>
    <xf numFmtId="0" fontId="31" fillId="0" borderId="72" xfId="108" applyFont="1" applyFill="1" applyBorder="1" applyAlignment="1" applyProtection="1">
      <alignment vertical="center" wrapText="1"/>
      <protection/>
    </xf>
    <xf numFmtId="3" fontId="59" fillId="0" borderId="18" xfId="113" applyNumberFormat="1" applyFont="1" applyBorder="1" applyAlignment="1">
      <alignment horizontal="left" vertical="center"/>
      <protection/>
    </xf>
    <xf numFmtId="0" fontId="59" fillId="0" borderId="18" xfId="113" applyFont="1" applyBorder="1">
      <alignment/>
      <protection/>
    </xf>
    <xf numFmtId="0" fontId="59" fillId="0" borderId="17" xfId="113" applyFont="1" applyBorder="1" applyAlignment="1">
      <alignment horizontal="left" vertical="center"/>
      <protection/>
    </xf>
    <xf numFmtId="0" fontId="53" fillId="0" borderId="73" xfId="113" applyBorder="1">
      <alignment/>
      <protection/>
    </xf>
    <xf numFmtId="3" fontId="61" fillId="27" borderId="25" xfId="113" applyNumberFormat="1" applyFont="1" applyFill="1" applyBorder="1" applyAlignment="1">
      <alignment horizontal="right" vertical="center"/>
      <protection/>
    </xf>
    <xf numFmtId="3" fontId="66" fillId="27" borderId="25" xfId="113" applyNumberFormat="1" applyFont="1" applyFill="1" applyBorder="1" applyAlignment="1">
      <alignment vertical="center"/>
      <protection/>
    </xf>
    <xf numFmtId="0" fontId="61" fillId="0" borderId="17" xfId="113" applyFont="1" applyFill="1" applyBorder="1" applyAlignment="1">
      <alignment horizontal="left" vertical="center"/>
      <protection/>
    </xf>
    <xf numFmtId="0" fontId="61" fillId="0" borderId="18" xfId="113" applyFont="1" applyFill="1" applyBorder="1" applyAlignment="1">
      <alignment horizontal="left" vertical="center"/>
      <protection/>
    </xf>
    <xf numFmtId="3" fontId="61" fillId="0" borderId="18" xfId="113" applyNumberFormat="1" applyFont="1" applyFill="1" applyBorder="1" applyAlignment="1">
      <alignment horizontal="right" vertical="center"/>
      <protection/>
    </xf>
    <xf numFmtId="3" fontId="61" fillId="0" borderId="25" xfId="113" applyNumberFormat="1" applyFont="1" applyFill="1" applyBorder="1" applyAlignment="1">
      <alignment horizontal="right" vertical="center"/>
      <protection/>
    </xf>
    <xf numFmtId="0" fontId="61" fillId="0" borderId="36" xfId="113" applyFont="1" applyFill="1" applyBorder="1" applyAlignment="1">
      <alignment horizontal="left" vertical="center"/>
      <protection/>
    </xf>
    <xf numFmtId="3" fontId="61" fillId="0" borderId="18" xfId="113" applyNumberFormat="1" applyFont="1" applyFill="1" applyBorder="1">
      <alignment/>
      <protection/>
    </xf>
    <xf numFmtId="3" fontId="61" fillId="0" borderId="25" xfId="113" applyNumberFormat="1" applyFont="1" applyFill="1" applyBorder="1">
      <alignment/>
      <protection/>
    </xf>
    <xf numFmtId="0" fontId="16" fillId="0" borderId="18" xfId="113" applyFont="1" applyBorder="1" applyAlignment="1">
      <alignment vertical="center"/>
      <protection/>
    </xf>
    <xf numFmtId="0" fontId="27" fillId="14" borderId="57" xfId="100" applyFont="1" applyFill="1" applyBorder="1" applyAlignment="1">
      <alignment horizontal="center" vertical="center" wrapText="1"/>
      <protection/>
    </xf>
    <xf numFmtId="0" fontId="0" fillId="0" borderId="36" xfId="99" applyFont="1" applyBorder="1" applyAlignment="1">
      <alignment wrapText="1"/>
      <protection/>
    </xf>
    <xf numFmtId="0" fontId="31" fillId="0" borderId="26" xfId="99" applyFont="1" applyBorder="1" applyAlignment="1">
      <alignment horizontal="center" vertical="center" wrapText="1"/>
      <protection/>
    </xf>
    <xf numFmtId="0" fontId="34" fillId="0" borderId="25" xfId="99" applyFont="1" applyBorder="1" applyAlignment="1">
      <alignment horizontal="center"/>
      <protection/>
    </xf>
    <xf numFmtId="3" fontId="0" fillId="0" borderId="25" xfId="99" applyNumberFormat="1" applyFont="1" applyBorder="1">
      <alignment/>
      <protection/>
    </xf>
    <xf numFmtId="164" fontId="0" fillId="0" borderId="25" xfId="99" applyNumberFormat="1" applyFont="1" applyFill="1" applyBorder="1" applyAlignment="1" applyProtection="1">
      <alignment vertical="center" wrapText="1"/>
      <protection locked="0"/>
    </xf>
    <xf numFmtId="3" fontId="31" fillId="0" borderId="27" xfId="99" applyNumberFormat="1" applyFont="1" applyBorder="1">
      <alignment/>
      <protection/>
    </xf>
    <xf numFmtId="3" fontId="0" fillId="0" borderId="36" xfId="99" applyNumberFormat="1" applyFont="1" applyBorder="1">
      <alignment/>
      <protection/>
    </xf>
    <xf numFmtId="164" fontId="0" fillId="0" borderId="36" xfId="99" applyNumberFormat="1" applyFont="1" applyFill="1" applyBorder="1" applyAlignment="1" applyProtection="1">
      <alignment vertical="center" wrapText="1"/>
      <protection locked="0"/>
    </xf>
    <xf numFmtId="3" fontId="0" fillId="0" borderId="18" xfId="99" applyNumberFormat="1" applyBorder="1">
      <alignment/>
      <protection/>
    </xf>
    <xf numFmtId="3" fontId="0" fillId="0" borderId="18" xfId="99" applyNumberFormat="1" applyBorder="1" applyAlignment="1">
      <alignment vertical="center"/>
      <protection/>
    </xf>
    <xf numFmtId="3" fontId="0" fillId="0" borderId="18" xfId="99" applyNumberFormat="1" applyFont="1" applyBorder="1" applyAlignment="1">
      <alignment horizontal="right"/>
      <protection/>
    </xf>
    <xf numFmtId="49" fontId="0" fillId="0" borderId="28" xfId="99" applyNumberFormat="1" applyFont="1" applyBorder="1" applyAlignment="1">
      <alignment horizontal="right"/>
      <protection/>
    </xf>
    <xf numFmtId="3" fontId="0" fillId="0" borderId="30" xfId="99" applyNumberFormat="1" applyFont="1" applyBorder="1">
      <alignment/>
      <protection/>
    </xf>
    <xf numFmtId="3" fontId="0" fillId="0" borderId="18" xfId="99" applyNumberFormat="1" applyFont="1" applyFill="1" applyBorder="1" applyAlignment="1" applyProtection="1">
      <alignment vertical="center" wrapText="1"/>
      <protection locked="0"/>
    </xf>
    <xf numFmtId="3" fontId="0" fillId="0" borderId="25" xfId="99" applyNumberFormat="1" applyFont="1" applyFill="1" applyBorder="1" applyAlignment="1" applyProtection="1">
      <alignment vertical="center" wrapText="1"/>
      <protection locked="0"/>
    </xf>
    <xf numFmtId="3" fontId="0" fillId="0" borderId="18" xfId="99" applyNumberFormat="1" applyFont="1" applyFill="1" applyBorder="1" applyAlignment="1" applyProtection="1">
      <alignment horizontal="right" vertical="center" wrapText="1"/>
      <protection locked="0"/>
    </xf>
    <xf numFmtId="3" fontId="0" fillId="0" borderId="25" xfId="99" applyNumberFormat="1" applyFont="1" applyFill="1" applyBorder="1" applyAlignment="1" applyProtection="1">
      <alignment horizontal="right" vertical="center" wrapText="1"/>
      <protection locked="0"/>
    </xf>
    <xf numFmtId="3" fontId="0" fillId="0" borderId="25" xfId="99" applyNumberFormat="1" applyFont="1" applyFill="1" applyBorder="1">
      <alignment/>
      <protection/>
    </xf>
    <xf numFmtId="3" fontId="0" fillId="0" borderId="25" xfId="99" applyNumberFormat="1" applyFont="1" applyFill="1" applyBorder="1" applyAlignment="1">
      <alignment horizontal="right"/>
      <protection/>
    </xf>
    <xf numFmtId="3" fontId="0" fillId="0" borderId="30" xfId="99" applyNumberFormat="1" applyFont="1" applyFill="1" applyBorder="1">
      <alignment/>
      <protection/>
    </xf>
    <xf numFmtId="0" fontId="111" fillId="14" borderId="18" xfId="104" applyFont="1" applyFill="1" applyBorder="1">
      <alignment/>
      <protection/>
    </xf>
    <xf numFmtId="0" fontId="45" fillId="14" borderId="18" xfId="104" applyFont="1" applyFill="1" applyBorder="1" applyAlignment="1">
      <alignment horizontal="left" vertical="distributed"/>
      <protection/>
    </xf>
    <xf numFmtId="3" fontId="45" fillId="14" borderId="18" xfId="104" applyNumberFormat="1" applyFont="1" applyFill="1" applyBorder="1" applyAlignment="1">
      <alignment vertical="distributed"/>
      <protection/>
    </xf>
    <xf numFmtId="0" fontId="58" fillId="0" borderId="0" xfId="0" applyFont="1" applyAlignment="1">
      <alignment/>
    </xf>
    <xf numFmtId="0" fontId="36" fillId="0" borderId="6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indent="1"/>
      <protection locked="0"/>
    </xf>
    <xf numFmtId="3" fontId="30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6" xfId="0" applyFont="1" applyBorder="1" applyAlignment="1" applyProtection="1">
      <alignment horizontal="left" vertical="center" indent="1"/>
      <protection locked="0"/>
    </xf>
    <xf numFmtId="0" fontId="30" fillId="0" borderId="38" xfId="0" applyFont="1" applyBorder="1" applyAlignment="1">
      <alignment horizontal="right" vertical="center" indent="1"/>
    </xf>
    <xf numFmtId="164" fontId="58" fillId="28" borderId="74" xfId="0" applyNumberFormat="1" applyFont="1" applyFill="1" applyBorder="1" applyAlignment="1">
      <alignment horizontal="left" vertical="center" wrapText="1" indent="2"/>
    </xf>
    <xf numFmtId="3" fontId="37" fillId="0" borderId="22" xfId="0" applyNumberFormat="1" applyFont="1" applyFill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wrapText="1" indent="1"/>
      <protection locked="0"/>
    </xf>
    <xf numFmtId="3" fontId="27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6" xfId="0" applyFont="1" applyBorder="1" applyAlignment="1" applyProtection="1">
      <alignment horizontal="left" vertical="center" wrapText="1" indent="1"/>
      <protection locked="0"/>
    </xf>
    <xf numFmtId="0" fontId="27" fillId="0" borderId="75" xfId="0" applyFont="1" applyBorder="1" applyAlignment="1">
      <alignment horizontal="left" vertical="center"/>
    </xf>
    <xf numFmtId="0" fontId="27" fillId="0" borderId="39" xfId="0" applyFont="1" applyBorder="1" applyAlignment="1">
      <alignment horizontal="left" vertical="center"/>
    </xf>
    <xf numFmtId="0" fontId="27" fillId="0" borderId="14" xfId="0" applyFont="1" applyBorder="1" applyAlignment="1" applyProtection="1">
      <alignment horizontal="left" vertical="center" indent="1"/>
      <protection locked="0"/>
    </xf>
    <xf numFmtId="3" fontId="27" fillId="0" borderId="27" xfId="0" applyNumberFormat="1" applyFont="1" applyBorder="1" applyAlignment="1" applyProtection="1">
      <alignment horizontal="right" vertical="center" indent="1"/>
      <protection locked="0"/>
    </xf>
    <xf numFmtId="0" fontId="30" fillId="0" borderId="76" xfId="0" applyFont="1" applyBorder="1" applyAlignment="1">
      <alignment horizontal="right" vertical="center" indent="1"/>
    </xf>
    <xf numFmtId="0" fontId="30" fillId="0" borderId="60" xfId="0" applyFont="1" applyBorder="1" applyAlignment="1" applyProtection="1">
      <alignment horizontal="left" vertical="center" indent="1"/>
      <protection locked="0"/>
    </xf>
    <xf numFmtId="0" fontId="30" fillId="0" borderId="29" xfId="0" applyFont="1" applyBorder="1" applyAlignment="1" applyProtection="1">
      <alignment horizontal="left" vertical="center" wrapText="1" indent="1"/>
      <protection locked="0"/>
    </xf>
    <xf numFmtId="3" fontId="30" fillId="0" borderId="30" xfId="0" applyNumberFormat="1" applyFont="1" applyBorder="1" applyAlignment="1" applyProtection="1">
      <alignment horizontal="right" vertical="center" indent="1"/>
      <protection locked="0"/>
    </xf>
    <xf numFmtId="0" fontId="0" fillId="0" borderId="0" xfId="106" applyFont="1" applyFill="1" applyAlignment="1">
      <alignment horizontal="center" vertical="center" wrapText="1"/>
      <protection/>
    </xf>
    <xf numFmtId="0" fontId="21" fillId="0" borderId="0" xfId="106" applyFont="1" applyAlignment="1">
      <alignment horizontal="center" wrapText="1"/>
      <protection/>
    </xf>
    <xf numFmtId="0" fontId="0" fillId="0" borderId="0" xfId="106" applyFill="1" applyAlignment="1">
      <alignment vertical="center" wrapText="1"/>
      <protection/>
    </xf>
    <xf numFmtId="0" fontId="27" fillId="0" borderId="0" xfId="106" applyFont="1" applyAlignment="1">
      <alignment wrapText="1"/>
      <protection/>
    </xf>
    <xf numFmtId="164" fontId="44" fillId="0" borderId="0" xfId="106" applyNumberFormat="1" applyFont="1" applyFill="1" applyAlignment="1">
      <alignment horizontal="center" vertical="center" wrapText="1"/>
      <protection/>
    </xf>
    <xf numFmtId="0" fontId="37" fillId="0" borderId="0" xfId="106" applyFont="1" applyAlignment="1">
      <alignment horizontal="center" wrapText="1"/>
      <protection/>
    </xf>
    <xf numFmtId="164" fontId="44" fillId="0" borderId="0" xfId="106" applyNumberFormat="1" applyFont="1" applyFill="1" applyAlignment="1">
      <alignment vertical="center" wrapText="1"/>
      <protection/>
    </xf>
    <xf numFmtId="164" fontId="28" fillId="0" borderId="0" xfId="106" applyNumberFormat="1" applyFont="1" applyFill="1" applyAlignment="1">
      <alignment horizontal="center" vertical="center"/>
      <protection/>
    </xf>
    <xf numFmtId="164" fontId="106" fillId="0" borderId="0" xfId="106" applyNumberFormat="1" applyFont="1" applyFill="1" applyAlignment="1">
      <alignment vertical="center" wrapText="1"/>
      <protection/>
    </xf>
    <xf numFmtId="164" fontId="39" fillId="0" borderId="0" xfId="106" applyNumberFormat="1" applyFont="1" applyFill="1" applyAlignment="1" applyProtection="1">
      <alignment vertical="center"/>
      <protection/>
    </xf>
    <xf numFmtId="164" fontId="41" fillId="0" borderId="18" xfId="106" applyNumberFormat="1" applyFont="1" applyFill="1" applyBorder="1" applyAlignment="1" applyProtection="1">
      <alignment horizontal="center" vertical="center"/>
      <protection/>
    </xf>
    <xf numFmtId="164" fontId="39" fillId="0" borderId="0" xfId="106" applyNumberFormat="1" applyFont="1" applyFill="1" applyAlignment="1" applyProtection="1">
      <alignment horizontal="center" vertical="center"/>
      <protection/>
    </xf>
    <xf numFmtId="164" fontId="34" fillId="0" borderId="17" xfId="106" applyNumberFormat="1" applyFont="1" applyFill="1" applyBorder="1" applyAlignment="1" applyProtection="1">
      <alignment horizontal="center" vertical="center" wrapText="1"/>
      <protection/>
    </xf>
    <xf numFmtId="164" fontId="34" fillId="0" borderId="18" xfId="106" applyNumberFormat="1" applyFont="1" applyFill="1" applyBorder="1" applyAlignment="1" applyProtection="1">
      <alignment horizontal="center" vertical="center" wrapText="1"/>
      <protection/>
    </xf>
    <xf numFmtId="164" fontId="34" fillId="0" borderId="25" xfId="106" applyNumberFormat="1" applyFont="1" applyFill="1" applyBorder="1" applyAlignment="1" applyProtection="1">
      <alignment horizontal="center" vertical="center" wrapText="1"/>
      <protection/>
    </xf>
    <xf numFmtId="164" fontId="39" fillId="0" borderId="0" xfId="106" applyNumberFormat="1" applyFont="1" applyFill="1" applyAlignment="1" applyProtection="1">
      <alignment horizontal="center" vertical="center" wrapText="1"/>
      <protection/>
    </xf>
    <xf numFmtId="164" fontId="34" fillId="0" borderId="18" xfId="106" applyNumberFormat="1" applyFont="1" applyFill="1" applyBorder="1" applyAlignment="1" applyProtection="1">
      <alignment horizontal="left" vertical="center" wrapText="1" indent="1"/>
      <protection/>
    </xf>
    <xf numFmtId="166" fontId="28" fillId="0" borderId="18" xfId="74" applyNumberFormat="1" applyFont="1" applyFill="1" applyBorder="1" applyAlignment="1" applyProtection="1">
      <alignment horizontal="center" vertical="center" wrapText="1"/>
      <protection locked="0"/>
    </xf>
    <xf numFmtId="166" fontId="28" fillId="0" borderId="18" xfId="74" applyNumberFormat="1" applyFont="1" applyFill="1" applyBorder="1" applyAlignment="1" applyProtection="1">
      <alignment vertical="center" wrapText="1"/>
      <protection/>
    </xf>
    <xf numFmtId="166" fontId="28" fillId="0" borderId="25" xfId="74" applyNumberFormat="1" applyFont="1" applyFill="1" applyBorder="1" applyAlignment="1" applyProtection="1">
      <alignment vertical="center" wrapText="1"/>
      <protection/>
    </xf>
    <xf numFmtId="166" fontId="0" fillId="0" borderId="18" xfId="74" applyNumberFormat="1" applyFont="1" applyFill="1" applyBorder="1" applyAlignment="1" applyProtection="1">
      <alignment horizontal="center" vertical="center" wrapText="1"/>
      <protection locked="0"/>
    </xf>
    <xf numFmtId="166" fontId="31" fillId="0" borderId="18" xfId="74" applyNumberFormat="1" applyFont="1" applyFill="1" applyBorder="1" applyAlignment="1" applyProtection="1">
      <alignment horizontal="center" vertical="center" wrapText="1"/>
      <protection locked="0"/>
    </xf>
    <xf numFmtId="166" fontId="34" fillId="0" borderId="18" xfId="74" applyNumberFormat="1" applyFont="1" applyFill="1" applyBorder="1" applyAlignment="1" applyProtection="1">
      <alignment vertical="center" wrapText="1"/>
      <protection/>
    </xf>
    <xf numFmtId="166" fontId="34" fillId="0" borderId="25" xfId="74" applyNumberFormat="1" applyFont="1" applyFill="1" applyBorder="1" applyAlignment="1" applyProtection="1">
      <alignment vertical="center" wrapText="1"/>
      <protection/>
    </xf>
    <xf numFmtId="164" fontId="28" fillId="0" borderId="18" xfId="106" applyNumberFormat="1" applyFont="1" applyFill="1" applyBorder="1" applyAlignment="1" applyProtection="1">
      <alignment horizontal="left" vertical="center" wrapText="1" indent="1"/>
      <protection locked="0"/>
    </xf>
    <xf numFmtId="166" fontId="28" fillId="0" borderId="18" xfId="74" applyNumberFormat="1" applyFont="1" applyFill="1" applyBorder="1" applyAlignment="1" applyProtection="1">
      <alignment vertical="center" wrapText="1"/>
      <protection locked="0"/>
    </xf>
    <xf numFmtId="164" fontId="34" fillId="0" borderId="18" xfId="106" applyNumberFormat="1" applyFont="1" applyFill="1" applyBorder="1" applyAlignment="1" applyProtection="1">
      <alignment horizontal="left" vertical="center" wrapText="1" indent="1"/>
      <protection/>
    </xf>
    <xf numFmtId="166" fontId="0" fillId="0" borderId="18" xfId="74" applyNumberFormat="1" applyFont="1" applyFill="1" applyBorder="1" applyAlignment="1" applyProtection="1">
      <alignment horizontal="center" vertical="center" wrapText="1"/>
      <protection locked="0"/>
    </xf>
    <xf numFmtId="166" fontId="28" fillId="0" borderId="18" xfId="74" applyNumberFormat="1" applyFont="1" applyFill="1" applyBorder="1" applyAlignment="1" applyProtection="1">
      <alignment vertical="center" wrapText="1"/>
      <protection/>
    </xf>
    <xf numFmtId="166" fontId="28" fillId="0" borderId="25" xfId="74" applyNumberFormat="1" applyFont="1" applyFill="1" applyBorder="1" applyAlignment="1" applyProtection="1">
      <alignment vertical="center" wrapText="1"/>
      <protection/>
    </xf>
    <xf numFmtId="166" fontId="33" fillId="29" borderId="14" xfId="74" applyNumberFormat="1" applyFont="1" applyFill="1" applyBorder="1" applyAlignment="1" applyProtection="1">
      <alignment horizontal="left" vertical="center" wrapText="1" indent="2"/>
      <protection/>
    </xf>
    <xf numFmtId="166" fontId="33" fillId="0" borderId="14" xfId="74" applyNumberFormat="1" applyFont="1" applyFill="1" applyBorder="1" applyAlignment="1" applyProtection="1">
      <alignment vertical="center" wrapText="1"/>
      <protection/>
    </xf>
    <xf numFmtId="166" fontId="33" fillId="0" borderId="27" xfId="74" applyNumberFormat="1" applyFont="1" applyFill="1" applyBorder="1" applyAlignment="1" applyProtection="1">
      <alignment vertical="center" wrapText="1"/>
      <protection/>
    </xf>
    <xf numFmtId="164" fontId="33" fillId="0" borderId="0" xfId="106" applyNumberFormat="1" applyFont="1" applyFill="1" applyAlignment="1" applyProtection="1">
      <alignment vertical="center" wrapText="1"/>
      <protection/>
    </xf>
    <xf numFmtId="0" fontId="31" fillId="0" borderId="20" xfId="106" applyFont="1" applyFill="1" applyBorder="1" applyAlignment="1">
      <alignment horizontal="center" vertical="center" wrapText="1"/>
      <protection/>
    </xf>
    <xf numFmtId="0" fontId="31" fillId="0" borderId="21" xfId="106" applyFont="1" applyFill="1" applyBorder="1" applyAlignment="1" applyProtection="1">
      <alignment horizontal="center" vertical="center" wrapText="1"/>
      <protection/>
    </xf>
    <xf numFmtId="0" fontId="31" fillId="0" borderId="22" xfId="106" applyFont="1" applyFill="1" applyBorder="1" applyAlignment="1" applyProtection="1">
      <alignment horizontal="center" vertical="center" wrapText="1"/>
      <protection/>
    </xf>
    <xf numFmtId="0" fontId="31" fillId="0" borderId="0" xfId="106" applyFont="1" applyFill="1" applyAlignment="1">
      <alignment horizontal="center" vertical="center" wrapText="1"/>
      <protection/>
    </xf>
    <xf numFmtId="0" fontId="0" fillId="0" borderId="15" xfId="106" applyFont="1" applyFill="1" applyBorder="1" applyAlignment="1">
      <alignment horizontal="center" vertical="center" wrapText="1"/>
      <protection/>
    </xf>
    <xf numFmtId="0" fontId="58" fillId="0" borderId="57" xfId="106" applyFont="1" applyFill="1" applyBorder="1" applyAlignment="1" applyProtection="1">
      <alignment horizontal="left" vertical="center" wrapText="1" indent="1"/>
      <protection/>
    </xf>
    <xf numFmtId="166" fontId="0" fillId="0" borderId="57" xfId="74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4" xfId="7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106" applyFont="1" applyFill="1" applyBorder="1" applyAlignment="1">
      <alignment horizontal="center" vertical="center" wrapText="1"/>
      <protection/>
    </xf>
    <xf numFmtId="0" fontId="58" fillId="0" borderId="36" xfId="106" applyFont="1" applyFill="1" applyBorder="1" applyAlignment="1" applyProtection="1">
      <alignment horizontal="left" vertical="center" wrapText="1" indent="1"/>
      <protection/>
    </xf>
    <xf numFmtId="166" fontId="0" fillId="0" borderId="36" xfId="74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5" xfId="74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36" xfId="106" applyFont="1" applyFill="1" applyBorder="1" applyAlignment="1" applyProtection="1">
      <alignment horizontal="left" vertical="center" wrapText="1" indent="8"/>
      <protection/>
    </xf>
    <xf numFmtId="0" fontId="0" fillId="0" borderId="19" xfId="106" applyFont="1" applyFill="1" applyBorder="1" applyAlignment="1" applyProtection="1">
      <alignment vertical="center" wrapText="1"/>
      <protection locked="0"/>
    </xf>
    <xf numFmtId="164" fontId="0" fillId="0" borderId="18" xfId="10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10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106" applyFont="1" applyFill="1" applyBorder="1" applyAlignment="1" applyProtection="1">
      <alignment vertical="center" wrapText="1"/>
      <protection locked="0"/>
    </xf>
    <xf numFmtId="0" fontId="31" fillId="0" borderId="67" xfId="106" applyFont="1" applyFill="1" applyBorder="1" applyAlignment="1" applyProtection="1">
      <alignment vertical="center" wrapText="1"/>
      <protection/>
    </xf>
    <xf numFmtId="164" fontId="31" fillId="0" borderId="67" xfId="106" applyNumberFormat="1" applyFont="1" applyFill="1" applyBorder="1" applyAlignment="1" applyProtection="1">
      <alignment vertical="center" wrapText="1"/>
      <protection/>
    </xf>
    <xf numFmtId="1" fontId="31" fillId="0" borderId="77" xfId="106" applyNumberFormat="1" applyFont="1" applyFill="1" applyBorder="1" applyAlignment="1" applyProtection="1">
      <alignment vertical="center" wrapText="1"/>
      <protection/>
    </xf>
    <xf numFmtId="0" fontId="0" fillId="0" borderId="0" xfId="106" applyFont="1" applyFill="1" applyAlignment="1">
      <alignment horizontal="right" vertical="center" wrapText="1"/>
      <protection/>
    </xf>
    <xf numFmtId="0" fontId="0" fillId="0" borderId="0" xfId="106" applyFont="1" applyFill="1" applyAlignment="1">
      <alignment vertical="center" wrapText="1"/>
      <protection/>
    </xf>
    <xf numFmtId="0" fontId="0" fillId="0" borderId="0" xfId="106" applyFill="1" applyAlignment="1">
      <alignment horizontal="center" vertical="center" wrapText="1"/>
      <protection/>
    </xf>
    <xf numFmtId="0" fontId="31" fillId="0" borderId="68" xfId="106" applyFont="1" applyFill="1" applyBorder="1" applyAlignment="1">
      <alignment horizontal="center" vertical="center" wrapText="1"/>
      <protection/>
    </xf>
    <xf numFmtId="0" fontId="31" fillId="0" borderId="32" xfId="106" applyFont="1" applyFill="1" applyBorder="1" applyAlignment="1" applyProtection="1">
      <alignment horizontal="center" vertical="center" wrapText="1"/>
      <protection/>
    </xf>
    <xf numFmtId="0" fontId="31" fillId="0" borderId="33" xfId="106" applyFont="1" applyFill="1" applyBorder="1" applyAlignment="1" applyProtection="1">
      <alignment horizontal="center" vertical="center" wrapText="1"/>
      <protection/>
    </xf>
    <xf numFmtId="0" fontId="31" fillId="0" borderId="66" xfId="106" applyFont="1" applyFill="1" applyBorder="1" applyAlignment="1">
      <alignment horizontal="center" vertical="center" wrapText="1"/>
      <protection/>
    </xf>
    <xf numFmtId="0" fontId="31" fillId="0" borderId="67" xfId="106" applyFont="1" applyFill="1" applyBorder="1" applyAlignment="1" applyProtection="1">
      <alignment horizontal="center" vertical="center" wrapText="1"/>
      <protection/>
    </xf>
    <xf numFmtId="0" fontId="31" fillId="0" borderId="77" xfId="106" applyFont="1" applyFill="1" applyBorder="1" applyAlignment="1" applyProtection="1">
      <alignment horizontal="center" vertical="center" wrapText="1"/>
      <protection/>
    </xf>
    <xf numFmtId="0" fontId="31" fillId="0" borderId="66" xfId="106" applyFont="1" applyFill="1" applyBorder="1" applyAlignment="1">
      <alignment horizontal="center" vertical="center" wrapText="1"/>
      <protection/>
    </xf>
    <xf numFmtId="0" fontId="21" fillId="0" borderId="0" xfId="103" applyFont="1" applyAlignment="1">
      <alignment horizontal="center"/>
      <protection/>
    </xf>
    <xf numFmtId="0" fontId="49" fillId="0" borderId="0" xfId="103">
      <alignment/>
      <protection/>
    </xf>
    <xf numFmtId="0" fontId="58" fillId="0" borderId="0" xfId="103" applyFont="1">
      <alignment/>
      <protection/>
    </xf>
    <xf numFmtId="0" fontId="37" fillId="0" borderId="0" xfId="103" applyFont="1" applyAlignment="1">
      <alignment horizontal="right"/>
      <protection/>
    </xf>
    <xf numFmtId="0" fontId="21" fillId="0" borderId="18" xfId="113" applyFont="1" applyBorder="1" applyAlignment="1">
      <alignment horizontal="left" vertical="center" wrapText="1"/>
      <protection/>
    </xf>
    <xf numFmtId="0" fontId="76" fillId="0" borderId="0" xfId="103" applyFont="1">
      <alignment/>
      <protection/>
    </xf>
    <xf numFmtId="0" fontId="49" fillId="0" borderId="0" xfId="103" applyAlignment="1">
      <alignment horizontal="right"/>
      <protection/>
    </xf>
    <xf numFmtId="3" fontId="65" fillId="0" borderId="18" xfId="113" applyNumberFormat="1" applyFont="1" applyBorder="1" applyAlignment="1">
      <alignment horizontal="right" vertical="center"/>
      <protection/>
    </xf>
    <xf numFmtId="3" fontId="65" fillId="0" borderId="18" xfId="103" applyNumberFormat="1" applyFont="1" applyBorder="1" applyAlignment="1">
      <alignment vertical="distributed"/>
      <protection/>
    </xf>
    <xf numFmtId="3" fontId="62" fillId="0" borderId="36" xfId="103" applyNumberFormat="1" applyFont="1" applyBorder="1" applyAlignment="1">
      <alignment vertical="distributed"/>
      <protection/>
    </xf>
    <xf numFmtId="0" fontId="30" fillId="0" borderId="0" xfId="103" applyFont="1" applyBorder="1" applyAlignment="1">
      <alignment/>
      <protection/>
    </xf>
    <xf numFmtId="0" fontId="59" fillId="0" borderId="17" xfId="103" applyFont="1" applyBorder="1" applyAlignment="1">
      <alignment horizontal="center" vertical="distributed"/>
      <protection/>
    </xf>
    <xf numFmtId="3" fontId="65" fillId="0" borderId="25" xfId="103" applyNumberFormat="1" applyFont="1" applyBorder="1" applyAlignment="1">
      <alignment vertical="distributed"/>
      <protection/>
    </xf>
    <xf numFmtId="0" fontId="21" fillId="0" borderId="13" xfId="103" applyFont="1" applyBorder="1">
      <alignment/>
      <protection/>
    </xf>
    <xf numFmtId="0" fontId="57" fillId="0" borderId="14" xfId="103" applyFont="1" applyBorder="1" applyAlignment="1">
      <alignment vertical="distributed"/>
      <protection/>
    </xf>
    <xf numFmtId="3" fontId="61" fillId="0" borderId="14" xfId="113" applyNumberFormat="1" applyFont="1" applyBorder="1" applyAlignment="1">
      <alignment horizontal="right" vertical="center"/>
      <protection/>
    </xf>
    <xf numFmtId="3" fontId="66" fillId="0" borderId="14" xfId="113" applyNumberFormat="1" applyFont="1" applyBorder="1" applyAlignment="1">
      <alignment horizontal="right" vertical="center"/>
      <protection/>
    </xf>
    <xf numFmtId="3" fontId="66" fillId="0" borderId="14" xfId="103" applyNumberFormat="1" applyFont="1" applyBorder="1" applyAlignment="1">
      <alignment vertical="distributed"/>
      <protection/>
    </xf>
    <xf numFmtId="3" fontId="61" fillId="0" borderId="39" xfId="103" applyNumberFormat="1" applyFont="1" applyBorder="1" applyAlignment="1">
      <alignment vertical="distributed"/>
      <protection/>
    </xf>
    <xf numFmtId="0" fontId="59" fillId="0" borderId="28" xfId="103" applyFont="1" applyBorder="1" applyAlignment="1">
      <alignment horizontal="center" vertical="distributed"/>
      <protection/>
    </xf>
    <xf numFmtId="0" fontId="21" fillId="0" borderId="29" xfId="113" applyFont="1" applyBorder="1" applyAlignment="1">
      <alignment horizontal="left" vertical="center" wrapText="1"/>
      <protection/>
    </xf>
    <xf numFmtId="3" fontId="65" fillId="0" borderId="29" xfId="113" applyNumberFormat="1" applyFont="1" applyBorder="1" applyAlignment="1">
      <alignment horizontal="right" vertical="center"/>
      <protection/>
    </xf>
    <xf numFmtId="3" fontId="65" fillId="0" borderId="29" xfId="103" applyNumberFormat="1" applyFont="1" applyBorder="1" applyAlignment="1">
      <alignment vertical="distributed"/>
      <protection/>
    </xf>
    <xf numFmtId="3" fontId="65" fillId="0" borderId="30" xfId="103" applyNumberFormat="1" applyFont="1" applyBorder="1" applyAlignment="1">
      <alignment vertical="distributed"/>
      <protection/>
    </xf>
    <xf numFmtId="3" fontId="66" fillId="0" borderId="39" xfId="103" applyNumberFormat="1" applyFont="1" applyBorder="1" applyAlignment="1">
      <alignment vertical="distributed"/>
      <protection/>
    </xf>
    <xf numFmtId="0" fontId="31" fillId="0" borderId="78" xfId="99" applyFont="1" applyBorder="1" applyAlignment="1">
      <alignment horizontal="center" vertical="center" wrapText="1"/>
      <protection/>
    </xf>
    <xf numFmtId="0" fontId="34" fillId="0" borderId="53" xfId="99" applyFont="1" applyBorder="1" applyAlignment="1">
      <alignment horizontal="center"/>
      <protection/>
    </xf>
    <xf numFmtId="49" fontId="0" fillId="0" borderId="53" xfId="99" applyNumberFormat="1" applyFont="1" applyBorder="1" applyAlignment="1">
      <alignment horizontal="right"/>
      <protection/>
    </xf>
    <xf numFmtId="49" fontId="0" fillId="0" borderId="79" xfId="99" applyNumberFormat="1" applyFont="1" applyBorder="1" applyAlignment="1">
      <alignment horizontal="right"/>
      <protection/>
    </xf>
    <xf numFmtId="49" fontId="0" fillId="0" borderId="79" xfId="99" applyNumberFormat="1" applyBorder="1">
      <alignment/>
      <protection/>
    </xf>
    <xf numFmtId="164" fontId="0" fillId="0" borderId="17" xfId="99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99" applyFont="1" applyBorder="1" applyAlignment="1">
      <alignment horizontal="left"/>
      <protection/>
    </xf>
    <xf numFmtId="0" fontId="0" fillId="0" borderId="17" xfId="99" applyFont="1" applyBorder="1" applyAlignment="1">
      <alignment horizontal="left" wrapText="1"/>
      <protection/>
    </xf>
    <xf numFmtId="0" fontId="0" fillId="0" borderId="28" xfId="99" applyFont="1" applyBorder="1" applyAlignment="1">
      <alignment horizontal="left"/>
      <protection/>
    </xf>
    <xf numFmtId="0" fontId="102" fillId="25" borderId="18" xfId="113" applyFont="1" applyFill="1" applyBorder="1" applyAlignment="1">
      <alignment vertical="center" wrapText="1"/>
      <protection/>
    </xf>
    <xf numFmtId="0" fontId="16" fillId="25" borderId="18" xfId="113" applyFont="1" applyFill="1" applyBorder="1" applyAlignment="1">
      <alignment horizontal="left" vertical="center"/>
      <protection/>
    </xf>
    <xf numFmtId="1" fontId="16" fillId="0" borderId="18" xfId="113" applyNumberFormat="1" applyFont="1" applyFill="1" applyBorder="1" applyAlignment="1">
      <alignment horizontal="center" vertical="center"/>
      <protection/>
    </xf>
    <xf numFmtId="1" fontId="16" fillId="25" borderId="18" xfId="113" applyNumberFormat="1" applyFont="1" applyFill="1" applyBorder="1" applyAlignment="1">
      <alignment horizontal="center" vertical="center"/>
      <protection/>
    </xf>
    <xf numFmtId="1" fontId="21" fillId="0" borderId="18" xfId="113" applyNumberFormat="1" applyFont="1" applyBorder="1" applyAlignment="1">
      <alignment horizontal="center" vertical="center"/>
      <protection/>
    </xf>
    <xf numFmtId="1" fontId="59" fillId="0" borderId="18" xfId="113" applyNumberFormat="1" applyFont="1" applyBorder="1" applyAlignment="1">
      <alignment horizontal="center" vertical="center"/>
      <protection/>
    </xf>
    <xf numFmtId="0" fontId="96" fillId="25" borderId="18" xfId="113" applyFont="1" applyFill="1" applyBorder="1" applyAlignment="1">
      <alignment horizontal="center" vertical="center"/>
      <protection/>
    </xf>
    <xf numFmtId="0" fontId="113" fillId="25" borderId="18" xfId="113" applyFont="1" applyFill="1" applyBorder="1" applyAlignment="1">
      <alignment horizontal="center" vertical="center"/>
      <protection/>
    </xf>
    <xf numFmtId="3" fontId="16" fillId="0" borderId="18" xfId="113" applyNumberFormat="1" applyFont="1" applyBorder="1">
      <alignment/>
      <protection/>
    </xf>
    <xf numFmtId="3" fontId="21" fillId="0" borderId="18" xfId="113" applyNumberFormat="1" applyFont="1" applyBorder="1">
      <alignment/>
      <protection/>
    </xf>
    <xf numFmtId="0" fontId="16" fillId="25" borderId="36" xfId="113" applyFont="1" applyFill="1" applyBorder="1" applyAlignment="1">
      <alignment horizontal="left" vertical="center"/>
      <protection/>
    </xf>
    <xf numFmtId="0" fontId="16" fillId="25" borderId="36" xfId="113" applyFont="1" applyFill="1" applyBorder="1" applyAlignment="1">
      <alignment horizontal="left" vertical="center" wrapText="1"/>
      <protection/>
    </xf>
    <xf numFmtId="0" fontId="61" fillId="25" borderId="36" xfId="113" applyFont="1" applyFill="1" applyBorder="1" applyAlignment="1">
      <alignment horizontal="center" vertical="center"/>
      <protection/>
    </xf>
    <xf numFmtId="0" fontId="95" fillId="25" borderId="18" xfId="113" applyFont="1" applyFill="1" applyBorder="1" applyAlignment="1">
      <alignment horizontal="left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1" fillId="0" borderId="2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28" fillId="0" borderId="19" xfId="0" applyFont="1" applyFill="1" applyBorder="1" applyAlignment="1" applyProtection="1">
      <alignment horizontal="left" vertical="center" wrapText="1"/>
      <protection locked="0"/>
    </xf>
    <xf numFmtId="0" fontId="28" fillId="0" borderId="18" xfId="0" applyFont="1" applyFill="1" applyBorder="1" applyAlignment="1" applyProtection="1">
      <alignment horizontal="left" vertical="center" wrapText="1"/>
      <protection locked="0"/>
    </xf>
    <xf numFmtId="0" fontId="28" fillId="0" borderId="23" xfId="0" applyFont="1" applyFill="1" applyBorder="1" applyAlignment="1" applyProtection="1">
      <alignment horizontal="right" vertical="center" wrapText="1" indent="1"/>
      <protection locked="0"/>
    </xf>
    <xf numFmtId="0" fontId="28" fillId="0" borderId="17" xfId="0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 applyProtection="1">
      <alignment horizontal="center" vertical="center" wrapText="1"/>
      <protection/>
    </xf>
    <xf numFmtId="3" fontId="28" fillId="0" borderId="19" xfId="0" applyNumberFormat="1" applyFont="1" applyFill="1" applyBorder="1" applyAlignment="1" applyProtection="1">
      <alignment vertical="center" wrapText="1"/>
      <protection locked="0"/>
    </xf>
    <xf numFmtId="3" fontId="28" fillId="0" borderId="19" xfId="74" applyNumberFormat="1" applyFont="1" applyFill="1" applyBorder="1" applyAlignment="1" applyProtection="1">
      <alignment vertical="center" wrapText="1"/>
      <protection locked="0"/>
    </xf>
    <xf numFmtId="3" fontId="28" fillId="0" borderId="19" xfId="0" applyNumberFormat="1" applyFont="1" applyFill="1" applyBorder="1" applyAlignment="1" applyProtection="1">
      <alignment vertical="center" wrapText="1"/>
      <protection/>
    </xf>
    <xf numFmtId="3" fontId="28" fillId="0" borderId="24" xfId="0" applyNumberFormat="1" applyFont="1" applyFill="1" applyBorder="1" applyAlignment="1" applyProtection="1">
      <alignment vertical="center" wrapText="1"/>
      <protection locked="0"/>
    </xf>
    <xf numFmtId="3" fontId="28" fillId="0" borderId="18" xfId="0" applyNumberFormat="1" applyFont="1" applyFill="1" applyBorder="1" applyAlignment="1" applyProtection="1">
      <alignment vertical="center" wrapText="1"/>
      <protection locked="0"/>
    </xf>
    <xf numFmtId="3" fontId="28" fillId="0" borderId="18" xfId="74" applyNumberFormat="1" applyFont="1" applyFill="1" applyBorder="1" applyAlignment="1" applyProtection="1">
      <alignment vertical="center" wrapText="1"/>
      <protection locked="0"/>
    </xf>
    <xf numFmtId="3" fontId="28" fillId="0" borderId="25" xfId="74" applyNumberFormat="1" applyFont="1" applyFill="1" applyBorder="1" applyAlignment="1" applyProtection="1">
      <alignment vertical="center" wrapText="1"/>
      <protection locked="0"/>
    </xf>
    <xf numFmtId="3" fontId="28" fillId="0" borderId="25" xfId="0" applyNumberFormat="1" applyFont="1" applyFill="1" applyBorder="1" applyAlignment="1" applyProtection="1">
      <alignment vertical="center" wrapText="1"/>
      <protection locked="0"/>
    </xf>
    <xf numFmtId="3" fontId="34" fillId="0" borderId="21" xfId="0" applyNumberFormat="1" applyFont="1" applyFill="1" applyBorder="1" applyAlignment="1" applyProtection="1">
      <alignment vertical="center" wrapText="1"/>
      <protection/>
    </xf>
    <xf numFmtId="3" fontId="34" fillId="0" borderId="22" xfId="0" applyNumberFormat="1" applyFont="1" applyFill="1" applyBorder="1" applyAlignment="1" applyProtection="1">
      <alignment vertical="center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35" fillId="0" borderId="22" xfId="0" applyFont="1" applyFill="1" applyBorder="1" applyAlignment="1" applyProtection="1">
      <alignment horizontal="center" vertical="center" wrapText="1"/>
      <protection/>
    </xf>
    <xf numFmtId="0" fontId="28" fillId="0" borderId="18" xfId="107" applyFont="1" applyFill="1" applyBorder="1" applyAlignment="1">
      <alignment horizontal="left" vertical="center" wrapText="1" indent="1"/>
      <protection/>
    </xf>
    <xf numFmtId="0" fontId="28" fillId="0" borderId="29" xfId="107" applyFont="1" applyFill="1" applyBorder="1" applyAlignment="1">
      <alignment horizontal="left" vertical="center" wrapText="1" indent="1"/>
      <protection/>
    </xf>
    <xf numFmtId="173" fontId="34" fillId="0" borderId="15" xfId="107" applyNumberFormat="1" applyFont="1" applyFill="1" applyBorder="1" applyAlignment="1">
      <alignment horizontal="center" vertical="center"/>
      <protection/>
    </xf>
    <xf numFmtId="0" fontId="34" fillId="0" borderId="16" xfId="107" applyFont="1" applyFill="1" applyBorder="1" applyAlignment="1">
      <alignment horizontal="left" vertical="center" wrapText="1" indent="1"/>
      <protection/>
    </xf>
    <xf numFmtId="173" fontId="92" fillId="0" borderId="20" xfId="107" applyNumberFormat="1" applyFont="1" applyFill="1" applyBorder="1" applyAlignment="1">
      <alignment horizontal="center" vertical="center"/>
      <protection/>
    </xf>
    <xf numFmtId="0" fontId="92" fillId="0" borderId="21" xfId="107" applyFont="1" applyFill="1" applyBorder="1" applyAlignment="1">
      <alignment horizontal="left" vertical="center" wrapText="1" indent="1"/>
      <protection/>
    </xf>
    <xf numFmtId="173" fontId="34" fillId="0" borderId="80" xfId="107" applyNumberFormat="1" applyFont="1" applyFill="1" applyBorder="1" applyAlignment="1">
      <alignment horizontal="center" vertical="center"/>
      <protection/>
    </xf>
    <xf numFmtId="0" fontId="34" fillId="0" borderId="37" xfId="107" applyFont="1" applyFill="1" applyBorder="1" applyAlignment="1">
      <alignment horizontal="left" vertical="center" wrapText="1" indent="1"/>
      <protection/>
    </xf>
    <xf numFmtId="0" fontId="115" fillId="0" borderId="0" xfId="107" applyFont="1" applyFill="1" applyBorder="1" applyAlignment="1">
      <alignment vertical="center"/>
      <protection/>
    </xf>
    <xf numFmtId="0" fontId="115" fillId="0" borderId="0" xfId="107" applyFont="1" applyFill="1" applyAlignment="1">
      <alignment vertical="center"/>
      <protection/>
    </xf>
    <xf numFmtId="3" fontId="28" fillId="0" borderId="16" xfId="107" applyNumberFormat="1" applyFont="1" applyFill="1" applyBorder="1" applyAlignment="1" applyProtection="1">
      <alignment horizontal="right" vertical="center"/>
      <protection locked="0"/>
    </xf>
    <xf numFmtId="3" fontId="28" fillId="0" borderId="16" xfId="76" applyNumberFormat="1" applyFont="1" applyFill="1" applyBorder="1" applyAlignment="1" applyProtection="1">
      <alignment horizontal="right" vertical="center"/>
      <protection locked="0"/>
    </xf>
    <xf numFmtId="3" fontId="28" fillId="0" borderId="16" xfId="107" applyNumberFormat="1" applyFont="1" applyFill="1" applyBorder="1" applyAlignment="1">
      <alignment horizontal="right" vertical="center"/>
      <protection/>
    </xf>
    <xf numFmtId="3" fontId="28" fillId="0" borderId="16" xfId="76" applyNumberFormat="1" applyFont="1" applyFill="1" applyBorder="1" applyAlignment="1" applyProtection="1" quotePrefix="1">
      <alignment horizontal="right" vertical="center"/>
      <protection locked="0"/>
    </xf>
    <xf numFmtId="3" fontId="28" fillId="0" borderId="26" xfId="107" applyNumberFormat="1" applyFont="1" applyFill="1" applyBorder="1" applyAlignment="1">
      <alignment horizontal="right" vertical="center"/>
      <protection/>
    </xf>
    <xf numFmtId="3" fontId="28" fillId="0" borderId="18" xfId="107" applyNumberFormat="1" applyFont="1" applyFill="1" applyBorder="1" applyAlignment="1" applyProtection="1">
      <alignment horizontal="right" vertical="center"/>
      <protection locked="0"/>
    </xf>
    <xf numFmtId="3" fontId="28" fillId="0" borderId="18" xfId="76" applyNumberFormat="1" applyFont="1" applyFill="1" applyBorder="1" applyAlignment="1" applyProtection="1">
      <alignment horizontal="right" vertical="center"/>
      <protection locked="0"/>
    </xf>
    <xf numFmtId="3" fontId="28" fillId="0" borderId="18" xfId="107" applyNumberFormat="1" applyFont="1" applyFill="1" applyBorder="1" applyAlignment="1">
      <alignment horizontal="right" vertical="center"/>
      <protection/>
    </xf>
    <xf numFmtId="3" fontId="28" fillId="0" borderId="18" xfId="76" applyNumberFormat="1" applyFont="1" applyFill="1" applyBorder="1" applyAlignment="1" applyProtection="1" quotePrefix="1">
      <alignment horizontal="right" vertical="center"/>
      <protection locked="0"/>
    </xf>
    <xf numFmtId="3" fontId="28" fillId="0" borderId="25" xfId="107" applyNumberFormat="1" applyFont="1" applyFill="1" applyBorder="1" applyAlignment="1">
      <alignment horizontal="right" vertical="center"/>
      <protection/>
    </xf>
    <xf numFmtId="3" fontId="92" fillId="0" borderId="21" xfId="107" applyNumberFormat="1" applyFont="1" applyFill="1" applyBorder="1" applyAlignment="1" applyProtection="1">
      <alignment horizontal="right" vertical="center"/>
      <protection/>
    </xf>
    <xf numFmtId="3" fontId="28" fillId="0" borderId="19" xfId="107" applyNumberFormat="1" applyFont="1" applyFill="1" applyBorder="1" applyAlignment="1" applyProtection="1">
      <alignment horizontal="right" vertical="center"/>
      <protection locked="0"/>
    </xf>
    <xf numFmtId="3" fontId="28" fillId="0" borderId="19" xfId="76" applyNumberFormat="1" applyFont="1" applyFill="1" applyBorder="1" applyAlignment="1" applyProtection="1">
      <alignment horizontal="right" vertical="center"/>
      <protection locked="0"/>
    </xf>
    <xf numFmtId="3" fontId="28" fillId="0" borderId="19" xfId="107" applyNumberFormat="1" applyFont="1" applyFill="1" applyBorder="1" applyAlignment="1">
      <alignment horizontal="right" vertical="center"/>
      <protection/>
    </xf>
    <xf numFmtId="3" fontId="28" fillId="0" borderId="19" xfId="76" applyNumberFormat="1" applyFont="1" applyFill="1" applyBorder="1" applyAlignment="1" applyProtection="1" quotePrefix="1">
      <alignment horizontal="right" vertical="center"/>
      <protection locked="0"/>
    </xf>
    <xf numFmtId="3" fontId="28" fillId="0" borderId="24" xfId="107" applyNumberFormat="1" applyFont="1" applyFill="1" applyBorder="1" applyAlignment="1">
      <alignment horizontal="right" vertical="center"/>
      <protection/>
    </xf>
    <xf numFmtId="3" fontId="28" fillId="0" borderId="29" xfId="107" applyNumberFormat="1" applyFont="1" applyFill="1" applyBorder="1" applyAlignment="1" applyProtection="1">
      <alignment horizontal="right" vertical="center"/>
      <protection locked="0"/>
    </xf>
    <xf numFmtId="3" fontId="28" fillId="0" borderId="29" xfId="76" applyNumberFormat="1" applyFont="1" applyFill="1" applyBorder="1" applyAlignment="1" applyProtection="1">
      <alignment horizontal="right" vertical="center"/>
      <protection locked="0"/>
    </xf>
    <xf numFmtId="3" fontId="28" fillId="0" borderId="29" xfId="107" applyNumberFormat="1" applyFont="1" applyFill="1" applyBorder="1" applyAlignment="1">
      <alignment horizontal="right" vertical="center"/>
      <protection/>
    </xf>
    <xf numFmtId="3" fontId="28" fillId="0" borderId="29" xfId="76" applyNumberFormat="1" applyFont="1" applyFill="1" applyBorder="1" applyAlignment="1" applyProtection="1" quotePrefix="1">
      <alignment horizontal="right" vertical="center"/>
      <protection locked="0"/>
    </xf>
    <xf numFmtId="3" fontId="28" fillId="0" borderId="30" xfId="107" applyNumberFormat="1" applyFont="1" applyFill="1" applyBorder="1" applyAlignment="1">
      <alignment horizontal="right" vertical="center"/>
      <protection/>
    </xf>
    <xf numFmtId="3" fontId="34" fillId="0" borderId="16" xfId="107" applyNumberFormat="1" applyFont="1" applyFill="1" applyBorder="1" applyAlignment="1" applyProtection="1">
      <alignment horizontal="right" vertical="center"/>
      <protection locked="0"/>
    </xf>
    <xf numFmtId="3" fontId="34" fillId="0" borderId="37" xfId="107" applyNumberFormat="1" applyFont="1" applyFill="1" applyBorder="1" applyAlignment="1" applyProtection="1">
      <alignment horizontal="right" vertical="center"/>
      <protection locked="0"/>
    </xf>
    <xf numFmtId="3" fontId="34" fillId="0" borderId="37" xfId="76" applyNumberFormat="1" applyFont="1" applyFill="1" applyBorder="1" applyAlignment="1" applyProtection="1">
      <alignment horizontal="right" vertical="center"/>
      <protection locked="0"/>
    </xf>
    <xf numFmtId="3" fontId="34" fillId="0" borderId="37" xfId="107" applyNumberFormat="1" applyFont="1" applyFill="1" applyBorder="1" applyAlignment="1">
      <alignment horizontal="right" vertical="center"/>
      <protection/>
    </xf>
    <xf numFmtId="3" fontId="34" fillId="0" borderId="37" xfId="76" applyNumberFormat="1" applyFont="1" applyFill="1" applyBorder="1" applyAlignment="1" applyProtection="1" quotePrefix="1">
      <alignment horizontal="right" vertical="center"/>
      <protection locked="0"/>
    </xf>
    <xf numFmtId="3" fontId="34" fillId="0" borderId="81" xfId="107" applyNumberFormat="1" applyFont="1" applyFill="1" applyBorder="1" applyAlignment="1">
      <alignment horizontal="right" vertical="center"/>
      <protection/>
    </xf>
    <xf numFmtId="3" fontId="28" fillId="0" borderId="14" xfId="107" applyNumberFormat="1" applyFont="1" applyFill="1" applyBorder="1" applyAlignment="1" applyProtection="1">
      <alignment horizontal="right" vertical="center"/>
      <protection locked="0"/>
    </xf>
    <xf numFmtId="3" fontId="28" fillId="0" borderId="14" xfId="76" applyNumberFormat="1" applyFont="1" applyFill="1" applyBorder="1" applyAlignment="1" applyProtection="1">
      <alignment horizontal="right" vertical="center"/>
      <protection locked="0"/>
    </xf>
    <xf numFmtId="3" fontId="28" fillId="0" borderId="14" xfId="107" applyNumberFormat="1" applyFont="1" applyFill="1" applyBorder="1" applyAlignment="1">
      <alignment horizontal="right" vertical="center"/>
      <protection/>
    </xf>
    <xf numFmtId="3" fontId="28" fillId="0" borderId="14" xfId="76" applyNumberFormat="1" applyFont="1" applyFill="1" applyBorder="1" applyAlignment="1" applyProtection="1" quotePrefix="1">
      <alignment horizontal="right" vertical="center"/>
      <protection locked="0"/>
    </xf>
    <xf numFmtId="3" fontId="28" fillId="0" borderId="27" xfId="107" applyNumberFormat="1" applyFont="1" applyFill="1" applyBorder="1" applyAlignment="1">
      <alignment horizontal="right" vertical="center"/>
      <protection/>
    </xf>
    <xf numFmtId="173" fontId="33" fillId="0" borderId="20" xfId="107" applyNumberFormat="1" applyFont="1" applyFill="1" applyBorder="1" applyAlignment="1">
      <alignment horizontal="center" vertical="center"/>
      <protection/>
    </xf>
    <xf numFmtId="0" fontId="33" fillId="0" borderId="21" xfId="107" applyFont="1" applyFill="1" applyBorder="1" applyAlignment="1">
      <alignment horizontal="left" vertical="center" wrapText="1" indent="1"/>
      <protection/>
    </xf>
    <xf numFmtId="3" fontId="33" fillId="0" borderId="21" xfId="107" applyNumberFormat="1" applyFont="1" applyFill="1" applyBorder="1" applyAlignment="1">
      <alignment horizontal="right" vertical="center"/>
      <protection/>
    </xf>
    <xf numFmtId="0" fontId="30" fillId="0" borderId="23" xfId="112" applyFont="1" applyFill="1" applyBorder="1" applyAlignment="1" applyProtection="1">
      <alignment vertical="center" wrapText="1"/>
      <protection/>
    </xf>
    <xf numFmtId="0" fontId="30" fillId="0" borderId="17" xfId="112" applyFont="1" applyFill="1" applyBorder="1" applyAlignment="1" applyProtection="1">
      <alignment vertical="center" wrapText="1"/>
      <protection/>
    </xf>
    <xf numFmtId="3" fontId="27" fillId="0" borderId="16" xfId="112" applyNumberFormat="1" applyFont="1" applyFill="1" applyBorder="1" applyAlignment="1" applyProtection="1">
      <alignment horizontal="right" vertical="center" wrapText="1"/>
      <protection locked="0"/>
    </xf>
    <xf numFmtId="3" fontId="30" fillId="0" borderId="19" xfId="112" applyNumberFormat="1" applyFont="1" applyFill="1" applyBorder="1" applyAlignment="1" applyProtection="1">
      <alignment horizontal="right" vertical="center" wrapText="1"/>
      <protection locked="0"/>
    </xf>
    <xf numFmtId="3" fontId="27" fillId="0" borderId="18" xfId="112" applyNumberFormat="1" applyFont="1" applyFill="1" applyBorder="1" applyAlignment="1" applyProtection="1">
      <alignment horizontal="right" vertical="center" wrapText="1"/>
      <protection/>
    </xf>
    <xf numFmtId="3" fontId="30" fillId="0" borderId="18" xfId="112" applyNumberFormat="1" applyFont="1" applyFill="1" applyBorder="1" applyAlignment="1" applyProtection="1">
      <alignment horizontal="right" vertical="center" wrapText="1"/>
      <protection/>
    </xf>
    <xf numFmtId="3" fontId="30" fillId="0" borderId="18" xfId="112" applyNumberFormat="1" applyFont="1" applyFill="1" applyBorder="1" applyAlignment="1" applyProtection="1">
      <alignment horizontal="right" vertical="center" wrapText="1"/>
      <protection/>
    </xf>
    <xf numFmtId="3" fontId="30" fillId="0" borderId="18" xfId="112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12" applyFont="1" applyFill="1" applyAlignment="1" applyProtection="1">
      <alignment vertical="center"/>
      <protection/>
    </xf>
    <xf numFmtId="3" fontId="27" fillId="0" borderId="18" xfId="112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112" applyFont="1" applyFill="1" applyAlignment="1" applyProtection="1">
      <alignment vertical="center"/>
      <protection/>
    </xf>
    <xf numFmtId="3" fontId="27" fillId="0" borderId="18" xfId="112" applyNumberFormat="1" applyFont="1" applyFill="1" applyBorder="1" applyAlignment="1" applyProtection="1">
      <alignment horizontal="right" vertical="center" wrapText="1"/>
      <protection/>
    </xf>
    <xf numFmtId="173" fontId="28" fillId="0" borderId="19" xfId="111" applyNumberFormat="1" applyFont="1" applyFill="1" applyBorder="1" applyAlignment="1" applyProtection="1">
      <alignment horizontal="center" vertical="center"/>
      <protection/>
    </xf>
    <xf numFmtId="0" fontId="36" fillId="0" borderId="17" xfId="112" applyFont="1" applyFill="1" applyBorder="1" applyAlignment="1" applyProtection="1">
      <alignment vertical="center" wrapText="1"/>
      <protection/>
    </xf>
    <xf numFmtId="3" fontId="36" fillId="0" borderId="18" xfId="112" applyNumberFormat="1" applyFont="1" applyFill="1" applyBorder="1" applyAlignment="1" applyProtection="1">
      <alignment horizontal="right" vertical="center" wrapText="1"/>
      <protection/>
    </xf>
    <xf numFmtId="0" fontId="90" fillId="0" borderId="0" xfId="112" applyFont="1" applyFill="1" applyAlignment="1" applyProtection="1">
      <alignment vertical="center"/>
      <protection/>
    </xf>
    <xf numFmtId="173" fontId="0" fillId="0" borderId="14" xfId="111" applyNumberFormat="1" applyFont="1" applyFill="1" applyBorder="1" applyAlignment="1" applyProtection="1">
      <alignment horizontal="center" vertical="center"/>
      <protection/>
    </xf>
    <xf numFmtId="0" fontId="24" fillId="0" borderId="13" xfId="112" applyFont="1" applyFill="1" applyBorder="1" applyAlignment="1" applyProtection="1">
      <alignment vertical="center" wrapText="1"/>
      <protection/>
    </xf>
    <xf numFmtId="173" fontId="116" fillId="0" borderId="14" xfId="111" applyNumberFormat="1" applyFont="1" applyFill="1" applyBorder="1" applyAlignment="1" applyProtection="1">
      <alignment horizontal="center" vertical="center"/>
      <protection/>
    </xf>
    <xf numFmtId="3" fontId="24" fillId="0" borderId="14" xfId="112" applyNumberFormat="1" applyFont="1" applyFill="1" applyBorder="1" applyAlignment="1" applyProtection="1">
      <alignment horizontal="right" vertical="center" wrapText="1"/>
      <protection/>
    </xf>
    <xf numFmtId="0" fontId="65" fillId="0" borderId="0" xfId="112" applyFont="1" applyFill="1" applyAlignment="1" applyProtection="1">
      <alignment vertical="center"/>
      <protection/>
    </xf>
    <xf numFmtId="173" fontId="35" fillId="0" borderId="19" xfId="111" applyNumberFormat="1" applyFont="1" applyFill="1" applyBorder="1" applyAlignment="1" applyProtection="1">
      <alignment horizontal="center" vertical="center"/>
      <protection/>
    </xf>
    <xf numFmtId="3" fontId="36" fillId="0" borderId="18" xfId="112" applyNumberFormat="1" applyFont="1" applyFill="1" applyBorder="1" applyAlignment="1" applyProtection="1">
      <alignment horizontal="right" vertical="center" wrapText="1"/>
      <protection locked="0"/>
    </xf>
    <xf numFmtId="49" fontId="34" fillId="0" borderId="17" xfId="111" applyNumberFormat="1" applyFont="1" applyFill="1" applyBorder="1" applyAlignment="1" applyProtection="1">
      <alignment horizontal="center" vertical="center" wrapText="1"/>
      <protection/>
    </xf>
    <xf numFmtId="49" fontId="34" fillId="0" borderId="18" xfId="111" applyNumberFormat="1" applyFont="1" applyFill="1" applyBorder="1" applyAlignment="1" applyProtection="1">
      <alignment horizontal="center" vertical="center"/>
      <protection/>
    </xf>
    <xf numFmtId="49" fontId="34" fillId="0" borderId="25" xfId="111" applyNumberFormat="1" applyFont="1" applyFill="1" applyBorder="1" applyAlignment="1" applyProtection="1">
      <alignment horizontal="center" vertical="center"/>
      <protection/>
    </xf>
    <xf numFmtId="173" fontId="35" fillId="0" borderId="18" xfId="111" applyNumberFormat="1" applyFont="1" applyFill="1" applyBorder="1" applyAlignment="1" applyProtection="1">
      <alignment horizontal="center" vertical="center"/>
      <protection/>
    </xf>
    <xf numFmtId="0" fontId="35" fillId="0" borderId="0" xfId="111" applyFont="1" applyFill="1" applyAlignment="1" applyProtection="1">
      <alignment vertical="center"/>
      <protection/>
    </xf>
    <xf numFmtId="0" fontId="35" fillId="0" borderId="0" xfId="111" applyFont="1" applyFill="1" applyAlignment="1" applyProtection="1">
      <alignment vertical="center"/>
      <protection/>
    </xf>
    <xf numFmtId="0" fontId="31" fillId="0" borderId="13" xfId="111" applyFont="1" applyFill="1" applyBorder="1" applyAlignment="1" applyProtection="1">
      <alignment horizontal="left" vertical="center" wrapText="1"/>
      <protection/>
    </xf>
    <xf numFmtId="3" fontId="28" fillId="0" borderId="18" xfId="111" applyNumberFormat="1" applyFont="1" applyFill="1" applyBorder="1" applyAlignment="1" applyProtection="1">
      <alignment vertical="center"/>
      <protection locked="0"/>
    </xf>
    <xf numFmtId="3" fontId="28" fillId="0" borderId="25" xfId="111" applyNumberFormat="1" applyFont="1" applyFill="1" applyBorder="1" applyAlignment="1" applyProtection="1">
      <alignment vertical="center"/>
      <protection locked="0"/>
    </xf>
    <xf numFmtId="3" fontId="41" fillId="0" borderId="18" xfId="111" applyNumberFormat="1" applyFont="1" applyFill="1" applyBorder="1" applyAlignment="1" applyProtection="1">
      <alignment vertical="center"/>
      <protection/>
    </xf>
    <xf numFmtId="3" fontId="41" fillId="0" borderId="25" xfId="111" applyNumberFormat="1" applyFont="1" applyFill="1" applyBorder="1" applyAlignment="1" applyProtection="1">
      <alignment vertical="center"/>
      <protection/>
    </xf>
    <xf numFmtId="3" fontId="28" fillId="0" borderId="18" xfId="111" applyNumberFormat="1" applyFont="1" applyFill="1" applyBorder="1" applyAlignment="1" applyProtection="1">
      <alignment vertical="center"/>
      <protection locked="0"/>
    </xf>
    <xf numFmtId="3" fontId="28" fillId="0" borderId="25" xfId="111" applyNumberFormat="1" applyFont="1" applyFill="1" applyBorder="1" applyAlignment="1" applyProtection="1">
      <alignment vertical="center"/>
      <protection locked="0"/>
    </xf>
    <xf numFmtId="3" fontId="31" fillId="0" borderId="14" xfId="111" applyNumberFormat="1" applyFont="1" applyFill="1" applyBorder="1" applyAlignment="1" applyProtection="1">
      <alignment vertical="center"/>
      <protection/>
    </xf>
    <xf numFmtId="3" fontId="31" fillId="0" borderId="27" xfId="111" applyNumberFormat="1" applyFont="1" applyFill="1" applyBorder="1" applyAlignment="1" applyProtection="1">
      <alignment vertical="center"/>
      <protection/>
    </xf>
    <xf numFmtId="3" fontId="41" fillId="0" borderId="18" xfId="111" applyNumberFormat="1" applyFont="1" applyFill="1" applyBorder="1" applyAlignment="1" applyProtection="1">
      <alignment vertical="center"/>
      <protection/>
    </xf>
    <xf numFmtId="3" fontId="41" fillId="0" borderId="25" xfId="111" applyNumberFormat="1" applyFont="1" applyFill="1" applyBorder="1" applyAlignment="1" applyProtection="1">
      <alignment vertical="center"/>
      <protection/>
    </xf>
    <xf numFmtId="3" fontId="41" fillId="0" borderId="18" xfId="111" applyNumberFormat="1" applyFont="1" applyFill="1" applyBorder="1" applyAlignment="1" applyProtection="1">
      <alignment vertical="center"/>
      <protection locked="0"/>
    </xf>
    <xf numFmtId="3" fontId="41" fillId="0" borderId="25" xfId="111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32" fillId="0" borderId="0" xfId="107" applyFont="1" applyFill="1" applyAlignment="1" applyProtection="1">
      <alignment horizontal="center" vertical="center"/>
      <protection locked="0"/>
    </xf>
    <xf numFmtId="0" fontId="21" fillId="0" borderId="0" xfId="112" applyFont="1" applyFill="1" applyAlignment="1" applyProtection="1">
      <alignment horizontal="center" vertical="center" wrapText="1"/>
      <protection/>
    </xf>
    <xf numFmtId="0" fontId="21" fillId="0" borderId="0" xfId="112" applyFont="1" applyFill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 wrapText="1"/>
      <protection locked="0"/>
    </xf>
    <xf numFmtId="3" fontId="28" fillId="0" borderId="24" xfId="107" applyNumberFormat="1" applyFont="1" applyFill="1" applyBorder="1" applyAlignment="1" applyProtection="1">
      <alignment horizontal="right" vertical="center"/>
      <protection locked="0"/>
    </xf>
    <xf numFmtId="3" fontId="28" fillId="0" borderId="25" xfId="107" applyNumberFormat="1" applyFont="1" applyFill="1" applyBorder="1" applyAlignment="1" applyProtection="1">
      <alignment horizontal="right" vertical="center"/>
      <protection locked="0"/>
    </xf>
    <xf numFmtId="3" fontId="28" fillId="0" borderId="30" xfId="107" applyNumberFormat="1" applyFont="1" applyFill="1" applyBorder="1" applyAlignment="1" applyProtection="1">
      <alignment horizontal="right" vertical="center"/>
      <protection locked="0"/>
    </xf>
    <xf numFmtId="3" fontId="40" fillId="0" borderId="21" xfId="107" applyNumberFormat="1" applyFont="1" applyFill="1" applyBorder="1" applyAlignment="1">
      <alignment vertical="center"/>
      <protection/>
    </xf>
    <xf numFmtId="3" fontId="28" fillId="0" borderId="29" xfId="107" applyNumberFormat="1" applyFont="1" applyFill="1" applyBorder="1" applyAlignment="1" applyProtection="1">
      <alignment vertical="center"/>
      <protection locked="0"/>
    </xf>
    <xf numFmtId="3" fontId="28" fillId="0" borderId="30" xfId="107" applyNumberFormat="1" applyFont="1" applyFill="1" applyBorder="1" applyAlignment="1" applyProtection="1">
      <alignment vertical="center"/>
      <protection locked="0"/>
    </xf>
    <xf numFmtId="3" fontId="28" fillId="0" borderId="19" xfId="107" applyNumberFormat="1" applyFont="1" applyFill="1" applyBorder="1" applyAlignment="1" applyProtection="1">
      <alignment vertical="center"/>
      <protection locked="0"/>
    </xf>
    <xf numFmtId="3" fontId="28" fillId="0" borderId="24" xfId="107" applyNumberFormat="1" applyFont="1" applyFill="1" applyBorder="1" applyAlignment="1" applyProtection="1">
      <alignment vertical="center"/>
      <protection locked="0"/>
    </xf>
    <xf numFmtId="3" fontId="28" fillId="0" borderId="18" xfId="107" applyNumberFormat="1" applyFont="1" applyFill="1" applyBorder="1" applyAlignment="1" applyProtection="1">
      <alignment vertical="center"/>
      <protection locked="0"/>
    </xf>
    <xf numFmtId="3" fontId="28" fillId="0" borderId="25" xfId="107" applyNumberFormat="1" applyFont="1" applyFill="1" applyBorder="1" applyAlignment="1" applyProtection="1">
      <alignment vertical="center"/>
      <protection locked="0"/>
    </xf>
    <xf numFmtId="3" fontId="40" fillId="0" borderId="21" xfId="107" applyNumberFormat="1" applyFont="1" applyFill="1" applyBorder="1" applyAlignment="1" applyProtection="1">
      <alignment vertical="center"/>
      <protection/>
    </xf>
    <xf numFmtId="3" fontId="40" fillId="0" borderId="67" xfId="107" applyNumberFormat="1" applyFont="1" applyFill="1" applyBorder="1" applyAlignment="1" applyProtection="1">
      <alignment vertical="center"/>
      <protection/>
    </xf>
    <xf numFmtId="173" fontId="41" fillId="0" borderId="20" xfId="107" applyNumberFormat="1" applyFont="1" applyFill="1" applyBorder="1" applyAlignment="1">
      <alignment horizontal="center" vertical="center"/>
      <protection/>
    </xf>
    <xf numFmtId="0" fontId="41" fillId="0" borderId="21" xfId="107" applyFont="1" applyFill="1" applyBorder="1" applyAlignment="1">
      <alignment horizontal="left" vertical="center" wrapText="1"/>
      <protection/>
    </xf>
    <xf numFmtId="3" fontId="25" fillId="0" borderId="21" xfId="107" applyNumberFormat="1" applyFont="1" applyFill="1" applyBorder="1" applyAlignment="1">
      <alignment vertical="center"/>
      <protection/>
    </xf>
    <xf numFmtId="0" fontId="117" fillId="0" borderId="0" xfId="107" applyFont="1" applyFill="1" applyAlignment="1">
      <alignment vertical="center"/>
      <protection/>
    </xf>
    <xf numFmtId="173" fontId="41" fillId="0" borderId="68" xfId="107" applyNumberFormat="1" applyFont="1" applyFill="1" applyBorder="1" applyAlignment="1">
      <alignment horizontal="center" vertical="center"/>
      <protection/>
    </xf>
    <xf numFmtId="0" fontId="41" fillId="0" borderId="32" xfId="107" applyFont="1" applyFill="1" applyBorder="1" applyAlignment="1">
      <alignment horizontal="left" vertical="center" wrapText="1"/>
      <protection/>
    </xf>
    <xf numFmtId="3" fontId="25" fillId="0" borderId="21" xfId="107" applyNumberFormat="1" applyFont="1" applyFill="1" applyBorder="1" applyAlignment="1" applyProtection="1">
      <alignment vertical="center"/>
      <protection/>
    </xf>
    <xf numFmtId="173" fontId="31" fillId="0" borderId="20" xfId="107" applyNumberFormat="1" applyFont="1" applyFill="1" applyBorder="1" applyAlignment="1">
      <alignment horizontal="center" vertical="center"/>
      <protection/>
    </xf>
    <xf numFmtId="0" fontId="31" fillId="0" borderId="21" xfId="107" applyFont="1" applyFill="1" applyBorder="1" applyAlignment="1">
      <alignment horizontal="left" vertical="center" wrapText="1"/>
      <protection/>
    </xf>
    <xf numFmtId="3" fontId="33" fillId="0" borderId="21" xfId="107" applyNumberFormat="1" applyFont="1" applyFill="1" applyBorder="1" applyAlignment="1" applyProtection="1">
      <alignment vertical="center"/>
      <protection/>
    </xf>
    <xf numFmtId="0" fontId="53" fillId="0" borderId="0" xfId="107" applyFont="1" applyFill="1" applyAlignment="1">
      <alignment vertical="center"/>
      <protection/>
    </xf>
    <xf numFmtId="3" fontId="33" fillId="30" borderId="21" xfId="107" applyNumberFormat="1" applyFont="1" applyFill="1" applyBorder="1" applyAlignment="1" applyProtection="1">
      <alignment vertical="center"/>
      <protection/>
    </xf>
    <xf numFmtId="0" fontId="0" fillId="0" borderId="17" xfId="99" applyFont="1" applyBorder="1" applyAlignment="1">
      <alignment horizontal="left"/>
      <protection/>
    </xf>
    <xf numFmtId="0" fontId="58" fillId="0" borderId="70" xfId="113" applyFont="1" applyBorder="1" applyAlignment="1">
      <alignment horizontal="right"/>
      <protection/>
    </xf>
    <xf numFmtId="0" fontId="35" fillId="0" borderId="0" xfId="0" applyFont="1" applyFill="1" applyAlignment="1" applyProtection="1">
      <alignment horizontal="right" vertical="top" wrapText="1"/>
      <protection locked="0"/>
    </xf>
    <xf numFmtId="0" fontId="39" fillId="0" borderId="0" xfId="0" applyFont="1" applyFill="1" applyAlignment="1" applyProtection="1">
      <alignment horizontal="right" vertical="top" wrapText="1"/>
      <protection locked="0"/>
    </xf>
    <xf numFmtId="0" fontId="31" fillId="0" borderId="0" xfId="107" applyFont="1" applyFill="1" applyAlignment="1" applyProtection="1">
      <alignment horizontal="center" vertical="center"/>
      <protection locked="0"/>
    </xf>
    <xf numFmtId="164" fontId="28" fillId="0" borderId="0" xfId="0" applyNumberFormat="1" applyFont="1" applyFill="1" applyAlignment="1">
      <alignment horizontal="right" vertical="center"/>
    </xf>
    <xf numFmtId="0" fontId="24" fillId="0" borderId="0" xfId="112" applyFont="1" applyFill="1" applyAlignment="1" applyProtection="1">
      <alignment horizontal="right" vertical="center"/>
      <protection/>
    </xf>
    <xf numFmtId="0" fontId="70" fillId="0" borderId="0" xfId="0" applyFont="1" applyAlignment="1" applyProtection="1">
      <alignment horizontal="right" vertical="center" wrapText="1"/>
      <protection locked="0"/>
    </xf>
    <xf numFmtId="0" fontId="35" fillId="0" borderId="0" xfId="0" applyFont="1" applyAlignment="1" applyProtection="1">
      <alignment horizontal="right"/>
      <protection/>
    </xf>
    <xf numFmtId="3" fontId="65" fillId="0" borderId="53" xfId="103" applyNumberFormat="1" applyFont="1" applyBorder="1" applyAlignment="1">
      <alignment vertical="distributed"/>
      <protection/>
    </xf>
    <xf numFmtId="3" fontId="65" fillId="0" borderId="79" xfId="103" applyNumberFormat="1" applyFont="1" applyBorder="1" applyAlignment="1">
      <alignment vertical="distributed"/>
      <protection/>
    </xf>
    <xf numFmtId="3" fontId="66" fillId="0" borderId="82" xfId="103" applyNumberFormat="1" applyFont="1" applyBorder="1" applyAlignment="1">
      <alignment vertical="distributed"/>
      <protection/>
    </xf>
    <xf numFmtId="0" fontId="59" fillId="0" borderId="23" xfId="103" applyFont="1" applyBorder="1" applyAlignment="1">
      <alignment horizontal="center" vertical="distributed"/>
      <protection/>
    </xf>
    <xf numFmtId="0" fontId="21" fillId="0" borderId="19" xfId="113" applyFont="1" applyBorder="1" applyAlignment="1">
      <alignment vertical="center" wrapText="1"/>
      <protection/>
    </xf>
    <xf numFmtId="3" fontId="62" fillId="0" borderId="19" xfId="113" applyNumberFormat="1" applyFont="1" applyBorder="1" applyAlignment="1">
      <alignment horizontal="right" vertical="center"/>
      <protection/>
    </xf>
    <xf numFmtId="3" fontId="65" fillId="0" borderId="19" xfId="113" applyNumberFormat="1" applyFont="1" applyBorder="1" applyAlignment="1">
      <alignment horizontal="right" vertical="center"/>
      <protection/>
    </xf>
    <xf numFmtId="3" fontId="65" fillId="0" borderId="19" xfId="103" applyNumberFormat="1" applyFont="1" applyBorder="1" applyAlignment="1">
      <alignment vertical="distributed"/>
      <protection/>
    </xf>
    <xf numFmtId="3" fontId="65" fillId="0" borderId="58" xfId="103" applyNumberFormat="1" applyFont="1" applyBorder="1" applyAlignment="1">
      <alignment vertical="distributed"/>
      <protection/>
    </xf>
    <xf numFmtId="3" fontId="62" fillId="0" borderId="57" xfId="103" applyNumberFormat="1" applyFont="1" applyBorder="1" applyAlignment="1">
      <alignment vertical="distributed"/>
      <protection/>
    </xf>
    <xf numFmtId="3" fontId="65" fillId="0" borderId="24" xfId="103" applyNumberFormat="1" applyFont="1" applyBorder="1" applyAlignment="1">
      <alignment vertical="distributed"/>
      <protection/>
    </xf>
    <xf numFmtId="0" fontId="21" fillId="0" borderId="80" xfId="103" applyFont="1" applyFill="1" applyBorder="1" applyAlignment="1">
      <alignment horizontal="center" vertical="center" wrapText="1"/>
      <protection/>
    </xf>
    <xf numFmtId="0" fontId="21" fillId="0" borderId="37" xfId="103" applyFont="1" applyFill="1" applyBorder="1" applyAlignment="1">
      <alignment horizontal="center" vertical="center" wrapText="1"/>
      <protection/>
    </xf>
    <xf numFmtId="0" fontId="16" fillId="0" borderId="37" xfId="103" applyFont="1" applyFill="1" applyBorder="1" applyAlignment="1">
      <alignment horizontal="center" vertical="center" wrapText="1"/>
      <protection/>
    </xf>
    <xf numFmtId="0" fontId="16" fillId="0" borderId="50" xfId="103" applyFont="1" applyFill="1" applyBorder="1" applyAlignment="1">
      <alignment horizontal="center" vertical="center" wrapText="1"/>
      <protection/>
    </xf>
    <xf numFmtId="0" fontId="21" fillId="0" borderId="83" xfId="103" applyFont="1" applyFill="1" applyBorder="1" applyAlignment="1">
      <alignment horizontal="center" vertical="center" wrapText="1"/>
      <protection/>
    </xf>
    <xf numFmtId="0" fontId="16" fillId="0" borderId="83" xfId="103" applyFont="1" applyFill="1" applyBorder="1" applyAlignment="1">
      <alignment horizontal="center" vertical="center" wrapText="1"/>
      <protection/>
    </xf>
    <xf numFmtId="0" fontId="16" fillId="0" borderId="81" xfId="103" applyFont="1" applyFill="1" applyBorder="1" applyAlignment="1">
      <alignment horizontal="center" vertical="center" wrapText="1"/>
      <protection/>
    </xf>
    <xf numFmtId="0" fontId="49" fillId="0" borderId="0" xfId="103" applyFill="1" applyBorder="1">
      <alignment/>
      <protection/>
    </xf>
    <xf numFmtId="3" fontId="65" fillId="0" borderId="24" xfId="103" applyNumberFormat="1" applyFont="1" applyFill="1" applyBorder="1" applyAlignment="1">
      <alignment vertical="distributed"/>
      <protection/>
    </xf>
    <xf numFmtId="3" fontId="65" fillId="0" borderId="25" xfId="103" applyNumberFormat="1" applyFont="1" applyFill="1" applyBorder="1" applyAlignment="1">
      <alignment vertical="distributed"/>
      <protection/>
    </xf>
    <xf numFmtId="3" fontId="66" fillId="0" borderId="27" xfId="103" applyNumberFormat="1" applyFont="1" applyFill="1" applyBorder="1" applyAlignment="1">
      <alignment vertical="distributed"/>
      <protection/>
    </xf>
    <xf numFmtId="0" fontId="60" fillId="0" borderId="81" xfId="103" applyFont="1" applyFill="1" applyBorder="1" applyAlignment="1">
      <alignment horizontal="center" vertical="center" wrapText="1"/>
      <protection/>
    </xf>
    <xf numFmtId="3" fontId="65" fillId="0" borderId="18" xfId="103" applyNumberFormat="1" applyFont="1" applyFill="1" applyBorder="1" applyAlignment="1">
      <alignment vertical="distributed"/>
      <protection/>
    </xf>
    <xf numFmtId="0" fontId="72" fillId="0" borderId="23" xfId="108" applyFont="1" applyBorder="1" applyAlignment="1">
      <alignment wrapText="1"/>
      <protection/>
    </xf>
    <xf numFmtId="0" fontId="72" fillId="0" borderId="19" xfId="108" applyFont="1" applyBorder="1" applyAlignment="1">
      <alignment wrapText="1"/>
      <protection/>
    </xf>
    <xf numFmtId="0" fontId="115" fillId="0" borderId="0" xfId="109" applyFont="1">
      <alignment/>
      <protection/>
    </xf>
    <xf numFmtId="0" fontId="77" fillId="0" borderId="45" xfId="109" applyFont="1" applyBorder="1" applyProtection="1">
      <alignment/>
      <protection locked="0"/>
    </xf>
    <xf numFmtId="0" fontId="77" fillId="0" borderId="18" xfId="109" applyFont="1" applyBorder="1" applyProtection="1">
      <alignment/>
      <protection locked="0"/>
    </xf>
    <xf numFmtId="3" fontId="77" fillId="0" borderId="18" xfId="109" applyNumberFormat="1" applyFont="1" applyBorder="1">
      <alignment/>
      <protection/>
    </xf>
    <xf numFmtId="9" fontId="48" fillId="0" borderId="19" xfId="122" applyFont="1" applyFill="1" applyBorder="1" applyAlignment="1" applyProtection="1">
      <alignment horizontal="center" vertical="center" wrapText="1"/>
      <protection locked="0"/>
    </xf>
    <xf numFmtId="0" fontId="89" fillId="14" borderId="0" xfId="113" applyFont="1" applyFill="1">
      <alignment/>
      <protection/>
    </xf>
    <xf numFmtId="0" fontId="89" fillId="14" borderId="0" xfId="113" applyFont="1" applyFill="1" applyAlignment="1">
      <alignment wrapText="1"/>
      <protection/>
    </xf>
    <xf numFmtId="0" fontId="24" fillId="14" borderId="62" xfId="98" applyFont="1" applyFill="1" applyBorder="1" applyAlignment="1">
      <alignment vertical="center" wrapText="1"/>
      <protection/>
    </xf>
    <xf numFmtId="3" fontId="24" fillId="14" borderId="62" xfId="100" applyNumberFormat="1" applyFont="1" applyFill="1" applyBorder="1">
      <alignment/>
      <protection/>
    </xf>
    <xf numFmtId="0" fontId="24" fillId="14" borderId="18" xfId="98" applyFont="1" applyFill="1" applyBorder="1" applyAlignment="1">
      <alignment vertical="center" wrapText="1"/>
      <protection/>
    </xf>
    <xf numFmtId="3" fontId="24" fillId="14" borderId="18" xfId="100" applyNumberFormat="1" applyFont="1" applyFill="1" applyBorder="1">
      <alignment/>
      <protection/>
    </xf>
    <xf numFmtId="0" fontId="24" fillId="31" borderId="18" xfId="98" applyFont="1" applyFill="1" applyBorder="1" applyAlignment="1">
      <alignment vertical="center" wrapText="1"/>
      <protection/>
    </xf>
    <xf numFmtId="171" fontId="24" fillId="31" borderId="18" xfId="100" applyNumberFormat="1" applyFont="1" applyFill="1" applyBorder="1">
      <alignment/>
      <protection/>
    </xf>
    <xf numFmtId="0" fontId="24" fillId="31" borderId="18" xfId="105" applyFont="1" applyFill="1" applyBorder="1">
      <alignment/>
      <protection/>
    </xf>
    <xf numFmtId="3" fontId="24" fillId="31" borderId="18" xfId="98" applyNumberFormat="1" applyFont="1" applyFill="1" applyBorder="1" applyAlignment="1">
      <alignment vertical="center"/>
      <protection/>
    </xf>
    <xf numFmtId="0" fontId="89" fillId="31" borderId="0" xfId="113" applyFont="1" applyFill="1">
      <alignment/>
      <protection/>
    </xf>
    <xf numFmtId="3" fontId="24" fillId="31" borderId="18" xfId="100" applyNumberFormat="1" applyFont="1" applyFill="1" applyBorder="1">
      <alignment/>
      <protection/>
    </xf>
    <xf numFmtId="0" fontId="66" fillId="31" borderId="18" xfId="100" applyFont="1" applyFill="1" applyBorder="1" applyAlignment="1">
      <alignment wrapText="1"/>
      <protection/>
    </xf>
    <xf numFmtId="3" fontId="66" fillId="31" borderId="18" xfId="100" applyNumberFormat="1" applyFont="1" applyFill="1" applyBorder="1">
      <alignment/>
      <protection/>
    </xf>
    <xf numFmtId="0" fontId="66" fillId="31" borderId="18" xfId="105" applyFont="1" applyFill="1" applyBorder="1">
      <alignment/>
      <protection/>
    </xf>
    <xf numFmtId="3" fontId="66" fillId="31" borderId="18" xfId="98" applyNumberFormat="1" applyFont="1" applyFill="1" applyBorder="1" applyAlignment="1">
      <alignment vertical="center"/>
      <protection/>
    </xf>
    <xf numFmtId="0" fontId="57" fillId="14" borderId="13" xfId="113" applyFont="1" applyFill="1" applyBorder="1" applyAlignment="1">
      <alignment horizontal="left" vertical="center"/>
      <protection/>
    </xf>
    <xf numFmtId="0" fontId="57" fillId="14" borderId="14" xfId="113" applyFont="1" applyFill="1" applyBorder="1" applyAlignment="1">
      <alignment horizontal="left" vertical="center"/>
      <protection/>
    </xf>
    <xf numFmtId="0" fontId="61" fillId="27" borderId="38" xfId="113" applyFont="1" applyFill="1" applyBorder="1" applyAlignment="1">
      <alignment horizontal="left" vertical="center"/>
      <protection/>
    </xf>
    <xf numFmtId="0" fontId="61" fillId="27" borderId="36" xfId="113" applyFont="1" applyFill="1" applyBorder="1" applyAlignment="1">
      <alignment horizontal="left" vertical="center"/>
      <protection/>
    </xf>
    <xf numFmtId="0" fontId="61" fillId="27" borderId="17" xfId="113" applyFont="1" applyFill="1" applyBorder="1" applyAlignment="1">
      <alignment horizontal="left" vertical="center"/>
      <protection/>
    </xf>
    <xf numFmtId="0" fontId="61" fillId="27" borderId="18" xfId="113" applyFont="1" applyFill="1" applyBorder="1" applyAlignment="1">
      <alignment horizontal="left" vertical="center"/>
      <protection/>
    </xf>
    <xf numFmtId="0" fontId="24" fillId="0" borderId="17" xfId="113" applyFont="1" applyFill="1" applyBorder="1" applyAlignment="1">
      <alignment horizontal="left" vertical="center"/>
      <protection/>
    </xf>
    <xf numFmtId="0" fontId="24" fillId="0" borderId="18" xfId="113" applyFont="1" applyFill="1" applyBorder="1" applyAlignment="1">
      <alignment horizontal="left" vertical="center"/>
      <protection/>
    </xf>
    <xf numFmtId="0" fontId="61" fillId="27" borderId="35" xfId="113" applyFont="1" applyFill="1" applyBorder="1" applyAlignment="1">
      <alignment horizontal="left" vertical="center"/>
      <protection/>
    </xf>
    <xf numFmtId="0" fontId="59" fillId="0" borderId="35" xfId="113" applyFont="1" applyBorder="1" applyAlignment="1">
      <alignment horizontal="left" vertical="center"/>
      <protection/>
    </xf>
    <xf numFmtId="0" fontId="59" fillId="0" borderId="36" xfId="113" applyFont="1" applyBorder="1" applyAlignment="1">
      <alignment horizontal="left" vertical="center"/>
      <protection/>
    </xf>
    <xf numFmtId="0" fontId="24" fillId="0" borderId="36" xfId="113" applyFont="1" applyFill="1" applyBorder="1" applyAlignment="1">
      <alignment horizontal="left" vertical="center"/>
      <protection/>
    </xf>
    <xf numFmtId="0" fontId="59" fillId="0" borderId="38" xfId="113" applyFont="1" applyBorder="1" applyAlignment="1">
      <alignment horizontal="left" vertical="center"/>
      <protection/>
    </xf>
    <xf numFmtId="0" fontId="63" fillId="0" borderId="36" xfId="113" applyFont="1" applyFill="1" applyBorder="1" applyAlignment="1">
      <alignment horizontal="left" vertical="center"/>
      <protection/>
    </xf>
    <xf numFmtId="0" fontId="63" fillId="0" borderId="18" xfId="113" applyFont="1" applyFill="1" applyBorder="1" applyAlignment="1">
      <alignment horizontal="left" vertical="center"/>
      <protection/>
    </xf>
    <xf numFmtId="0" fontId="57" fillId="0" borderId="0" xfId="113" applyFont="1" applyAlignment="1">
      <alignment horizontal="center"/>
      <protection/>
    </xf>
    <xf numFmtId="0" fontId="58" fillId="0" borderId="84" xfId="113" applyFont="1" applyBorder="1" applyAlignment="1">
      <alignment horizontal="right"/>
      <protection/>
    </xf>
    <xf numFmtId="0" fontId="24" fillId="0" borderId="38" xfId="113" applyFont="1" applyFill="1" applyBorder="1" applyAlignment="1">
      <alignment horizontal="left" vertical="center"/>
      <protection/>
    </xf>
    <xf numFmtId="0" fontId="24" fillId="0" borderId="35" xfId="113" applyFont="1" applyFill="1" applyBorder="1" applyAlignment="1">
      <alignment horizontal="left" vertical="center"/>
      <protection/>
    </xf>
    <xf numFmtId="0" fontId="24" fillId="0" borderId="85" xfId="113" applyFont="1" applyFill="1" applyBorder="1" applyAlignment="1">
      <alignment horizontal="left" vertical="center"/>
      <protection/>
    </xf>
    <xf numFmtId="0" fontId="62" fillId="0" borderId="18" xfId="113" applyFont="1" applyFill="1" applyBorder="1" applyAlignment="1">
      <alignment horizontal="left" vertical="center"/>
      <protection/>
    </xf>
    <xf numFmtId="0" fontId="59" fillId="0" borderId="35" xfId="113" applyFont="1" applyBorder="1" applyAlignment="1">
      <alignment horizontal="left"/>
      <protection/>
    </xf>
    <xf numFmtId="0" fontId="59" fillId="0" borderId="36" xfId="113" applyFont="1" applyBorder="1" applyAlignment="1">
      <alignment horizontal="left"/>
      <protection/>
    </xf>
    <xf numFmtId="0" fontId="69" fillId="0" borderId="0" xfId="108" applyFont="1" applyAlignment="1">
      <alignment horizontal="center" wrapText="1"/>
      <protection/>
    </xf>
    <xf numFmtId="0" fontId="70" fillId="0" borderId="0" xfId="108" applyFont="1" applyAlignment="1">
      <alignment horizontal="center" wrapText="1"/>
      <protection/>
    </xf>
    <xf numFmtId="0" fontId="70" fillId="0" borderId="0" xfId="108" applyFont="1" applyAlignment="1">
      <alignment horizontal="right" wrapText="1"/>
      <protection/>
    </xf>
    <xf numFmtId="0" fontId="72" fillId="0" borderId="54" xfId="108" applyFont="1" applyBorder="1" applyAlignment="1">
      <alignment horizontal="right" wrapText="1"/>
      <protection/>
    </xf>
    <xf numFmtId="0" fontId="53" fillId="0" borderId="0" xfId="109" applyBorder="1" applyAlignment="1" applyProtection="1">
      <alignment horizontal="right"/>
      <protection locked="0"/>
    </xf>
    <xf numFmtId="0" fontId="53" fillId="0" borderId="0" xfId="109" applyFont="1" applyBorder="1" applyAlignment="1" applyProtection="1">
      <alignment horizontal="right"/>
      <protection locked="0"/>
    </xf>
    <xf numFmtId="0" fontId="119" fillId="0" borderId="0" xfId="109" applyFont="1" applyBorder="1" applyAlignment="1" applyProtection="1">
      <alignment horizontal="center" vertical="center" wrapText="1"/>
      <protection locked="0"/>
    </xf>
    <xf numFmtId="0" fontId="58" fillId="0" borderId="0" xfId="109" applyFont="1" applyAlignment="1">
      <alignment horizontal="right" wrapText="1"/>
      <protection/>
    </xf>
    <xf numFmtId="0" fontId="24" fillId="14" borderId="53" xfId="100" applyFont="1" applyFill="1" applyBorder="1" applyAlignment="1">
      <alignment horizontal="center" vertical="center" wrapText="1"/>
      <protection/>
    </xf>
    <xf numFmtId="0" fontId="24" fillId="14" borderId="35" xfId="100" applyFont="1" applyFill="1" applyBorder="1" applyAlignment="1">
      <alignment horizontal="center" vertical="center" wrapText="1"/>
      <protection/>
    </xf>
    <xf numFmtId="0" fontId="24" fillId="14" borderId="36" xfId="100" applyFont="1" applyFill="1" applyBorder="1" applyAlignment="1">
      <alignment horizontal="center" vertical="center" wrapText="1"/>
      <protection/>
    </xf>
    <xf numFmtId="0" fontId="90" fillId="0" borderId="70" xfId="113" applyFont="1" applyBorder="1" applyAlignment="1">
      <alignment horizontal="center"/>
      <protection/>
    </xf>
    <xf numFmtId="0" fontId="21" fillId="0" borderId="0" xfId="113" applyFont="1" applyAlignment="1">
      <alignment horizontal="center"/>
      <protection/>
    </xf>
    <xf numFmtId="0" fontId="24" fillId="14" borderId="29" xfId="100" applyFont="1" applyFill="1" applyBorder="1" applyAlignment="1">
      <alignment horizontal="center" vertical="center"/>
      <protection/>
    </xf>
    <xf numFmtId="0" fontId="24" fillId="14" borderId="19" xfId="100" applyFont="1" applyFill="1" applyBorder="1" applyAlignment="1">
      <alignment horizontal="center" vertical="center"/>
      <protection/>
    </xf>
    <xf numFmtId="0" fontId="91" fillId="0" borderId="0" xfId="99" applyFont="1" applyAlignment="1">
      <alignment horizontal="center"/>
      <protection/>
    </xf>
    <xf numFmtId="0" fontId="21" fillId="0" borderId="0" xfId="104" applyFont="1" applyAlignment="1">
      <alignment horizontal="center" wrapText="1"/>
      <protection/>
    </xf>
    <xf numFmtId="0" fontId="37" fillId="0" borderId="0" xfId="104" applyFont="1" applyAlignment="1">
      <alignment horizontal="right"/>
      <protection/>
    </xf>
    <xf numFmtId="0" fontId="58" fillId="0" borderId="70" xfId="104" applyFont="1" applyBorder="1" applyAlignment="1">
      <alignment horizontal="right"/>
      <protection/>
    </xf>
    <xf numFmtId="0" fontId="47" fillId="14" borderId="29" xfId="104" applyFont="1" applyFill="1" applyBorder="1" applyAlignment="1">
      <alignment horizontal="center" vertical="center" wrapText="1"/>
      <protection/>
    </xf>
    <xf numFmtId="0" fontId="47" fillId="14" borderId="37" xfId="104" applyFont="1" applyFill="1" applyBorder="1" applyAlignment="1">
      <alignment horizontal="center" vertical="center" wrapText="1"/>
      <protection/>
    </xf>
    <xf numFmtId="0" fontId="47" fillId="14" borderId="19" xfId="104" applyFont="1" applyFill="1" applyBorder="1" applyAlignment="1">
      <alignment horizontal="center" vertical="center" wrapText="1"/>
      <protection/>
    </xf>
    <xf numFmtId="0" fontId="47" fillId="14" borderId="18" xfId="104" applyFont="1" applyFill="1" applyBorder="1" applyAlignment="1">
      <alignment horizontal="center" vertical="center" wrapText="1"/>
      <protection/>
    </xf>
    <xf numFmtId="0" fontId="47" fillId="14" borderId="18" xfId="104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36" fillId="0" borderId="86" xfId="0" applyFont="1" applyBorder="1" applyAlignment="1">
      <alignment horizontal="left" vertical="center" indent="2"/>
    </xf>
    <xf numFmtId="0" fontId="36" fillId="0" borderId="55" xfId="0" applyFont="1" applyBorder="1" applyAlignment="1">
      <alignment horizontal="left" vertical="center" indent="2"/>
    </xf>
    <xf numFmtId="0" fontId="37" fillId="0" borderId="31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37" fillId="0" borderId="87" xfId="0" applyFont="1" applyBorder="1" applyAlignment="1">
      <alignment horizontal="left" vertical="center" wrapText="1"/>
    </xf>
    <xf numFmtId="0" fontId="37" fillId="0" borderId="38" xfId="0" applyFont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37" fillId="0" borderId="85" xfId="0" applyFont="1" applyBorder="1" applyAlignment="1">
      <alignment vertical="center"/>
    </xf>
    <xf numFmtId="0" fontId="27" fillId="0" borderId="38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30" fillId="0" borderId="84" xfId="104" applyFont="1" applyBorder="1" applyAlignment="1">
      <alignment horizontal="right"/>
      <protection/>
    </xf>
    <xf numFmtId="0" fontId="0" fillId="0" borderId="34" xfId="106" applyFont="1" applyFill="1" applyBorder="1" applyAlignment="1">
      <alignment horizontal="justify" vertical="center" wrapText="1"/>
      <protection/>
    </xf>
    <xf numFmtId="0" fontId="27" fillId="0" borderId="0" xfId="106" applyFont="1" applyAlignment="1">
      <alignment horizontal="right" wrapText="1"/>
      <protection/>
    </xf>
    <xf numFmtId="0" fontId="21" fillId="0" borderId="0" xfId="106" applyFont="1" applyAlignment="1">
      <alignment horizontal="center" wrapText="1"/>
      <protection/>
    </xf>
    <xf numFmtId="0" fontId="16" fillId="14" borderId="50" xfId="103" applyFont="1" applyFill="1" applyBorder="1" applyAlignment="1">
      <alignment horizontal="center" vertical="center" wrapText="1"/>
      <protection/>
    </xf>
    <xf numFmtId="0" fontId="16" fillId="14" borderId="58" xfId="103" applyFont="1" applyFill="1" applyBorder="1" applyAlignment="1">
      <alignment horizontal="center" vertical="center" wrapText="1"/>
      <protection/>
    </xf>
    <xf numFmtId="0" fontId="16" fillId="14" borderId="83" xfId="103" applyFont="1" applyFill="1" applyBorder="1" applyAlignment="1">
      <alignment horizontal="center" vertical="center" wrapText="1"/>
      <protection/>
    </xf>
    <xf numFmtId="0" fontId="16" fillId="14" borderId="57" xfId="103" applyFont="1" applyFill="1" applyBorder="1" applyAlignment="1">
      <alignment horizontal="center" vertical="center" wrapText="1"/>
      <protection/>
    </xf>
    <xf numFmtId="0" fontId="16" fillId="14" borderId="35" xfId="103" applyFont="1" applyFill="1" applyBorder="1" applyAlignment="1">
      <alignment horizontal="center" vertical="center" wrapText="1"/>
      <protection/>
    </xf>
    <xf numFmtId="0" fontId="21" fillId="14" borderId="29" xfId="103" applyFont="1" applyFill="1" applyBorder="1" applyAlignment="1">
      <alignment horizontal="center" vertical="center" wrapText="1"/>
      <protection/>
    </xf>
    <xf numFmtId="0" fontId="21" fillId="14" borderId="37" xfId="103" applyFont="1" applyFill="1" applyBorder="1" applyAlignment="1">
      <alignment horizontal="center" vertical="center" wrapText="1"/>
      <protection/>
    </xf>
    <xf numFmtId="0" fontId="21" fillId="14" borderId="19" xfId="103" applyFont="1" applyFill="1" applyBorder="1" applyAlignment="1">
      <alignment horizontal="center" vertical="center" wrapText="1"/>
      <protection/>
    </xf>
    <xf numFmtId="0" fontId="16" fillId="14" borderId="53" xfId="103" applyFont="1" applyFill="1" applyBorder="1" applyAlignment="1">
      <alignment horizontal="center" vertical="center" wrapText="1"/>
      <protection/>
    </xf>
    <xf numFmtId="0" fontId="16" fillId="14" borderId="85" xfId="103" applyFont="1" applyFill="1" applyBorder="1" applyAlignment="1">
      <alignment horizontal="center" vertical="center" wrapText="1"/>
      <protection/>
    </xf>
    <xf numFmtId="0" fontId="21" fillId="14" borderId="60" xfId="103" applyFont="1" applyFill="1" applyBorder="1" applyAlignment="1">
      <alignment horizontal="center" vertical="center" wrapText="1"/>
      <protection/>
    </xf>
    <xf numFmtId="0" fontId="21" fillId="14" borderId="83" xfId="103" applyFont="1" applyFill="1" applyBorder="1" applyAlignment="1">
      <alignment horizontal="center" vertical="center" wrapText="1"/>
      <protection/>
    </xf>
    <xf numFmtId="0" fontId="21" fillId="14" borderId="57" xfId="103" applyFont="1" applyFill="1" applyBorder="1" applyAlignment="1">
      <alignment horizontal="center" vertical="center" wrapText="1"/>
      <protection/>
    </xf>
    <xf numFmtId="0" fontId="21" fillId="14" borderId="33" xfId="103" applyFont="1" applyFill="1" applyBorder="1" applyAlignment="1">
      <alignment horizontal="center" vertical="center" wrapText="1"/>
      <protection/>
    </xf>
    <xf numFmtId="0" fontId="21" fillId="14" borderId="81" xfId="103" applyFont="1" applyFill="1" applyBorder="1" applyAlignment="1">
      <alignment horizontal="center" vertical="center" wrapText="1"/>
      <protection/>
    </xf>
    <xf numFmtId="0" fontId="21" fillId="14" borderId="24" xfId="103" applyFont="1" applyFill="1" applyBorder="1" applyAlignment="1">
      <alignment horizontal="center" vertical="center" wrapText="1"/>
      <protection/>
    </xf>
    <xf numFmtId="0" fontId="21" fillId="0" borderId="0" xfId="103" applyFont="1" applyAlignment="1">
      <alignment horizontal="center"/>
      <protection/>
    </xf>
    <xf numFmtId="0" fontId="30" fillId="0" borderId="84" xfId="103" applyFont="1" applyBorder="1" applyAlignment="1">
      <alignment horizontal="right"/>
      <protection/>
    </xf>
    <xf numFmtId="0" fontId="21" fillId="14" borderId="68" xfId="103" applyFont="1" applyFill="1" applyBorder="1" applyAlignment="1">
      <alignment horizontal="center" vertical="center" wrapText="1"/>
      <protection/>
    </xf>
    <xf numFmtId="0" fontId="21" fillId="14" borderId="80" xfId="103" applyFont="1" applyFill="1" applyBorder="1" applyAlignment="1">
      <alignment horizontal="center" vertical="center" wrapText="1"/>
      <protection/>
    </xf>
    <xf numFmtId="0" fontId="21" fillId="14" borderId="23" xfId="103" applyFont="1" applyFill="1" applyBorder="1" applyAlignment="1">
      <alignment horizontal="center" vertical="center" wrapText="1"/>
      <protection/>
    </xf>
    <xf numFmtId="0" fontId="21" fillId="14" borderId="88" xfId="103" applyFont="1" applyFill="1" applyBorder="1" applyAlignment="1">
      <alignment horizontal="center" vertical="center" wrapText="1"/>
      <protection/>
    </xf>
    <xf numFmtId="0" fontId="21" fillId="14" borderId="50" xfId="103" applyFont="1" applyFill="1" applyBorder="1" applyAlignment="1">
      <alignment horizontal="center" vertical="center" wrapText="1"/>
      <protection/>
    </xf>
    <xf numFmtId="0" fontId="21" fillId="14" borderId="89" xfId="103" applyFont="1" applyFill="1" applyBorder="1" applyAlignment="1">
      <alignment horizontal="center" vertical="center" wrapText="1"/>
      <protection/>
    </xf>
    <xf numFmtId="0" fontId="21" fillId="14" borderId="90" xfId="103" applyFont="1" applyFill="1" applyBorder="1" applyAlignment="1">
      <alignment horizontal="center" vertical="center" wrapText="1"/>
      <protection/>
    </xf>
    <xf numFmtId="0" fontId="16" fillId="14" borderId="37" xfId="103" applyFont="1" applyFill="1" applyBorder="1" applyAlignment="1">
      <alignment horizontal="center" vertical="center" wrapText="1"/>
      <protection/>
    </xf>
    <xf numFmtId="0" fontId="16" fillId="14" borderId="19" xfId="103" applyFont="1" applyFill="1" applyBorder="1" applyAlignment="1">
      <alignment horizontal="center" vertical="center" wrapText="1"/>
      <protection/>
    </xf>
    <xf numFmtId="0" fontId="16" fillId="14" borderId="81" xfId="103" applyFont="1" applyFill="1" applyBorder="1" applyAlignment="1">
      <alignment horizontal="center" vertical="center" wrapText="1"/>
      <protection/>
    </xf>
    <xf numFmtId="0" fontId="16" fillId="14" borderId="24" xfId="103" applyFont="1" applyFill="1" applyBorder="1" applyAlignment="1">
      <alignment horizontal="center" vertical="center" wrapText="1"/>
      <protection/>
    </xf>
    <xf numFmtId="0" fontId="21" fillId="14" borderId="78" xfId="103" applyFont="1" applyFill="1" applyBorder="1" applyAlignment="1">
      <alignment horizontal="center" vertical="center" wrapText="1"/>
      <protection/>
    </xf>
    <xf numFmtId="164" fontId="44" fillId="0" borderId="91" xfId="106" applyNumberFormat="1" applyFont="1" applyFill="1" applyBorder="1" applyAlignment="1" applyProtection="1">
      <alignment horizontal="center" textRotation="180" wrapText="1"/>
      <protection/>
    </xf>
    <xf numFmtId="164" fontId="112" fillId="0" borderId="0" xfId="106" applyNumberFormat="1" applyFont="1" applyFill="1" applyAlignment="1" applyProtection="1">
      <alignment horizontal="center" vertical="center" wrapText="1"/>
      <protection/>
    </xf>
    <xf numFmtId="164" fontId="33" fillId="0" borderId="13" xfId="106" applyNumberFormat="1" applyFont="1" applyFill="1" applyBorder="1" applyAlignment="1" applyProtection="1">
      <alignment horizontal="left" vertical="center" wrapText="1" indent="2"/>
      <protection/>
    </xf>
    <xf numFmtId="164" fontId="33" fillId="0" borderId="14" xfId="106" applyNumberFormat="1" applyFont="1" applyFill="1" applyBorder="1" applyAlignment="1" applyProtection="1">
      <alignment horizontal="left" vertical="center" wrapText="1" indent="2"/>
      <protection/>
    </xf>
    <xf numFmtId="164" fontId="41" fillId="0" borderId="26" xfId="106" applyNumberFormat="1" applyFont="1" applyFill="1" applyBorder="1" applyAlignment="1" applyProtection="1">
      <alignment horizontal="center" vertical="center"/>
      <protection/>
    </xf>
    <xf numFmtId="164" fontId="41" fillId="0" borderId="25" xfId="106" applyNumberFormat="1" applyFont="1" applyFill="1" applyBorder="1" applyAlignment="1" applyProtection="1">
      <alignment horizontal="center" vertical="center"/>
      <protection/>
    </xf>
    <xf numFmtId="164" fontId="41" fillId="0" borderId="16" xfId="106" applyNumberFormat="1" applyFont="1" applyFill="1" applyBorder="1" applyAlignment="1" applyProtection="1">
      <alignment horizontal="center" vertical="center"/>
      <protection/>
    </xf>
    <xf numFmtId="164" fontId="41" fillId="0" borderId="15" xfId="106" applyNumberFormat="1" applyFont="1" applyFill="1" applyBorder="1" applyAlignment="1" applyProtection="1">
      <alignment horizontal="center" vertical="center" wrapText="1"/>
      <protection/>
    </xf>
    <xf numFmtId="164" fontId="41" fillId="0" borderId="17" xfId="106" applyNumberFormat="1" applyFont="1" applyFill="1" applyBorder="1" applyAlignment="1" applyProtection="1">
      <alignment horizontal="center" vertical="center" wrapText="1"/>
      <protection/>
    </xf>
    <xf numFmtId="164" fontId="41" fillId="0" borderId="18" xfId="106" applyNumberFormat="1" applyFont="1" applyFill="1" applyBorder="1" applyAlignment="1" applyProtection="1">
      <alignment horizontal="center" vertical="center"/>
      <protection/>
    </xf>
    <xf numFmtId="164" fontId="41" fillId="0" borderId="16" xfId="106" applyNumberFormat="1" applyFont="1" applyFill="1" applyBorder="1" applyAlignment="1" applyProtection="1">
      <alignment horizontal="center" vertical="center" wrapText="1"/>
      <protection/>
    </xf>
    <xf numFmtId="164" fontId="41" fillId="0" borderId="18" xfId="106" applyNumberFormat="1" applyFont="1" applyFill="1" applyBorder="1" applyAlignment="1" applyProtection="1">
      <alignment horizontal="center" vertical="center" wrapText="1"/>
      <protection/>
    </xf>
    <xf numFmtId="164" fontId="28" fillId="0" borderId="84" xfId="106" applyNumberFormat="1" applyFont="1" applyFill="1" applyBorder="1" applyAlignment="1">
      <alignment horizontal="right" vertical="center" wrapText="1"/>
      <protection/>
    </xf>
    <xf numFmtId="0" fontId="36" fillId="0" borderId="0" xfId="106" applyFont="1" applyAlignment="1">
      <alignment horizontal="right" wrapText="1"/>
      <protection/>
    </xf>
    <xf numFmtId="0" fontId="37" fillId="25" borderId="29" xfId="113" applyFont="1" applyFill="1" applyBorder="1" applyAlignment="1">
      <alignment horizontal="center" vertical="center" wrapText="1"/>
      <protection/>
    </xf>
    <xf numFmtId="0" fontId="37" fillId="25" borderId="19" xfId="113" applyFont="1" applyFill="1" applyBorder="1" applyAlignment="1">
      <alignment horizontal="center" vertical="center" wrapText="1"/>
      <protection/>
    </xf>
    <xf numFmtId="0" fontId="118" fillId="0" borderId="0" xfId="113" applyFont="1" applyAlignment="1">
      <alignment horizontal="center"/>
      <protection/>
    </xf>
    <xf numFmtId="0" fontId="94" fillId="25" borderId="0" xfId="113" applyFont="1" applyFill="1" applyBorder="1" applyAlignment="1">
      <alignment horizontal="center" vertical="center"/>
      <protection/>
    </xf>
    <xf numFmtId="0" fontId="21" fillId="25" borderId="18" xfId="113" applyFont="1" applyFill="1" applyBorder="1" applyAlignment="1">
      <alignment horizontal="center" vertical="center" wrapText="1"/>
      <protection/>
    </xf>
    <xf numFmtId="0" fontId="37" fillId="25" borderId="18" xfId="113" applyFont="1" applyFill="1" applyBorder="1" applyAlignment="1">
      <alignment horizontal="center" vertical="center" wrapText="1"/>
      <protection/>
    </xf>
    <xf numFmtId="0" fontId="65" fillId="25" borderId="18" xfId="113" applyFont="1" applyFill="1" applyBorder="1" applyAlignment="1">
      <alignment horizontal="center" vertical="center" wrapText="1"/>
      <protection/>
    </xf>
    <xf numFmtId="0" fontId="65" fillId="25" borderId="18" xfId="113" applyFont="1" applyFill="1" applyBorder="1" applyAlignment="1">
      <alignment horizontal="center" vertical="center"/>
      <protection/>
    </xf>
    <xf numFmtId="0" fontId="58" fillId="0" borderId="70" xfId="113" applyFont="1" applyBorder="1" applyAlignment="1">
      <alignment horizontal="right"/>
      <protection/>
    </xf>
    <xf numFmtId="0" fontId="21" fillId="25" borderId="29" xfId="113" applyFont="1" applyFill="1" applyBorder="1" applyAlignment="1">
      <alignment horizontal="center" vertical="distributed"/>
      <protection/>
    </xf>
    <xf numFmtId="0" fontId="21" fillId="25" borderId="19" xfId="113" applyFont="1" applyFill="1" applyBorder="1" applyAlignment="1">
      <alignment horizontal="center" vertical="distributed"/>
      <protection/>
    </xf>
    <xf numFmtId="0" fontId="37" fillId="25" borderId="53" xfId="113" applyFont="1" applyFill="1" applyBorder="1" applyAlignment="1">
      <alignment horizontal="center" vertical="center" wrapText="1"/>
      <protection/>
    </xf>
    <xf numFmtId="0" fontId="37" fillId="25" borderId="36" xfId="113" applyFont="1" applyFill="1" applyBorder="1" applyAlignment="1">
      <alignment horizontal="center" vertical="center" wrapText="1"/>
      <protection/>
    </xf>
    <xf numFmtId="0" fontId="37" fillId="25" borderId="29" xfId="113" applyFont="1" applyFill="1" applyBorder="1" applyAlignment="1">
      <alignment horizontal="center" vertical="center"/>
      <protection/>
    </xf>
    <xf numFmtId="0" fontId="37" fillId="25" borderId="19" xfId="113" applyFont="1" applyFill="1" applyBorder="1" applyAlignment="1">
      <alignment horizontal="center" vertical="center"/>
      <protection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39" fillId="0" borderId="0" xfId="0" applyFont="1" applyFill="1" applyAlignment="1">
      <alignment horizontal="center"/>
    </xf>
    <xf numFmtId="0" fontId="32" fillId="0" borderId="0" xfId="107" applyFont="1" applyFill="1" applyAlignment="1" applyProtection="1">
      <alignment horizontal="center" vertical="center"/>
      <protection locked="0"/>
    </xf>
    <xf numFmtId="0" fontId="32" fillId="0" borderId="0" xfId="107" applyFont="1" applyFill="1" applyAlignment="1">
      <alignment horizontal="center"/>
      <protection/>
    </xf>
    <xf numFmtId="0" fontId="32" fillId="0" borderId="0" xfId="107" applyFont="1" applyFill="1" applyAlignment="1" applyProtection="1">
      <alignment horizontal="center" vertical="center"/>
      <protection locked="0"/>
    </xf>
    <xf numFmtId="0" fontId="35" fillId="0" borderId="0" xfId="107" applyFont="1" applyFill="1" applyBorder="1" applyAlignment="1">
      <alignment horizontal="right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41" fillId="0" borderId="21" xfId="0" applyFont="1" applyFill="1" applyBorder="1" applyAlignment="1" applyProtection="1">
      <alignment horizontal="center" vertical="center" wrapText="1"/>
      <protection/>
    </xf>
    <xf numFmtId="0" fontId="41" fillId="0" borderId="22" xfId="0" applyFont="1" applyFill="1" applyBorder="1" applyAlignment="1" applyProtection="1">
      <alignment horizontal="center" vertical="center" wrapText="1"/>
      <protection/>
    </xf>
    <xf numFmtId="0" fontId="41" fillId="0" borderId="86" xfId="0" applyFont="1" applyFill="1" applyBorder="1" applyAlignment="1" applyProtection="1">
      <alignment horizontal="left" vertical="center" wrapText="1" indent="1"/>
      <protection/>
    </xf>
    <xf numFmtId="0" fontId="41" fillId="0" borderId="55" xfId="0" applyFont="1" applyFill="1" applyBorder="1" applyAlignment="1" applyProtection="1">
      <alignment horizontal="left" vertical="center" wrapText="1" indent="1"/>
      <protection/>
    </xf>
    <xf numFmtId="0" fontId="41" fillId="0" borderId="68" xfId="0" applyFont="1" applyFill="1" applyBorder="1" applyAlignment="1" applyProtection="1">
      <alignment horizontal="center" vertical="center" wrapText="1"/>
      <protection/>
    </xf>
    <xf numFmtId="0" fontId="41" fillId="0" borderId="66" xfId="0" applyFont="1" applyFill="1" applyBorder="1" applyAlignment="1" applyProtection="1">
      <alignment horizontal="center" vertical="center" wrapText="1"/>
      <protection/>
    </xf>
    <xf numFmtId="0" fontId="41" fillId="0" borderId="32" xfId="0" applyFont="1" applyFill="1" applyBorder="1" applyAlignment="1" applyProtection="1">
      <alignment horizontal="center" vertical="center" wrapText="1"/>
      <protection/>
    </xf>
    <xf numFmtId="0" fontId="41" fillId="0" borderId="67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right" vertical="center" wrapText="1"/>
      <protection/>
    </xf>
    <xf numFmtId="0" fontId="35" fillId="0" borderId="84" xfId="107" applyFont="1" applyFill="1" applyBorder="1" applyAlignment="1">
      <alignment horizontal="right"/>
      <protection/>
    </xf>
    <xf numFmtId="0" fontId="39" fillId="0" borderId="0" xfId="107" applyFont="1" applyFill="1" applyAlignment="1" applyProtection="1">
      <alignment horizontal="right" vertical="center"/>
      <protection locked="0"/>
    </xf>
    <xf numFmtId="0" fontId="31" fillId="0" borderId="68" xfId="107" applyFont="1" applyFill="1" applyBorder="1" applyAlignment="1" quotePrefix="1">
      <alignment horizontal="center" vertical="center" wrapText="1"/>
      <protection/>
    </xf>
    <xf numFmtId="0" fontId="31" fillId="0" borderId="80" xfId="107" applyFont="1" applyFill="1" applyBorder="1" applyAlignment="1" quotePrefix="1">
      <alignment horizontal="center" vertical="center" wrapText="1"/>
      <protection/>
    </xf>
    <xf numFmtId="0" fontId="31" fillId="0" borderId="32" xfId="107" applyFont="1" applyFill="1" applyBorder="1" applyAlignment="1">
      <alignment horizontal="center" vertical="center"/>
      <protection/>
    </xf>
    <xf numFmtId="0" fontId="31" fillId="0" borderId="37" xfId="107" applyFont="1" applyFill="1" applyBorder="1" applyAlignment="1">
      <alignment horizontal="center" vertical="center"/>
      <protection/>
    </xf>
    <xf numFmtId="0" fontId="31" fillId="0" borderId="33" xfId="107" applyFont="1" applyFill="1" applyBorder="1" applyAlignment="1">
      <alignment horizontal="center" vertical="center"/>
      <protection/>
    </xf>
    <xf numFmtId="0" fontId="31" fillId="0" borderId="81" xfId="107" applyFont="1" applyFill="1" applyBorder="1" applyAlignment="1">
      <alignment horizontal="center" vertical="center"/>
      <protection/>
    </xf>
    <xf numFmtId="0" fontId="31" fillId="0" borderId="79" xfId="107" applyFont="1" applyFill="1" applyBorder="1" applyAlignment="1">
      <alignment horizontal="center" vertical="center"/>
      <protection/>
    </xf>
    <xf numFmtId="0" fontId="31" fillId="0" borderId="60" xfId="107" applyFont="1" applyFill="1" applyBorder="1" applyAlignment="1">
      <alignment horizontal="center" vertical="center"/>
      <protection/>
    </xf>
    <xf numFmtId="0" fontId="16" fillId="0" borderId="0" xfId="112" applyFont="1" applyFill="1" applyAlignment="1" applyProtection="1">
      <alignment horizontal="left"/>
      <protection/>
    </xf>
    <xf numFmtId="0" fontId="21" fillId="0" borderId="0" xfId="112" applyFont="1" applyFill="1" applyAlignment="1" applyProtection="1">
      <alignment horizontal="center" vertical="center" wrapText="1"/>
      <protection/>
    </xf>
    <xf numFmtId="0" fontId="21" fillId="0" borderId="0" xfId="112" applyFont="1" applyFill="1" applyAlignment="1" applyProtection="1">
      <alignment horizontal="center" vertical="center"/>
      <protection/>
    </xf>
    <xf numFmtId="0" fontId="30" fillId="0" borderId="0" xfId="112" applyFont="1" applyFill="1" applyBorder="1" applyAlignment="1" applyProtection="1">
      <alignment horizontal="right"/>
      <protection/>
    </xf>
    <xf numFmtId="0" fontId="24" fillId="0" borderId="68" xfId="112" applyFont="1" applyFill="1" applyBorder="1" applyAlignment="1" applyProtection="1">
      <alignment horizontal="center" vertical="center" wrapText="1"/>
      <protection/>
    </xf>
    <xf numFmtId="0" fontId="24" fillId="0" borderId="80" xfId="112" applyFont="1" applyFill="1" applyBorder="1" applyAlignment="1" applyProtection="1">
      <alignment horizontal="center" vertical="center" wrapText="1"/>
      <protection/>
    </xf>
    <xf numFmtId="0" fontId="25" fillId="0" borderId="32" xfId="111" applyFont="1" applyFill="1" applyBorder="1" applyAlignment="1" applyProtection="1">
      <alignment horizontal="center" vertical="center" textRotation="90"/>
      <protection/>
    </xf>
    <xf numFmtId="0" fontId="25" fillId="0" borderId="37" xfId="111" applyFont="1" applyFill="1" applyBorder="1" applyAlignment="1" applyProtection="1">
      <alignment horizontal="center" vertical="center" textRotation="90"/>
      <protection/>
    </xf>
    <xf numFmtId="0" fontId="23" fillId="0" borderId="16" xfId="112" applyFont="1" applyFill="1" applyBorder="1" applyAlignment="1" applyProtection="1">
      <alignment horizontal="center" vertical="center" wrapText="1"/>
      <protection/>
    </xf>
    <xf numFmtId="0" fontId="23" fillId="0" borderId="18" xfId="112" applyFont="1" applyFill="1" applyBorder="1" applyAlignment="1" applyProtection="1">
      <alignment horizontal="center" vertical="center" wrapText="1"/>
      <protection/>
    </xf>
    <xf numFmtId="0" fontId="16" fillId="0" borderId="0" xfId="112" applyFont="1" applyFill="1" applyAlignment="1" applyProtection="1">
      <alignment horizontal="center"/>
      <protection/>
    </xf>
    <xf numFmtId="0" fontId="32" fillId="0" borderId="15" xfId="111" applyFont="1" applyFill="1" applyBorder="1" applyAlignment="1" applyProtection="1">
      <alignment horizontal="center" vertical="center" wrapText="1"/>
      <protection/>
    </xf>
    <xf numFmtId="0" fontId="32" fillId="0" borderId="17" xfId="111" applyFont="1" applyFill="1" applyBorder="1" applyAlignment="1" applyProtection="1">
      <alignment horizontal="center" vertical="center" wrapText="1"/>
      <protection/>
    </xf>
    <xf numFmtId="0" fontId="25" fillId="0" borderId="16" xfId="111" applyFont="1" applyFill="1" applyBorder="1" applyAlignment="1" applyProtection="1">
      <alignment horizontal="center" vertical="center" textRotation="90"/>
      <protection/>
    </xf>
    <xf numFmtId="0" fontId="25" fillId="0" borderId="18" xfId="111" applyFont="1" applyFill="1" applyBorder="1" applyAlignment="1" applyProtection="1">
      <alignment horizontal="center" vertical="center" textRotation="90"/>
      <protection/>
    </xf>
    <xf numFmtId="0" fontId="33" fillId="0" borderId="16" xfId="111" applyFont="1" applyFill="1" applyBorder="1" applyAlignment="1" applyProtection="1">
      <alignment horizontal="center" vertical="center" wrapText="1"/>
      <protection/>
    </xf>
    <xf numFmtId="0" fontId="33" fillId="0" borderId="18" xfId="111" applyFont="1" applyFill="1" applyBorder="1" applyAlignment="1" applyProtection="1">
      <alignment horizontal="center" vertical="center" wrapText="1"/>
      <protection/>
    </xf>
    <xf numFmtId="0" fontId="31" fillId="0" borderId="0" xfId="111" applyFont="1" applyFill="1" applyAlignment="1" applyProtection="1">
      <alignment horizontal="center" vertical="center" wrapText="1"/>
      <protection/>
    </xf>
    <xf numFmtId="0" fontId="32" fillId="0" borderId="0" xfId="111" applyFont="1" applyFill="1" applyAlignment="1" applyProtection="1">
      <alignment horizontal="center" vertical="center" wrapText="1"/>
      <protection/>
    </xf>
    <xf numFmtId="0" fontId="33" fillId="0" borderId="26" xfId="111" applyFont="1" applyFill="1" applyBorder="1" applyAlignment="1" applyProtection="1">
      <alignment horizontal="center" vertical="center" wrapText="1"/>
      <protection/>
    </xf>
    <xf numFmtId="0" fontId="33" fillId="0" borderId="25" xfId="11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wrapText="1"/>
      <protection/>
    </xf>
    <xf numFmtId="0" fontId="46" fillId="0" borderId="21" xfId="0" applyFont="1" applyBorder="1" applyAlignment="1" applyProtection="1">
      <alignment wrapText="1"/>
      <protection/>
    </xf>
    <xf numFmtId="0" fontId="44" fillId="0" borderId="0" xfId="0" applyFont="1" applyAlignment="1" applyProtection="1">
      <alignment horizontal="center" textRotation="180"/>
      <protection/>
    </xf>
  </cellXfs>
  <cellStyles count="11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Hivatkozott cella" xfId="85"/>
    <cellStyle name="Input" xfId="86"/>
    <cellStyle name="Jegyzet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2.sz.mell.2013.évi fejlesztés" xfId="99"/>
    <cellStyle name="Normál_2004.évi normatívák" xfId="100"/>
    <cellStyle name="Normál_2010.évi tervezett beruházás, felújítás" xfId="101"/>
    <cellStyle name="Normál_3aszm" xfId="102"/>
    <cellStyle name="Normál_5szm" xfId="103"/>
    <cellStyle name="Normál_6szm" xfId="104"/>
    <cellStyle name="Normál_költségvetés módosítás I." xfId="105"/>
    <cellStyle name="Normál_Másolat eredetijeKVIREND" xfId="106"/>
    <cellStyle name="Normál_minta" xfId="107"/>
    <cellStyle name="Normál_Táblák (saját, bővebb)" xfId="108"/>
    <cellStyle name="Normál_Táblák 01-08 08.31." xfId="109"/>
    <cellStyle name="Normal_tanusitv" xfId="110"/>
    <cellStyle name="Normál_VAGYONK" xfId="111"/>
    <cellStyle name="Normál_VAGYONKIM" xfId="112"/>
    <cellStyle name="Normál_Zalakaros" xfId="113"/>
    <cellStyle name="Note" xfId="114"/>
    <cellStyle name="Output" xfId="115"/>
    <cellStyle name="Összesen" xfId="116"/>
    <cellStyle name="Currency" xfId="117"/>
    <cellStyle name="Currency [0]" xfId="118"/>
    <cellStyle name="Rossz" xfId="119"/>
    <cellStyle name="Semleges" xfId="120"/>
    <cellStyle name="Számítás" xfId="121"/>
    <cellStyle name="Percent" xfId="122"/>
    <cellStyle name="Százalék 2" xfId="123"/>
    <cellStyle name="Title" xfId="124"/>
    <cellStyle name="Total" xfId="125"/>
    <cellStyle name="Warning Text" xfId="126"/>
  </cellStyles>
  <dxfs count="4">
    <dxf>
      <font>
        <color indexed="10"/>
      </font>
    </dxf>
    <dxf>
      <font>
        <color indexed="13"/>
      </font>
    </dxf>
    <dxf>
      <font>
        <color rgb="FFFFFF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&#225;lyzato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62"/>
  <sheetViews>
    <sheetView tabSelected="1" zoomScale="90" zoomScaleNormal="90" zoomScaleSheetLayoutView="100" zoomScalePageLayoutView="0" workbookViewId="0" topLeftCell="A1">
      <selection activeCell="I4" sqref="I4:J4"/>
    </sheetView>
  </sheetViews>
  <sheetFormatPr defaultColWidth="10.625" defaultRowHeight="12.75"/>
  <cols>
    <col min="1" max="1" width="5.375" style="66" customWidth="1"/>
    <col min="2" max="2" width="50.625" style="66" customWidth="1"/>
    <col min="3" max="4" width="15.75390625" style="66" customWidth="1"/>
    <col min="5" max="5" width="13.625" style="66" customWidth="1"/>
    <col min="6" max="6" width="6.625" style="66" customWidth="1"/>
    <col min="7" max="7" width="50.00390625" style="66" customWidth="1"/>
    <col min="8" max="8" width="14.125" style="66" customWidth="1"/>
    <col min="9" max="9" width="15.50390625" style="66" customWidth="1"/>
    <col min="10" max="10" width="13.375" style="66" customWidth="1"/>
    <col min="11" max="16384" width="10.625" style="66" customWidth="1"/>
  </cols>
  <sheetData>
    <row r="1" spans="1:10" ht="17.25">
      <c r="A1" s="889" t="s">
        <v>421</v>
      </c>
      <c r="B1" s="889"/>
      <c r="C1" s="889"/>
      <c r="D1" s="889"/>
      <c r="E1" s="889"/>
      <c r="F1" s="889"/>
      <c r="G1" s="889"/>
      <c r="H1" s="889"/>
      <c r="I1" s="889"/>
      <c r="J1" s="889"/>
    </row>
    <row r="2" spans="1:10" ht="17.25">
      <c r="A2" s="889" t="s">
        <v>84</v>
      </c>
      <c r="B2" s="889"/>
      <c r="C2" s="889"/>
      <c r="D2" s="889"/>
      <c r="E2" s="889"/>
      <c r="F2" s="889"/>
      <c r="G2" s="889"/>
      <c r="H2" s="889"/>
      <c r="I2" s="889"/>
      <c r="J2" s="889"/>
    </row>
    <row r="3" spans="1:10" ht="14.25" customHeight="1">
      <c r="A3" s="65"/>
      <c r="B3" s="65"/>
      <c r="C3" s="65"/>
      <c r="D3" s="65"/>
      <c r="E3" s="65"/>
      <c r="F3" s="65"/>
      <c r="G3" s="65"/>
      <c r="H3" s="65"/>
      <c r="I3" s="67"/>
      <c r="J3" s="68" t="s">
        <v>422</v>
      </c>
    </row>
    <row r="4" spans="9:10" ht="13.5" thickBot="1">
      <c r="I4" s="890" t="s">
        <v>423</v>
      </c>
      <c r="J4" s="890"/>
    </row>
    <row r="5" spans="1:10" ht="45" customHeight="1">
      <c r="A5" s="69"/>
      <c r="B5" s="70" t="s">
        <v>424</v>
      </c>
      <c r="C5" s="71" t="s">
        <v>425</v>
      </c>
      <c r="D5" s="71" t="s">
        <v>318</v>
      </c>
      <c r="E5" s="72" t="s">
        <v>332</v>
      </c>
      <c r="F5" s="73"/>
      <c r="G5" s="70" t="s">
        <v>424</v>
      </c>
      <c r="H5" s="71" t="s">
        <v>425</v>
      </c>
      <c r="I5" s="71" t="s">
        <v>333</v>
      </c>
      <c r="J5" s="72" t="s">
        <v>332</v>
      </c>
    </row>
    <row r="6" spans="1:10" ht="15" customHeight="1">
      <c r="A6" s="891" t="s">
        <v>426</v>
      </c>
      <c r="B6" s="892"/>
      <c r="C6" s="892"/>
      <c r="D6" s="892"/>
      <c r="E6" s="893"/>
      <c r="F6" s="892" t="s">
        <v>427</v>
      </c>
      <c r="G6" s="892"/>
      <c r="H6" s="892"/>
      <c r="I6" s="892"/>
      <c r="J6" s="893"/>
    </row>
    <row r="7" spans="1:10" ht="15" customHeight="1">
      <c r="A7" s="75" t="s">
        <v>390</v>
      </c>
      <c r="B7" s="76" t="s">
        <v>428</v>
      </c>
      <c r="C7" s="77"/>
      <c r="D7" s="77"/>
      <c r="E7" s="78"/>
      <c r="F7" s="79" t="s">
        <v>390</v>
      </c>
      <c r="G7" s="80" t="s">
        <v>428</v>
      </c>
      <c r="H7" s="77"/>
      <c r="I7" s="77"/>
      <c r="J7" s="78"/>
    </row>
    <row r="8" spans="1:10" ht="15" customHeight="1">
      <c r="A8" s="75"/>
      <c r="B8" s="81" t="s">
        <v>320</v>
      </c>
      <c r="C8" s="82">
        <v>188681</v>
      </c>
      <c r="D8" s="82">
        <v>155047</v>
      </c>
      <c r="E8" s="83">
        <v>155271</v>
      </c>
      <c r="F8" s="84"/>
      <c r="G8" s="81" t="s">
        <v>429</v>
      </c>
      <c r="H8" s="77">
        <v>44547</v>
      </c>
      <c r="I8" s="77">
        <v>53245</v>
      </c>
      <c r="J8" s="78">
        <v>49743</v>
      </c>
    </row>
    <row r="9" spans="1:10" ht="27" customHeight="1">
      <c r="A9" s="75"/>
      <c r="B9" s="85" t="s">
        <v>430</v>
      </c>
      <c r="C9" s="86">
        <v>58494</v>
      </c>
      <c r="D9" s="86">
        <v>67201</v>
      </c>
      <c r="E9" s="87">
        <v>66625</v>
      </c>
      <c r="F9" s="79"/>
      <c r="G9" s="88" t="s">
        <v>431</v>
      </c>
      <c r="H9" s="77">
        <v>11545</v>
      </c>
      <c r="I9" s="77">
        <v>11950</v>
      </c>
      <c r="J9" s="78">
        <v>11191</v>
      </c>
    </row>
    <row r="10" spans="1:10" ht="15" customHeight="1">
      <c r="A10" s="75"/>
      <c r="B10" s="81" t="s">
        <v>432</v>
      </c>
      <c r="C10" s="86">
        <v>25359</v>
      </c>
      <c r="D10" s="86">
        <v>32168</v>
      </c>
      <c r="E10" s="87">
        <v>31494</v>
      </c>
      <c r="F10" s="79"/>
      <c r="G10" s="81" t="s">
        <v>433</v>
      </c>
      <c r="H10" s="77">
        <v>63146</v>
      </c>
      <c r="I10" s="77">
        <v>66946</v>
      </c>
      <c r="J10" s="78">
        <v>65159</v>
      </c>
    </row>
    <row r="11" spans="1:10" ht="15" customHeight="1">
      <c r="A11" s="75"/>
      <c r="B11" s="81" t="s">
        <v>434</v>
      </c>
      <c r="C11" s="86">
        <v>2050</v>
      </c>
      <c r="D11" s="86">
        <v>100</v>
      </c>
      <c r="E11" s="87">
        <v>60</v>
      </c>
      <c r="F11" s="79"/>
      <c r="G11" s="81" t="s">
        <v>435</v>
      </c>
      <c r="H11" s="77">
        <v>7200</v>
      </c>
      <c r="I11" s="77">
        <v>10526</v>
      </c>
      <c r="J11" s="78">
        <v>10436</v>
      </c>
    </row>
    <row r="12" spans="1:10" ht="15" customHeight="1">
      <c r="A12" s="75"/>
      <c r="B12" s="89"/>
      <c r="C12" s="90"/>
      <c r="D12" s="90"/>
      <c r="E12" s="91"/>
      <c r="F12" s="79"/>
      <c r="G12" s="81" t="s">
        <v>436</v>
      </c>
      <c r="H12" s="77">
        <v>43805</v>
      </c>
      <c r="I12" s="77">
        <v>46624</v>
      </c>
      <c r="J12" s="78">
        <v>44873</v>
      </c>
    </row>
    <row r="13" spans="1:10" ht="8.25" customHeight="1">
      <c r="A13" s="75"/>
      <c r="B13" s="93"/>
      <c r="C13" s="94"/>
      <c r="D13" s="94"/>
      <c r="E13" s="95"/>
      <c r="F13" s="79"/>
      <c r="G13" s="81"/>
      <c r="H13" s="77"/>
      <c r="I13" s="77"/>
      <c r="J13" s="78"/>
    </row>
    <row r="14" spans="1:10" ht="15" customHeight="1">
      <c r="A14" s="75"/>
      <c r="B14" s="89" t="s">
        <v>437</v>
      </c>
      <c r="C14" s="90">
        <f>SUM(C8:C11)</f>
        <v>274584</v>
      </c>
      <c r="D14" s="90">
        <f>SUM(D8:D11)</f>
        <v>254516</v>
      </c>
      <c r="E14" s="91">
        <f>SUM(E8:E11)</f>
        <v>253450</v>
      </c>
      <c r="F14" s="79"/>
      <c r="G14" s="96" t="s">
        <v>437</v>
      </c>
      <c r="H14" s="97">
        <f>SUM(H8:H13)</f>
        <v>170243</v>
      </c>
      <c r="I14" s="97">
        <f>SUM(I8:I13)</f>
        <v>189291</v>
      </c>
      <c r="J14" s="98">
        <f>SUM(J8:J13)</f>
        <v>181402</v>
      </c>
    </row>
    <row r="15" spans="1:10" ht="15" customHeight="1">
      <c r="A15" s="75"/>
      <c r="B15" s="89"/>
      <c r="C15" s="90"/>
      <c r="D15" s="90"/>
      <c r="E15" s="91"/>
      <c r="F15" s="79"/>
      <c r="G15" s="96"/>
      <c r="H15" s="97"/>
      <c r="I15" s="97"/>
      <c r="J15" s="98"/>
    </row>
    <row r="16" spans="1:10" ht="15" customHeight="1">
      <c r="A16" s="75" t="s">
        <v>337</v>
      </c>
      <c r="B16" s="92" t="s">
        <v>438</v>
      </c>
      <c r="C16" s="86"/>
      <c r="D16" s="86"/>
      <c r="E16" s="87"/>
      <c r="F16" s="79" t="s">
        <v>337</v>
      </c>
      <c r="G16" s="76" t="s">
        <v>438</v>
      </c>
      <c r="H16" s="77"/>
      <c r="I16" s="77"/>
      <c r="J16" s="78"/>
    </row>
    <row r="17" spans="1:10" ht="15" customHeight="1">
      <c r="A17" s="75"/>
      <c r="B17" s="81" t="s">
        <v>319</v>
      </c>
      <c r="C17" s="86">
        <v>0</v>
      </c>
      <c r="D17" s="86">
        <v>9000</v>
      </c>
      <c r="E17" s="87">
        <v>8949</v>
      </c>
      <c r="F17" s="79"/>
      <c r="G17" s="81" t="s">
        <v>439</v>
      </c>
      <c r="H17" s="77">
        <v>33182</v>
      </c>
      <c r="I17" s="77">
        <v>40212</v>
      </c>
      <c r="J17" s="78">
        <v>40182</v>
      </c>
    </row>
    <row r="18" spans="1:10" ht="15" customHeight="1">
      <c r="A18" s="75"/>
      <c r="B18" s="146" t="s">
        <v>321</v>
      </c>
      <c r="C18" s="86">
        <v>0</v>
      </c>
      <c r="D18" s="86">
        <v>65</v>
      </c>
      <c r="E18" s="87">
        <v>65</v>
      </c>
      <c r="F18" s="79"/>
      <c r="G18" s="88" t="s">
        <v>441</v>
      </c>
      <c r="H18" s="77">
        <v>8900</v>
      </c>
      <c r="I18" s="77">
        <v>10663</v>
      </c>
      <c r="J18" s="78">
        <v>10650</v>
      </c>
    </row>
    <row r="19" spans="1:10" ht="15" customHeight="1">
      <c r="A19" s="75"/>
      <c r="B19" s="126" t="s">
        <v>322</v>
      </c>
      <c r="C19" s="86">
        <v>0</v>
      </c>
      <c r="D19" s="86">
        <v>192</v>
      </c>
      <c r="E19" s="87">
        <v>80</v>
      </c>
      <c r="F19" s="79"/>
      <c r="G19" s="81" t="s">
        <v>442</v>
      </c>
      <c r="H19" s="77">
        <v>9088</v>
      </c>
      <c r="I19" s="77">
        <v>11070</v>
      </c>
      <c r="J19" s="78">
        <v>10926</v>
      </c>
    </row>
    <row r="20" spans="1:10" ht="15" customHeight="1">
      <c r="A20" s="75"/>
      <c r="B20" s="126"/>
      <c r="C20" s="86"/>
      <c r="D20" s="86"/>
      <c r="E20" s="87"/>
      <c r="F20" s="79"/>
      <c r="G20" s="81" t="s">
        <v>324</v>
      </c>
      <c r="H20" s="77">
        <v>0</v>
      </c>
      <c r="I20" s="77">
        <v>562</v>
      </c>
      <c r="J20" s="78">
        <v>541</v>
      </c>
    </row>
    <row r="21" spans="1:10" ht="15" customHeight="1">
      <c r="A21" s="75"/>
      <c r="B21" s="506" t="s">
        <v>456</v>
      </c>
      <c r="C21" s="90">
        <f>SUM(C17:C19)</f>
        <v>0</v>
      </c>
      <c r="D21" s="90">
        <f>SUM(D17:D19)</f>
        <v>9257</v>
      </c>
      <c r="E21" s="91">
        <f>SUM(E17:E19)</f>
        <v>9094</v>
      </c>
      <c r="F21" s="79"/>
      <c r="G21" s="96" t="s">
        <v>440</v>
      </c>
      <c r="H21" s="97">
        <f>SUM(H17:H20)</f>
        <v>51170</v>
      </c>
      <c r="I21" s="97">
        <f>SUM(I17:I20)</f>
        <v>62507</v>
      </c>
      <c r="J21" s="98">
        <f>SUM(J17:J20)</f>
        <v>62299</v>
      </c>
    </row>
    <row r="22" spans="1:10" ht="15" customHeight="1">
      <c r="A22" s="507"/>
      <c r="B22" s="505"/>
      <c r="C22" s="99"/>
      <c r="D22" s="99"/>
      <c r="E22" s="103"/>
      <c r="F22" s="104"/>
      <c r="G22" s="89"/>
      <c r="H22" s="97"/>
      <c r="I22" s="97"/>
      <c r="J22" s="98"/>
    </row>
    <row r="23" spans="1:10" ht="7.5" customHeight="1">
      <c r="A23" s="100"/>
      <c r="B23" s="101"/>
      <c r="C23" s="102"/>
      <c r="D23" s="102"/>
      <c r="E23" s="103"/>
      <c r="F23" s="155"/>
      <c r="G23" s="155"/>
      <c r="H23" s="155"/>
      <c r="I23" s="155"/>
      <c r="J23" s="508"/>
    </row>
    <row r="24" spans="1:10" ht="15" customHeight="1">
      <c r="A24" s="886" t="s">
        <v>443</v>
      </c>
      <c r="B24" s="884"/>
      <c r="C24" s="90">
        <f>C14+C19</f>
        <v>274584</v>
      </c>
      <c r="D24" s="90">
        <f>D14+D21</f>
        <v>263773</v>
      </c>
      <c r="E24" s="90">
        <f>E14+E21</f>
        <v>262544</v>
      </c>
      <c r="F24" s="895" t="s">
        <v>444</v>
      </c>
      <c r="G24" s="896"/>
      <c r="H24" s="97">
        <f>H14+H21</f>
        <v>221413</v>
      </c>
      <c r="I24" s="97">
        <f>I14+I21</f>
        <v>251798</v>
      </c>
      <c r="J24" s="98">
        <f>J14+J21</f>
        <v>243701</v>
      </c>
    </row>
    <row r="25" spans="1:10" ht="15" customHeight="1">
      <c r="A25" s="100"/>
      <c r="B25" s="101"/>
      <c r="C25" s="102"/>
      <c r="D25" s="102"/>
      <c r="E25" s="103"/>
      <c r="F25" s="105"/>
      <c r="G25" s="106"/>
      <c r="H25" s="107"/>
      <c r="I25" s="107"/>
      <c r="J25" s="108"/>
    </row>
    <row r="26" spans="1:10" ht="15" customHeight="1">
      <c r="A26" s="886" t="s">
        <v>445</v>
      </c>
      <c r="B26" s="884"/>
      <c r="C26" s="90">
        <v>24000</v>
      </c>
      <c r="D26" s="90">
        <v>14606</v>
      </c>
      <c r="E26" s="91">
        <v>14606</v>
      </c>
      <c r="F26" s="109" t="s">
        <v>446</v>
      </c>
      <c r="G26" s="89"/>
      <c r="H26" s="97">
        <v>0</v>
      </c>
      <c r="I26" s="97">
        <v>3606</v>
      </c>
      <c r="J26" s="98">
        <v>0</v>
      </c>
    </row>
    <row r="27" spans="1:10" ht="15" customHeight="1">
      <c r="A27" s="110"/>
      <c r="B27" s="92"/>
      <c r="C27" s="86"/>
      <c r="D27" s="86"/>
      <c r="E27" s="87"/>
      <c r="F27" s="111"/>
      <c r="G27" s="92"/>
      <c r="H27" s="107"/>
      <c r="I27" s="107"/>
      <c r="J27" s="108"/>
    </row>
    <row r="28" spans="1:10" ht="15" customHeight="1">
      <c r="A28" s="878" t="s">
        <v>447</v>
      </c>
      <c r="B28" s="879"/>
      <c r="C28" s="112">
        <f>C24+C26</f>
        <v>298584</v>
      </c>
      <c r="D28" s="112">
        <f>D24+D26</f>
        <v>278379</v>
      </c>
      <c r="E28" s="509">
        <f>E24+E26</f>
        <v>277150</v>
      </c>
      <c r="F28" s="877" t="s">
        <v>448</v>
      </c>
      <c r="G28" s="879" t="s">
        <v>448</v>
      </c>
      <c r="H28" s="113">
        <f>H24+H26</f>
        <v>221413</v>
      </c>
      <c r="I28" s="113">
        <f>I24+I26</f>
        <v>255404</v>
      </c>
      <c r="J28" s="114">
        <f>J24+J26</f>
        <v>243701</v>
      </c>
    </row>
    <row r="29" spans="1:10" ht="15" customHeight="1">
      <c r="A29" s="511"/>
      <c r="B29" s="512"/>
      <c r="C29" s="513"/>
      <c r="D29" s="513"/>
      <c r="E29" s="514"/>
      <c r="F29" s="515"/>
      <c r="G29" s="512"/>
      <c r="H29" s="516"/>
      <c r="I29" s="516"/>
      <c r="J29" s="517"/>
    </row>
    <row r="30" spans="1:10" ht="15" customHeight="1">
      <c r="A30" s="880" t="s">
        <v>449</v>
      </c>
      <c r="B30" s="894"/>
      <c r="C30" s="115"/>
      <c r="D30" s="115"/>
      <c r="E30" s="116"/>
      <c r="F30" s="885" t="s">
        <v>744</v>
      </c>
      <c r="G30" s="894"/>
      <c r="H30" s="118"/>
      <c r="I30" s="118"/>
      <c r="J30" s="119"/>
    </row>
    <row r="31" spans="1:10" ht="15" customHeight="1">
      <c r="A31" s="880" t="s">
        <v>450</v>
      </c>
      <c r="B31" s="881"/>
      <c r="C31" s="115"/>
      <c r="D31" s="115"/>
      <c r="E31" s="116"/>
      <c r="F31" s="885" t="s">
        <v>451</v>
      </c>
      <c r="G31" s="881"/>
      <c r="H31" s="118"/>
      <c r="I31" s="118"/>
      <c r="J31" s="119"/>
    </row>
    <row r="32" spans="1:10" ht="15" customHeight="1">
      <c r="A32" s="75" t="s">
        <v>390</v>
      </c>
      <c r="B32" s="123" t="s">
        <v>428</v>
      </c>
      <c r="C32" s="77"/>
      <c r="D32" s="77"/>
      <c r="E32" s="78"/>
      <c r="F32" s="124" t="s">
        <v>390</v>
      </c>
      <c r="G32" s="80" t="s">
        <v>428</v>
      </c>
      <c r="H32" s="77"/>
      <c r="I32" s="77"/>
      <c r="J32" s="78"/>
    </row>
    <row r="33" spans="1:10" ht="15" customHeight="1">
      <c r="A33" s="125"/>
      <c r="B33" s="126" t="s">
        <v>452</v>
      </c>
      <c r="C33" s="77">
        <v>14220</v>
      </c>
      <c r="D33" s="77">
        <v>42920</v>
      </c>
      <c r="E33" s="78">
        <v>42920</v>
      </c>
      <c r="F33" s="124"/>
      <c r="G33" s="81" t="s">
        <v>325</v>
      </c>
      <c r="H33" s="77">
        <v>66610</v>
      </c>
      <c r="I33" s="77">
        <v>47775</v>
      </c>
      <c r="J33" s="78">
        <v>47715</v>
      </c>
    </row>
    <row r="34" spans="1:10" ht="15" customHeight="1">
      <c r="A34" s="125"/>
      <c r="B34" s="126" t="s">
        <v>453</v>
      </c>
      <c r="C34" s="77">
        <v>0</v>
      </c>
      <c r="D34" s="77">
        <v>357</v>
      </c>
      <c r="E34" s="78">
        <v>357</v>
      </c>
      <c r="F34" s="124"/>
      <c r="G34" s="127" t="s">
        <v>326</v>
      </c>
      <c r="H34" s="77">
        <v>20930</v>
      </c>
      <c r="I34" s="77">
        <v>48039</v>
      </c>
      <c r="J34" s="78">
        <v>47731</v>
      </c>
    </row>
    <row r="35" spans="1:10" ht="15" customHeight="1">
      <c r="A35" s="125"/>
      <c r="B35" s="126" t="s">
        <v>454</v>
      </c>
      <c r="C35" s="77">
        <v>0</v>
      </c>
      <c r="D35" s="77">
        <v>0</v>
      </c>
      <c r="E35" s="78">
        <v>0</v>
      </c>
      <c r="F35" s="124"/>
      <c r="G35" s="127" t="s">
        <v>327</v>
      </c>
      <c r="H35" s="77">
        <v>9000</v>
      </c>
      <c r="I35" s="77">
        <v>0</v>
      </c>
      <c r="J35" s="78">
        <v>0</v>
      </c>
    </row>
    <row r="36" spans="1:10" ht="15" customHeight="1">
      <c r="A36" s="125"/>
      <c r="B36" s="126" t="s">
        <v>455</v>
      </c>
      <c r="C36" s="77">
        <v>0</v>
      </c>
      <c r="D36" s="77">
        <v>9000</v>
      </c>
      <c r="E36" s="78">
        <v>8585</v>
      </c>
      <c r="F36" s="124"/>
      <c r="G36" s="81"/>
      <c r="H36" s="77"/>
      <c r="I36" s="77"/>
      <c r="J36" s="78"/>
    </row>
    <row r="37" spans="1:10" ht="9" customHeight="1">
      <c r="A37" s="125"/>
      <c r="B37" s="96"/>
      <c r="C37" s="128"/>
      <c r="D37" s="128"/>
      <c r="E37" s="129"/>
      <c r="F37" s="124"/>
      <c r="G37" s="81"/>
      <c r="H37" s="77"/>
      <c r="I37" s="77"/>
      <c r="J37" s="78"/>
    </row>
    <row r="38" spans="1:10" s="133" customFormat="1" ht="15.75">
      <c r="A38" s="125"/>
      <c r="B38" s="96" t="s">
        <v>437</v>
      </c>
      <c r="C38" s="128">
        <f>SUM(C33:C36)</f>
        <v>14220</v>
      </c>
      <c r="D38" s="128">
        <f>SUM(D33:D36)</f>
        <v>52277</v>
      </c>
      <c r="E38" s="129">
        <f>SUM(E33:E36)</f>
        <v>51862</v>
      </c>
      <c r="F38" s="130"/>
      <c r="G38" s="96" t="s">
        <v>437</v>
      </c>
      <c r="H38" s="131">
        <f>SUM(H33:H37)</f>
        <v>96540</v>
      </c>
      <c r="I38" s="131">
        <f>SUM(I33:I37)</f>
        <v>95814</v>
      </c>
      <c r="J38" s="132">
        <f>SUM(J33:J37)</f>
        <v>95446</v>
      </c>
    </row>
    <row r="39" spans="1:10" s="133" customFormat="1" ht="15.75">
      <c r="A39" s="125"/>
      <c r="B39" s="96"/>
      <c r="C39" s="128"/>
      <c r="D39" s="128"/>
      <c r="E39" s="129"/>
      <c r="F39" s="130"/>
      <c r="G39" s="96"/>
      <c r="H39" s="131"/>
      <c r="I39" s="131"/>
      <c r="J39" s="132"/>
    </row>
    <row r="40" spans="1:10" s="133" customFormat="1" ht="15">
      <c r="A40" s="75" t="s">
        <v>337</v>
      </c>
      <c r="B40" s="76" t="s">
        <v>438</v>
      </c>
      <c r="C40" s="107">
        <v>0</v>
      </c>
      <c r="D40" s="107">
        <v>0</v>
      </c>
      <c r="E40" s="108">
        <v>0</v>
      </c>
      <c r="F40" s="124" t="s">
        <v>337</v>
      </c>
      <c r="G40" s="76" t="s">
        <v>438</v>
      </c>
      <c r="H40" s="77"/>
      <c r="I40" s="77"/>
      <c r="J40" s="78"/>
    </row>
    <row r="41" spans="1:10" s="133" customFormat="1" ht="15.75">
      <c r="A41" s="125"/>
      <c r="B41" s="89"/>
      <c r="C41" s="97"/>
      <c r="D41" s="97"/>
      <c r="E41" s="98"/>
      <c r="F41" s="124"/>
      <c r="G41" s="127" t="s">
        <v>328</v>
      </c>
      <c r="H41" s="134">
        <v>0</v>
      </c>
      <c r="I41" s="134">
        <v>100</v>
      </c>
      <c r="J41" s="78">
        <v>99</v>
      </c>
    </row>
    <row r="42" spans="1:10" s="133" customFormat="1" ht="15.75">
      <c r="A42" s="125"/>
      <c r="B42" s="89" t="s">
        <v>440</v>
      </c>
      <c r="C42" s="97">
        <f>C41</f>
        <v>0</v>
      </c>
      <c r="D42" s="97">
        <f>D41</f>
        <v>0</v>
      </c>
      <c r="E42" s="98">
        <f>E41</f>
        <v>0</v>
      </c>
      <c r="F42" s="124"/>
      <c r="G42" s="135" t="s">
        <v>456</v>
      </c>
      <c r="H42" s="136">
        <f>SUM(H41)</f>
        <v>0</v>
      </c>
      <c r="I42" s="136">
        <f>SUM(I41)</f>
        <v>100</v>
      </c>
      <c r="J42" s="98">
        <f>SUM(J41)</f>
        <v>99</v>
      </c>
    </row>
    <row r="43" spans="1:10" s="133" customFormat="1" ht="15.75">
      <c r="A43" s="137"/>
      <c r="B43" s="89"/>
      <c r="C43" s="97"/>
      <c r="D43" s="97"/>
      <c r="E43" s="98"/>
      <c r="F43" s="124"/>
      <c r="G43" s="135"/>
      <c r="H43" s="136"/>
      <c r="I43" s="136"/>
      <c r="J43" s="98"/>
    </row>
    <row r="44" spans="1:10" ht="15" customHeight="1">
      <c r="A44" s="138" t="s">
        <v>457</v>
      </c>
      <c r="B44" s="139"/>
      <c r="C44" s="90">
        <f>C38+C42</f>
        <v>14220</v>
      </c>
      <c r="D44" s="90">
        <f>D38+D42</f>
        <v>52277</v>
      </c>
      <c r="E44" s="91">
        <f>E38+E42</f>
        <v>51862</v>
      </c>
      <c r="F44" s="887" t="s">
        <v>458</v>
      </c>
      <c r="G44" s="888"/>
      <c r="H44" s="97">
        <f>H38+H42</f>
        <v>96540</v>
      </c>
      <c r="I44" s="97">
        <f>I38+I42</f>
        <v>95914</v>
      </c>
      <c r="J44" s="98">
        <f>J38+J42</f>
        <v>95545</v>
      </c>
    </row>
    <row r="45" spans="1:10" ht="15" customHeight="1">
      <c r="A45" s="140"/>
      <c r="B45" s="141"/>
      <c r="C45" s="102"/>
      <c r="D45" s="102"/>
      <c r="E45" s="103"/>
      <c r="F45" s="74"/>
      <c r="G45" s="117"/>
      <c r="H45" s="107"/>
      <c r="I45" s="107"/>
      <c r="J45" s="108"/>
    </row>
    <row r="46" spans="1:10" ht="15" customHeight="1">
      <c r="A46" s="138" t="s">
        <v>459</v>
      </c>
      <c r="B46" s="141"/>
      <c r="C46" s="102"/>
      <c r="D46" s="102"/>
      <c r="E46" s="103"/>
      <c r="F46" s="892" t="s">
        <v>460</v>
      </c>
      <c r="G46" s="885"/>
      <c r="H46" s="107"/>
      <c r="I46" s="107"/>
      <c r="J46" s="108"/>
    </row>
    <row r="47" spans="1:10" ht="15" customHeight="1">
      <c r="A47" s="75" t="s">
        <v>390</v>
      </c>
      <c r="B47" s="123" t="s">
        <v>428</v>
      </c>
      <c r="C47" s="102"/>
      <c r="D47" s="102"/>
      <c r="E47" s="103"/>
      <c r="F47" s="124" t="s">
        <v>390</v>
      </c>
      <c r="G47" s="123" t="s">
        <v>428</v>
      </c>
      <c r="H47" s="77">
        <v>0</v>
      </c>
      <c r="I47" s="77">
        <v>0</v>
      </c>
      <c r="J47" s="78">
        <v>0</v>
      </c>
    </row>
    <row r="48" spans="1:10" ht="15" customHeight="1">
      <c r="A48" s="125"/>
      <c r="B48" s="518" t="s">
        <v>461</v>
      </c>
      <c r="C48" s="142">
        <v>5000</v>
      </c>
      <c r="D48" s="142">
        <v>20306</v>
      </c>
      <c r="E48" s="143">
        <v>20306</v>
      </c>
      <c r="F48" s="124"/>
      <c r="G48" s="92"/>
      <c r="H48" s="144"/>
      <c r="I48" s="144"/>
      <c r="J48" s="145"/>
    </row>
    <row r="49" spans="1:10" ht="15" customHeight="1">
      <c r="A49" s="75" t="s">
        <v>337</v>
      </c>
      <c r="B49" s="92" t="s">
        <v>438</v>
      </c>
      <c r="C49" s="107"/>
      <c r="D49" s="107"/>
      <c r="E49" s="108"/>
      <c r="F49" s="124" t="s">
        <v>337</v>
      </c>
      <c r="G49" s="92" t="s">
        <v>438</v>
      </c>
      <c r="H49" s="77">
        <v>0</v>
      </c>
      <c r="I49" s="77">
        <v>0</v>
      </c>
      <c r="J49" s="145">
        <v>0</v>
      </c>
    </row>
    <row r="50" spans="1:10" ht="15" customHeight="1">
      <c r="A50" s="125"/>
      <c r="B50" s="146" t="s">
        <v>323</v>
      </c>
      <c r="C50" s="86">
        <v>149</v>
      </c>
      <c r="D50" s="86">
        <v>356</v>
      </c>
      <c r="E50" s="87">
        <v>356</v>
      </c>
      <c r="F50" s="124"/>
      <c r="G50" s="92"/>
      <c r="H50" s="77"/>
      <c r="I50" s="77"/>
      <c r="J50" s="78"/>
    </row>
    <row r="51" spans="1:10" ht="15" customHeight="1">
      <c r="A51" s="886" t="s">
        <v>462</v>
      </c>
      <c r="B51" s="884"/>
      <c r="C51" s="90">
        <f>SUM(C48:C50)</f>
        <v>5149</v>
      </c>
      <c r="D51" s="90">
        <f>SUM(D48:D50)</f>
        <v>20662</v>
      </c>
      <c r="E51" s="91">
        <f>SUM(E48:E50)</f>
        <v>20662</v>
      </c>
      <c r="F51" s="883" t="s">
        <v>460</v>
      </c>
      <c r="G51" s="884"/>
      <c r="H51" s="97">
        <v>0</v>
      </c>
      <c r="I51" s="97">
        <v>0</v>
      </c>
      <c r="J51" s="98">
        <v>0</v>
      </c>
    </row>
    <row r="52" spans="1:10" ht="9.75" customHeight="1">
      <c r="A52" s="147"/>
      <c r="B52" s="124"/>
      <c r="C52" s="102"/>
      <c r="D52" s="102"/>
      <c r="E52" s="103"/>
      <c r="F52" s="148"/>
      <c r="G52" s="148"/>
      <c r="H52" s="107"/>
      <c r="I52" s="107"/>
      <c r="J52" s="108"/>
    </row>
    <row r="53" spans="1:10" s="150" customFormat="1" ht="15" customHeight="1">
      <c r="A53" s="876" t="s">
        <v>463</v>
      </c>
      <c r="B53" s="877"/>
      <c r="C53" s="149">
        <f>C44+C51</f>
        <v>19369</v>
      </c>
      <c r="D53" s="149">
        <f>D44+D51</f>
        <v>72939</v>
      </c>
      <c r="E53" s="510">
        <f>E44+E51</f>
        <v>72524</v>
      </c>
      <c r="F53" s="882" t="s">
        <v>464</v>
      </c>
      <c r="G53" s="877"/>
      <c r="H53" s="113">
        <f>H44+H51</f>
        <v>96540</v>
      </c>
      <c r="I53" s="113">
        <f>I44+I51</f>
        <v>95914</v>
      </c>
      <c r="J53" s="114">
        <f>J44+J51</f>
        <v>95545</v>
      </c>
    </row>
    <row r="54" spans="1:10" ht="10.5" customHeight="1">
      <c r="A54" s="147"/>
      <c r="B54" s="124"/>
      <c r="C54" s="102"/>
      <c r="D54" s="102"/>
      <c r="E54" s="103"/>
      <c r="F54" s="148"/>
      <c r="G54" s="148"/>
      <c r="H54" s="107"/>
      <c r="I54" s="107"/>
      <c r="J54" s="108"/>
    </row>
    <row r="55" spans="1:10" ht="15" customHeight="1" thickBot="1">
      <c r="A55" s="874" t="s">
        <v>465</v>
      </c>
      <c r="B55" s="875"/>
      <c r="C55" s="152">
        <f>C28+C53</f>
        <v>317953</v>
      </c>
      <c r="D55" s="152">
        <f>D28+D53</f>
        <v>351318</v>
      </c>
      <c r="E55" s="153">
        <f>E28+E53</f>
        <v>349674</v>
      </c>
      <c r="F55" s="154"/>
      <c r="G55" s="151" t="s">
        <v>466</v>
      </c>
      <c r="H55" s="152">
        <f>H28+H53</f>
        <v>317953</v>
      </c>
      <c r="I55" s="152">
        <f>I28+I53</f>
        <v>351318</v>
      </c>
      <c r="J55" s="153">
        <f>J28+J53</f>
        <v>339246</v>
      </c>
    </row>
    <row r="56" s="155" customFormat="1" ht="12.75"/>
    <row r="57" spans="1:256" ht="15" customHeight="1">
      <c r="A57" s="156"/>
      <c r="B57" s="157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 t="s">
        <v>467</v>
      </c>
      <c r="DB57" s="156" t="s">
        <v>467</v>
      </c>
      <c r="DC57" s="156" t="s">
        <v>467</v>
      </c>
      <c r="DD57" s="156" t="s">
        <v>467</v>
      </c>
      <c r="DE57" s="156" t="s">
        <v>467</v>
      </c>
      <c r="DF57" s="156" t="s">
        <v>467</v>
      </c>
      <c r="DG57" s="156" t="s">
        <v>467</v>
      </c>
      <c r="DH57" s="156" t="s">
        <v>467</v>
      </c>
      <c r="DI57" s="156" t="s">
        <v>467</v>
      </c>
      <c r="DJ57" s="156" t="s">
        <v>467</v>
      </c>
      <c r="DK57" s="156" t="s">
        <v>467</v>
      </c>
      <c r="DL57" s="156" t="s">
        <v>467</v>
      </c>
      <c r="DM57" s="156" t="s">
        <v>467</v>
      </c>
      <c r="DN57" s="156" t="s">
        <v>467</v>
      </c>
      <c r="DO57" s="156" t="s">
        <v>467</v>
      </c>
      <c r="DP57" s="156" t="s">
        <v>467</v>
      </c>
      <c r="DQ57" s="156" t="s">
        <v>467</v>
      </c>
      <c r="DR57" s="156" t="s">
        <v>467</v>
      </c>
      <c r="DS57" s="156" t="s">
        <v>467</v>
      </c>
      <c r="DT57" s="156" t="s">
        <v>467</v>
      </c>
      <c r="DU57" s="156" t="s">
        <v>467</v>
      </c>
      <c r="DV57" s="156" t="s">
        <v>467</v>
      </c>
      <c r="DW57" s="156" t="s">
        <v>467</v>
      </c>
      <c r="DX57" s="156" t="s">
        <v>467</v>
      </c>
      <c r="DY57" s="156" t="s">
        <v>467</v>
      </c>
      <c r="DZ57" s="156" t="s">
        <v>467</v>
      </c>
      <c r="EA57" s="156" t="s">
        <v>467</v>
      </c>
      <c r="EB57" s="156" t="s">
        <v>467</v>
      </c>
      <c r="EC57" s="156" t="s">
        <v>467</v>
      </c>
      <c r="ED57" s="156" t="s">
        <v>467</v>
      </c>
      <c r="EE57" s="156" t="s">
        <v>467</v>
      </c>
      <c r="EF57" s="156" t="s">
        <v>467</v>
      </c>
      <c r="EG57" s="156" t="s">
        <v>467</v>
      </c>
      <c r="EH57" s="156" t="s">
        <v>467</v>
      </c>
      <c r="EI57" s="156" t="s">
        <v>467</v>
      </c>
      <c r="EJ57" s="156" t="s">
        <v>467</v>
      </c>
      <c r="EK57" s="156" t="s">
        <v>467</v>
      </c>
      <c r="EL57" s="156" t="s">
        <v>467</v>
      </c>
      <c r="EM57" s="156" t="s">
        <v>467</v>
      </c>
      <c r="EN57" s="156" t="s">
        <v>467</v>
      </c>
      <c r="EO57" s="156" t="s">
        <v>467</v>
      </c>
      <c r="EP57" s="156" t="s">
        <v>467</v>
      </c>
      <c r="EQ57" s="156" t="s">
        <v>467</v>
      </c>
      <c r="ER57" s="156" t="s">
        <v>467</v>
      </c>
      <c r="ES57" s="156" t="s">
        <v>467</v>
      </c>
      <c r="ET57" s="156" t="s">
        <v>467</v>
      </c>
      <c r="EU57" s="156" t="s">
        <v>467</v>
      </c>
      <c r="EV57" s="156" t="s">
        <v>467</v>
      </c>
      <c r="EW57" s="156" t="s">
        <v>467</v>
      </c>
      <c r="EX57" s="156" t="s">
        <v>467</v>
      </c>
      <c r="EY57" s="156" t="s">
        <v>467</v>
      </c>
      <c r="EZ57" s="156" t="s">
        <v>467</v>
      </c>
      <c r="FA57" s="156" t="s">
        <v>467</v>
      </c>
      <c r="FB57" s="156" t="s">
        <v>467</v>
      </c>
      <c r="FC57" s="156" t="s">
        <v>467</v>
      </c>
      <c r="FD57" s="156" t="s">
        <v>467</v>
      </c>
      <c r="FE57" s="156" t="s">
        <v>467</v>
      </c>
      <c r="FF57" s="156" t="s">
        <v>467</v>
      </c>
      <c r="FG57" s="156" t="s">
        <v>467</v>
      </c>
      <c r="FH57" s="156" t="s">
        <v>467</v>
      </c>
      <c r="FI57" s="156" t="s">
        <v>467</v>
      </c>
      <c r="FJ57" s="156" t="s">
        <v>467</v>
      </c>
      <c r="FK57" s="156" t="s">
        <v>467</v>
      </c>
      <c r="FL57" s="156" t="s">
        <v>467</v>
      </c>
      <c r="FM57" s="156" t="s">
        <v>467</v>
      </c>
      <c r="FN57" s="156" t="s">
        <v>467</v>
      </c>
      <c r="FO57" s="156" t="s">
        <v>467</v>
      </c>
      <c r="FP57" s="156" t="s">
        <v>467</v>
      </c>
      <c r="FQ57" s="156" t="s">
        <v>467</v>
      </c>
      <c r="FR57" s="156" t="s">
        <v>467</v>
      </c>
      <c r="FS57" s="156" t="s">
        <v>467</v>
      </c>
      <c r="FT57" s="156" t="s">
        <v>467</v>
      </c>
      <c r="FU57" s="156" t="s">
        <v>467</v>
      </c>
      <c r="FV57" s="156" t="s">
        <v>467</v>
      </c>
      <c r="FW57" s="156" t="s">
        <v>467</v>
      </c>
      <c r="FX57" s="156" t="s">
        <v>467</v>
      </c>
      <c r="FY57" s="156" t="s">
        <v>467</v>
      </c>
      <c r="FZ57" s="156" t="s">
        <v>467</v>
      </c>
      <c r="GA57" s="156" t="s">
        <v>467</v>
      </c>
      <c r="GB57" s="156" t="s">
        <v>467</v>
      </c>
      <c r="GC57" s="156" t="s">
        <v>467</v>
      </c>
      <c r="GD57" s="156" t="s">
        <v>467</v>
      </c>
      <c r="GE57" s="156" t="s">
        <v>467</v>
      </c>
      <c r="GF57" s="156" t="s">
        <v>467</v>
      </c>
      <c r="GG57" s="156" t="s">
        <v>467</v>
      </c>
      <c r="GH57" s="156" t="s">
        <v>467</v>
      </c>
      <c r="GI57" s="156" t="s">
        <v>467</v>
      </c>
      <c r="GJ57" s="156" t="s">
        <v>467</v>
      </c>
      <c r="GK57" s="156" t="s">
        <v>467</v>
      </c>
      <c r="GL57" s="156" t="s">
        <v>467</v>
      </c>
      <c r="GM57" s="156" t="s">
        <v>467</v>
      </c>
      <c r="GN57" s="156" t="s">
        <v>467</v>
      </c>
      <c r="GO57" s="156" t="s">
        <v>467</v>
      </c>
      <c r="GP57" s="156" t="s">
        <v>467</v>
      </c>
      <c r="GQ57" s="156" t="s">
        <v>467</v>
      </c>
      <c r="GR57" s="156" t="s">
        <v>467</v>
      </c>
      <c r="GS57" s="156" t="s">
        <v>467</v>
      </c>
      <c r="GT57" s="156" t="s">
        <v>467</v>
      </c>
      <c r="GU57" s="156" t="s">
        <v>467</v>
      </c>
      <c r="GV57" s="156" t="s">
        <v>467</v>
      </c>
      <c r="GW57" s="156" t="s">
        <v>467</v>
      </c>
      <c r="GX57" s="156" t="s">
        <v>467</v>
      </c>
      <c r="GY57" s="156" t="s">
        <v>467</v>
      </c>
      <c r="GZ57" s="156" t="s">
        <v>467</v>
      </c>
      <c r="HA57" s="156" t="s">
        <v>467</v>
      </c>
      <c r="HB57" s="156" t="s">
        <v>467</v>
      </c>
      <c r="HC57" s="156" t="s">
        <v>467</v>
      </c>
      <c r="HD57" s="156" t="s">
        <v>467</v>
      </c>
      <c r="HE57" s="156" t="s">
        <v>467</v>
      </c>
      <c r="HF57" s="156" t="s">
        <v>467</v>
      </c>
      <c r="HG57" s="156" t="s">
        <v>467</v>
      </c>
      <c r="HH57" s="156" t="s">
        <v>467</v>
      </c>
      <c r="HI57" s="156" t="s">
        <v>467</v>
      </c>
      <c r="HJ57" s="156" t="s">
        <v>467</v>
      </c>
      <c r="HK57" s="156" t="s">
        <v>467</v>
      </c>
      <c r="HL57" s="156" t="s">
        <v>467</v>
      </c>
      <c r="HM57" s="156" t="s">
        <v>467</v>
      </c>
      <c r="HN57" s="156" t="s">
        <v>467</v>
      </c>
      <c r="HO57" s="156" t="s">
        <v>467</v>
      </c>
      <c r="HP57" s="156" t="s">
        <v>467</v>
      </c>
      <c r="HQ57" s="156" t="s">
        <v>467</v>
      </c>
      <c r="HR57" s="156" t="s">
        <v>467</v>
      </c>
      <c r="HS57" s="156" t="s">
        <v>467</v>
      </c>
      <c r="HT57" s="156" t="s">
        <v>467</v>
      </c>
      <c r="HU57" s="156" t="s">
        <v>467</v>
      </c>
      <c r="HV57" s="156" t="s">
        <v>467</v>
      </c>
      <c r="HW57" s="156" t="s">
        <v>467</v>
      </c>
      <c r="HX57" s="156" t="s">
        <v>467</v>
      </c>
      <c r="HY57" s="156" t="s">
        <v>467</v>
      </c>
      <c r="HZ57" s="156" t="s">
        <v>467</v>
      </c>
      <c r="IA57" s="156" t="s">
        <v>467</v>
      </c>
      <c r="IB57" s="156" t="s">
        <v>467</v>
      </c>
      <c r="IC57" s="156" t="s">
        <v>467</v>
      </c>
      <c r="ID57" s="156" t="s">
        <v>467</v>
      </c>
      <c r="IE57" s="156" t="s">
        <v>467</v>
      </c>
      <c r="IF57" s="156" t="s">
        <v>467</v>
      </c>
      <c r="IG57" s="156" t="s">
        <v>467</v>
      </c>
      <c r="IH57" s="156" t="s">
        <v>467</v>
      </c>
      <c r="II57" s="156" t="s">
        <v>467</v>
      </c>
      <c r="IJ57" s="156" t="s">
        <v>467</v>
      </c>
      <c r="IK57" s="156" t="s">
        <v>467</v>
      </c>
      <c r="IL57" s="156" t="s">
        <v>467</v>
      </c>
      <c r="IM57" s="156" t="s">
        <v>467</v>
      </c>
      <c r="IN57" s="156" t="s">
        <v>467</v>
      </c>
      <c r="IO57" s="156" t="s">
        <v>467</v>
      </c>
      <c r="IP57" s="156" t="s">
        <v>467</v>
      </c>
      <c r="IQ57" s="156" t="s">
        <v>467</v>
      </c>
      <c r="IR57" s="156" t="s">
        <v>467</v>
      </c>
      <c r="IS57" s="156" t="s">
        <v>467</v>
      </c>
      <c r="IT57" s="156" t="s">
        <v>467</v>
      </c>
      <c r="IU57" s="156" t="s">
        <v>467</v>
      </c>
      <c r="IV57" s="156" t="s">
        <v>467</v>
      </c>
    </row>
    <row r="58" s="155" customFormat="1" ht="12.75"/>
    <row r="59" s="155" customFormat="1" ht="12.75"/>
    <row r="60" s="155" customFormat="1" ht="12.75"/>
    <row r="61" s="155" customFormat="1" ht="12.75"/>
    <row r="62" s="155" customFormat="1" ht="12.75">
      <c r="G62" s="158"/>
    </row>
    <row r="63" s="155" customFormat="1" ht="12.75"/>
    <row r="64" s="155" customFormat="1" ht="12.75"/>
    <row r="65" s="155" customFormat="1" ht="12.75"/>
    <row r="66" s="155" customFormat="1" ht="12.75"/>
    <row r="67" s="155" customFormat="1" ht="12.75"/>
    <row r="68" s="155" customFormat="1" ht="12.75"/>
    <row r="69" s="155" customFormat="1" ht="12.75"/>
    <row r="70" s="155" customFormat="1" ht="12.75"/>
    <row r="71" s="155" customFormat="1" ht="12.75"/>
    <row r="72" s="155" customFormat="1" ht="12.75"/>
    <row r="73" s="155" customFormat="1" ht="12.75"/>
    <row r="74" s="155" customFormat="1" ht="12.75"/>
    <row r="75" s="155" customFormat="1" ht="12.75"/>
    <row r="76" s="155" customFormat="1" ht="12.75"/>
    <row r="77" s="155" customFormat="1" ht="12.75"/>
    <row r="78" s="155" customFormat="1" ht="12.75"/>
    <row r="79" s="155" customFormat="1" ht="12.75"/>
    <row r="80" s="155" customFormat="1" ht="12.75"/>
    <row r="81" s="155" customFormat="1" ht="12.75"/>
    <row r="82" s="155" customFormat="1" ht="12.75"/>
    <row r="83" s="155" customFormat="1" ht="12.75"/>
    <row r="84" s="155" customFormat="1" ht="12.75"/>
    <row r="85" s="155" customFormat="1" ht="12.75"/>
    <row r="86" s="155" customFormat="1" ht="12.75"/>
    <row r="87" s="155" customFormat="1" ht="12.75"/>
    <row r="88" s="155" customFormat="1" ht="12.75"/>
    <row r="89" s="155" customFormat="1" ht="12.75"/>
    <row r="90" s="155" customFormat="1" ht="12.75"/>
    <row r="91" s="155" customFormat="1" ht="12.75"/>
    <row r="92" s="155" customFormat="1" ht="12.75"/>
    <row r="93" s="155" customFormat="1" ht="12.75"/>
    <row r="94" s="155" customFormat="1" ht="12.75"/>
    <row r="95" s="155" customFormat="1" ht="12.75"/>
    <row r="96" s="155" customFormat="1" ht="12.75"/>
    <row r="97" s="155" customFormat="1" ht="12.75"/>
    <row r="98" s="155" customFormat="1" ht="12.75"/>
    <row r="99" s="155" customFormat="1" ht="12.75"/>
    <row r="100" s="155" customFormat="1" ht="12.75"/>
    <row r="101" s="155" customFormat="1" ht="12.75"/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  <row r="110" s="155" customFormat="1" ht="12.75"/>
    <row r="111" s="155" customFormat="1" ht="12.75"/>
    <row r="112" s="155" customFormat="1" ht="12.75"/>
    <row r="113" s="155" customFormat="1" ht="12.75"/>
    <row r="114" s="155" customFormat="1" ht="12.75"/>
    <row r="115" s="155" customFormat="1" ht="12.75"/>
    <row r="116" s="155" customFormat="1" ht="12.75"/>
    <row r="117" s="155" customFormat="1" ht="12.75"/>
    <row r="118" s="155" customFormat="1" ht="12.75"/>
    <row r="119" s="155" customFormat="1" ht="12.75"/>
    <row r="120" s="155" customFormat="1" ht="12.75"/>
    <row r="121" s="155" customFormat="1" ht="12.75"/>
    <row r="122" s="155" customFormat="1" ht="12.75"/>
    <row r="123" s="155" customFormat="1" ht="12.75"/>
    <row r="124" s="155" customFormat="1" ht="12.75"/>
    <row r="125" s="155" customFormat="1" ht="12.75"/>
    <row r="126" s="155" customFormat="1" ht="12.75"/>
    <row r="127" s="155" customFormat="1" ht="12.75"/>
    <row r="128" s="155" customFormat="1" ht="12.75"/>
    <row r="129" s="155" customFormat="1" ht="12.75"/>
    <row r="130" s="155" customFormat="1" ht="12.75"/>
    <row r="131" s="155" customFormat="1" ht="12.75"/>
    <row r="132" s="155" customFormat="1" ht="12.75"/>
    <row r="133" s="155" customFormat="1" ht="12.75"/>
    <row r="134" s="155" customFormat="1" ht="12.75"/>
    <row r="135" s="155" customFormat="1" ht="12.75"/>
    <row r="136" s="155" customFormat="1" ht="12.75"/>
    <row r="137" s="155" customFormat="1" ht="12.75"/>
    <row r="138" s="155" customFormat="1" ht="12.75"/>
    <row r="139" s="155" customFormat="1" ht="12.75"/>
    <row r="140" s="155" customFormat="1" ht="12.75"/>
    <row r="141" s="155" customFormat="1" ht="12.75"/>
    <row r="142" s="155" customFormat="1" ht="12.75"/>
    <row r="143" s="155" customFormat="1" ht="12.75"/>
    <row r="144" s="155" customFormat="1" ht="12.75"/>
    <row r="145" s="155" customFormat="1" ht="12.75"/>
    <row r="146" s="155" customFormat="1" ht="12.75"/>
    <row r="147" s="155" customFormat="1" ht="12.75"/>
    <row r="148" s="155" customFormat="1" ht="12.75"/>
    <row r="149" s="155" customFormat="1" ht="12.75"/>
    <row r="150" s="155" customFormat="1" ht="12.75"/>
    <row r="151" s="155" customFormat="1" ht="12.75"/>
    <row r="152" s="155" customFormat="1" ht="12.75"/>
    <row r="153" s="155" customFormat="1" ht="12.75"/>
    <row r="154" s="155" customFormat="1" ht="12.75"/>
    <row r="155" s="155" customFormat="1" ht="12.75"/>
    <row r="156" s="155" customFormat="1" ht="12.75"/>
    <row r="157" s="155" customFormat="1" ht="12.75"/>
    <row r="158" s="155" customFormat="1" ht="12.75"/>
    <row r="159" s="155" customFormat="1" ht="12.75"/>
    <row r="160" s="155" customFormat="1" ht="12.75"/>
    <row r="161" s="155" customFormat="1" ht="12.75"/>
    <row r="162" s="155" customFormat="1" ht="12.75"/>
    <row r="163" s="155" customFormat="1" ht="12.75"/>
    <row r="164" s="155" customFormat="1" ht="12.75"/>
    <row r="165" s="155" customFormat="1" ht="12.75"/>
    <row r="166" s="155" customFormat="1" ht="12.75"/>
    <row r="167" s="155" customFormat="1" ht="12.75"/>
    <row r="168" s="155" customFormat="1" ht="12.75"/>
    <row r="169" s="155" customFormat="1" ht="12.75"/>
    <row r="170" s="155" customFormat="1" ht="12.75"/>
    <row r="171" s="155" customFormat="1" ht="12.75"/>
    <row r="172" s="155" customFormat="1" ht="12.75"/>
    <row r="173" s="155" customFormat="1" ht="12.75"/>
    <row r="174" s="155" customFormat="1" ht="12.75"/>
    <row r="175" s="155" customFormat="1" ht="12.75"/>
    <row r="176" s="155" customFormat="1" ht="12.75"/>
    <row r="177" s="155" customFormat="1" ht="12.75"/>
    <row r="178" s="155" customFormat="1" ht="12.75"/>
    <row r="179" s="155" customFormat="1" ht="12.75"/>
    <row r="180" s="155" customFormat="1" ht="12.75"/>
    <row r="181" s="155" customFormat="1" ht="12.75"/>
    <row r="182" s="155" customFormat="1" ht="12.75"/>
    <row r="183" s="155" customFormat="1" ht="12.75"/>
    <row r="184" s="155" customFormat="1" ht="12.75"/>
    <row r="185" s="155" customFormat="1" ht="12.75"/>
    <row r="186" s="155" customFormat="1" ht="12.75"/>
    <row r="187" s="155" customFormat="1" ht="12.75"/>
    <row r="188" s="155" customFormat="1" ht="12.75"/>
    <row r="189" s="155" customFormat="1" ht="12.75"/>
    <row r="190" s="155" customFormat="1" ht="12.75"/>
    <row r="191" s="155" customFormat="1" ht="12.75"/>
    <row r="192" s="155" customFormat="1" ht="12.75"/>
    <row r="193" s="155" customFormat="1" ht="12.75"/>
    <row r="194" s="155" customFormat="1" ht="12.75"/>
    <row r="195" s="155" customFormat="1" ht="12.75"/>
    <row r="196" s="155" customFormat="1" ht="12.75"/>
    <row r="197" s="155" customFormat="1" ht="12.75"/>
    <row r="198" s="155" customFormat="1" ht="12.75"/>
    <row r="199" s="155" customFormat="1" ht="12.75"/>
    <row r="200" s="155" customFormat="1" ht="12.75"/>
    <row r="201" s="155" customFormat="1" ht="12.75"/>
    <row r="202" s="155" customFormat="1" ht="12.75"/>
    <row r="203" s="155" customFormat="1" ht="12.75"/>
    <row r="204" s="155" customFormat="1" ht="12.75"/>
    <row r="205" s="155" customFormat="1" ht="12.75"/>
    <row r="206" s="155" customFormat="1" ht="12.75"/>
    <row r="207" s="155" customFormat="1" ht="12.75"/>
    <row r="208" s="155" customFormat="1" ht="12.75"/>
    <row r="209" s="155" customFormat="1" ht="12.75"/>
    <row r="210" s="155" customFormat="1" ht="12.75"/>
    <row r="211" s="155" customFormat="1" ht="12.75"/>
    <row r="212" s="155" customFormat="1" ht="12.75"/>
    <row r="213" s="155" customFormat="1" ht="12.75"/>
    <row r="214" s="155" customFormat="1" ht="12.75"/>
    <row r="215" s="155" customFormat="1" ht="12.75"/>
    <row r="216" s="155" customFormat="1" ht="12.75"/>
    <row r="217" s="155" customFormat="1" ht="12.75"/>
    <row r="218" s="155" customFormat="1" ht="12.75"/>
    <row r="219" s="155" customFormat="1" ht="12.75"/>
    <row r="220" s="155" customFormat="1" ht="12.75"/>
    <row r="221" s="155" customFormat="1" ht="12.75"/>
    <row r="222" s="155" customFormat="1" ht="12.75"/>
    <row r="223" s="155" customFormat="1" ht="12.75"/>
    <row r="224" s="155" customFormat="1" ht="12.75"/>
    <row r="225" s="155" customFormat="1" ht="12.75"/>
    <row r="226" s="155" customFormat="1" ht="12.75"/>
    <row r="227" s="155" customFormat="1" ht="12.75"/>
  </sheetData>
  <sheetProtection/>
  <mergeCells count="21">
    <mergeCell ref="A30:B30"/>
    <mergeCell ref="A1:J1"/>
    <mergeCell ref="A2:J2"/>
    <mergeCell ref="I4:J4"/>
    <mergeCell ref="A6:E6"/>
    <mergeCell ref="F6:J6"/>
    <mergeCell ref="F46:G46"/>
    <mergeCell ref="F30:G30"/>
    <mergeCell ref="A24:B24"/>
    <mergeCell ref="A26:B26"/>
    <mergeCell ref="F24:G24"/>
    <mergeCell ref="A55:B55"/>
    <mergeCell ref="A53:B53"/>
    <mergeCell ref="A28:B28"/>
    <mergeCell ref="F28:G28"/>
    <mergeCell ref="A31:B31"/>
    <mergeCell ref="F53:G53"/>
    <mergeCell ref="F51:G51"/>
    <mergeCell ref="F31:G31"/>
    <mergeCell ref="A51:B51"/>
    <mergeCell ref="F44:G44"/>
  </mergeCells>
  <printOptions horizontalCentered="1"/>
  <pageMargins left="0.2362204724409449" right="0.2362204724409449" top="0" bottom="0" header="0.21" footer="0.17"/>
  <pageSetup fitToHeight="1" fitToWidth="1" horizontalDpi="300" verticalDpi="300" orientation="landscape" paperSize="9" scale="67" r:id="rId1"/>
  <rowBreaks count="1" manualBreakCount="1">
    <brk id="2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L46"/>
  <sheetViews>
    <sheetView zoomScalePageLayoutView="0" workbookViewId="0" topLeftCell="A1">
      <selection activeCell="C18" sqref="C18"/>
    </sheetView>
  </sheetViews>
  <sheetFormatPr defaultColWidth="10.625" defaultRowHeight="12.75"/>
  <cols>
    <col min="1" max="1" width="8.125" style="630" customWidth="1"/>
    <col min="2" max="2" width="52.75390625" style="630" customWidth="1"/>
    <col min="3" max="3" width="16.75390625" style="630" customWidth="1"/>
    <col min="4" max="4" width="15.00390625" style="630" customWidth="1"/>
    <col min="5" max="5" width="16.00390625" style="630" customWidth="1"/>
    <col min="6" max="7" width="13.50390625" style="630" customWidth="1"/>
    <col min="8" max="8" width="17.125" style="630" customWidth="1"/>
    <col min="9" max="9" width="13.625" style="630" customWidth="1"/>
    <col min="10" max="10" width="14.00390625" style="630" customWidth="1"/>
    <col min="11" max="11" width="13.625" style="630" customWidth="1"/>
    <col min="12" max="16384" width="10.625" style="630" customWidth="1"/>
  </cols>
  <sheetData>
    <row r="1" spans="1:11" ht="15">
      <c r="A1" s="954" t="s">
        <v>232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</row>
    <row r="2" spans="1:11" ht="15">
      <c r="A2" s="629"/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1" ht="12.75">
      <c r="A3" s="631"/>
      <c r="B3" s="631"/>
      <c r="C3" s="631"/>
      <c r="D3" s="631"/>
      <c r="E3" s="631"/>
      <c r="F3" s="631"/>
      <c r="G3" s="631"/>
      <c r="H3" s="631"/>
      <c r="I3" s="631"/>
      <c r="J3" s="631"/>
      <c r="K3" s="632" t="s">
        <v>223</v>
      </c>
    </row>
    <row r="4" spans="1:11" ht="13.5" thickBot="1">
      <c r="A4" s="631"/>
      <c r="B4" s="631"/>
      <c r="C4" s="631"/>
      <c r="D4" s="631"/>
      <c r="E4" s="639"/>
      <c r="F4" s="639"/>
      <c r="G4" s="639"/>
      <c r="H4" s="639"/>
      <c r="I4" s="639"/>
      <c r="J4" s="955" t="s">
        <v>423</v>
      </c>
      <c r="K4" s="955"/>
    </row>
    <row r="5" spans="1:11" ht="15" customHeight="1">
      <c r="A5" s="956" t="s">
        <v>749</v>
      </c>
      <c r="B5" s="959" t="s">
        <v>224</v>
      </c>
      <c r="C5" s="967" t="s">
        <v>225</v>
      </c>
      <c r="D5" s="961"/>
      <c r="E5" s="961"/>
      <c r="F5" s="961"/>
      <c r="G5" s="951" t="s">
        <v>788</v>
      </c>
      <c r="H5" s="961" t="s">
        <v>226</v>
      </c>
      <c r="I5" s="961"/>
      <c r="J5" s="961"/>
      <c r="K5" s="962"/>
    </row>
    <row r="6" spans="1:11" ht="15" customHeight="1">
      <c r="A6" s="957"/>
      <c r="B6" s="960"/>
      <c r="C6" s="943" t="s">
        <v>787</v>
      </c>
      <c r="D6" s="942" t="s">
        <v>234</v>
      </c>
      <c r="E6" s="942"/>
      <c r="F6" s="942"/>
      <c r="G6" s="952"/>
      <c r="H6" s="948" t="s">
        <v>233</v>
      </c>
      <c r="I6" s="946" t="s">
        <v>231</v>
      </c>
      <c r="J6" s="942"/>
      <c r="K6" s="947"/>
    </row>
    <row r="7" spans="1:11" ht="15" customHeight="1">
      <c r="A7" s="957"/>
      <c r="B7" s="944"/>
      <c r="C7" s="944"/>
      <c r="D7" s="963" t="s">
        <v>229</v>
      </c>
      <c r="E7" s="963" t="s">
        <v>230</v>
      </c>
      <c r="F7" s="938" t="s">
        <v>228</v>
      </c>
      <c r="G7" s="952"/>
      <c r="H7" s="949"/>
      <c r="I7" s="940" t="s">
        <v>229</v>
      </c>
      <c r="J7" s="963" t="s">
        <v>230</v>
      </c>
      <c r="K7" s="965" t="s">
        <v>228</v>
      </c>
    </row>
    <row r="8" spans="1:11" ht="15" customHeight="1">
      <c r="A8" s="958"/>
      <c r="B8" s="945"/>
      <c r="C8" s="945"/>
      <c r="D8" s="964"/>
      <c r="E8" s="964"/>
      <c r="F8" s="939"/>
      <c r="G8" s="953"/>
      <c r="H8" s="950"/>
      <c r="I8" s="941"/>
      <c r="J8" s="964"/>
      <c r="K8" s="966"/>
    </row>
    <row r="9" spans="1:11" s="845" customFormat="1" ht="15" customHeight="1">
      <c r="A9" s="838"/>
      <c r="B9" s="839"/>
      <c r="C9" s="839"/>
      <c r="D9" s="840"/>
      <c r="E9" s="840"/>
      <c r="F9" s="841"/>
      <c r="G9" s="849" t="s">
        <v>786</v>
      </c>
      <c r="H9" s="842"/>
      <c r="I9" s="843"/>
      <c r="J9" s="840"/>
      <c r="K9" s="844"/>
    </row>
    <row r="10" spans="1:11" ht="47.25" customHeight="1">
      <c r="A10" s="830" t="s">
        <v>404</v>
      </c>
      <c r="B10" s="831" t="s">
        <v>236</v>
      </c>
      <c r="C10" s="832">
        <f>D10+E10+F10+G10</f>
        <v>12710</v>
      </c>
      <c r="D10" s="833">
        <v>0</v>
      </c>
      <c r="E10" s="834">
        <v>2023</v>
      </c>
      <c r="F10" s="835">
        <v>7876</v>
      </c>
      <c r="G10" s="846">
        <v>2811</v>
      </c>
      <c r="H10" s="836">
        <f>I10+J10</f>
        <v>13262</v>
      </c>
      <c r="I10" s="834">
        <v>0</v>
      </c>
      <c r="J10" s="834">
        <v>13262</v>
      </c>
      <c r="K10" s="837">
        <v>0</v>
      </c>
    </row>
    <row r="11" spans="1:11" ht="39.75" customHeight="1">
      <c r="A11" s="640" t="s">
        <v>405</v>
      </c>
      <c r="B11" s="633" t="s">
        <v>227</v>
      </c>
      <c r="C11" s="832">
        <f>D11+E11+F11+G11</f>
        <v>23595</v>
      </c>
      <c r="D11" s="636">
        <v>2473</v>
      </c>
      <c r="E11" s="637">
        <v>17258</v>
      </c>
      <c r="F11" s="827">
        <v>3864</v>
      </c>
      <c r="G11" s="847">
        <v>0</v>
      </c>
      <c r="H11" s="638">
        <f>I11+J11</f>
        <v>24621</v>
      </c>
      <c r="I11" s="850">
        <v>19500</v>
      </c>
      <c r="J11" s="637">
        <v>5121</v>
      </c>
      <c r="K11" s="641">
        <v>0</v>
      </c>
    </row>
    <row r="12" spans="1:11" ht="39.75" customHeight="1">
      <c r="A12" s="648" t="s">
        <v>406</v>
      </c>
      <c r="B12" s="649" t="s">
        <v>235</v>
      </c>
      <c r="C12" s="832">
        <f>D12+E12+F12+G12</f>
        <v>18900</v>
      </c>
      <c r="D12" s="650">
        <v>15853</v>
      </c>
      <c r="E12" s="651">
        <v>3047</v>
      </c>
      <c r="F12" s="828">
        <v>0</v>
      </c>
      <c r="G12" s="847">
        <v>0</v>
      </c>
      <c r="H12" s="638">
        <f>I12+J12</f>
        <v>19817</v>
      </c>
      <c r="I12" s="651">
        <v>19817</v>
      </c>
      <c r="J12" s="651">
        <v>0</v>
      </c>
      <c r="K12" s="652">
        <v>0</v>
      </c>
    </row>
    <row r="13" spans="1:11" ht="39.75" customHeight="1" thickBot="1">
      <c r="A13" s="642"/>
      <c r="B13" s="643" t="s">
        <v>177</v>
      </c>
      <c r="C13" s="644">
        <f>C10+C11</f>
        <v>36305</v>
      </c>
      <c r="D13" s="645">
        <f aca="true" t="shared" si="0" ref="D13:K13">SUM(D10:D12)</f>
        <v>18326</v>
      </c>
      <c r="E13" s="646">
        <f t="shared" si="0"/>
        <v>22328</v>
      </c>
      <c r="F13" s="829">
        <f t="shared" si="0"/>
        <v>11740</v>
      </c>
      <c r="G13" s="848">
        <f>SUM(G10:G12)</f>
        <v>2811</v>
      </c>
      <c r="H13" s="647">
        <f t="shared" si="0"/>
        <v>57700</v>
      </c>
      <c r="I13" s="653">
        <f t="shared" si="0"/>
        <v>39317</v>
      </c>
      <c r="J13" s="653">
        <f t="shared" si="0"/>
        <v>18383</v>
      </c>
      <c r="K13" s="647">
        <f t="shared" si="0"/>
        <v>0</v>
      </c>
    </row>
    <row r="14" spans="2:9" ht="39.75" customHeight="1">
      <c r="B14" s="634"/>
      <c r="C14" s="634"/>
      <c r="D14" s="634"/>
      <c r="E14" s="634"/>
      <c r="F14" s="634"/>
      <c r="G14" s="634"/>
      <c r="H14" s="634"/>
      <c r="I14" s="634"/>
    </row>
    <row r="15" ht="39.75" customHeight="1"/>
    <row r="46" ht="12.75">
      <c r="L46" s="635"/>
    </row>
  </sheetData>
  <sheetProtection/>
  <mergeCells count="17">
    <mergeCell ref="A1:K1"/>
    <mergeCell ref="J4:K4"/>
    <mergeCell ref="A5:A8"/>
    <mergeCell ref="B5:B8"/>
    <mergeCell ref="H5:K5"/>
    <mergeCell ref="E7:E8"/>
    <mergeCell ref="K7:K8"/>
    <mergeCell ref="J7:J8"/>
    <mergeCell ref="C5:F5"/>
    <mergeCell ref="D7:D8"/>
    <mergeCell ref="F7:F8"/>
    <mergeCell ref="I7:I8"/>
    <mergeCell ref="D6:F6"/>
    <mergeCell ref="C6:C8"/>
    <mergeCell ref="I6:K6"/>
    <mergeCell ref="H6:H8"/>
    <mergeCell ref="G5:G8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A3" sqref="A3:IV3"/>
    </sheetView>
  </sheetViews>
  <sheetFormatPr defaultColWidth="9.375" defaultRowHeight="12.75"/>
  <cols>
    <col min="1" max="1" width="6.75390625" style="307" customWidth="1"/>
    <col min="2" max="2" width="49.625" style="306" customWidth="1"/>
    <col min="3" max="7" width="12.75390625" style="306" customWidth="1"/>
    <col min="8" max="8" width="14.375" style="306" customWidth="1"/>
    <col min="9" max="9" width="3.375" style="306" customWidth="1"/>
    <col min="10" max="16384" width="9.375" style="306" customWidth="1"/>
  </cols>
  <sheetData>
    <row r="2" spans="1:8" ht="39.75" customHeight="1">
      <c r="A2" s="969" t="s">
        <v>207</v>
      </c>
      <c r="B2" s="969"/>
      <c r="C2" s="969"/>
      <c r="D2" s="969"/>
      <c r="E2" s="969"/>
      <c r="F2" s="969"/>
      <c r="G2" s="969"/>
      <c r="H2" s="969"/>
    </row>
    <row r="3" spans="1:9" s="567" customFormat="1" ht="15.75" customHeight="1">
      <c r="A3" s="565"/>
      <c r="B3" s="566"/>
      <c r="C3" s="936"/>
      <c r="D3" s="936"/>
      <c r="G3" s="981" t="s">
        <v>769</v>
      </c>
      <c r="H3" s="981"/>
      <c r="I3" s="568"/>
    </row>
    <row r="4" spans="1:9" s="573" customFormat="1" ht="14.25" thickBot="1">
      <c r="A4" s="569"/>
      <c r="B4" s="570"/>
      <c r="C4" s="571"/>
      <c r="D4" s="572"/>
      <c r="G4" s="980" t="s">
        <v>208</v>
      </c>
      <c r="H4" s="980"/>
      <c r="I4" s="572"/>
    </row>
    <row r="5" spans="1:8" s="574" customFormat="1" ht="26.25" customHeight="1">
      <c r="A5" s="975" t="s">
        <v>745</v>
      </c>
      <c r="B5" s="974" t="s">
        <v>156</v>
      </c>
      <c r="C5" s="978" t="s">
        <v>157</v>
      </c>
      <c r="D5" s="978" t="s">
        <v>216</v>
      </c>
      <c r="E5" s="974" t="s">
        <v>158</v>
      </c>
      <c r="F5" s="974"/>
      <c r="G5" s="974"/>
      <c r="H5" s="972" t="s">
        <v>81</v>
      </c>
    </row>
    <row r="6" spans="1:8" s="576" customFormat="1" ht="32.25" customHeight="1">
      <c r="A6" s="976"/>
      <c r="B6" s="977"/>
      <c r="C6" s="977"/>
      <c r="D6" s="979"/>
      <c r="E6" s="575" t="s">
        <v>159</v>
      </c>
      <c r="F6" s="575" t="s">
        <v>469</v>
      </c>
      <c r="G6" s="575" t="s">
        <v>217</v>
      </c>
      <c r="H6" s="973"/>
    </row>
    <row r="7" spans="1:8" s="580" customFormat="1" ht="12.75" customHeight="1">
      <c r="A7" s="577" t="s">
        <v>390</v>
      </c>
      <c r="B7" s="578" t="s">
        <v>337</v>
      </c>
      <c r="C7" s="578" t="s">
        <v>338</v>
      </c>
      <c r="D7" s="578" t="s">
        <v>339</v>
      </c>
      <c r="E7" s="578" t="s">
        <v>340</v>
      </c>
      <c r="F7" s="578" t="s">
        <v>276</v>
      </c>
      <c r="G7" s="578" t="s">
        <v>277</v>
      </c>
      <c r="H7" s="579" t="s">
        <v>770</v>
      </c>
    </row>
    <row r="8" spans="1:8" ht="24.75" customHeight="1">
      <c r="A8" s="577" t="s">
        <v>404</v>
      </c>
      <c r="B8" s="581" t="s">
        <v>209</v>
      </c>
      <c r="C8" s="582"/>
      <c r="D8" s="583">
        <v>0</v>
      </c>
      <c r="E8" s="583">
        <v>0</v>
      </c>
      <c r="F8" s="583">
        <v>0</v>
      </c>
      <c r="G8" s="583">
        <v>0</v>
      </c>
      <c r="H8" s="584">
        <v>0</v>
      </c>
    </row>
    <row r="9" spans="1:9" ht="25.5" customHeight="1">
      <c r="A9" s="577" t="s">
        <v>405</v>
      </c>
      <c r="B9" s="581" t="s">
        <v>210</v>
      </c>
      <c r="C9" s="585"/>
      <c r="D9" s="583">
        <v>0</v>
      </c>
      <c r="E9" s="583">
        <v>0</v>
      </c>
      <c r="F9" s="583">
        <v>0</v>
      </c>
      <c r="G9" s="583">
        <v>0</v>
      </c>
      <c r="H9" s="584">
        <v>0</v>
      </c>
      <c r="I9" s="968"/>
    </row>
    <row r="10" spans="1:9" ht="19.5" customHeight="1">
      <c r="A10" s="577" t="s">
        <v>406</v>
      </c>
      <c r="B10" s="581" t="s">
        <v>211</v>
      </c>
      <c r="C10" s="586"/>
      <c r="D10" s="587">
        <f>+D11</f>
        <v>0</v>
      </c>
      <c r="E10" s="587">
        <f>+E11</f>
        <v>47715</v>
      </c>
      <c r="F10" s="587">
        <f>+F11</f>
        <v>0</v>
      </c>
      <c r="G10" s="587">
        <f>+G11</f>
        <v>0</v>
      </c>
      <c r="H10" s="588">
        <f>SUM(D10:G10)</f>
        <v>47715</v>
      </c>
      <c r="I10" s="968"/>
    </row>
    <row r="11" spans="1:9" ht="19.5" customHeight="1">
      <c r="A11" s="577" t="s">
        <v>407</v>
      </c>
      <c r="B11" s="589" t="s">
        <v>218</v>
      </c>
      <c r="C11" s="585" t="s">
        <v>159</v>
      </c>
      <c r="D11" s="590">
        <v>0</v>
      </c>
      <c r="E11" s="590">
        <v>47715</v>
      </c>
      <c r="F11" s="590">
        <v>0</v>
      </c>
      <c r="G11" s="590">
        <v>0</v>
      </c>
      <c r="H11" s="584">
        <f>SUM(D11:G11)</f>
        <v>47715</v>
      </c>
      <c r="I11" s="968"/>
    </row>
    <row r="12" spans="1:9" ht="19.5" customHeight="1">
      <c r="A12" s="577" t="s">
        <v>408</v>
      </c>
      <c r="B12" s="581" t="s">
        <v>212</v>
      </c>
      <c r="C12" s="586"/>
      <c r="D12" s="587">
        <f>+D13</f>
        <v>0</v>
      </c>
      <c r="E12" s="587">
        <f>+E13</f>
        <v>47731</v>
      </c>
      <c r="F12" s="587">
        <f>+F13</f>
        <v>0</v>
      </c>
      <c r="G12" s="587">
        <f>+G13</f>
        <v>0</v>
      </c>
      <c r="H12" s="588">
        <f>SUM(D12:G12)</f>
        <v>47731</v>
      </c>
      <c r="I12" s="968"/>
    </row>
    <row r="13" spans="1:9" ht="19.5" customHeight="1">
      <c r="A13" s="577" t="s">
        <v>409</v>
      </c>
      <c r="B13" s="589" t="s">
        <v>219</v>
      </c>
      <c r="C13" s="585" t="s">
        <v>159</v>
      </c>
      <c r="D13" s="590">
        <v>0</v>
      </c>
      <c r="E13" s="590">
        <v>47731</v>
      </c>
      <c r="F13" s="590">
        <v>0</v>
      </c>
      <c r="G13" s="590">
        <v>0</v>
      </c>
      <c r="H13" s="584">
        <f>SUM(D13:G13)</f>
        <v>47731</v>
      </c>
      <c r="I13" s="968"/>
    </row>
    <row r="14" spans="1:9" ht="19.5" customHeight="1">
      <c r="A14" s="577" t="s">
        <v>410</v>
      </c>
      <c r="B14" s="591" t="s">
        <v>213</v>
      </c>
      <c r="C14" s="586"/>
      <c r="D14" s="587">
        <v>0</v>
      </c>
      <c r="E14" s="587">
        <f>+E16+E15</f>
        <v>640</v>
      </c>
      <c r="F14" s="587">
        <f>+F16+F15</f>
        <v>4006</v>
      </c>
      <c r="G14" s="587">
        <f>+G16+G15</f>
        <v>760</v>
      </c>
      <c r="H14" s="588">
        <f>H15+H16</f>
        <v>5406</v>
      </c>
      <c r="I14" s="968"/>
    </row>
    <row r="15" spans="1:9" ht="19.5" customHeight="1">
      <c r="A15" s="577" t="s">
        <v>411</v>
      </c>
      <c r="B15" s="591" t="s">
        <v>215</v>
      </c>
      <c r="C15" s="592" t="s">
        <v>159</v>
      </c>
      <c r="D15" s="593">
        <v>0</v>
      </c>
      <c r="E15" s="593">
        <v>640</v>
      </c>
      <c r="F15" s="593">
        <v>400</v>
      </c>
      <c r="G15" s="593">
        <v>760</v>
      </c>
      <c r="H15" s="594">
        <f>SUM(D15:G15)</f>
        <v>1800</v>
      </c>
      <c r="I15" s="968"/>
    </row>
    <row r="16" spans="1:9" ht="19.5" customHeight="1">
      <c r="A16" s="577" t="s">
        <v>412</v>
      </c>
      <c r="B16" s="589" t="s">
        <v>214</v>
      </c>
      <c r="C16" s="585" t="s">
        <v>159</v>
      </c>
      <c r="D16" s="593">
        <v>0</v>
      </c>
      <c r="E16" s="590">
        <v>0</v>
      </c>
      <c r="F16" s="590">
        <v>3606</v>
      </c>
      <c r="G16" s="590">
        <v>0</v>
      </c>
      <c r="H16" s="584">
        <f>SUM(D16:G16)</f>
        <v>3606</v>
      </c>
      <c r="I16" s="968"/>
    </row>
    <row r="17" spans="1:9" s="598" customFormat="1" ht="19.5" customHeight="1" thickBot="1">
      <c r="A17" s="970" t="s">
        <v>771</v>
      </c>
      <c r="B17" s="971"/>
      <c r="C17" s="595"/>
      <c r="D17" s="596">
        <f>+D8+D9+D10+D12+D14</f>
        <v>0</v>
      </c>
      <c r="E17" s="596">
        <f>+E8+E9+E10+E12+E14</f>
        <v>96086</v>
      </c>
      <c r="F17" s="596">
        <f>+F8+F9+F10+F12+F14</f>
        <v>4006</v>
      </c>
      <c r="G17" s="596">
        <f>+G8+G9+G10+G12+G14</f>
        <v>760</v>
      </c>
      <c r="H17" s="597">
        <f>+H8+H9+H10+H12+H14</f>
        <v>100852</v>
      </c>
      <c r="I17" s="968"/>
    </row>
  </sheetData>
  <sheetProtection/>
  <mergeCells count="12"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Z60"/>
  <sheetViews>
    <sheetView view="pageBreakPreview" zoomScale="80" zoomScaleNormal="80" zoomScaleSheetLayoutView="80" zoomScalePageLayoutView="0" workbookViewId="0" topLeftCell="B1">
      <selection activeCell="M3" sqref="M3"/>
    </sheetView>
  </sheetViews>
  <sheetFormatPr defaultColWidth="10.625" defaultRowHeight="12.75"/>
  <cols>
    <col min="1" max="1" width="16.125" style="66" customWidth="1"/>
    <col min="2" max="2" width="68.00390625" style="66" customWidth="1"/>
    <col min="3" max="3" width="10.00390625" style="391" customWidth="1"/>
    <col min="4" max="4" width="14.125" style="391" bestFit="1" customWidth="1"/>
    <col min="5" max="5" width="15.75390625" style="66" customWidth="1"/>
    <col min="6" max="6" width="17.50390625" style="66" customWidth="1"/>
    <col min="7" max="7" width="17.125" style="66" customWidth="1"/>
    <col min="8" max="8" width="14.75390625" style="66" customWidth="1"/>
    <col min="9" max="9" width="17.125" style="66" customWidth="1"/>
    <col min="10" max="11" width="15.50390625" style="66" customWidth="1"/>
    <col min="12" max="12" width="18.00390625" style="66" customWidth="1"/>
    <col min="13" max="13" width="24.375" style="66" customWidth="1"/>
    <col min="14" max="14" width="7.125" style="66" customWidth="1"/>
    <col min="15" max="15" width="7.75390625" style="66" customWidth="1"/>
    <col min="16" max="16" width="52.625" style="66" customWidth="1"/>
    <col min="17" max="17" width="12.50390625" style="66" customWidth="1"/>
    <col min="18" max="18" width="15.00390625" style="66" customWidth="1"/>
    <col min="19" max="22" width="12.50390625" style="66" customWidth="1"/>
    <col min="23" max="25" width="14.625" style="66" customWidth="1"/>
    <col min="26" max="27" width="8.00390625" style="66" customWidth="1"/>
    <col min="28" max="28" width="10.00390625" style="66" customWidth="1"/>
    <col min="29" max="16384" width="10.625" style="66" customWidth="1"/>
  </cols>
  <sheetData>
    <row r="1" spans="1:13" s="318" customFormat="1" ht="18">
      <c r="A1" s="984" t="s">
        <v>253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</row>
    <row r="2" spans="1:13" s="318" customFormat="1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 t="s">
        <v>779</v>
      </c>
    </row>
    <row r="3" spans="3:13" s="318" customFormat="1" ht="12.75">
      <c r="C3" s="319"/>
      <c r="D3" s="319"/>
      <c r="M3" s="819" t="s">
        <v>423</v>
      </c>
    </row>
    <row r="4" spans="1:28" s="322" customFormat="1" ht="31.5" customHeight="1">
      <c r="A4" s="988" t="s">
        <v>9</v>
      </c>
      <c r="B4" s="989" t="s">
        <v>403</v>
      </c>
      <c r="C4" s="663" t="s">
        <v>10</v>
      </c>
      <c r="D4" s="986" t="s">
        <v>11</v>
      </c>
      <c r="E4" s="987" t="s">
        <v>12</v>
      </c>
      <c r="F4" s="987" t="s">
        <v>13</v>
      </c>
      <c r="G4" s="987" t="s">
        <v>242</v>
      </c>
      <c r="H4" s="987" t="s">
        <v>14</v>
      </c>
      <c r="I4" s="982" t="s">
        <v>15</v>
      </c>
      <c r="J4" s="987" t="s">
        <v>108</v>
      </c>
      <c r="K4" s="987" t="s">
        <v>16</v>
      </c>
      <c r="L4" s="982" t="s">
        <v>17</v>
      </c>
      <c r="M4" s="986" t="s">
        <v>665</v>
      </c>
      <c r="N4" s="321"/>
      <c r="O4" s="321"/>
      <c r="P4" s="321"/>
      <c r="Q4" s="985"/>
      <c r="R4" s="985"/>
      <c r="S4" s="985"/>
      <c r="T4" s="985"/>
      <c r="U4" s="985"/>
      <c r="V4" s="985"/>
      <c r="W4" s="985"/>
      <c r="X4" s="985"/>
      <c r="Y4" s="985"/>
      <c r="Z4" s="985"/>
      <c r="AA4" s="985"/>
      <c r="AB4" s="985"/>
    </row>
    <row r="5" spans="1:28" s="322" customFormat="1" ht="15.75" customHeight="1">
      <c r="A5" s="988"/>
      <c r="B5" s="989"/>
      <c r="C5" s="663" t="s">
        <v>18</v>
      </c>
      <c r="D5" s="986"/>
      <c r="E5" s="987"/>
      <c r="F5" s="987"/>
      <c r="G5" s="987"/>
      <c r="H5" s="987"/>
      <c r="I5" s="983"/>
      <c r="J5" s="987"/>
      <c r="K5" s="987"/>
      <c r="L5" s="983"/>
      <c r="M5" s="986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</row>
    <row r="6" spans="1:28" ht="18" customHeight="1">
      <c r="A6" s="323"/>
      <c r="B6" s="324" t="s">
        <v>19</v>
      </c>
      <c r="C6" s="325"/>
      <c r="D6" s="325"/>
      <c r="E6" s="77"/>
      <c r="F6" s="671"/>
      <c r="G6" s="671"/>
      <c r="H6" s="671"/>
      <c r="I6" s="671"/>
      <c r="J6" s="671"/>
      <c r="K6" s="671"/>
      <c r="L6" s="671"/>
      <c r="M6" s="672"/>
      <c r="N6" s="326"/>
      <c r="O6" s="326"/>
      <c r="P6" s="327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</row>
    <row r="7" spans="1:28" ht="19.5" customHeight="1">
      <c r="A7" s="329" t="s">
        <v>20</v>
      </c>
      <c r="B7" s="81" t="s">
        <v>21</v>
      </c>
      <c r="C7" s="330" t="s">
        <v>22</v>
      </c>
      <c r="D7" s="338">
        <v>1.5</v>
      </c>
      <c r="E7" s="332">
        <v>10116</v>
      </c>
      <c r="F7" s="332">
        <v>2327</v>
      </c>
      <c r="G7" s="332">
        <v>3526</v>
      </c>
      <c r="H7" s="332"/>
      <c r="I7" s="332">
        <v>865</v>
      </c>
      <c r="J7" s="332"/>
      <c r="K7" s="332"/>
      <c r="L7" s="332"/>
      <c r="M7" s="333">
        <f>SUM(E7:L7)</f>
        <v>16834</v>
      </c>
      <c r="N7" s="334"/>
      <c r="O7" s="334"/>
      <c r="P7" s="335"/>
      <c r="Q7" s="328"/>
      <c r="R7" s="328"/>
      <c r="S7" s="328"/>
      <c r="T7" s="336"/>
      <c r="U7" s="336"/>
      <c r="V7" s="336"/>
      <c r="W7" s="336"/>
      <c r="X7" s="336"/>
      <c r="Y7" s="336"/>
      <c r="Z7" s="336"/>
      <c r="AA7" s="336"/>
      <c r="AB7" s="336"/>
    </row>
    <row r="8" spans="1:28" ht="19.5" customHeight="1">
      <c r="A8" s="329" t="s">
        <v>23</v>
      </c>
      <c r="B8" s="127" t="s">
        <v>24</v>
      </c>
      <c r="C8" s="330" t="s">
        <v>22</v>
      </c>
      <c r="D8" s="331"/>
      <c r="E8" s="332">
        <v>148</v>
      </c>
      <c r="F8" s="332">
        <v>36</v>
      </c>
      <c r="G8" s="332">
        <v>671</v>
      </c>
      <c r="H8" s="332"/>
      <c r="I8" s="332"/>
      <c r="J8" s="332"/>
      <c r="K8" s="332"/>
      <c r="L8" s="332"/>
      <c r="M8" s="333">
        <f>SUM(E8:L8)</f>
        <v>855</v>
      </c>
      <c r="N8" s="334"/>
      <c r="O8" s="334"/>
      <c r="P8" s="339"/>
      <c r="Q8" s="340"/>
      <c r="R8" s="340"/>
      <c r="S8" s="341"/>
      <c r="T8" s="340"/>
      <c r="U8" s="340"/>
      <c r="V8" s="341"/>
      <c r="W8" s="342"/>
      <c r="X8" s="342"/>
      <c r="Y8" s="343"/>
      <c r="Z8" s="344"/>
      <c r="AA8" s="344"/>
      <c r="AB8" s="341"/>
    </row>
    <row r="9" spans="1:28" ht="19.5" customHeight="1">
      <c r="A9" s="329" t="s">
        <v>736</v>
      </c>
      <c r="B9" s="127" t="s">
        <v>25</v>
      </c>
      <c r="C9" s="330" t="s">
        <v>22</v>
      </c>
      <c r="D9" s="331"/>
      <c r="E9" s="332"/>
      <c r="F9" s="332"/>
      <c r="G9" s="332">
        <v>263</v>
      </c>
      <c r="H9" s="332"/>
      <c r="I9" s="332"/>
      <c r="J9" s="332">
        <v>20000</v>
      </c>
      <c r="K9" s="332"/>
      <c r="L9" s="332"/>
      <c r="M9" s="333">
        <f>SUM(E9:L9)</f>
        <v>20263</v>
      </c>
      <c r="N9" s="334"/>
      <c r="O9" s="334"/>
      <c r="P9" s="339"/>
      <c r="Q9" s="340"/>
      <c r="R9" s="340"/>
      <c r="S9" s="341"/>
      <c r="T9" s="340"/>
      <c r="U9" s="340"/>
      <c r="V9" s="341"/>
      <c r="W9" s="342"/>
      <c r="X9" s="342"/>
      <c r="Y9" s="343"/>
      <c r="Z9" s="344"/>
      <c r="AA9" s="344"/>
      <c r="AB9" s="341"/>
    </row>
    <row r="10" spans="1:28" s="322" customFormat="1" ht="19.5" customHeight="1">
      <c r="A10" s="352" t="s">
        <v>341</v>
      </c>
      <c r="B10" s="353" t="s">
        <v>29</v>
      </c>
      <c r="C10" s="354"/>
      <c r="D10" s="355">
        <f aca="true" t="shared" si="0" ref="D10:M10">SUM(D7:D9)</f>
        <v>1.5</v>
      </c>
      <c r="E10" s="356">
        <f t="shared" si="0"/>
        <v>10264</v>
      </c>
      <c r="F10" s="356">
        <f t="shared" si="0"/>
        <v>2363</v>
      </c>
      <c r="G10" s="356">
        <f t="shared" si="0"/>
        <v>4460</v>
      </c>
      <c r="H10" s="356">
        <f t="shared" si="0"/>
        <v>0</v>
      </c>
      <c r="I10" s="356">
        <f t="shared" si="0"/>
        <v>865</v>
      </c>
      <c r="J10" s="356">
        <f t="shared" si="0"/>
        <v>20000</v>
      </c>
      <c r="K10" s="356">
        <f t="shared" si="0"/>
        <v>0</v>
      </c>
      <c r="L10" s="356">
        <f t="shared" si="0"/>
        <v>0</v>
      </c>
      <c r="M10" s="356">
        <f t="shared" si="0"/>
        <v>37952</v>
      </c>
      <c r="N10" s="357"/>
      <c r="O10" s="357"/>
      <c r="P10" s="358"/>
      <c r="Q10" s="359"/>
      <c r="R10" s="359"/>
      <c r="S10" s="360"/>
      <c r="T10" s="359"/>
      <c r="U10" s="359"/>
      <c r="V10" s="360"/>
      <c r="W10" s="361"/>
      <c r="X10" s="361"/>
      <c r="Y10" s="362"/>
      <c r="Z10" s="363"/>
      <c r="AA10" s="363"/>
      <c r="AB10" s="360"/>
    </row>
    <row r="11" spans="1:28" ht="9" customHeight="1">
      <c r="A11" s="329"/>
      <c r="B11" s="337"/>
      <c r="C11" s="337"/>
      <c r="D11" s="665"/>
      <c r="E11" s="333"/>
      <c r="F11" s="333"/>
      <c r="G11" s="333"/>
      <c r="H11" s="333"/>
      <c r="I11" s="333"/>
      <c r="J11" s="333"/>
      <c r="K11" s="333"/>
      <c r="L11" s="333"/>
      <c r="M11" s="333"/>
      <c r="N11" s="334"/>
      <c r="O11" s="334"/>
      <c r="P11" s="339"/>
      <c r="Q11" s="340"/>
      <c r="R11" s="340"/>
      <c r="S11" s="341"/>
      <c r="T11" s="340"/>
      <c r="U11" s="340"/>
      <c r="V11" s="341"/>
      <c r="W11" s="342"/>
      <c r="X11" s="342"/>
      <c r="Y11" s="343"/>
      <c r="Z11" s="344"/>
      <c r="AA11" s="344"/>
      <c r="AB11" s="341"/>
    </row>
    <row r="12" spans="1:52" ht="19.5" customHeight="1">
      <c r="A12" s="345" t="s">
        <v>254</v>
      </c>
      <c r="B12" s="664" t="s">
        <v>255</v>
      </c>
      <c r="C12" s="330" t="s">
        <v>22</v>
      </c>
      <c r="D12" s="331">
        <v>3</v>
      </c>
      <c r="E12" s="332">
        <v>2954</v>
      </c>
      <c r="F12" s="332">
        <v>413</v>
      </c>
      <c r="G12" s="332"/>
      <c r="H12" s="332"/>
      <c r="I12" s="332"/>
      <c r="J12" s="332"/>
      <c r="K12" s="332"/>
      <c r="L12" s="332"/>
      <c r="M12" s="333">
        <f>SUM(E12:L12)</f>
        <v>3367</v>
      </c>
      <c r="N12" s="364"/>
      <c r="O12" s="364"/>
      <c r="P12" s="334"/>
      <c r="Q12" s="328"/>
      <c r="R12" s="328"/>
      <c r="S12" s="341"/>
      <c r="T12" s="336"/>
      <c r="U12" s="336"/>
      <c r="V12" s="341"/>
      <c r="W12" s="336"/>
      <c r="X12" s="342"/>
      <c r="Y12" s="341"/>
      <c r="Z12" s="336"/>
      <c r="AA12" s="336"/>
      <c r="AB12" s="341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</row>
    <row r="13" spans="1:52" ht="19.5" customHeight="1">
      <c r="A13" s="345" t="s">
        <v>30</v>
      </c>
      <c r="B13" s="664" t="s">
        <v>31</v>
      </c>
      <c r="C13" s="330" t="s">
        <v>22</v>
      </c>
      <c r="D13" s="331">
        <v>3</v>
      </c>
      <c r="E13" s="332">
        <v>2735</v>
      </c>
      <c r="F13" s="332">
        <v>358</v>
      </c>
      <c r="G13" s="332"/>
      <c r="H13" s="332"/>
      <c r="I13" s="332"/>
      <c r="J13" s="332"/>
      <c r="K13" s="332"/>
      <c r="L13" s="332"/>
      <c r="M13" s="333">
        <f>SUM(E13:L13)</f>
        <v>3093</v>
      </c>
      <c r="N13" s="364"/>
      <c r="O13" s="364"/>
      <c r="P13" s="334"/>
      <c r="Q13" s="328"/>
      <c r="R13" s="328"/>
      <c r="S13" s="341"/>
      <c r="T13" s="336"/>
      <c r="U13" s="336"/>
      <c r="V13" s="341"/>
      <c r="W13" s="336"/>
      <c r="X13" s="342"/>
      <c r="Y13" s="341"/>
      <c r="Z13" s="336"/>
      <c r="AA13" s="336"/>
      <c r="AB13" s="341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</row>
    <row r="14" spans="1:52" ht="19.5" customHeight="1">
      <c r="A14" s="345" t="s">
        <v>32</v>
      </c>
      <c r="B14" s="664" t="s">
        <v>33</v>
      </c>
      <c r="C14" s="330" t="s">
        <v>22</v>
      </c>
      <c r="D14" s="338">
        <v>1.5</v>
      </c>
      <c r="E14" s="332">
        <v>1909</v>
      </c>
      <c r="F14" s="332">
        <v>248</v>
      </c>
      <c r="G14" s="332">
        <v>2340</v>
      </c>
      <c r="H14" s="332"/>
      <c r="I14" s="332">
        <v>174</v>
      </c>
      <c r="J14" s="332"/>
      <c r="K14" s="332"/>
      <c r="L14" s="332"/>
      <c r="M14" s="333">
        <f>SUM(E14:L14)</f>
        <v>4671</v>
      </c>
      <c r="N14" s="364"/>
      <c r="O14" s="364"/>
      <c r="P14" s="334"/>
      <c r="Q14" s="328"/>
      <c r="R14" s="328"/>
      <c r="S14" s="341"/>
      <c r="T14" s="336"/>
      <c r="U14" s="336"/>
      <c r="V14" s="341"/>
      <c r="W14" s="336"/>
      <c r="X14" s="342"/>
      <c r="Y14" s="341"/>
      <c r="Z14" s="336"/>
      <c r="AA14" s="336"/>
      <c r="AB14" s="341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</row>
    <row r="15" spans="1:28" ht="19.5" customHeight="1">
      <c r="A15" s="329" t="s">
        <v>732</v>
      </c>
      <c r="B15" s="81" t="s">
        <v>34</v>
      </c>
      <c r="C15" s="330" t="s">
        <v>22</v>
      </c>
      <c r="D15" s="331"/>
      <c r="E15" s="332"/>
      <c r="F15" s="332"/>
      <c r="G15" s="332">
        <v>448</v>
      </c>
      <c r="H15" s="332"/>
      <c r="I15" s="332"/>
      <c r="J15" s="332"/>
      <c r="K15" s="332">
        <v>11139</v>
      </c>
      <c r="L15" s="332"/>
      <c r="M15" s="333">
        <f>SUM(E15:L15)</f>
        <v>11587</v>
      </c>
      <c r="N15" s="364"/>
      <c r="O15" s="364"/>
      <c r="P15" s="334"/>
      <c r="Q15" s="328"/>
      <c r="R15" s="328"/>
      <c r="S15" s="341"/>
      <c r="T15" s="336"/>
      <c r="U15" s="336"/>
      <c r="V15" s="341"/>
      <c r="W15" s="336"/>
      <c r="X15" s="365"/>
      <c r="Y15" s="341"/>
      <c r="Z15" s="336"/>
      <c r="AA15" s="336"/>
      <c r="AB15" s="341"/>
    </row>
    <row r="16" spans="1:28" s="322" customFormat="1" ht="19.5" customHeight="1">
      <c r="A16" s="353" t="s">
        <v>344</v>
      </c>
      <c r="B16" s="353" t="s">
        <v>35</v>
      </c>
      <c r="C16" s="354"/>
      <c r="D16" s="355">
        <f>SUM(D12:D15)</f>
        <v>7.5</v>
      </c>
      <c r="E16" s="356">
        <f aca="true" t="shared" si="1" ref="E16:M16">SUM(E12:E15)</f>
        <v>7598</v>
      </c>
      <c r="F16" s="356">
        <f t="shared" si="1"/>
        <v>1019</v>
      </c>
      <c r="G16" s="356">
        <f t="shared" si="1"/>
        <v>2788</v>
      </c>
      <c r="H16" s="356">
        <f t="shared" si="1"/>
        <v>0</v>
      </c>
      <c r="I16" s="356">
        <f t="shared" si="1"/>
        <v>174</v>
      </c>
      <c r="J16" s="356">
        <f t="shared" si="1"/>
        <v>0</v>
      </c>
      <c r="K16" s="356">
        <f t="shared" si="1"/>
        <v>11139</v>
      </c>
      <c r="L16" s="356">
        <f t="shared" si="1"/>
        <v>0</v>
      </c>
      <c r="M16" s="356">
        <f t="shared" si="1"/>
        <v>22718</v>
      </c>
      <c r="N16" s="366"/>
      <c r="O16" s="366"/>
      <c r="P16" s="367"/>
      <c r="Q16" s="368"/>
      <c r="R16" s="368"/>
      <c r="S16" s="360"/>
      <c r="T16" s="368"/>
      <c r="U16" s="368"/>
      <c r="V16" s="360"/>
      <c r="W16" s="369"/>
      <c r="X16" s="369"/>
      <c r="Y16" s="360"/>
      <c r="Z16" s="368"/>
      <c r="AA16" s="368"/>
      <c r="AB16" s="360"/>
    </row>
    <row r="17" spans="1:28" ht="11.25" customHeight="1">
      <c r="A17" s="329"/>
      <c r="B17" s="330"/>
      <c r="C17" s="330"/>
      <c r="D17" s="331"/>
      <c r="E17" s="332"/>
      <c r="F17" s="332"/>
      <c r="G17" s="332"/>
      <c r="H17" s="332"/>
      <c r="I17" s="332"/>
      <c r="J17" s="332"/>
      <c r="K17" s="332"/>
      <c r="L17" s="332"/>
      <c r="M17" s="333"/>
      <c r="N17" s="364"/>
      <c r="O17" s="364"/>
      <c r="P17" s="335"/>
      <c r="Q17" s="328"/>
      <c r="R17" s="328"/>
      <c r="S17" s="341"/>
      <c r="T17" s="328"/>
      <c r="U17" s="328"/>
      <c r="V17" s="341"/>
      <c r="W17" s="336"/>
      <c r="X17" s="336"/>
      <c r="Y17" s="341"/>
      <c r="Z17" s="328"/>
      <c r="AA17" s="328"/>
      <c r="AB17" s="341"/>
    </row>
    <row r="18" spans="1:52" s="351" customFormat="1" ht="19.5" customHeight="1">
      <c r="A18" s="345" t="s">
        <v>742</v>
      </c>
      <c r="B18" s="664" t="s">
        <v>36</v>
      </c>
      <c r="C18" s="346" t="s">
        <v>22</v>
      </c>
      <c r="D18" s="666"/>
      <c r="E18" s="347"/>
      <c r="F18" s="347"/>
      <c r="G18" s="347"/>
      <c r="H18" s="347"/>
      <c r="I18" s="347"/>
      <c r="J18" s="347"/>
      <c r="K18" s="347">
        <v>2064</v>
      </c>
      <c r="L18" s="347"/>
      <c r="M18" s="370">
        <f>SUM(E18:L18)</f>
        <v>2064</v>
      </c>
      <c r="N18" s="371"/>
      <c r="O18" s="371"/>
      <c r="P18" s="348"/>
      <c r="Q18" s="349"/>
      <c r="R18" s="349"/>
      <c r="S18" s="372"/>
      <c r="T18" s="350"/>
      <c r="U18" s="350"/>
      <c r="V18" s="372"/>
      <c r="W18" s="350"/>
      <c r="X18" s="373"/>
      <c r="Y18" s="372"/>
      <c r="Z18" s="350"/>
      <c r="AA18" s="350"/>
      <c r="AB18" s="372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</row>
    <row r="19" spans="1:52" s="351" customFormat="1" ht="19.5" customHeight="1">
      <c r="A19" s="375" t="s">
        <v>345</v>
      </c>
      <c r="B19" s="376" t="s">
        <v>37</v>
      </c>
      <c r="C19" s="346"/>
      <c r="D19" s="377">
        <v>0</v>
      </c>
      <c r="E19" s="370">
        <f aca="true" t="shared" si="2" ref="E19:L19">SUM(E18:E18)</f>
        <v>0</v>
      </c>
      <c r="F19" s="370">
        <f t="shared" si="2"/>
        <v>0</v>
      </c>
      <c r="G19" s="370">
        <f t="shared" si="2"/>
        <v>0</v>
      </c>
      <c r="H19" s="370">
        <f t="shared" si="2"/>
        <v>0</v>
      </c>
      <c r="I19" s="370">
        <f t="shared" si="2"/>
        <v>0</v>
      </c>
      <c r="J19" s="370">
        <f t="shared" si="2"/>
        <v>0</v>
      </c>
      <c r="K19" s="370">
        <f t="shared" si="2"/>
        <v>2064</v>
      </c>
      <c r="L19" s="370">
        <f t="shared" si="2"/>
        <v>0</v>
      </c>
      <c r="M19" s="423">
        <f>SUM(M18:M18)</f>
        <v>2064</v>
      </c>
      <c r="N19" s="371"/>
      <c r="O19" s="371"/>
      <c r="P19" s="348"/>
      <c r="Q19" s="349"/>
      <c r="R19" s="349"/>
      <c r="S19" s="372"/>
      <c r="T19" s="350"/>
      <c r="U19" s="350"/>
      <c r="V19" s="372"/>
      <c r="W19" s="350"/>
      <c r="X19" s="373"/>
      <c r="Y19" s="372"/>
      <c r="Z19" s="350"/>
      <c r="AA19" s="350"/>
      <c r="AB19" s="372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</row>
    <row r="20" spans="1:28" ht="12.75" customHeight="1">
      <c r="A20" s="329"/>
      <c r="B20" s="330"/>
      <c r="C20" s="330"/>
      <c r="D20" s="331"/>
      <c r="E20" s="333"/>
      <c r="F20" s="333"/>
      <c r="G20" s="332"/>
      <c r="H20" s="332"/>
      <c r="I20" s="332"/>
      <c r="J20" s="333"/>
      <c r="K20" s="333"/>
      <c r="L20" s="333"/>
      <c r="M20" s="333"/>
      <c r="N20" s="339"/>
      <c r="O20" s="339"/>
      <c r="P20" s="378"/>
      <c r="Q20" s="340"/>
      <c r="R20" s="340"/>
      <c r="S20" s="341"/>
      <c r="T20" s="340"/>
      <c r="U20" s="340"/>
      <c r="V20" s="341"/>
      <c r="W20" s="342"/>
      <c r="X20" s="342"/>
      <c r="Y20" s="343"/>
      <c r="Z20" s="340"/>
      <c r="AA20" s="340"/>
      <c r="AB20" s="341"/>
    </row>
    <row r="21" spans="1:28" ht="19.5" customHeight="1">
      <c r="A21" s="329" t="s">
        <v>38</v>
      </c>
      <c r="B21" s="81" t="s">
        <v>39</v>
      </c>
      <c r="C21" s="330" t="s">
        <v>22</v>
      </c>
      <c r="D21" s="331"/>
      <c r="E21" s="332"/>
      <c r="F21" s="332"/>
      <c r="G21" s="332">
        <v>2834</v>
      </c>
      <c r="H21" s="332"/>
      <c r="I21" s="332"/>
      <c r="J21" s="332"/>
      <c r="K21" s="332"/>
      <c r="L21" s="332"/>
      <c r="M21" s="333">
        <f>SUM(E21:L21)</f>
        <v>2834</v>
      </c>
      <c r="N21" s="364"/>
      <c r="O21" s="364"/>
      <c r="P21" s="335"/>
      <c r="Q21" s="328"/>
      <c r="R21" s="328"/>
      <c r="S21" s="341"/>
      <c r="T21" s="336"/>
      <c r="U21" s="336"/>
      <c r="V21" s="341"/>
      <c r="W21" s="336"/>
      <c r="X21" s="336"/>
      <c r="Y21" s="341"/>
      <c r="Z21" s="336"/>
      <c r="AA21" s="336"/>
      <c r="AB21" s="341"/>
    </row>
    <row r="22" spans="1:52" ht="19.5" customHeight="1">
      <c r="A22" s="329" t="s">
        <v>40</v>
      </c>
      <c r="B22" s="81" t="s">
        <v>41</v>
      </c>
      <c r="C22" s="330" t="s">
        <v>22</v>
      </c>
      <c r="D22" s="331">
        <v>1</v>
      </c>
      <c r="E22" s="332">
        <v>1817</v>
      </c>
      <c r="F22" s="332">
        <v>450</v>
      </c>
      <c r="G22" s="332">
        <v>1346</v>
      </c>
      <c r="H22" s="332"/>
      <c r="I22" s="332"/>
      <c r="J22" s="332"/>
      <c r="K22" s="332"/>
      <c r="L22" s="332"/>
      <c r="M22" s="333">
        <f>SUM(E22:L22)</f>
        <v>3613</v>
      </c>
      <c r="N22" s="364"/>
      <c r="O22" s="364"/>
      <c r="P22" s="334"/>
      <c r="Q22" s="328"/>
      <c r="R22" s="328"/>
      <c r="S22" s="341"/>
      <c r="T22" s="336"/>
      <c r="U22" s="336"/>
      <c r="V22" s="341"/>
      <c r="W22" s="336"/>
      <c r="X22" s="342"/>
      <c r="Y22" s="341"/>
      <c r="Z22" s="336"/>
      <c r="AA22" s="336"/>
      <c r="AB22" s="341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</row>
    <row r="23" spans="1:28" ht="19.5" customHeight="1">
      <c r="A23" s="329" t="s">
        <v>737</v>
      </c>
      <c r="B23" s="81" t="s">
        <v>42</v>
      </c>
      <c r="C23" s="330" t="s">
        <v>22</v>
      </c>
      <c r="D23" s="331"/>
      <c r="E23" s="332">
        <v>1373</v>
      </c>
      <c r="F23" s="332">
        <v>344</v>
      </c>
      <c r="G23" s="332">
        <v>8881</v>
      </c>
      <c r="H23" s="332"/>
      <c r="I23" s="332"/>
      <c r="J23" s="332">
        <v>15049</v>
      </c>
      <c r="K23" s="332">
        <v>3818</v>
      </c>
      <c r="L23" s="332"/>
      <c r="M23" s="333">
        <f>SUM(E23:L23)</f>
        <v>29465</v>
      </c>
      <c r="N23" s="364"/>
      <c r="O23" s="364"/>
      <c r="P23" s="334"/>
      <c r="Q23" s="328"/>
      <c r="R23" s="328"/>
      <c r="S23" s="341"/>
      <c r="T23" s="336"/>
      <c r="U23" s="336"/>
      <c r="V23" s="341"/>
      <c r="W23" s="336"/>
      <c r="X23" s="365"/>
      <c r="Y23" s="341"/>
      <c r="Z23" s="336"/>
      <c r="AA23" s="336"/>
      <c r="AB23" s="341"/>
    </row>
    <row r="24" spans="1:28" s="322" customFormat="1" ht="19.5" customHeight="1">
      <c r="A24" s="379" t="s">
        <v>346</v>
      </c>
      <c r="B24" s="353" t="s">
        <v>43</v>
      </c>
      <c r="C24" s="354"/>
      <c r="D24" s="355">
        <v>1</v>
      </c>
      <c r="E24" s="356">
        <f aca="true" t="shared" si="3" ref="E24:L24">SUM(E21:E23)</f>
        <v>3190</v>
      </c>
      <c r="F24" s="356">
        <f t="shared" si="3"/>
        <v>794</v>
      </c>
      <c r="G24" s="356">
        <f t="shared" si="3"/>
        <v>13061</v>
      </c>
      <c r="H24" s="356">
        <f t="shared" si="3"/>
        <v>0</v>
      </c>
      <c r="I24" s="356">
        <f t="shared" si="3"/>
        <v>0</v>
      </c>
      <c r="J24" s="356">
        <f t="shared" si="3"/>
        <v>15049</v>
      </c>
      <c r="K24" s="356">
        <f t="shared" si="3"/>
        <v>3818</v>
      </c>
      <c r="L24" s="356">
        <f t="shared" si="3"/>
        <v>0</v>
      </c>
      <c r="M24" s="356">
        <f>SUM(M21:M23)</f>
        <v>35912</v>
      </c>
      <c r="N24" s="366"/>
      <c r="O24" s="366"/>
      <c r="P24" s="357"/>
      <c r="Q24" s="368"/>
      <c r="R24" s="368"/>
      <c r="S24" s="360"/>
      <c r="T24" s="369"/>
      <c r="U24" s="369"/>
      <c r="V24" s="360"/>
      <c r="W24" s="369"/>
      <c r="X24" s="380"/>
      <c r="Y24" s="360"/>
      <c r="Z24" s="369"/>
      <c r="AA24" s="369"/>
      <c r="AB24" s="360"/>
    </row>
    <row r="25" spans="1:28" ht="8.25" customHeight="1">
      <c r="A25" s="329"/>
      <c r="B25" s="330"/>
      <c r="C25" s="330"/>
      <c r="D25" s="331"/>
      <c r="E25" s="332"/>
      <c r="F25" s="332"/>
      <c r="G25" s="332"/>
      <c r="H25" s="332"/>
      <c r="I25" s="332"/>
      <c r="J25" s="332"/>
      <c r="K25" s="332"/>
      <c r="L25" s="332"/>
      <c r="M25" s="333"/>
      <c r="N25" s="364"/>
      <c r="O25" s="364"/>
      <c r="P25" s="334"/>
      <c r="Q25" s="328"/>
      <c r="R25" s="328"/>
      <c r="S25" s="341"/>
      <c r="T25" s="336"/>
      <c r="U25" s="336"/>
      <c r="V25" s="341"/>
      <c r="W25" s="336"/>
      <c r="X25" s="365"/>
      <c r="Y25" s="341"/>
      <c r="Z25" s="336"/>
      <c r="AA25" s="336"/>
      <c r="AB25" s="341"/>
    </row>
    <row r="26" spans="1:28" ht="19.5" customHeight="1">
      <c r="A26" s="329" t="s">
        <v>44</v>
      </c>
      <c r="B26" s="81" t="s">
        <v>45</v>
      </c>
      <c r="C26" s="330" t="s">
        <v>22</v>
      </c>
      <c r="D26" s="331">
        <v>4</v>
      </c>
      <c r="E26" s="332">
        <v>11353</v>
      </c>
      <c r="F26" s="332">
        <v>2584</v>
      </c>
      <c r="G26" s="332">
        <v>3526</v>
      </c>
      <c r="H26" s="332"/>
      <c r="I26" s="332">
        <v>1231</v>
      </c>
      <c r="J26" s="332"/>
      <c r="K26" s="332"/>
      <c r="L26" s="332"/>
      <c r="M26" s="333">
        <f>SUM(E26:L26)</f>
        <v>18694</v>
      </c>
      <c r="N26" s="364"/>
      <c r="O26" s="364"/>
      <c r="P26" s="334"/>
      <c r="Q26" s="336"/>
      <c r="R26" s="336"/>
      <c r="S26" s="341"/>
      <c r="T26" s="336"/>
      <c r="U26" s="336"/>
      <c r="V26" s="341"/>
      <c r="W26" s="336"/>
      <c r="X26" s="365"/>
      <c r="Y26" s="341"/>
      <c r="Z26" s="336"/>
      <c r="AA26" s="336"/>
      <c r="AB26" s="341"/>
    </row>
    <row r="27" spans="1:28" ht="19.5" customHeight="1">
      <c r="A27" s="329" t="s">
        <v>46</v>
      </c>
      <c r="B27" s="81" t="s">
        <v>47</v>
      </c>
      <c r="C27" s="330" t="s">
        <v>22</v>
      </c>
      <c r="D27" s="338">
        <v>0.5</v>
      </c>
      <c r="E27" s="332">
        <v>304</v>
      </c>
      <c r="F27" s="332">
        <v>82</v>
      </c>
      <c r="G27" s="332">
        <v>5605</v>
      </c>
      <c r="H27" s="332"/>
      <c r="I27" s="332"/>
      <c r="J27" s="332">
        <v>320</v>
      </c>
      <c r="K27" s="332"/>
      <c r="L27" s="332"/>
      <c r="M27" s="333">
        <f>SUM(E27:L27)</f>
        <v>6311</v>
      </c>
      <c r="N27" s="364"/>
      <c r="O27" s="364"/>
      <c r="P27" s="334"/>
      <c r="Q27" s="336"/>
      <c r="R27" s="336"/>
      <c r="S27" s="341"/>
      <c r="T27" s="336"/>
      <c r="U27" s="336"/>
      <c r="V27" s="341"/>
      <c r="W27" s="336"/>
      <c r="X27" s="365"/>
      <c r="Y27" s="341"/>
      <c r="Z27" s="336"/>
      <c r="AA27" s="336"/>
      <c r="AB27" s="341"/>
    </row>
    <row r="28" spans="1:28" ht="19.5" customHeight="1">
      <c r="A28" s="329" t="s">
        <v>46</v>
      </c>
      <c r="B28" s="81" t="s">
        <v>48</v>
      </c>
      <c r="C28" s="330" t="s">
        <v>22</v>
      </c>
      <c r="D28" s="331"/>
      <c r="E28" s="332"/>
      <c r="F28" s="332"/>
      <c r="G28" s="332">
        <v>52</v>
      </c>
      <c r="H28" s="332"/>
      <c r="I28" s="332"/>
      <c r="J28" s="332"/>
      <c r="K28" s="332"/>
      <c r="L28" s="332"/>
      <c r="M28" s="333">
        <f>SUM(E28:L28)</f>
        <v>52</v>
      </c>
      <c r="N28" s="334"/>
      <c r="O28" s="334"/>
      <c r="P28" s="334"/>
      <c r="Q28" s="336"/>
      <c r="R28" s="336"/>
      <c r="S28" s="341"/>
      <c r="T28" s="336"/>
      <c r="U28" s="336"/>
      <c r="V28" s="341"/>
      <c r="W28" s="336"/>
      <c r="X28" s="365"/>
      <c r="Y28" s="341"/>
      <c r="Z28" s="336"/>
      <c r="AA28" s="336"/>
      <c r="AB28" s="341"/>
    </row>
    <row r="29" spans="1:28" ht="19.5" customHeight="1">
      <c r="A29" s="329" t="s">
        <v>49</v>
      </c>
      <c r="B29" s="81" t="s">
        <v>50</v>
      </c>
      <c r="C29" s="330" t="s">
        <v>22</v>
      </c>
      <c r="D29" s="331">
        <v>1</v>
      </c>
      <c r="E29" s="332">
        <v>2709</v>
      </c>
      <c r="F29" s="332">
        <v>690</v>
      </c>
      <c r="G29" s="332">
        <v>290</v>
      </c>
      <c r="H29" s="332"/>
      <c r="I29" s="332"/>
      <c r="J29" s="332"/>
      <c r="K29" s="332"/>
      <c r="L29" s="332"/>
      <c r="M29" s="333">
        <f>SUM(E29:L29)</f>
        <v>3689</v>
      </c>
      <c r="N29" s="364"/>
      <c r="O29" s="364"/>
      <c r="P29" s="334"/>
      <c r="Q29" s="336"/>
      <c r="R29" s="336"/>
      <c r="S29" s="341"/>
      <c r="T29" s="336"/>
      <c r="U29" s="336"/>
      <c r="V29" s="341"/>
      <c r="W29" s="336"/>
      <c r="X29" s="365"/>
      <c r="Y29" s="341"/>
      <c r="Z29" s="336"/>
      <c r="AA29" s="336"/>
      <c r="AB29" s="341"/>
    </row>
    <row r="30" spans="1:28" s="322" customFormat="1" ht="19.5" customHeight="1">
      <c r="A30" s="379" t="s">
        <v>347</v>
      </c>
      <c r="B30" s="353" t="s">
        <v>51</v>
      </c>
      <c r="C30" s="354"/>
      <c r="D30" s="355">
        <f aca="true" t="shared" si="4" ref="D30:L30">SUM(D26:D29)</f>
        <v>5.5</v>
      </c>
      <c r="E30" s="356">
        <f t="shared" si="4"/>
        <v>14366</v>
      </c>
      <c r="F30" s="356">
        <f t="shared" si="4"/>
        <v>3356</v>
      </c>
      <c r="G30" s="356">
        <f t="shared" si="4"/>
        <v>9473</v>
      </c>
      <c r="H30" s="356">
        <f t="shared" si="4"/>
        <v>0</v>
      </c>
      <c r="I30" s="356">
        <f t="shared" si="4"/>
        <v>1231</v>
      </c>
      <c r="J30" s="356">
        <f t="shared" si="4"/>
        <v>320</v>
      </c>
      <c r="K30" s="356">
        <f t="shared" si="4"/>
        <v>0</v>
      </c>
      <c r="L30" s="356">
        <f t="shared" si="4"/>
        <v>0</v>
      </c>
      <c r="M30" s="356">
        <f>SUM(M26:M29)</f>
        <v>28746</v>
      </c>
      <c r="N30" s="357"/>
      <c r="O30" s="357"/>
      <c r="P30" s="357"/>
      <c r="Q30" s="369"/>
      <c r="R30" s="369"/>
      <c r="S30" s="360"/>
      <c r="T30" s="369"/>
      <c r="U30" s="369"/>
      <c r="V30" s="360"/>
      <c r="W30" s="369"/>
      <c r="X30" s="380"/>
      <c r="Y30" s="360"/>
      <c r="Z30" s="369"/>
      <c r="AA30" s="369"/>
      <c r="AB30" s="360"/>
    </row>
    <row r="31" spans="1:28" ht="11.25" customHeight="1">
      <c r="A31" s="329"/>
      <c r="B31" s="330"/>
      <c r="C31" s="330"/>
      <c r="D31" s="331"/>
      <c r="E31" s="332"/>
      <c r="F31" s="332"/>
      <c r="G31" s="332"/>
      <c r="H31" s="332"/>
      <c r="I31" s="332"/>
      <c r="J31" s="332"/>
      <c r="K31" s="332"/>
      <c r="L31" s="332"/>
      <c r="M31" s="333"/>
      <c r="N31" s="334"/>
      <c r="O31" s="334"/>
      <c r="P31" s="334"/>
      <c r="Q31" s="336"/>
      <c r="R31" s="336"/>
      <c r="S31" s="341"/>
      <c r="T31" s="336"/>
      <c r="U31" s="336"/>
      <c r="V31" s="341"/>
      <c r="W31" s="336"/>
      <c r="X31" s="365"/>
      <c r="Y31" s="341"/>
      <c r="Z31" s="336"/>
      <c r="AA31" s="336"/>
      <c r="AB31" s="341"/>
    </row>
    <row r="32" spans="1:28" ht="19.5" customHeight="1">
      <c r="A32" s="329" t="s">
        <v>741</v>
      </c>
      <c r="B32" s="81" t="s">
        <v>52</v>
      </c>
      <c r="C32" s="330" t="s">
        <v>22</v>
      </c>
      <c r="D32" s="331"/>
      <c r="E32" s="332"/>
      <c r="F32" s="332"/>
      <c r="G32" s="332">
        <v>2910</v>
      </c>
      <c r="H32" s="332"/>
      <c r="I32" s="332">
        <v>2400</v>
      </c>
      <c r="J32" s="332">
        <v>8077</v>
      </c>
      <c r="K32" s="332"/>
      <c r="L32" s="332"/>
      <c r="M32" s="333">
        <f>SUM(E32:L32)</f>
        <v>13387</v>
      </c>
      <c r="N32" s="364"/>
      <c r="O32" s="364"/>
      <c r="P32" s="334"/>
      <c r="Q32" s="328"/>
      <c r="R32" s="328"/>
      <c r="S32" s="341"/>
      <c r="T32" s="336"/>
      <c r="U32" s="336"/>
      <c r="V32" s="341"/>
      <c r="W32" s="336"/>
      <c r="X32" s="365"/>
      <c r="Y32" s="341"/>
      <c r="Z32" s="336"/>
      <c r="AA32" s="336"/>
      <c r="AB32" s="341"/>
    </row>
    <row r="33" spans="1:28" ht="19.5" customHeight="1">
      <c r="A33" s="329" t="s">
        <v>53</v>
      </c>
      <c r="B33" s="81" t="s">
        <v>54</v>
      </c>
      <c r="C33" s="330" t="s">
        <v>22</v>
      </c>
      <c r="D33" s="331"/>
      <c r="E33" s="332"/>
      <c r="F33" s="332"/>
      <c r="G33" s="332">
        <v>45</v>
      </c>
      <c r="H33" s="332"/>
      <c r="I33" s="332"/>
      <c r="J33" s="332"/>
      <c r="K33" s="332"/>
      <c r="L33" s="332"/>
      <c r="M33" s="333">
        <f>SUM(E33:L33)</f>
        <v>45</v>
      </c>
      <c r="N33" s="364"/>
      <c r="O33" s="364"/>
      <c r="P33" s="334"/>
      <c r="Q33" s="328"/>
      <c r="R33" s="328"/>
      <c r="S33" s="341"/>
      <c r="T33" s="336"/>
      <c r="U33" s="336"/>
      <c r="V33" s="341"/>
      <c r="W33" s="336"/>
      <c r="X33" s="365"/>
      <c r="Y33" s="341"/>
      <c r="Z33" s="336"/>
      <c r="AA33" s="336"/>
      <c r="AB33" s="341"/>
    </row>
    <row r="34" spans="1:28" ht="19.5" customHeight="1">
      <c r="A34" s="329" t="s">
        <v>55</v>
      </c>
      <c r="B34" s="81" t="s">
        <v>56</v>
      </c>
      <c r="C34" s="330" t="s">
        <v>22</v>
      </c>
      <c r="D34" s="331"/>
      <c r="E34" s="332">
        <v>720</v>
      </c>
      <c r="F34" s="332">
        <v>195</v>
      </c>
      <c r="G34" s="332">
        <v>4709</v>
      </c>
      <c r="H34" s="332"/>
      <c r="I34" s="332"/>
      <c r="J34" s="332"/>
      <c r="K34" s="332"/>
      <c r="L34" s="332"/>
      <c r="M34" s="333">
        <f>SUM(E34:L34)</f>
        <v>5624</v>
      </c>
      <c r="N34" s="364"/>
      <c r="O34" s="364"/>
      <c r="P34" s="334"/>
      <c r="Q34" s="328"/>
      <c r="R34" s="328"/>
      <c r="S34" s="341"/>
      <c r="T34" s="336"/>
      <c r="U34" s="336"/>
      <c r="V34" s="341"/>
      <c r="W34" s="336"/>
      <c r="X34" s="365"/>
      <c r="Y34" s="341"/>
      <c r="Z34" s="336"/>
      <c r="AA34" s="336"/>
      <c r="AB34" s="341"/>
    </row>
    <row r="35" spans="1:28" ht="19.5" customHeight="1">
      <c r="A35" s="329" t="s">
        <v>739</v>
      </c>
      <c r="B35" s="81" t="s">
        <v>57</v>
      </c>
      <c r="C35" s="330" t="s">
        <v>22</v>
      </c>
      <c r="D35" s="338">
        <v>2.5</v>
      </c>
      <c r="E35" s="332">
        <v>4525</v>
      </c>
      <c r="F35" s="332">
        <v>1163</v>
      </c>
      <c r="G35" s="332">
        <v>4956</v>
      </c>
      <c r="H35" s="332"/>
      <c r="I35" s="332">
        <v>400</v>
      </c>
      <c r="J35" s="332">
        <v>300</v>
      </c>
      <c r="K35" s="332">
        <v>4855</v>
      </c>
      <c r="L35" s="332"/>
      <c r="M35" s="333">
        <f>SUM(E35:L35)</f>
        <v>16199</v>
      </c>
      <c r="N35" s="364"/>
      <c r="O35" s="364"/>
      <c r="P35" s="334"/>
      <c r="Q35" s="328"/>
      <c r="R35" s="328"/>
      <c r="S35" s="341"/>
      <c r="T35" s="336"/>
      <c r="U35" s="336"/>
      <c r="V35" s="341"/>
      <c r="W35" s="336"/>
      <c r="X35" s="365"/>
      <c r="Y35" s="341"/>
      <c r="Z35" s="336"/>
      <c r="AA35" s="336"/>
      <c r="AB35" s="341"/>
    </row>
    <row r="36" spans="1:28" s="322" customFormat="1" ht="19.5" customHeight="1">
      <c r="A36" s="379" t="s">
        <v>348</v>
      </c>
      <c r="B36" s="353" t="s">
        <v>58</v>
      </c>
      <c r="C36" s="354"/>
      <c r="D36" s="355">
        <f>D35</f>
        <v>2.5</v>
      </c>
      <c r="E36" s="356">
        <f aca="true" t="shared" si="5" ref="E36:M36">SUM(E32:E35)</f>
        <v>5245</v>
      </c>
      <c r="F36" s="356">
        <f t="shared" si="5"/>
        <v>1358</v>
      </c>
      <c r="G36" s="356">
        <f t="shared" si="5"/>
        <v>12620</v>
      </c>
      <c r="H36" s="356">
        <f t="shared" si="5"/>
        <v>0</v>
      </c>
      <c r="I36" s="356">
        <f t="shared" si="5"/>
        <v>2800</v>
      </c>
      <c r="J36" s="356">
        <f t="shared" si="5"/>
        <v>8377</v>
      </c>
      <c r="K36" s="356">
        <f t="shared" si="5"/>
        <v>4855</v>
      </c>
      <c r="L36" s="356">
        <f t="shared" si="5"/>
        <v>0</v>
      </c>
      <c r="M36" s="356">
        <f t="shared" si="5"/>
        <v>35255</v>
      </c>
      <c r="N36" s="366"/>
      <c r="O36" s="366"/>
      <c r="P36" s="358"/>
      <c r="Q36" s="359"/>
      <c r="R36" s="359"/>
      <c r="S36" s="360"/>
      <c r="T36" s="359"/>
      <c r="U36" s="359"/>
      <c r="V36" s="360"/>
      <c r="W36" s="361"/>
      <c r="X36" s="361"/>
      <c r="Y36" s="360"/>
      <c r="Z36" s="363"/>
      <c r="AA36" s="363"/>
      <c r="AB36" s="360"/>
    </row>
    <row r="37" spans="1:28" ht="12.75" customHeight="1">
      <c r="A37" s="381"/>
      <c r="B37" s="382"/>
      <c r="C37" s="382"/>
      <c r="D37" s="667"/>
      <c r="E37" s="332"/>
      <c r="F37" s="332"/>
      <c r="G37" s="332"/>
      <c r="H37" s="332"/>
      <c r="I37" s="332"/>
      <c r="J37" s="332"/>
      <c r="K37" s="332"/>
      <c r="L37" s="332"/>
      <c r="M37" s="333"/>
      <c r="N37" s="364"/>
      <c r="O37" s="364"/>
      <c r="P37" s="334"/>
      <c r="Q37" s="328"/>
      <c r="R37" s="328"/>
      <c r="S37" s="341"/>
      <c r="T37" s="336"/>
      <c r="U37" s="336"/>
      <c r="V37" s="341"/>
      <c r="W37" s="336"/>
      <c r="X37" s="365"/>
      <c r="Y37" s="341"/>
      <c r="Z37" s="336"/>
      <c r="AA37" s="336"/>
      <c r="AB37" s="341"/>
    </row>
    <row r="38" spans="1:28" ht="19.5" customHeight="1">
      <c r="A38" s="329" t="s">
        <v>246</v>
      </c>
      <c r="B38" s="81" t="s">
        <v>247</v>
      </c>
      <c r="C38" s="330" t="s">
        <v>22</v>
      </c>
      <c r="D38" s="331"/>
      <c r="E38" s="332"/>
      <c r="F38" s="332"/>
      <c r="G38" s="332"/>
      <c r="H38" s="332"/>
      <c r="I38" s="332">
        <v>39503</v>
      </c>
      <c r="J38" s="332"/>
      <c r="K38" s="332"/>
      <c r="L38" s="332"/>
      <c r="M38" s="333">
        <f>SUM(E38:L38)</f>
        <v>39503</v>
      </c>
      <c r="N38" s="364"/>
      <c r="O38" s="364"/>
      <c r="P38" s="334"/>
      <c r="Q38" s="328"/>
      <c r="R38" s="328"/>
      <c r="S38" s="341"/>
      <c r="T38" s="336"/>
      <c r="U38" s="336"/>
      <c r="V38" s="341"/>
      <c r="W38" s="336"/>
      <c r="X38" s="365"/>
      <c r="Y38" s="341"/>
      <c r="Z38" s="336"/>
      <c r="AA38" s="336"/>
      <c r="AB38" s="341"/>
    </row>
    <row r="39" spans="1:28" ht="19.5" customHeight="1">
      <c r="A39" s="329" t="s">
        <v>243</v>
      </c>
      <c r="B39" s="81" t="s">
        <v>244</v>
      </c>
      <c r="C39" s="330" t="s">
        <v>22</v>
      </c>
      <c r="D39" s="331">
        <v>1</v>
      </c>
      <c r="E39" s="332">
        <v>2126</v>
      </c>
      <c r="F39" s="332">
        <v>537</v>
      </c>
      <c r="G39" s="332">
        <v>4670</v>
      </c>
      <c r="H39" s="332"/>
      <c r="I39" s="332"/>
      <c r="J39" s="332"/>
      <c r="K39" s="332"/>
      <c r="L39" s="332"/>
      <c r="M39" s="333">
        <f>SUM(E39:L39)</f>
        <v>7333</v>
      </c>
      <c r="N39" s="364"/>
      <c r="O39" s="364"/>
      <c r="P39" s="334"/>
      <c r="Q39" s="328"/>
      <c r="R39" s="328"/>
      <c r="S39" s="341"/>
      <c r="T39" s="336"/>
      <c r="U39" s="336"/>
      <c r="V39" s="341"/>
      <c r="W39" s="336"/>
      <c r="X39" s="365"/>
      <c r="Y39" s="341"/>
      <c r="Z39" s="336"/>
      <c r="AA39" s="336"/>
      <c r="AB39" s="341"/>
    </row>
    <row r="40" spans="1:28" ht="19.5" customHeight="1">
      <c r="A40" s="329" t="s">
        <v>734</v>
      </c>
      <c r="B40" s="81" t="s">
        <v>245</v>
      </c>
      <c r="C40" s="330" t="s">
        <v>22</v>
      </c>
      <c r="D40" s="331">
        <v>4</v>
      </c>
      <c r="E40" s="332">
        <v>6895</v>
      </c>
      <c r="F40" s="332">
        <v>1764</v>
      </c>
      <c r="G40" s="332">
        <v>13144</v>
      </c>
      <c r="H40" s="332"/>
      <c r="I40" s="332"/>
      <c r="J40" s="332">
        <v>3969</v>
      </c>
      <c r="K40" s="332">
        <v>25855</v>
      </c>
      <c r="L40" s="332"/>
      <c r="M40" s="333">
        <f>SUM(E40:L40)</f>
        <v>51627</v>
      </c>
      <c r="N40" s="364"/>
      <c r="O40" s="364"/>
      <c r="P40" s="334"/>
      <c r="Q40" s="328"/>
      <c r="R40" s="328"/>
      <c r="S40" s="341"/>
      <c r="T40" s="336"/>
      <c r="U40" s="336"/>
      <c r="V40" s="341"/>
      <c r="W40" s="336"/>
      <c r="X40" s="365"/>
      <c r="Y40" s="341"/>
      <c r="Z40" s="336"/>
      <c r="AA40" s="336"/>
      <c r="AB40" s="341"/>
    </row>
    <row r="41" spans="1:28" s="322" customFormat="1" ht="19.5" customHeight="1">
      <c r="A41" s="379" t="s">
        <v>349</v>
      </c>
      <c r="B41" s="353" t="s">
        <v>59</v>
      </c>
      <c r="C41" s="354"/>
      <c r="D41" s="355">
        <f>SUM(D39:D40)</f>
        <v>5</v>
      </c>
      <c r="E41" s="356">
        <f>SUM(E38:E40)</f>
        <v>9021</v>
      </c>
      <c r="F41" s="356">
        <f aca="true" t="shared" si="6" ref="F41:L41">SUM(F38:F40)</f>
        <v>2301</v>
      </c>
      <c r="G41" s="356">
        <f t="shared" si="6"/>
        <v>17814</v>
      </c>
      <c r="H41" s="356">
        <f t="shared" si="6"/>
        <v>0</v>
      </c>
      <c r="I41" s="356">
        <f t="shared" si="6"/>
        <v>39503</v>
      </c>
      <c r="J41" s="356">
        <f t="shared" si="6"/>
        <v>3969</v>
      </c>
      <c r="K41" s="356">
        <f t="shared" si="6"/>
        <v>25855</v>
      </c>
      <c r="L41" s="356">
        <f t="shared" si="6"/>
        <v>0</v>
      </c>
      <c r="M41" s="356">
        <f>SUM(M38:M40)</f>
        <v>98463</v>
      </c>
      <c r="N41" s="366"/>
      <c r="O41" s="366"/>
      <c r="P41" s="358"/>
      <c r="Q41" s="359"/>
      <c r="R41" s="359"/>
      <c r="S41" s="360"/>
      <c r="T41" s="359"/>
      <c r="U41" s="359"/>
      <c r="V41" s="360"/>
      <c r="W41" s="361"/>
      <c r="X41" s="361"/>
      <c r="Y41" s="360"/>
      <c r="Z41" s="363"/>
      <c r="AA41" s="363"/>
      <c r="AB41" s="360"/>
    </row>
    <row r="42" spans="1:28" ht="14.25" customHeight="1">
      <c r="A42" s="329"/>
      <c r="B42" s="330"/>
      <c r="C42" s="330"/>
      <c r="D42" s="331"/>
      <c r="E42" s="332"/>
      <c r="F42" s="332"/>
      <c r="G42" s="332"/>
      <c r="H42" s="332"/>
      <c r="I42" s="332"/>
      <c r="J42" s="332"/>
      <c r="K42" s="332"/>
      <c r="L42" s="332"/>
      <c r="M42" s="333"/>
      <c r="N42" s="364"/>
      <c r="O42" s="364"/>
      <c r="P42" s="334"/>
      <c r="Q42" s="328"/>
      <c r="R42" s="328"/>
      <c r="S42" s="341"/>
      <c r="T42" s="336"/>
      <c r="U42" s="336"/>
      <c r="V42" s="341"/>
      <c r="W42" s="336"/>
      <c r="X42" s="365"/>
      <c r="Y42" s="341"/>
      <c r="Z42" s="336"/>
      <c r="AA42" s="336"/>
      <c r="AB42" s="341"/>
    </row>
    <row r="43" spans="1:28" ht="19.5" customHeight="1">
      <c r="A43" s="329" t="s">
        <v>60</v>
      </c>
      <c r="B43" s="81" t="s">
        <v>61</v>
      </c>
      <c r="C43" s="330" t="s">
        <v>22</v>
      </c>
      <c r="D43" s="331"/>
      <c r="E43" s="332"/>
      <c r="F43" s="332"/>
      <c r="G43" s="332"/>
      <c r="H43" s="332">
        <v>433</v>
      </c>
      <c r="I43" s="332"/>
      <c r="J43" s="332"/>
      <c r="K43" s="332"/>
      <c r="L43" s="332"/>
      <c r="M43" s="333">
        <f>SUM(E43:L43)</f>
        <v>433</v>
      </c>
      <c r="N43" s="364"/>
      <c r="O43" s="364"/>
      <c r="P43" s="334"/>
      <c r="Q43" s="328"/>
      <c r="R43" s="328"/>
      <c r="S43" s="341"/>
      <c r="T43" s="336"/>
      <c r="U43" s="336"/>
      <c r="V43" s="341"/>
      <c r="W43" s="336"/>
      <c r="X43" s="365"/>
      <c r="Y43" s="341"/>
      <c r="Z43" s="336"/>
      <c r="AA43" s="336"/>
      <c r="AB43" s="341"/>
    </row>
    <row r="44" spans="1:28" ht="19.5" customHeight="1">
      <c r="A44" s="329" t="s">
        <v>62</v>
      </c>
      <c r="B44" s="81" t="s">
        <v>63</v>
      </c>
      <c r="C44" s="330" t="s">
        <v>22</v>
      </c>
      <c r="D44" s="331"/>
      <c r="E44" s="332"/>
      <c r="F44" s="332"/>
      <c r="G44" s="332"/>
      <c r="H44" s="332">
        <v>2696</v>
      </c>
      <c r="I44" s="332"/>
      <c r="J44" s="332"/>
      <c r="K44" s="332"/>
      <c r="L44" s="332"/>
      <c r="M44" s="333">
        <f>SUM(E44:L44)</f>
        <v>2696</v>
      </c>
      <c r="N44" s="364"/>
      <c r="O44" s="364"/>
      <c r="P44" s="334"/>
      <c r="Q44" s="328"/>
      <c r="R44" s="328"/>
      <c r="S44" s="341"/>
      <c r="T44" s="336"/>
      <c r="U44" s="336"/>
      <c r="V44" s="341"/>
      <c r="W44" s="336"/>
      <c r="X44" s="365"/>
      <c r="Y44" s="341"/>
      <c r="Z44" s="336"/>
      <c r="AA44" s="336"/>
      <c r="AB44" s="341"/>
    </row>
    <row r="45" spans="1:28" ht="19.5" customHeight="1">
      <c r="A45" s="329" t="s">
        <v>64</v>
      </c>
      <c r="B45" s="81" t="s">
        <v>65</v>
      </c>
      <c r="C45" s="330" t="s">
        <v>22</v>
      </c>
      <c r="D45" s="331"/>
      <c r="E45" s="332"/>
      <c r="F45" s="332"/>
      <c r="G45" s="332"/>
      <c r="H45" s="332">
        <v>1800</v>
      </c>
      <c r="I45" s="332"/>
      <c r="J45" s="332"/>
      <c r="K45" s="332"/>
      <c r="L45" s="332"/>
      <c r="M45" s="333">
        <f>SUM(E45:L45)</f>
        <v>1800</v>
      </c>
      <c r="N45" s="364"/>
      <c r="O45" s="364"/>
      <c r="P45" s="334"/>
      <c r="Q45" s="328"/>
      <c r="R45" s="328"/>
      <c r="S45" s="341"/>
      <c r="T45" s="336"/>
      <c r="U45" s="336"/>
      <c r="V45" s="341"/>
      <c r="W45" s="336"/>
      <c r="X45" s="365"/>
      <c r="Y45" s="341"/>
      <c r="Z45" s="336"/>
      <c r="AA45" s="336"/>
      <c r="AB45" s="341"/>
    </row>
    <row r="46" spans="1:28" ht="19.5" customHeight="1">
      <c r="A46" s="383">
        <v>107051</v>
      </c>
      <c r="B46" s="81" t="s">
        <v>66</v>
      </c>
      <c r="C46" s="330" t="s">
        <v>22</v>
      </c>
      <c r="D46" s="331"/>
      <c r="E46" s="332"/>
      <c r="F46" s="332"/>
      <c r="G46" s="332">
        <v>729</v>
      </c>
      <c r="H46" s="332"/>
      <c r="I46" s="332">
        <v>300</v>
      </c>
      <c r="J46" s="332"/>
      <c r="K46" s="332"/>
      <c r="L46" s="332"/>
      <c r="M46" s="333">
        <f>SUM(E46:L46)</f>
        <v>1029</v>
      </c>
      <c r="N46" s="364"/>
      <c r="O46" s="364"/>
      <c r="P46" s="334"/>
      <c r="Q46" s="336"/>
      <c r="R46" s="336"/>
      <c r="S46" s="341"/>
      <c r="T46" s="336"/>
      <c r="U46" s="336"/>
      <c r="V46" s="341"/>
      <c r="W46" s="336"/>
      <c r="X46" s="365"/>
      <c r="Y46" s="341"/>
      <c r="Z46" s="341"/>
      <c r="AA46" s="341"/>
      <c r="AB46" s="341"/>
    </row>
    <row r="47" spans="1:28" s="351" customFormat="1" ht="19.5" customHeight="1">
      <c r="A47" s="384">
        <v>107060</v>
      </c>
      <c r="B47" s="81" t="s">
        <v>67</v>
      </c>
      <c r="C47" s="346" t="s">
        <v>22</v>
      </c>
      <c r="D47" s="666"/>
      <c r="E47" s="347">
        <v>59</v>
      </c>
      <c r="F47" s="347"/>
      <c r="G47" s="347">
        <v>21</v>
      </c>
      <c r="H47" s="347">
        <v>5507</v>
      </c>
      <c r="I47" s="347"/>
      <c r="J47" s="347"/>
      <c r="K47" s="347"/>
      <c r="L47" s="347"/>
      <c r="M47" s="333">
        <f>SUM(E47:L47)</f>
        <v>5587</v>
      </c>
      <c r="N47" s="348"/>
      <c r="O47" s="348"/>
      <c r="P47" s="348"/>
      <c r="Q47" s="350"/>
      <c r="R47" s="350"/>
      <c r="S47" s="372"/>
      <c r="T47" s="350"/>
      <c r="U47" s="350"/>
      <c r="V47" s="372"/>
      <c r="W47" s="350"/>
      <c r="X47" s="385"/>
      <c r="Y47" s="372"/>
      <c r="Z47" s="350"/>
      <c r="AA47" s="350"/>
      <c r="AB47" s="372"/>
    </row>
    <row r="48" spans="1:28" s="322" customFormat="1" ht="19.5" customHeight="1">
      <c r="A48" s="379" t="s">
        <v>350</v>
      </c>
      <c r="B48" s="353" t="s">
        <v>68</v>
      </c>
      <c r="C48" s="354"/>
      <c r="D48" s="355">
        <f aca="true" t="shared" si="7" ref="D48:L48">SUM(D43:D47)</f>
        <v>0</v>
      </c>
      <c r="E48" s="356">
        <f t="shared" si="7"/>
        <v>59</v>
      </c>
      <c r="F48" s="356">
        <f t="shared" si="7"/>
        <v>0</v>
      </c>
      <c r="G48" s="356">
        <f t="shared" si="7"/>
        <v>750</v>
      </c>
      <c r="H48" s="356">
        <f t="shared" si="7"/>
        <v>10436</v>
      </c>
      <c r="I48" s="356">
        <f t="shared" si="7"/>
        <v>300</v>
      </c>
      <c r="J48" s="356">
        <f t="shared" si="7"/>
        <v>0</v>
      </c>
      <c r="K48" s="356">
        <f t="shared" si="7"/>
        <v>0</v>
      </c>
      <c r="L48" s="356">
        <f t="shared" si="7"/>
        <v>0</v>
      </c>
      <c r="M48" s="356">
        <f>SUM(M43:M47)</f>
        <v>11545</v>
      </c>
      <c r="N48" s="357"/>
      <c r="O48" s="357"/>
      <c r="P48" s="357"/>
      <c r="Q48" s="369"/>
      <c r="R48" s="369"/>
      <c r="S48" s="360"/>
      <c r="T48" s="369"/>
      <c r="U48" s="369"/>
      <c r="V48" s="360"/>
      <c r="W48" s="369"/>
      <c r="X48" s="380"/>
      <c r="Y48" s="360"/>
      <c r="Z48" s="369"/>
      <c r="AA48" s="369"/>
      <c r="AB48" s="360"/>
    </row>
    <row r="49" spans="1:28" ht="9.75" customHeight="1">
      <c r="A49" s="329"/>
      <c r="B49" s="330"/>
      <c r="C49" s="330"/>
      <c r="D49" s="331"/>
      <c r="E49" s="332"/>
      <c r="F49" s="332"/>
      <c r="G49" s="332"/>
      <c r="H49" s="332"/>
      <c r="I49" s="332"/>
      <c r="J49" s="332"/>
      <c r="K49" s="332"/>
      <c r="L49" s="332"/>
      <c r="M49" s="333"/>
      <c r="N49" s="364"/>
      <c r="O49" s="364"/>
      <c r="P49" s="334"/>
      <c r="Q49" s="328"/>
      <c r="R49" s="328"/>
      <c r="S49" s="341"/>
      <c r="T49" s="336"/>
      <c r="U49" s="336"/>
      <c r="V49" s="341"/>
      <c r="W49" s="336"/>
      <c r="X49" s="365"/>
      <c r="Y49" s="341"/>
      <c r="Z49" s="336"/>
      <c r="AA49" s="336"/>
      <c r="AB49" s="341"/>
    </row>
    <row r="50" spans="1:28" s="351" customFormat="1" ht="19.5" customHeight="1">
      <c r="A50" s="384">
        <v>900080</v>
      </c>
      <c r="B50" s="81" t="s">
        <v>250</v>
      </c>
      <c r="C50" s="346" t="s">
        <v>22</v>
      </c>
      <c r="D50" s="666"/>
      <c r="E50" s="347"/>
      <c r="F50" s="347"/>
      <c r="G50" s="347">
        <v>4193</v>
      </c>
      <c r="H50" s="347"/>
      <c r="I50" s="347"/>
      <c r="J50" s="347"/>
      <c r="K50" s="347"/>
      <c r="L50" s="347"/>
      <c r="M50" s="333">
        <f>SUM(E50:L50)</f>
        <v>4193</v>
      </c>
      <c r="N50" s="348"/>
      <c r="O50" s="348"/>
      <c r="P50" s="348"/>
      <c r="Q50" s="350"/>
      <c r="R50" s="350"/>
      <c r="S50" s="372"/>
      <c r="T50" s="350"/>
      <c r="U50" s="350"/>
      <c r="V50" s="372"/>
      <c r="W50" s="350"/>
      <c r="X50" s="385"/>
      <c r="Y50" s="372"/>
      <c r="Z50" s="350"/>
      <c r="AA50" s="350"/>
      <c r="AB50" s="372"/>
    </row>
    <row r="51" spans="1:28" s="322" customFormat="1" ht="19.5" customHeight="1">
      <c r="A51" s="379" t="s">
        <v>248</v>
      </c>
      <c r="B51" s="353" t="s">
        <v>249</v>
      </c>
      <c r="C51" s="354"/>
      <c r="D51" s="355">
        <f>SUM(D46:D50)</f>
        <v>0</v>
      </c>
      <c r="E51" s="356">
        <f>E50</f>
        <v>0</v>
      </c>
      <c r="F51" s="356">
        <f aca="true" t="shared" si="8" ref="F51:M51">F50</f>
        <v>0</v>
      </c>
      <c r="G51" s="356">
        <f t="shared" si="8"/>
        <v>4193</v>
      </c>
      <c r="H51" s="356">
        <f t="shared" si="8"/>
        <v>0</v>
      </c>
      <c r="I51" s="356">
        <f t="shared" si="8"/>
        <v>0</v>
      </c>
      <c r="J51" s="356">
        <f t="shared" si="8"/>
        <v>0</v>
      </c>
      <c r="K51" s="356">
        <f t="shared" si="8"/>
        <v>0</v>
      </c>
      <c r="L51" s="356">
        <f t="shared" si="8"/>
        <v>0</v>
      </c>
      <c r="M51" s="356">
        <f t="shared" si="8"/>
        <v>4193</v>
      </c>
      <c r="N51" s="357"/>
      <c r="O51" s="357"/>
      <c r="P51" s="357"/>
      <c r="Q51" s="369"/>
      <c r="R51" s="369"/>
      <c r="S51" s="360"/>
      <c r="T51" s="369"/>
      <c r="U51" s="369"/>
      <c r="V51" s="360"/>
      <c r="W51" s="369"/>
      <c r="X51" s="380"/>
      <c r="Y51" s="360"/>
      <c r="Z51" s="369"/>
      <c r="AA51" s="369"/>
      <c r="AB51" s="360"/>
    </row>
    <row r="52" spans="1:28" s="322" customFormat="1" ht="9" customHeight="1">
      <c r="A52" s="379"/>
      <c r="B52" s="353"/>
      <c r="C52" s="354"/>
      <c r="D52" s="355"/>
      <c r="E52" s="356"/>
      <c r="F52" s="356"/>
      <c r="G52" s="356"/>
      <c r="H52" s="356"/>
      <c r="I52" s="356"/>
      <c r="J52" s="356"/>
      <c r="K52" s="356"/>
      <c r="L52" s="356"/>
      <c r="M52" s="356"/>
      <c r="N52" s="357"/>
      <c r="O52" s="357"/>
      <c r="P52" s="357"/>
      <c r="Q52" s="369"/>
      <c r="R52" s="369"/>
      <c r="S52" s="360"/>
      <c r="T52" s="369"/>
      <c r="U52" s="369"/>
      <c r="V52" s="360"/>
      <c r="W52" s="369"/>
      <c r="X52" s="380"/>
      <c r="Y52" s="360"/>
      <c r="Z52" s="369"/>
      <c r="AA52" s="369"/>
      <c r="AB52" s="360"/>
    </row>
    <row r="53" spans="1:28" s="322" customFormat="1" ht="19.5" customHeight="1">
      <c r="A53" s="386"/>
      <c r="B53" s="669" t="s">
        <v>69</v>
      </c>
      <c r="C53" s="353"/>
      <c r="D53" s="355">
        <f aca="true" t="shared" si="9" ref="D53:L53">D10+D16+D19+D24+D30+D36+D41+D48</f>
        <v>23</v>
      </c>
      <c r="E53" s="356">
        <f t="shared" si="9"/>
        <v>49743</v>
      </c>
      <c r="F53" s="356">
        <f t="shared" si="9"/>
        <v>11191</v>
      </c>
      <c r="G53" s="356">
        <f t="shared" si="9"/>
        <v>60966</v>
      </c>
      <c r="H53" s="356">
        <f t="shared" si="9"/>
        <v>10436</v>
      </c>
      <c r="I53" s="356">
        <f t="shared" si="9"/>
        <v>44873</v>
      </c>
      <c r="J53" s="356">
        <f t="shared" si="9"/>
        <v>47715</v>
      </c>
      <c r="K53" s="356">
        <f t="shared" si="9"/>
        <v>47731</v>
      </c>
      <c r="L53" s="356">
        <f t="shared" si="9"/>
        <v>0</v>
      </c>
      <c r="M53" s="356">
        <f>M10+M16+M19+M24+M30+M36+M41+M48+M51</f>
        <v>276848</v>
      </c>
      <c r="N53" s="357"/>
      <c r="O53" s="357"/>
      <c r="P53" s="367"/>
      <c r="Q53" s="368"/>
      <c r="R53" s="368"/>
      <c r="S53" s="368"/>
      <c r="T53" s="369"/>
      <c r="U53" s="369"/>
      <c r="V53" s="369"/>
      <c r="W53" s="369"/>
      <c r="X53" s="369"/>
      <c r="Y53" s="369"/>
      <c r="Z53" s="369"/>
      <c r="AA53" s="369"/>
      <c r="AB53" s="369"/>
    </row>
    <row r="54" spans="1:28" ht="13.5" customHeight="1">
      <c r="A54" s="323"/>
      <c r="B54" s="382"/>
      <c r="C54" s="382"/>
      <c r="D54" s="667"/>
      <c r="E54" s="333"/>
      <c r="F54" s="333"/>
      <c r="G54" s="333"/>
      <c r="H54" s="333"/>
      <c r="I54" s="333"/>
      <c r="J54" s="333"/>
      <c r="K54" s="333"/>
      <c r="L54" s="333"/>
      <c r="M54" s="333"/>
      <c r="N54" s="334"/>
      <c r="O54" s="334"/>
      <c r="P54" s="335"/>
      <c r="Q54" s="328"/>
      <c r="R54" s="328"/>
      <c r="S54" s="328"/>
      <c r="T54" s="336"/>
      <c r="U54" s="336"/>
      <c r="V54" s="336"/>
      <c r="W54" s="336"/>
      <c r="X54" s="336"/>
      <c r="Y54" s="336"/>
      <c r="Z54" s="336"/>
      <c r="AA54" s="336"/>
      <c r="AB54" s="336"/>
    </row>
    <row r="55" spans="1:28" ht="19.5" customHeight="1">
      <c r="A55" s="323"/>
      <c r="B55" s="96" t="s">
        <v>70</v>
      </c>
      <c r="C55" s="387"/>
      <c r="D55" s="668"/>
      <c r="E55" s="333"/>
      <c r="F55" s="333"/>
      <c r="G55" s="333"/>
      <c r="H55" s="332"/>
      <c r="I55" s="332"/>
      <c r="J55" s="333"/>
      <c r="K55" s="333"/>
      <c r="L55" s="333"/>
      <c r="M55" s="333"/>
      <c r="N55" s="334"/>
      <c r="O55" s="334"/>
      <c r="P55" s="335"/>
      <c r="Q55" s="328"/>
      <c r="R55" s="328"/>
      <c r="S55" s="328"/>
      <c r="T55" s="336"/>
      <c r="U55" s="336"/>
      <c r="V55" s="336"/>
      <c r="W55" s="336"/>
      <c r="X55" s="336"/>
      <c r="Y55" s="336"/>
      <c r="Z55" s="336"/>
      <c r="AA55" s="336"/>
      <c r="AB55" s="336"/>
    </row>
    <row r="56" spans="1:28" ht="19.5" customHeight="1">
      <c r="A56" s="329" t="s">
        <v>20</v>
      </c>
      <c r="B56" s="81" t="s">
        <v>21</v>
      </c>
      <c r="C56" s="330" t="s">
        <v>22</v>
      </c>
      <c r="D56" s="331">
        <v>12</v>
      </c>
      <c r="E56" s="332">
        <v>33977</v>
      </c>
      <c r="F56" s="332">
        <v>8729</v>
      </c>
      <c r="G56" s="332">
        <v>10364</v>
      </c>
      <c r="H56" s="332"/>
      <c r="I56" s="332">
        <v>468</v>
      </c>
      <c r="J56" s="332">
        <v>99</v>
      </c>
      <c r="K56" s="332"/>
      <c r="L56" s="332"/>
      <c r="M56" s="333">
        <f>SUM(E56:L56)</f>
        <v>53637</v>
      </c>
      <c r="N56" s="334"/>
      <c r="O56" s="334"/>
      <c r="P56" s="335"/>
      <c r="Q56" s="328"/>
      <c r="R56" s="328"/>
      <c r="S56" s="328"/>
      <c r="T56" s="336"/>
      <c r="U56" s="336"/>
      <c r="V56" s="336"/>
      <c r="W56" s="336"/>
      <c r="X56" s="336"/>
      <c r="Y56" s="336"/>
      <c r="Z56" s="336"/>
      <c r="AA56" s="336"/>
      <c r="AB56" s="336"/>
    </row>
    <row r="57" spans="1:28" ht="19.5" customHeight="1">
      <c r="A57" s="329" t="s">
        <v>251</v>
      </c>
      <c r="B57" s="81" t="s">
        <v>252</v>
      </c>
      <c r="C57" s="330" t="s">
        <v>22</v>
      </c>
      <c r="D57" s="331"/>
      <c r="E57" s="332">
        <v>6205</v>
      </c>
      <c r="F57" s="332">
        <v>1921</v>
      </c>
      <c r="G57" s="332">
        <v>562</v>
      </c>
      <c r="H57" s="332"/>
      <c r="I57" s="332">
        <v>73</v>
      </c>
      <c r="J57" s="332"/>
      <c r="K57" s="332"/>
      <c r="L57" s="332"/>
      <c r="M57" s="333">
        <f>SUM(E57:L57)</f>
        <v>8761</v>
      </c>
      <c r="N57" s="334"/>
      <c r="O57" s="334"/>
      <c r="P57" s="335"/>
      <c r="Q57" s="328"/>
      <c r="R57" s="328"/>
      <c r="S57" s="328"/>
      <c r="T57" s="336"/>
      <c r="U57" s="336"/>
      <c r="V57" s="336"/>
      <c r="W57" s="336"/>
      <c r="X57" s="336"/>
      <c r="Y57" s="336"/>
      <c r="Z57" s="336"/>
      <c r="AA57" s="336"/>
      <c r="AB57" s="336"/>
    </row>
    <row r="58" spans="1:28" s="322" customFormat="1" ht="19.5" customHeight="1">
      <c r="A58" s="386"/>
      <c r="B58" s="669" t="s">
        <v>71</v>
      </c>
      <c r="C58" s="353"/>
      <c r="D58" s="355">
        <f aca="true" t="shared" si="10" ref="D58:L58">SUM(D56:D56)</f>
        <v>12</v>
      </c>
      <c r="E58" s="356">
        <f t="shared" si="10"/>
        <v>33977</v>
      </c>
      <c r="F58" s="356">
        <f t="shared" si="10"/>
        <v>8729</v>
      </c>
      <c r="G58" s="356">
        <f t="shared" si="10"/>
        <v>10364</v>
      </c>
      <c r="H58" s="356">
        <f t="shared" si="10"/>
        <v>0</v>
      </c>
      <c r="I58" s="356">
        <f t="shared" si="10"/>
        <v>468</v>
      </c>
      <c r="J58" s="356">
        <f t="shared" si="10"/>
        <v>99</v>
      </c>
      <c r="K58" s="356">
        <f t="shared" si="10"/>
        <v>0</v>
      </c>
      <c r="L58" s="356">
        <f t="shared" si="10"/>
        <v>0</v>
      </c>
      <c r="M58" s="356">
        <f>SUM(M56:M57)</f>
        <v>62398</v>
      </c>
      <c r="N58" s="357"/>
      <c r="O58" s="357"/>
      <c r="P58" s="367"/>
      <c r="Q58" s="368"/>
      <c r="R58" s="368"/>
      <c r="S58" s="368"/>
      <c r="T58" s="369"/>
      <c r="U58" s="369"/>
      <c r="V58" s="369"/>
      <c r="W58" s="369"/>
      <c r="X58" s="369"/>
      <c r="Y58" s="369"/>
      <c r="Z58" s="369"/>
      <c r="AA58" s="369"/>
      <c r="AB58" s="369"/>
    </row>
    <row r="59" spans="1:28" ht="15" customHeight="1">
      <c r="A59" s="323"/>
      <c r="B59" s="382"/>
      <c r="C59" s="382"/>
      <c r="D59" s="667"/>
      <c r="E59" s="333"/>
      <c r="F59" s="333"/>
      <c r="G59" s="333"/>
      <c r="H59" s="333"/>
      <c r="I59" s="333"/>
      <c r="J59" s="333"/>
      <c r="K59" s="333"/>
      <c r="L59" s="333"/>
      <c r="M59" s="333"/>
      <c r="N59" s="334"/>
      <c r="O59" s="334"/>
      <c r="P59" s="335"/>
      <c r="Q59" s="328"/>
      <c r="R59" s="328"/>
      <c r="S59" s="328"/>
      <c r="T59" s="336"/>
      <c r="U59" s="336"/>
      <c r="V59" s="336"/>
      <c r="W59" s="336"/>
      <c r="X59" s="336"/>
      <c r="Y59" s="336"/>
      <c r="Z59" s="336"/>
      <c r="AA59" s="336"/>
      <c r="AB59" s="336"/>
    </row>
    <row r="60" spans="1:28" s="322" customFormat="1" ht="24.75" customHeight="1">
      <c r="A60" s="388"/>
      <c r="B60" s="670" t="s">
        <v>72</v>
      </c>
      <c r="C60" s="353"/>
      <c r="D60" s="355">
        <f aca="true" t="shared" si="11" ref="D60:M60">D53+D58</f>
        <v>35</v>
      </c>
      <c r="E60" s="356">
        <f t="shared" si="11"/>
        <v>83720</v>
      </c>
      <c r="F60" s="356">
        <f t="shared" si="11"/>
        <v>19920</v>
      </c>
      <c r="G60" s="356">
        <f t="shared" si="11"/>
        <v>71330</v>
      </c>
      <c r="H60" s="356">
        <f t="shared" si="11"/>
        <v>10436</v>
      </c>
      <c r="I60" s="356">
        <f t="shared" si="11"/>
        <v>45341</v>
      </c>
      <c r="J60" s="356">
        <f t="shared" si="11"/>
        <v>47814</v>
      </c>
      <c r="K60" s="356">
        <f t="shared" si="11"/>
        <v>47731</v>
      </c>
      <c r="L60" s="356">
        <f t="shared" si="11"/>
        <v>0</v>
      </c>
      <c r="M60" s="356">
        <f t="shared" si="11"/>
        <v>339246</v>
      </c>
      <c r="N60" s="389"/>
      <c r="O60" s="389"/>
      <c r="P60" s="390"/>
      <c r="Q60" s="361"/>
      <c r="R60" s="361"/>
      <c r="S60" s="362"/>
      <c r="T60" s="361"/>
      <c r="U60" s="361"/>
      <c r="V60" s="362"/>
      <c r="W60" s="361"/>
      <c r="X60" s="361"/>
      <c r="Y60" s="362"/>
      <c r="Z60" s="362"/>
      <c r="AA60" s="361"/>
      <c r="AB60" s="362"/>
    </row>
    <row r="61" ht="13.5" customHeight="1"/>
    <row r="62" ht="13.5" customHeight="1"/>
    <row r="63" ht="13.5" customHeight="1"/>
  </sheetData>
  <sheetProtection/>
  <mergeCells count="17">
    <mergeCell ref="G4:G5"/>
    <mergeCell ref="D4:D5"/>
    <mergeCell ref="I4:I5"/>
    <mergeCell ref="A4:A5"/>
    <mergeCell ref="B4:B5"/>
    <mergeCell ref="E4:E5"/>
    <mergeCell ref="F4:F5"/>
    <mergeCell ref="L4:L5"/>
    <mergeCell ref="A1:M1"/>
    <mergeCell ref="Z4:AB4"/>
    <mergeCell ref="T4:V4"/>
    <mergeCell ref="W4:Y4"/>
    <mergeCell ref="M4:M5"/>
    <mergeCell ref="Q4:S4"/>
    <mergeCell ref="J4:J5"/>
    <mergeCell ref="K4:K5"/>
    <mergeCell ref="H4:H5"/>
  </mergeCells>
  <printOptions horizontalCentered="1" verticalCentered="1"/>
  <pageMargins left="0.07874015748031496" right="0.07874015748031496" top="0" bottom="0" header="0" footer="0"/>
  <pageSetup fitToHeight="1" fitToWidth="1" horizontalDpi="300" verticalDpi="300" orientation="landscape" paperSize="9" scale="51" r:id="rId1"/>
  <rowBreaks count="1" manualBreakCount="1">
    <brk id="41" max="19" man="1"/>
  </rowBreaks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U58"/>
  <sheetViews>
    <sheetView zoomScale="80" zoomScaleNormal="80" zoomScaleSheetLayoutView="71" zoomScalePageLayoutView="0" workbookViewId="0" topLeftCell="D1">
      <selection activeCell="M3" sqref="M3:N3"/>
    </sheetView>
  </sheetViews>
  <sheetFormatPr defaultColWidth="10.625" defaultRowHeight="12.75"/>
  <cols>
    <col min="1" max="1" width="6.75390625" style="66" customWidth="1"/>
    <col min="2" max="2" width="13.625" style="66" customWidth="1"/>
    <col min="3" max="3" width="0.12890625" style="66" hidden="1" customWidth="1"/>
    <col min="4" max="4" width="76.75390625" style="66" customWidth="1"/>
    <col min="5" max="5" width="22.00390625" style="66" customWidth="1"/>
    <col min="6" max="6" width="20.50390625" style="66" customWidth="1"/>
    <col min="7" max="7" width="17.75390625" style="66" customWidth="1"/>
    <col min="8" max="9" width="15.125" style="66" customWidth="1"/>
    <col min="10" max="10" width="17.00390625" style="66" customWidth="1"/>
    <col min="11" max="11" width="16.50390625" style="66" customWidth="1"/>
    <col min="12" max="12" width="17.625" style="66" customWidth="1"/>
    <col min="13" max="13" width="17.375" style="66" customWidth="1"/>
    <col min="14" max="14" width="21.00390625" style="66" customWidth="1"/>
    <col min="15" max="16384" width="10.625" style="66" customWidth="1"/>
  </cols>
  <sheetData>
    <row r="1" spans="1:18" s="318" customFormat="1" ht="18">
      <c r="A1" s="984" t="s">
        <v>86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984"/>
      <c r="Q1" s="984"/>
      <c r="R1" s="984"/>
    </row>
    <row r="2" spans="3:14" s="318" customFormat="1" ht="13.5">
      <c r="C2" s="319"/>
      <c r="D2" s="319"/>
      <c r="N2" s="320" t="s">
        <v>780</v>
      </c>
    </row>
    <row r="3" spans="3:14" s="318" customFormat="1" ht="12.75">
      <c r="C3" s="319"/>
      <c r="D3" s="319"/>
      <c r="M3" s="990" t="s">
        <v>423</v>
      </c>
      <c r="N3" s="990"/>
    </row>
    <row r="4" spans="1:14" s="394" customFormat="1" ht="40.5" customHeight="1">
      <c r="A4" s="982" t="s">
        <v>73</v>
      </c>
      <c r="B4" s="982" t="s">
        <v>9</v>
      </c>
      <c r="C4" s="982" t="s">
        <v>74</v>
      </c>
      <c r="D4" s="995" t="s">
        <v>403</v>
      </c>
      <c r="E4" s="993" t="s">
        <v>257</v>
      </c>
      <c r="F4" s="994"/>
      <c r="G4" s="982" t="s">
        <v>75</v>
      </c>
      <c r="H4" s="982" t="s">
        <v>76</v>
      </c>
      <c r="I4" s="982" t="s">
        <v>77</v>
      </c>
      <c r="J4" s="982" t="s">
        <v>78</v>
      </c>
      <c r="K4" s="982" t="s">
        <v>79</v>
      </c>
      <c r="L4" s="982" t="s">
        <v>80</v>
      </c>
      <c r="M4" s="982" t="s">
        <v>263</v>
      </c>
      <c r="N4" s="991" t="s">
        <v>81</v>
      </c>
    </row>
    <row r="5" spans="1:14" s="394" customFormat="1" ht="46.5" customHeight="1">
      <c r="A5" s="983"/>
      <c r="B5" s="983"/>
      <c r="C5" s="983"/>
      <c r="D5" s="996"/>
      <c r="E5" s="392" t="s">
        <v>82</v>
      </c>
      <c r="F5" s="393" t="s">
        <v>83</v>
      </c>
      <c r="G5" s="983"/>
      <c r="H5" s="983"/>
      <c r="I5" s="983"/>
      <c r="J5" s="983"/>
      <c r="K5" s="983"/>
      <c r="L5" s="983"/>
      <c r="M5" s="983"/>
      <c r="N5" s="992"/>
    </row>
    <row r="6" spans="1:14" ht="24.75" customHeight="1">
      <c r="A6" s="395"/>
      <c r="B6" s="396"/>
      <c r="C6" s="397"/>
      <c r="D6" s="398" t="s">
        <v>19</v>
      </c>
      <c r="E6" s="399"/>
      <c r="F6" s="400"/>
      <c r="G6" s="400"/>
      <c r="H6" s="401"/>
      <c r="I6" s="401"/>
      <c r="J6" s="400"/>
      <c r="K6" s="401"/>
      <c r="L6" s="401"/>
      <c r="M6" s="400"/>
      <c r="N6" s="400"/>
    </row>
    <row r="7" spans="1:14" ht="21.75" customHeight="1">
      <c r="A7" s="402"/>
      <c r="B7" s="403" t="s">
        <v>20</v>
      </c>
      <c r="C7" s="404"/>
      <c r="D7" s="673" t="s">
        <v>21</v>
      </c>
      <c r="E7" s="347"/>
      <c r="F7" s="347"/>
      <c r="G7" s="347"/>
      <c r="H7" s="347">
        <v>2</v>
      </c>
      <c r="I7" s="347">
        <v>520</v>
      </c>
      <c r="J7" s="347"/>
      <c r="K7" s="347"/>
      <c r="L7" s="347"/>
      <c r="M7" s="347"/>
      <c r="N7" s="370">
        <f>SUM(E7:M7)</f>
        <v>522</v>
      </c>
    </row>
    <row r="8" spans="1:14" ht="21.75" customHeight="1">
      <c r="A8" s="402"/>
      <c r="B8" s="405" t="s">
        <v>23</v>
      </c>
      <c r="C8" s="346">
        <v>960302</v>
      </c>
      <c r="D8" s="673" t="s">
        <v>142</v>
      </c>
      <c r="E8" s="347"/>
      <c r="F8" s="347"/>
      <c r="G8" s="347"/>
      <c r="H8" s="347"/>
      <c r="I8" s="347">
        <v>114</v>
      </c>
      <c r="J8" s="347"/>
      <c r="K8" s="347"/>
      <c r="L8" s="347"/>
      <c r="M8" s="347"/>
      <c r="N8" s="370">
        <f>SUM(E8:M8)</f>
        <v>114</v>
      </c>
    </row>
    <row r="9" spans="1:14" ht="21.75" customHeight="1">
      <c r="A9" s="402"/>
      <c r="B9" s="406" t="s">
        <v>736</v>
      </c>
      <c r="C9" s="346"/>
      <c r="D9" s="664" t="s">
        <v>25</v>
      </c>
      <c r="E9" s="347"/>
      <c r="F9" s="347"/>
      <c r="G9" s="347"/>
      <c r="H9" s="347"/>
      <c r="I9" s="347">
        <v>3198</v>
      </c>
      <c r="J9" s="347"/>
      <c r="K9" s="347"/>
      <c r="L9" s="347"/>
      <c r="M9" s="347"/>
      <c r="N9" s="370">
        <f>SUM(E9:M9)</f>
        <v>3198</v>
      </c>
    </row>
    <row r="10" spans="1:14" ht="21.75" customHeight="1">
      <c r="A10" s="407"/>
      <c r="B10" s="403" t="s">
        <v>26</v>
      </c>
      <c r="C10" s="404"/>
      <c r="D10" s="673" t="s">
        <v>143</v>
      </c>
      <c r="E10" s="347">
        <v>118289</v>
      </c>
      <c r="F10" s="347"/>
      <c r="G10" s="347">
        <v>17893</v>
      </c>
      <c r="H10" s="370"/>
      <c r="I10" s="370"/>
      <c r="J10" s="370"/>
      <c r="K10" s="370"/>
      <c r="L10" s="370"/>
      <c r="M10" s="347">
        <v>3606</v>
      </c>
      <c r="N10" s="370">
        <f>SUM(E10:M10)</f>
        <v>139788</v>
      </c>
    </row>
    <row r="11" spans="1:14" ht="21.75" customHeight="1">
      <c r="A11" s="407"/>
      <c r="B11" s="408" t="s">
        <v>27</v>
      </c>
      <c r="C11" s="404"/>
      <c r="D11" s="673" t="s">
        <v>28</v>
      </c>
      <c r="E11" s="347"/>
      <c r="F11" s="347"/>
      <c r="G11" s="370"/>
      <c r="H11" s="370"/>
      <c r="I11" s="347"/>
      <c r="J11" s="370"/>
      <c r="K11" s="370"/>
      <c r="L11" s="370"/>
      <c r="M11" s="347">
        <v>20306</v>
      </c>
      <c r="N11" s="370">
        <f>SUM(E11:M11)</f>
        <v>20306</v>
      </c>
    </row>
    <row r="12" spans="1:14" s="414" customFormat="1" ht="21.75" customHeight="1">
      <c r="A12" s="409" t="s">
        <v>341</v>
      </c>
      <c r="B12" s="410"/>
      <c r="C12" s="411"/>
      <c r="D12" s="412" t="s">
        <v>29</v>
      </c>
      <c r="E12" s="413">
        <f aca="true" t="shared" si="0" ref="E12:M12">SUM(E7:E11)</f>
        <v>118289</v>
      </c>
      <c r="F12" s="413">
        <f t="shared" si="0"/>
        <v>0</v>
      </c>
      <c r="G12" s="413">
        <f t="shared" si="0"/>
        <v>17893</v>
      </c>
      <c r="H12" s="413">
        <f t="shared" si="0"/>
        <v>2</v>
      </c>
      <c r="I12" s="413">
        <f t="shared" si="0"/>
        <v>3832</v>
      </c>
      <c r="J12" s="413">
        <f t="shared" si="0"/>
        <v>0</v>
      </c>
      <c r="K12" s="413">
        <f t="shared" si="0"/>
        <v>0</v>
      </c>
      <c r="L12" s="413">
        <f t="shared" si="0"/>
        <v>0</v>
      </c>
      <c r="M12" s="413">
        <f t="shared" si="0"/>
        <v>23912</v>
      </c>
      <c r="N12" s="413">
        <f>SUM(N7:N11)</f>
        <v>163928</v>
      </c>
    </row>
    <row r="13" spans="1:14" ht="13.5" customHeight="1">
      <c r="A13" s="402"/>
      <c r="B13" s="415"/>
      <c r="C13" s="416"/>
      <c r="D13" s="417"/>
      <c r="E13" s="418"/>
      <c r="F13" s="418"/>
      <c r="G13" s="418"/>
      <c r="H13" s="418"/>
      <c r="I13" s="418"/>
      <c r="J13" s="418"/>
      <c r="K13" s="418"/>
      <c r="L13" s="418"/>
      <c r="M13" s="418"/>
      <c r="N13" s="418"/>
    </row>
    <row r="14" spans="1:14" ht="21.75" customHeight="1">
      <c r="A14" s="419"/>
      <c r="B14" s="403" t="s">
        <v>254</v>
      </c>
      <c r="C14" s="404"/>
      <c r="D14" s="404" t="s">
        <v>256</v>
      </c>
      <c r="E14" s="347"/>
      <c r="F14" s="347">
        <v>2613</v>
      </c>
      <c r="G14" s="347"/>
      <c r="H14" s="347"/>
      <c r="I14" s="347"/>
      <c r="J14" s="347"/>
      <c r="K14" s="347"/>
      <c r="L14" s="347"/>
      <c r="M14" s="347"/>
      <c r="N14" s="370">
        <f>SUM(E14:M14)</f>
        <v>2613</v>
      </c>
    </row>
    <row r="15" spans="1:14" ht="21.75" customHeight="1">
      <c r="A15" s="419"/>
      <c r="B15" s="403" t="s">
        <v>30</v>
      </c>
      <c r="C15" s="404"/>
      <c r="D15" s="404" t="s">
        <v>31</v>
      </c>
      <c r="E15" s="347"/>
      <c r="F15" s="347">
        <v>2631</v>
      </c>
      <c r="G15" s="347"/>
      <c r="H15" s="347"/>
      <c r="I15" s="347"/>
      <c r="J15" s="347"/>
      <c r="K15" s="347"/>
      <c r="L15" s="347"/>
      <c r="M15" s="347"/>
      <c r="N15" s="370">
        <f>SUM(E15:M15)</f>
        <v>2631</v>
      </c>
    </row>
    <row r="16" spans="1:14" ht="21.75" customHeight="1">
      <c r="A16" s="419"/>
      <c r="B16" s="403" t="s">
        <v>32</v>
      </c>
      <c r="C16" s="404"/>
      <c r="D16" s="404" t="s">
        <v>259</v>
      </c>
      <c r="E16" s="347"/>
      <c r="F16" s="347"/>
      <c r="G16" s="347"/>
      <c r="H16" s="347"/>
      <c r="I16" s="347">
        <v>8</v>
      </c>
      <c r="J16" s="347"/>
      <c r="K16" s="347"/>
      <c r="L16" s="347"/>
      <c r="M16" s="347"/>
      <c r="N16" s="370">
        <f>SUM(E16:M16)</f>
        <v>8</v>
      </c>
    </row>
    <row r="17" spans="1:14" s="414" customFormat="1" ht="21.75" customHeight="1">
      <c r="A17" s="420" t="s">
        <v>344</v>
      </c>
      <c r="B17" s="421"/>
      <c r="C17" s="422"/>
      <c r="D17" s="420" t="s">
        <v>35</v>
      </c>
      <c r="E17" s="423">
        <f>SUM(E15:E15)</f>
        <v>0</v>
      </c>
      <c r="F17" s="423">
        <f>SUM(F14:F16)</f>
        <v>5244</v>
      </c>
      <c r="G17" s="423">
        <f aca="true" t="shared" si="1" ref="G17:M17">SUM(G14:G16)</f>
        <v>0</v>
      </c>
      <c r="H17" s="423">
        <f t="shared" si="1"/>
        <v>0</v>
      </c>
      <c r="I17" s="423">
        <f t="shared" si="1"/>
        <v>8</v>
      </c>
      <c r="J17" s="423">
        <f t="shared" si="1"/>
        <v>0</v>
      </c>
      <c r="K17" s="423">
        <f t="shared" si="1"/>
        <v>0</v>
      </c>
      <c r="L17" s="423">
        <f t="shared" si="1"/>
        <v>0</v>
      </c>
      <c r="M17" s="423">
        <f t="shared" si="1"/>
        <v>0</v>
      </c>
      <c r="N17" s="423">
        <f>SUM(N14:N16)</f>
        <v>5252</v>
      </c>
    </row>
    <row r="18" spans="1:14" ht="12" customHeight="1">
      <c r="A18" s="419"/>
      <c r="B18" s="403"/>
      <c r="C18" s="424"/>
      <c r="D18" s="404"/>
      <c r="E18" s="347"/>
      <c r="F18" s="347"/>
      <c r="G18" s="347"/>
      <c r="H18" s="347"/>
      <c r="I18" s="347"/>
      <c r="J18" s="347"/>
      <c r="K18" s="347"/>
      <c r="L18" s="347"/>
      <c r="M18" s="347"/>
      <c r="N18" s="370"/>
    </row>
    <row r="19" spans="1:14" ht="21.75" customHeight="1">
      <c r="A19" s="419"/>
      <c r="B19" s="403" t="s">
        <v>742</v>
      </c>
      <c r="C19" s="404"/>
      <c r="D19" s="673" t="s">
        <v>144</v>
      </c>
      <c r="E19" s="347"/>
      <c r="F19" s="347"/>
      <c r="G19" s="347"/>
      <c r="H19" s="347"/>
      <c r="I19" s="347">
        <v>8606</v>
      </c>
      <c r="J19" s="347"/>
      <c r="K19" s="347"/>
      <c r="L19" s="347"/>
      <c r="M19" s="347"/>
      <c r="N19" s="370">
        <f>SUM(E19:M19)</f>
        <v>8606</v>
      </c>
    </row>
    <row r="20" spans="1:14" s="414" customFormat="1" ht="21.75" customHeight="1">
      <c r="A20" s="420" t="s">
        <v>345</v>
      </c>
      <c r="B20" s="425"/>
      <c r="C20" s="426"/>
      <c r="D20" s="420" t="s">
        <v>37</v>
      </c>
      <c r="E20" s="423">
        <f>SUM(E19:E19)</f>
        <v>0</v>
      </c>
      <c r="F20" s="423"/>
      <c r="G20" s="423">
        <f aca="true" t="shared" si="2" ref="G20:N20">SUM(G19:G19)</f>
        <v>0</v>
      </c>
      <c r="H20" s="423">
        <f t="shared" si="2"/>
        <v>0</v>
      </c>
      <c r="I20" s="423">
        <f t="shared" si="2"/>
        <v>8606</v>
      </c>
      <c r="J20" s="423">
        <f t="shared" si="2"/>
        <v>0</v>
      </c>
      <c r="K20" s="423">
        <f t="shared" si="2"/>
        <v>0</v>
      </c>
      <c r="L20" s="423">
        <f t="shared" si="2"/>
        <v>0</v>
      </c>
      <c r="M20" s="423">
        <f t="shared" si="2"/>
        <v>0</v>
      </c>
      <c r="N20" s="423">
        <f t="shared" si="2"/>
        <v>8606</v>
      </c>
    </row>
    <row r="21" spans="1:14" ht="18" customHeight="1">
      <c r="A21" s="376"/>
      <c r="B21" s="404"/>
      <c r="C21" s="427"/>
      <c r="D21" s="428"/>
      <c r="E21" s="370"/>
      <c r="F21" s="370"/>
      <c r="G21" s="370"/>
      <c r="H21" s="370"/>
      <c r="I21" s="370"/>
      <c r="J21" s="370"/>
      <c r="K21" s="370"/>
      <c r="L21" s="370"/>
      <c r="M21" s="370"/>
      <c r="N21" s="370"/>
    </row>
    <row r="22" spans="1:14" ht="21.75" customHeight="1">
      <c r="A22" s="419"/>
      <c r="B22" s="403" t="s">
        <v>40</v>
      </c>
      <c r="C22" s="404"/>
      <c r="D22" s="673" t="s">
        <v>258</v>
      </c>
      <c r="E22" s="347"/>
      <c r="F22" s="347"/>
      <c r="G22" s="347">
        <v>3047</v>
      </c>
      <c r="H22" s="347"/>
      <c r="I22" s="347">
        <v>5</v>
      </c>
      <c r="J22" s="347"/>
      <c r="K22" s="347"/>
      <c r="L22" s="347"/>
      <c r="M22" s="347"/>
      <c r="N22" s="370">
        <f>SUM(E22:M22)</f>
        <v>3052</v>
      </c>
    </row>
    <row r="23" spans="1:14" ht="21.75" customHeight="1">
      <c r="A23" s="419"/>
      <c r="B23" s="403" t="s">
        <v>737</v>
      </c>
      <c r="C23" s="404"/>
      <c r="D23" s="673" t="s">
        <v>42</v>
      </c>
      <c r="E23" s="347"/>
      <c r="F23" s="347"/>
      <c r="G23" s="347">
        <v>2023</v>
      </c>
      <c r="H23" s="347"/>
      <c r="I23" s="347">
        <v>103</v>
      </c>
      <c r="J23" s="347">
        <v>357</v>
      </c>
      <c r="K23" s="347"/>
      <c r="L23" s="347">
        <v>2457</v>
      </c>
      <c r="M23" s="347"/>
      <c r="N23" s="370">
        <f>SUM(E23:M23)</f>
        <v>4940</v>
      </c>
    </row>
    <row r="24" spans="1:14" s="414" customFormat="1" ht="21.75" customHeight="1">
      <c r="A24" s="429" t="s">
        <v>346</v>
      </c>
      <c r="B24" s="421"/>
      <c r="C24" s="422"/>
      <c r="D24" s="420" t="s">
        <v>43</v>
      </c>
      <c r="E24" s="423">
        <f>SUM(E23:E23)</f>
        <v>0</v>
      </c>
      <c r="F24" s="423"/>
      <c r="G24" s="423">
        <f>SUM(G22:G23)</f>
        <v>5070</v>
      </c>
      <c r="H24" s="423">
        <f aca="true" t="shared" si="3" ref="H24:N24">SUM(H22:H23)</f>
        <v>0</v>
      </c>
      <c r="I24" s="423">
        <f t="shared" si="3"/>
        <v>108</v>
      </c>
      <c r="J24" s="423">
        <f t="shared" si="3"/>
        <v>357</v>
      </c>
      <c r="K24" s="423">
        <f t="shared" si="3"/>
        <v>0</v>
      </c>
      <c r="L24" s="423">
        <f t="shared" si="3"/>
        <v>2457</v>
      </c>
      <c r="M24" s="423">
        <f t="shared" si="3"/>
        <v>0</v>
      </c>
      <c r="N24" s="423">
        <f t="shared" si="3"/>
        <v>7992</v>
      </c>
    </row>
    <row r="25" spans="1:14" ht="12" customHeight="1">
      <c r="A25" s="375"/>
      <c r="B25" s="346"/>
      <c r="C25" s="430"/>
      <c r="D25" s="376"/>
      <c r="E25" s="370"/>
      <c r="F25" s="370"/>
      <c r="G25" s="370"/>
      <c r="H25" s="370"/>
      <c r="I25" s="370"/>
      <c r="J25" s="370"/>
      <c r="K25" s="370"/>
      <c r="L25" s="370"/>
      <c r="M25" s="370"/>
      <c r="N25" s="370"/>
    </row>
    <row r="26" spans="1:14" ht="21.75" customHeight="1">
      <c r="A26" s="375"/>
      <c r="B26" s="403" t="s">
        <v>44</v>
      </c>
      <c r="C26" s="430"/>
      <c r="D26" s="673" t="s">
        <v>45</v>
      </c>
      <c r="E26" s="347"/>
      <c r="F26" s="347">
        <v>20210</v>
      </c>
      <c r="G26" s="347"/>
      <c r="H26" s="347"/>
      <c r="I26" s="347">
        <v>483</v>
      </c>
      <c r="J26" s="347"/>
      <c r="K26" s="347"/>
      <c r="L26" s="347"/>
      <c r="M26" s="347"/>
      <c r="N26" s="370">
        <f>SUM(E26:M26)</f>
        <v>20693</v>
      </c>
    </row>
    <row r="27" spans="1:73" ht="21.75" customHeight="1">
      <c r="A27" s="419"/>
      <c r="B27" s="403" t="s">
        <v>46</v>
      </c>
      <c r="C27" s="404"/>
      <c r="D27" s="673" t="s">
        <v>47</v>
      </c>
      <c r="E27" s="347"/>
      <c r="F27" s="347">
        <v>5224</v>
      </c>
      <c r="G27" s="347"/>
      <c r="H27" s="347"/>
      <c r="I27" s="347"/>
      <c r="J27" s="347"/>
      <c r="K27" s="347"/>
      <c r="L27" s="347"/>
      <c r="M27" s="347"/>
      <c r="N27" s="370">
        <f>SUM(E27:M27)</f>
        <v>5224</v>
      </c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</row>
    <row r="28" spans="1:14" ht="21.75" customHeight="1">
      <c r="A28" s="419"/>
      <c r="B28" s="403" t="s">
        <v>49</v>
      </c>
      <c r="C28" s="404"/>
      <c r="D28" s="673" t="s">
        <v>50</v>
      </c>
      <c r="E28" s="347"/>
      <c r="F28" s="347">
        <v>3239</v>
      </c>
      <c r="G28" s="347"/>
      <c r="H28" s="347"/>
      <c r="I28" s="347">
        <v>30</v>
      </c>
      <c r="J28" s="347"/>
      <c r="K28" s="347"/>
      <c r="L28" s="347"/>
      <c r="M28" s="347"/>
      <c r="N28" s="370">
        <f>SUM(E28:M28)</f>
        <v>3269</v>
      </c>
    </row>
    <row r="29" spans="1:14" s="414" customFormat="1" ht="21.75" customHeight="1">
      <c r="A29" s="429" t="s">
        <v>347</v>
      </c>
      <c r="B29" s="421"/>
      <c r="C29" s="422"/>
      <c r="D29" s="420" t="s">
        <v>51</v>
      </c>
      <c r="E29" s="423">
        <f aca="true" t="shared" si="4" ref="E29:N29">SUM(E26:E28)</f>
        <v>0</v>
      </c>
      <c r="F29" s="423">
        <f>SUM(F26:F28)</f>
        <v>28673</v>
      </c>
      <c r="G29" s="423">
        <f t="shared" si="4"/>
        <v>0</v>
      </c>
      <c r="H29" s="423">
        <f t="shared" si="4"/>
        <v>0</v>
      </c>
      <c r="I29" s="423">
        <f t="shared" si="4"/>
        <v>513</v>
      </c>
      <c r="J29" s="423">
        <f t="shared" si="4"/>
        <v>0</v>
      </c>
      <c r="K29" s="423">
        <f t="shared" si="4"/>
        <v>0</v>
      </c>
      <c r="L29" s="423">
        <f t="shared" si="4"/>
        <v>0</v>
      </c>
      <c r="M29" s="423">
        <f t="shared" si="4"/>
        <v>0</v>
      </c>
      <c r="N29" s="423">
        <f t="shared" si="4"/>
        <v>29186</v>
      </c>
    </row>
    <row r="30" spans="1:14" ht="15" customHeight="1">
      <c r="A30" s="375"/>
      <c r="B30" s="346"/>
      <c r="C30" s="430"/>
      <c r="D30" s="376"/>
      <c r="E30" s="370"/>
      <c r="F30" s="370"/>
      <c r="G30" s="370"/>
      <c r="H30" s="370"/>
      <c r="I30" s="370"/>
      <c r="J30" s="370"/>
      <c r="K30" s="370"/>
      <c r="L30" s="370"/>
      <c r="M30" s="370"/>
      <c r="N30" s="370"/>
    </row>
    <row r="31" spans="1:14" ht="21.75" customHeight="1">
      <c r="A31" s="419"/>
      <c r="B31" s="403" t="s">
        <v>741</v>
      </c>
      <c r="C31" s="404">
        <v>931102</v>
      </c>
      <c r="D31" s="673" t="s">
        <v>52</v>
      </c>
      <c r="E31" s="347"/>
      <c r="F31" s="347"/>
      <c r="G31" s="347"/>
      <c r="H31" s="347"/>
      <c r="I31" s="347">
        <v>206</v>
      </c>
      <c r="J31" s="347"/>
      <c r="K31" s="347"/>
      <c r="L31" s="347">
        <v>4128</v>
      </c>
      <c r="M31" s="347"/>
      <c r="N31" s="370">
        <f>SUM(E31:M31)</f>
        <v>4334</v>
      </c>
    </row>
    <row r="32" spans="1:14" ht="24.75" customHeight="1">
      <c r="A32" s="419"/>
      <c r="B32" s="403" t="s">
        <v>55</v>
      </c>
      <c r="C32" s="404">
        <v>910110</v>
      </c>
      <c r="D32" s="674" t="s">
        <v>56</v>
      </c>
      <c r="E32" s="347"/>
      <c r="F32" s="347"/>
      <c r="G32" s="347">
        <v>17857</v>
      </c>
      <c r="H32" s="347"/>
      <c r="I32" s="347"/>
      <c r="J32" s="347"/>
      <c r="K32" s="347"/>
      <c r="L32" s="347">
        <v>2000</v>
      </c>
      <c r="M32" s="347"/>
      <c r="N32" s="370">
        <f>SUM(E32:M32)</f>
        <v>19857</v>
      </c>
    </row>
    <row r="33" spans="1:14" ht="21" customHeight="1">
      <c r="A33" s="419"/>
      <c r="B33" s="403" t="s">
        <v>739</v>
      </c>
      <c r="C33" s="404">
        <v>910110</v>
      </c>
      <c r="D33" s="674" t="s">
        <v>145</v>
      </c>
      <c r="E33" s="347"/>
      <c r="F33" s="347">
        <v>2682</v>
      </c>
      <c r="G33" s="347">
        <v>2100</v>
      </c>
      <c r="H33" s="347"/>
      <c r="I33" s="347">
        <v>524</v>
      </c>
      <c r="J33" s="347"/>
      <c r="K33" s="347"/>
      <c r="L33" s="347"/>
      <c r="M33" s="347"/>
      <c r="N33" s="370">
        <f>SUM(E33:M33)</f>
        <v>5306</v>
      </c>
    </row>
    <row r="34" spans="1:14" s="414" customFormat="1" ht="21.75" customHeight="1">
      <c r="A34" s="429" t="s">
        <v>348</v>
      </c>
      <c r="B34" s="421"/>
      <c r="C34" s="422"/>
      <c r="D34" s="420" t="s">
        <v>58</v>
      </c>
      <c r="E34" s="423">
        <f aca="true" t="shared" si="5" ref="E34:L34">SUM(E31:E33)</f>
        <v>0</v>
      </c>
      <c r="F34" s="423">
        <f t="shared" si="5"/>
        <v>2682</v>
      </c>
      <c r="G34" s="423">
        <f t="shared" si="5"/>
        <v>19957</v>
      </c>
      <c r="H34" s="423">
        <f t="shared" si="5"/>
        <v>0</v>
      </c>
      <c r="I34" s="423">
        <f t="shared" si="5"/>
        <v>730</v>
      </c>
      <c r="J34" s="423">
        <f t="shared" si="5"/>
        <v>0</v>
      </c>
      <c r="K34" s="423">
        <f t="shared" si="5"/>
        <v>0</v>
      </c>
      <c r="L34" s="423">
        <f t="shared" si="5"/>
        <v>6128</v>
      </c>
      <c r="M34" s="423">
        <f>SUM(M31:M33)</f>
        <v>0</v>
      </c>
      <c r="N34" s="423">
        <f>SUM(N31:N33)</f>
        <v>29497</v>
      </c>
    </row>
    <row r="35" spans="1:14" ht="10.5" customHeight="1">
      <c r="A35" s="375"/>
      <c r="B35" s="404"/>
      <c r="C35" s="430"/>
      <c r="D35" s="376"/>
      <c r="E35" s="370"/>
      <c r="F35" s="370"/>
      <c r="G35" s="370"/>
      <c r="H35" s="370"/>
      <c r="I35" s="370"/>
      <c r="J35" s="370"/>
      <c r="K35" s="370"/>
      <c r="L35" s="370"/>
      <c r="M35" s="370"/>
      <c r="N35" s="370"/>
    </row>
    <row r="36" spans="1:14" ht="21.75" customHeight="1">
      <c r="A36" s="407"/>
      <c r="B36" s="403" t="s">
        <v>243</v>
      </c>
      <c r="C36" s="424"/>
      <c r="D36" s="664" t="s">
        <v>261</v>
      </c>
      <c r="E36" s="347"/>
      <c r="F36" s="370"/>
      <c r="G36" s="370"/>
      <c r="H36" s="370"/>
      <c r="I36" s="347">
        <v>2303</v>
      </c>
      <c r="J36" s="370"/>
      <c r="K36" s="370"/>
      <c r="L36" s="370"/>
      <c r="M36" s="370"/>
      <c r="N36" s="370">
        <f>SUM(E36:M36)</f>
        <v>2303</v>
      </c>
    </row>
    <row r="37" spans="1:14" ht="21.75" customHeight="1">
      <c r="A37" s="407"/>
      <c r="B37" s="403" t="s">
        <v>734</v>
      </c>
      <c r="C37" s="424"/>
      <c r="D37" s="664" t="s">
        <v>262</v>
      </c>
      <c r="E37" s="347"/>
      <c r="F37" s="370"/>
      <c r="G37" s="370"/>
      <c r="H37" s="370"/>
      <c r="I37" s="347">
        <v>5807</v>
      </c>
      <c r="J37" s="370"/>
      <c r="K37" s="370"/>
      <c r="L37" s="370"/>
      <c r="M37" s="370"/>
      <c r="N37" s="370">
        <f>SUM(E37:M37)</f>
        <v>5807</v>
      </c>
    </row>
    <row r="38" spans="1:14" s="414" customFormat="1" ht="21.75" customHeight="1">
      <c r="A38" s="429" t="s">
        <v>349</v>
      </c>
      <c r="B38" s="431"/>
      <c r="C38" s="432"/>
      <c r="D38" s="420" t="s">
        <v>59</v>
      </c>
      <c r="E38" s="423">
        <f>SUM(E37:E37)</f>
        <v>0</v>
      </c>
      <c r="F38" s="423">
        <f>SUM(F37:F37)</f>
        <v>0</v>
      </c>
      <c r="G38" s="423">
        <f>SUM(G37:G37)</f>
        <v>0</v>
      </c>
      <c r="H38" s="423">
        <f>SUM(H37:H37)</f>
        <v>0</v>
      </c>
      <c r="I38" s="423">
        <f aca="true" t="shared" si="6" ref="I38:N38">SUM(I36:I37)</f>
        <v>8110</v>
      </c>
      <c r="J38" s="423">
        <f t="shared" si="6"/>
        <v>0</v>
      </c>
      <c r="K38" s="423">
        <f t="shared" si="6"/>
        <v>0</v>
      </c>
      <c r="L38" s="423">
        <f t="shared" si="6"/>
        <v>0</v>
      </c>
      <c r="M38" s="423">
        <f t="shared" si="6"/>
        <v>0</v>
      </c>
      <c r="N38" s="423">
        <f t="shared" si="6"/>
        <v>8110</v>
      </c>
    </row>
    <row r="39" spans="1:14" ht="10.5" customHeight="1">
      <c r="A39" s="375"/>
      <c r="B39" s="403"/>
      <c r="C39" s="424"/>
      <c r="D39" s="376"/>
      <c r="E39" s="370"/>
      <c r="F39" s="370"/>
      <c r="G39" s="370"/>
      <c r="H39" s="370"/>
      <c r="I39" s="370"/>
      <c r="J39" s="370"/>
      <c r="K39" s="370"/>
      <c r="L39" s="370"/>
      <c r="M39" s="370"/>
      <c r="N39" s="370"/>
    </row>
    <row r="40" spans="1:14" ht="21.75" customHeight="1">
      <c r="A40" s="375"/>
      <c r="B40" s="403" t="s">
        <v>60</v>
      </c>
      <c r="C40" s="404">
        <v>889921</v>
      </c>
      <c r="D40" s="673" t="s">
        <v>260</v>
      </c>
      <c r="E40" s="347"/>
      <c r="F40" s="347">
        <v>383</v>
      </c>
      <c r="G40" s="347"/>
      <c r="H40" s="347"/>
      <c r="I40" s="347">
        <v>40</v>
      </c>
      <c r="J40" s="347"/>
      <c r="K40" s="347"/>
      <c r="L40" s="347"/>
      <c r="M40" s="347"/>
      <c r="N40" s="370">
        <f>SUM(E40:M40)</f>
        <v>423</v>
      </c>
    </row>
    <row r="41" spans="1:14" ht="21.75" customHeight="1">
      <c r="A41" s="375"/>
      <c r="B41" s="403" t="s">
        <v>146</v>
      </c>
      <c r="C41" s="404">
        <v>889921</v>
      </c>
      <c r="D41" s="673" t="s">
        <v>66</v>
      </c>
      <c r="E41" s="347"/>
      <c r="F41" s="347"/>
      <c r="G41" s="347"/>
      <c r="H41" s="347"/>
      <c r="I41" s="347">
        <v>1144</v>
      </c>
      <c r="J41" s="347"/>
      <c r="K41" s="347"/>
      <c r="L41" s="347"/>
      <c r="M41" s="347"/>
      <c r="N41" s="370">
        <f>SUM(E41:M41)</f>
        <v>1144</v>
      </c>
    </row>
    <row r="42" spans="1:14" ht="21.75" customHeight="1">
      <c r="A42" s="419"/>
      <c r="B42" s="403" t="s">
        <v>147</v>
      </c>
      <c r="C42" s="404">
        <v>889921</v>
      </c>
      <c r="D42" s="673" t="s">
        <v>148</v>
      </c>
      <c r="E42" s="347"/>
      <c r="F42" s="347"/>
      <c r="G42" s="347"/>
      <c r="H42" s="347"/>
      <c r="I42" s="347"/>
      <c r="J42" s="347"/>
      <c r="K42" s="347">
        <v>60</v>
      </c>
      <c r="L42" s="347"/>
      <c r="M42" s="347"/>
      <c r="N42" s="370">
        <f>SUM(E42:M42)</f>
        <v>60</v>
      </c>
    </row>
    <row r="43" spans="1:14" s="414" customFormat="1" ht="21.75" customHeight="1">
      <c r="A43" s="429" t="s">
        <v>350</v>
      </c>
      <c r="B43" s="421"/>
      <c r="C43" s="422"/>
      <c r="D43" s="420" t="s">
        <v>149</v>
      </c>
      <c r="E43" s="423">
        <f>SUM(E41:E42)</f>
        <v>0</v>
      </c>
      <c r="F43" s="423">
        <f>SUM(F40:F42)</f>
        <v>383</v>
      </c>
      <c r="G43" s="423">
        <f aca="true" t="shared" si="7" ref="G43:M43">SUM(G40:G42)</f>
        <v>0</v>
      </c>
      <c r="H43" s="423">
        <f t="shared" si="7"/>
        <v>0</v>
      </c>
      <c r="I43" s="423">
        <f t="shared" si="7"/>
        <v>1184</v>
      </c>
      <c r="J43" s="423">
        <f t="shared" si="7"/>
        <v>0</v>
      </c>
      <c r="K43" s="423">
        <f t="shared" si="7"/>
        <v>60</v>
      </c>
      <c r="L43" s="423">
        <f t="shared" si="7"/>
        <v>0</v>
      </c>
      <c r="M43" s="423">
        <f t="shared" si="7"/>
        <v>0</v>
      </c>
      <c r="N43" s="423">
        <f>SUM(N40:N42)</f>
        <v>1627</v>
      </c>
    </row>
    <row r="44" spans="1:14" ht="10.5" customHeight="1">
      <c r="A44" s="375"/>
      <c r="B44" s="403"/>
      <c r="C44" s="424"/>
      <c r="D44" s="376"/>
      <c r="E44" s="370"/>
      <c r="F44" s="370"/>
      <c r="G44" s="370"/>
      <c r="H44" s="370"/>
      <c r="I44" s="370"/>
      <c r="J44" s="370"/>
      <c r="K44" s="370"/>
      <c r="L44" s="370"/>
      <c r="M44" s="370"/>
      <c r="N44" s="370"/>
    </row>
    <row r="45" spans="1:14" ht="21.75" customHeight="1">
      <c r="A45" s="407"/>
      <c r="B45" s="403" t="s">
        <v>150</v>
      </c>
      <c r="C45" s="404"/>
      <c r="D45" s="673" t="s">
        <v>151</v>
      </c>
      <c r="E45" s="370"/>
      <c r="F45" s="370"/>
      <c r="G45" s="370"/>
      <c r="H45" s="347">
        <v>66623</v>
      </c>
      <c r="I45" s="347"/>
      <c r="J45" s="370"/>
      <c r="K45" s="370"/>
      <c r="L45" s="370"/>
      <c r="M45" s="370"/>
      <c r="N45" s="370">
        <f>SUM(E45:M45)</f>
        <v>66623</v>
      </c>
    </row>
    <row r="46" spans="1:14" ht="21.75" customHeight="1">
      <c r="A46" s="407"/>
      <c r="B46" s="403" t="s">
        <v>265</v>
      </c>
      <c r="C46" s="404"/>
      <c r="D46" s="81" t="s">
        <v>266</v>
      </c>
      <c r="E46" s="370"/>
      <c r="F46" s="370"/>
      <c r="G46" s="370"/>
      <c r="H46" s="347"/>
      <c r="I46" s="347"/>
      <c r="J46" s="370"/>
      <c r="K46" s="370"/>
      <c r="L46" s="370"/>
      <c r="M46" s="370">
        <v>11000</v>
      </c>
      <c r="N46" s="370">
        <f>SUM(E46:M46)</f>
        <v>11000</v>
      </c>
    </row>
    <row r="47" spans="1:14" ht="21.75" customHeight="1">
      <c r="A47" s="407"/>
      <c r="B47" s="403" t="s">
        <v>264</v>
      </c>
      <c r="C47" s="404"/>
      <c r="D47" s="81" t="s">
        <v>250</v>
      </c>
      <c r="E47" s="370"/>
      <c r="F47" s="370"/>
      <c r="G47" s="370"/>
      <c r="H47" s="347"/>
      <c r="I47" s="347">
        <v>8403</v>
      </c>
      <c r="J47" s="370"/>
      <c r="K47" s="370"/>
      <c r="L47" s="370"/>
      <c r="M47" s="370"/>
      <c r="N47" s="370">
        <f>SUM(E47:M47)</f>
        <v>8403</v>
      </c>
    </row>
    <row r="48" spans="1:28" s="322" customFormat="1" ht="19.5" customHeight="1">
      <c r="A48" s="379" t="s">
        <v>248</v>
      </c>
      <c r="B48" s="353"/>
      <c r="C48" s="354"/>
      <c r="D48" s="353" t="s">
        <v>249</v>
      </c>
      <c r="E48" s="356">
        <f>SUM(E45:E47)</f>
        <v>0</v>
      </c>
      <c r="F48" s="356">
        <f aca="true" t="shared" si="8" ref="F48:N48">SUM(F45:F47)</f>
        <v>0</v>
      </c>
      <c r="G48" s="356">
        <f t="shared" si="8"/>
        <v>0</v>
      </c>
      <c r="H48" s="356">
        <f t="shared" si="8"/>
        <v>66623</v>
      </c>
      <c r="I48" s="356">
        <f t="shared" si="8"/>
        <v>8403</v>
      </c>
      <c r="J48" s="356">
        <f t="shared" si="8"/>
        <v>0</v>
      </c>
      <c r="K48" s="356">
        <f t="shared" si="8"/>
        <v>0</v>
      </c>
      <c r="L48" s="356">
        <f t="shared" si="8"/>
        <v>0</v>
      </c>
      <c r="M48" s="356">
        <f t="shared" si="8"/>
        <v>11000</v>
      </c>
      <c r="N48" s="356">
        <f t="shared" si="8"/>
        <v>86026</v>
      </c>
      <c r="O48" s="357"/>
      <c r="P48" s="357"/>
      <c r="Q48" s="369"/>
      <c r="R48" s="369"/>
      <c r="S48" s="360"/>
      <c r="T48" s="369"/>
      <c r="U48" s="369"/>
      <c r="V48" s="360"/>
      <c r="W48" s="369"/>
      <c r="X48" s="380"/>
      <c r="Y48" s="360"/>
      <c r="Z48" s="369"/>
      <c r="AA48" s="369"/>
      <c r="AB48" s="360"/>
    </row>
    <row r="49" spans="1:28" s="322" customFormat="1" ht="19.5" customHeight="1">
      <c r="A49" s="379"/>
      <c r="B49" s="675"/>
      <c r="C49" s="438"/>
      <c r="D49" s="675"/>
      <c r="E49" s="356"/>
      <c r="F49" s="356"/>
      <c r="G49" s="356"/>
      <c r="H49" s="356"/>
      <c r="I49" s="356"/>
      <c r="J49" s="356"/>
      <c r="K49" s="356"/>
      <c r="L49" s="356"/>
      <c r="M49" s="356"/>
      <c r="N49" s="676"/>
      <c r="O49" s="357"/>
      <c r="P49" s="357"/>
      <c r="Q49" s="369"/>
      <c r="R49" s="369"/>
      <c r="S49" s="360"/>
      <c r="T49" s="369"/>
      <c r="U49" s="369"/>
      <c r="V49" s="360"/>
      <c r="W49" s="369"/>
      <c r="X49" s="380"/>
      <c r="Y49" s="360"/>
      <c r="Z49" s="369"/>
      <c r="AA49" s="369"/>
      <c r="AB49" s="360"/>
    </row>
    <row r="50" spans="1:14" s="434" customFormat="1" ht="21.75" customHeight="1">
      <c r="A50" s="409"/>
      <c r="B50" s="431"/>
      <c r="C50" s="425"/>
      <c r="D50" s="433" t="s">
        <v>152</v>
      </c>
      <c r="E50" s="423">
        <f aca="true" t="shared" si="9" ref="E50:M50">SUM(E12,E17,E20,E24,E29,E34,E43,E38,E47)</f>
        <v>118289</v>
      </c>
      <c r="F50" s="423">
        <f>SUM(F12,F17,F20,F24,F29,F34,F43,F38,F47)</f>
        <v>36982</v>
      </c>
      <c r="G50" s="423">
        <f t="shared" si="9"/>
        <v>42920</v>
      </c>
      <c r="H50" s="423">
        <f t="shared" si="9"/>
        <v>2</v>
      </c>
      <c r="I50" s="423">
        <f t="shared" si="9"/>
        <v>31494</v>
      </c>
      <c r="J50" s="423">
        <f t="shared" si="9"/>
        <v>357</v>
      </c>
      <c r="K50" s="423">
        <f t="shared" si="9"/>
        <v>60</v>
      </c>
      <c r="L50" s="423">
        <f t="shared" si="9"/>
        <v>8585</v>
      </c>
      <c r="M50" s="423">
        <f t="shared" si="9"/>
        <v>23912</v>
      </c>
      <c r="N50" s="423">
        <f>SUM(N12,N17,N20,N24,N29,N34,N43,N38,N48)</f>
        <v>340224</v>
      </c>
    </row>
    <row r="51" spans="1:14" s="435" customFormat="1" ht="17.25" customHeight="1">
      <c r="A51" s="407"/>
      <c r="B51" s="403"/>
      <c r="C51" s="404"/>
      <c r="D51" s="428"/>
      <c r="E51" s="370"/>
      <c r="F51" s="370"/>
      <c r="G51" s="370"/>
      <c r="H51" s="370"/>
      <c r="I51" s="370"/>
      <c r="J51" s="370"/>
      <c r="K51" s="370"/>
      <c r="L51" s="370"/>
      <c r="M51" s="370"/>
      <c r="N51" s="370"/>
    </row>
    <row r="52" spans="1:14" s="435" customFormat="1" ht="21.75" customHeight="1">
      <c r="A52" s="402"/>
      <c r="B52" s="403"/>
      <c r="C52" s="404"/>
      <c r="D52" s="436" t="s">
        <v>153</v>
      </c>
      <c r="E52" s="370"/>
      <c r="F52" s="370"/>
      <c r="G52" s="370"/>
      <c r="H52" s="370"/>
      <c r="I52" s="370"/>
      <c r="J52" s="370"/>
      <c r="K52" s="370"/>
      <c r="L52" s="370"/>
      <c r="M52" s="370"/>
      <c r="N52" s="370"/>
    </row>
    <row r="53" spans="1:14" s="435" customFormat="1" ht="21.75" customHeight="1">
      <c r="A53" s="402"/>
      <c r="B53" s="403" t="s">
        <v>20</v>
      </c>
      <c r="C53" s="404"/>
      <c r="D53" s="673" t="s">
        <v>21</v>
      </c>
      <c r="E53" s="347"/>
      <c r="F53" s="347"/>
      <c r="G53" s="347"/>
      <c r="H53" s="347">
        <v>65</v>
      </c>
      <c r="I53" s="347">
        <v>80</v>
      </c>
      <c r="J53" s="347"/>
      <c r="K53" s="347"/>
      <c r="L53" s="347"/>
      <c r="M53" s="347"/>
      <c r="N53" s="370">
        <f>SUM(E53:M53)</f>
        <v>145</v>
      </c>
    </row>
    <row r="54" spans="1:28" ht="19.5" customHeight="1">
      <c r="A54" s="329"/>
      <c r="B54" s="403" t="s">
        <v>251</v>
      </c>
      <c r="C54" s="330" t="s">
        <v>22</v>
      </c>
      <c r="D54" s="81" t="s">
        <v>252</v>
      </c>
      <c r="E54" s="332"/>
      <c r="F54" s="332">
        <v>8949</v>
      </c>
      <c r="G54" s="332"/>
      <c r="H54" s="332"/>
      <c r="I54" s="332"/>
      <c r="J54" s="332"/>
      <c r="K54" s="332"/>
      <c r="L54" s="332"/>
      <c r="M54" s="333"/>
      <c r="N54" s="370">
        <f>SUM(E54:M54)</f>
        <v>8949</v>
      </c>
      <c r="O54" s="334"/>
      <c r="P54" s="335"/>
      <c r="Q54" s="328"/>
      <c r="R54" s="328"/>
      <c r="S54" s="328"/>
      <c r="T54" s="336"/>
      <c r="U54" s="336"/>
      <c r="V54" s="336"/>
      <c r="W54" s="336"/>
      <c r="X54" s="336"/>
      <c r="Y54" s="336"/>
      <c r="Z54" s="336"/>
      <c r="AA54" s="336"/>
      <c r="AB54" s="336"/>
    </row>
    <row r="55" spans="1:14" ht="21.75" customHeight="1">
      <c r="A55" s="407"/>
      <c r="B55" s="408" t="s">
        <v>27</v>
      </c>
      <c r="C55" s="404"/>
      <c r="D55" s="673" t="s">
        <v>28</v>
      </c>
      <c r="E55" s="347"/>
      <c r="F55" s="347"/>
      <c r="G55" s="370"/>
      <c r="H55" s="370"/>
      <c r="I55" s="347"/>
      <c r="J55" s="370"/>
      <c r="K55" s="370"/>
      <c r="L55" s="370"/>
      <c r="M55" s="347">
        <v>356</v>
      </c>
      <c r="N55" s="370">
        <f>SUM(E55:M55)</f>
        <v>356</v>
      </c>
    </row>
    <row r="56" spans="1:14" s="434" customFormat="1" ht="21.75" customHeight="1">
      <c r="A56" s="409"/>
      <c r="B56" s="431"/>
      <c r="C56" s="425"/>
      <c r="D56" s="433" t="s">
        <v>154</v>
      </c>
      <c r="E56" s="423">
        <f>SUM(E53:E54)</f>
        <v>0</v>
      </c>
      <c r="F56" s="423">
        <f>SUM(F53:F54)</f>
        <v>8949</v>
      </c>
      <c r="G56" s="423">
        <f>SUM(G53:G54)</f>
        <v>0</v>
      </c>
      <c r="H56" s="423">
        <f>SUM(H53:H54)</f>
        <v>65</v>
      </c>
      <c r="I56" s="423">
        <f aca="true" t="shared" si="10" ref="I56:N56">SUM(I53:I55)</f>
        <v>80</v>
      </c>
      <c r="J56" s="423">
        <f t="shared" si="10"/>
        <v>0</v>
      </c>
      <c r="K56" s="423">
        <f t="shared" si="10"/>
        <v>0</v>
      </c>
      <c r="L56" s="423">
        <f t="shared" si="10"/>
        <v>0</v>
      </c>
      <c r="M56" s="423">
        <f t="shared" si="10"/>
        <v>356</v>
      </c>
      <c r="N56" s="423">
        <f t="shared" si="10"/>
        <v>9450</v>
      </c>
    </row>
    <row r="57" spans="1:14" s="437" customFormat="1" ht="22.5" customHeight="1">
      <c r="A57" s="409"/>
      <c r="B57" s="431"/>
      <c r="C57" s="425"/>
      <c r="D57" s="433"/>
      <c r="E57" s="423"/>
      <c r="F57" s="423"/>
      <c r="G57" s="423"/>
      <c r="H57" s="423"/>
      <c r="I57" s="423"/>
      <c r="J57" s="423"/>
      <c r="K57" s="423"/>
      <c r="L57" s="423"/>
      <c r="M57" s="423"/>
      <c r="N57" s="423"/>
    </row>
    <row r="58" spans="1:14" s="441" customFormat="1" ht="21.75" customHeight="1">
      <c r="A58" s="386"/>
      <c r="B58" s="438"/>
      <c r="C58" s="438"/>
      <c r="D58" s="439" t="s">
        <v>155</v>
      </c>
      <c r="E58" s="440">
        <f aca="true" t="shared" si="11" ref="E58:M58">SUM(E50+E56)</f>
        <v>118289</v>
      </c>
      <c r="F58" s="440">
        <f t="shared" si="11"/>
        <v>45931</v>
      </c>
      <c r="G58" s="440">
        <f t="shared" si="11"/>
        <v>42920</v>
      </c>
      <c r="H58" s="440">
        <f t="shared" si="11"/>
        <v>67</v>
      </c>
      <c r="I58" s="440">
        <f t="shared" si="11"/>
        <v>31574</v>
      </c>
      <c r="J58" s="440">
        <f t="shared" si="11"/>
        <v>357</v>
      </c>
      <c r="K58" s="440">
        <f t="shared" si="11"/>
        <v>60</v>
      </c>
      <c r="L58" s="440">
        <f t="shared" si="11"/>
        <v>8585</v>
      </c>
      <c r="M58" s="440">
        <f t="shared" si="11"/>
        <v>24268</v>
      </c>
      <c r="N58" s="440">
        <f>N50+N56</f>
        <v>349674</v>
      </c>
    </row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5">
    <mergeCell ref="J4:J5"/>
    <mergeCell ref="A4:A5"/>
    <mergeCell ref="B4:B5"/>
    <mergeCell ref="C4:C5"/>
    <mergeCell ref="D4:D5"/>
    <mergeCell ref="K4:K5"/>
    <mergeCell ref="L4:L5"/>
    <mergeCell ref="A1:R1"/>
    <mergeCell ref="M3:N3"/>
    <mergeCell ref="N4:N5"/>
    <mergeCell ref="M4:M5"/>
    <mergeCell ref="E4:F4"/>
    <mergeCell ref="I4:I5"/>
    <mergeCell ref="G4:G5"/>
    <mergeCell ref="H4:H5"/>
  </mergeCells>
  <printOptions horizontalCentered="1" verticalCentered="1"/>
  <pageMargins left="0.85" right="0.1968503937007874" top="0.28" bottom="0.15748031496062992" header="0.22" footer="0.17"/>
  <pageSetup fitToHeight="1" fitToWidth="1" horizontalDpi="300" verticalDpi="300" orientation="landscape" paperSize="8" scale="62" r:id="rId1"/>
  <colBreaks count="1" manualBreakCount="1">
    <brk id="1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C14"/>
  <sheetViews>
    <sheetView zoomScalePageLayoutView="0" workbookViewId="0" topLeftCell="A1">
      <selection activeCell="C8" sqref="C8"/>
    </sheetView>
  </sheetViews>
  <sheetFormatPr defaultColWidth="9.375" defaultRowHeight="12.75"/>
  <cols>
    <col min="1" max="1" width="7.625" style="23" customWidth="1"/>
    <col min="2" max="2" width="60.75390625" style="23" customWidth="1"/>
    <col min="3" max="3" width="25.625" style="23" customWidth="1"/>
    <col min="4" max="16384" width="9.375" style="23" customWidth="1"/>
  </cols>
  <sheetData>
    <row r="1" ht="14.25">
      <c r="C1" s="24"/>
    </row>
    <row r="2" spans="1:3" ht="27" customHeight="1">
      <c r="A2" s="998" t="s">
        <v>89</v>
      </c>
      <c r="B2" s="998"/>
      <c r="C2" s="998"/>
    </row>
    <row r="3" spans="1:3" ht="24" customHeight="1">
      <c r="A3" s="997" t="s">
        <v>90</v>
      </c>
      <c r="B3" s="997"/>
      <c r="C3" s="997"/>
    </row>
    <row r="4" spans="1:3" ht="24" customHeight="1">
      <c r="A4" s="789"/>
      <c r="B4" s="789"/>
      <c r="C4" s="789"/>
    </row>
    <row r="5" spans="1:3" ht="24" customHeight="1">
      <c r="A5" s="789"/>
      <c r="B5" s="789"/>
      <c r="C5" s="821" t="s">
        <v>220</v>
      </c>
    </row>
    <row r="6" spans="1:3" ht="15.75" customHeight="1" thickBot="1">
      <c r="A6" s="789"/>
      <c r="B6" s="789"/>
      <c r="C6" s="820" t="s">
        <v>423</v>
      </c>
    </row>
    <row r="7" spans="1:3" s="28" customFormat="1" ht="43.5" customHeight="1" thickBot="1">
      <c r="A7" s="25" t="s">
        <v>413</v>
      </c>
      <c r="B7" s="26" t="s">
        <v>403</v>
      </c>
      <c r="C7" s="27" t="s">
        <v>772</v>
      </c>
    </row>
    <row r="8" spans="1:3" ht="28.5" customHeight="1">
      <c r="A8" s="29" t="s">
        <v>404</v>
      </c>
      <c r="B8" s="30" t="str">
        <f>+CONCATENATE("Pénzkészlet ",LEFT('[1]ÖSSZEFÜGGÉSEK'!A4,4),". január 1-jén",CHAR(10),"ebből:")</f>
        <v>Pénzkészlet 2014. január 1-jén
ebből:</v>
      </c>
      <c r="C8" s="31">
        <f>C9+C10</f>
        <v>16128</v>
      </c>
    </row>
    <row r="9" spans="1:3" ht="18" customHeight="1">
      <c r="A9" s="32" t="s">
        <v>405</v>
      </c>
      <c r="B9" s="33" t="s">
        <v>414</v>
      </c>
      <c r="C9" s="34">
        <v>15927</v>
      </c>
    </row>
    <row r="10" spans="1:3" ht="18" customHeight="1">
      <c r="A10" s="32" t="s">
        <v>406</v>
      </c>
      <c r="B10" s="33" t="s">
        <v>415</v>
      </c>
      <c r="C10" s="34">
        <v>201</v>
      </c>
    </row>
    <row r="11" spans="1:3" ht="18" customHeight="1" thickBot="1">
      <c r="A11" s="32" t="s">
        <v>407</v>
      </c>
      <c r="B11" s="35" t="s">
        <v>88</v>
      </c>
      <c r="C11" s="34">
        <v>-9396</v>
      </c>
    </row>
    <row r="12" spans="1:3" ht="25.5" customHeight="1">
      <c r="A12" s="36" t="s">
        <v>409</v>
      </c>
      <c r="B12" s="37" t="str">
        <f>+CONCATENATE("Záró pénzkészlet ",LEFT('[1]ÖSSZEFÜGGÉSEK'!A4,4),". december 31-én",CHAR(10),"ebből:")</f>
        <v>Záró pénzkészlet 2014. december 31-én
ebből:</v>
      </c>
      <c r="C12" s="38">
        <f>C8+C11</f>
        <v>6732</v>
      </c>
    </row>
    <row r="13" spans="1:3" ht="18" customHeight="1">
      <c r="A13" s="32" t="s">
        <v>410</v>
      </c>
      <c r="B13" s="33" t="s">
        <v>414</v>
      </c>
      <c r="C13" s="34">
        <v>6475</v>
      </c>
    </row>
    <row r="14" spans="1:3" ht="18" customHeight="1" thickBot="1">
      <c r="A14" s="39" t="s">
        <v>411</v>
      </c>
      <c r="B14" s="40" t="s">
        <v>415</v>
      </c>
      <c r="C14" s="41">
        <v>257</v>
      </c>
    </row>
  </sheetData>
  <sheetProtection/>
  <mergeCells count="2">
    <mergeCell ref="A3:C3"/>
    <mergeCell ref="A2:C2"/>
  </mergeCells>
  <conditionalFormatting sqref="C12">
    <cfRule type="cellIs" priority="1" dxfId="3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I27"/>
  <sheetViews>
    <sheetView zoomScalePageLayoutView="0" workbookViewId="0" topLeftCell="A1">
      <selection activeCell="A5" sqref="A5:H5"/>
    </sheetView>
  </sheetViews>
  <sheetFormatPr defaultColWidth="9.375" defaultRowHeight="12.75"/>
  <cols>
    <col min="1" max="1" width="6.50390625" style="444" customWidth="1"/>
    <col min="2" max="2" width="49.50390625" style="446" customWidth="1"/>
    <col min="3" max="3" width="16.00390625" style="444" customWidth="1"/>
    <col min="4" max="4" width="14.75390625" style="444" customWidth="1"/>
    <col min="5" max="6" width="16.00390625" style="444" customWidth="1"/>
    <col min="7" max="7" width="14.00390625" style="444" customWidth="1"/>
    <col min="8" max="8" width="16.00390625" style="444" customWidth="1"/>
    <col min="9" max="16384" width="9.375" style="444" customWidth="1"/>
  </cols>
  <sheetData>
    <row r="1" spans="1:8" s="466" customFormat="1" ht="25.5" customHeight="1">
      <c r="A1" s="999" t="s">
        <v>89</v>
      </c>
      <c r="B1" s="999"/>
      <c r="C1" s="999"/>
      <c r="D1" s="999"/>
      <c r="E1" s="999"/>
      <c r="F1" s="999"/>
      <c r="G1" s="999"/>
      <c r="H1" s="999"/>
    </row>
    <row r="2" spans="1:8" s="467" customFormat="1" ht="18" customHeight="1">
      <c r="A2" s="1000" t="s">
        <v>329</v>
      </c>
      <c r="B2" s="1000"/>
      <c r="C2" s="1000"/>
      <c r="D2" s="1000"/>
      <c r="E2" s="1000"/>
      <c r="F2" s="1000"/>
      <c r="G2" s="1000"/>
      <c r="H2" s="1000"/>
    </row>
    <row r="3" spans="1:8" s="466" customFormat="1" ht="16.5" customHeight="1">
      <c r="A3" s="1001" t="s">
        <v>97</v>
      </c>
      <c r="B3" s="1001"/>
      <c r="C3" s="1001"/>
      <c r="D3" s="1001"/>
      <c r="E3" s="1001"/>
      <c r="F3" s="1001"/>
      <c r="G3" s="1001"/>
      <c r="H3" s="1001"/>
    </row>
    <row r="4" spans="1:8" s="466" customFormat="1" ht="16.5" customHeight="1">
      <c r="A4" s="790"/>
      <c r="B4" s="790"/>
      <c r="C4" s="790"/>
      <c r="D4" s="790"/>
      <c r="E4" s="790"/>
      <c r="F4" s="790"/>
      <c r="G4" s="790"/>
      <c r="H4" s="822" t="s">
        <v>783</v>
      </c>
    </row>
    <row r="5" spans="1:8" s="446" customFormat="1" ht="13.5" customHeight="1" thickBot="1">
      <c r="A5" s="1002" t="s">
        <v>773</v>
      </c>
      <c r="B5" s="1002"/>
      <c r="C5" s="1002"/>
      <c r="D5" s="1002"/>
      <c r="E5" s="1002"/>
      <c r="F5" s="1002"/>
      <c r="G5" s="1002"/>
      <c r="H5" s="1002"/>
    </row>
    <row r="6" spans="1:8" ht="54" customHeight="1" thickBot="1">
      <c r="A6" s="468" t="s">
        <v>413</v>
      </c>
      <c r="B6" s="469" t="s">
        <v>403</v>
      </c>
      <c r="C6" s="470" t="s">
        <v>267</v>
      </c>
      <c r="D6" s="470" t="s">
        <v>268</v>
      </c>
      <c r="E6" s="471" t="s">
        <v>269</v>
      </c>
      <c r="F6" s="470" t="s">
        <v>270</v>
      </c>
      <c r="G6" s="470" t="s">
        <v>268</v>
      </c>
      <c r="H6" s="471" t="s">
        <v>271</v>
      </c>
    </row>
    <row r="7" spans="1:8" s="453" customFormat="1" ht="18" customHeight="1">
      <c r="A7" s="472">
        <v>1</v>
      </c>
      <c r="B7" s="473" t="s">
        <v>98</v>
      </c>
      <c r="C7" s="712"/>
      <c r="D7" s="713"/>
      <c r="E7" s="714">
        <f>D7+C7</f>
        <v>0</v>
      </c>
      <c r="F7" s="715">
        <v>305312</v>
      </c>
      <c r="G7" s="713"/>
      <c r="H7" s="716">
        <f>G7+F7</f>
        <v>305312</v>
      </c>
    </row>
    <row r="8" spans="1:8" s="453" customFormat="1" ht="25.5" customHeight="1" thickBot="1">
      <c r="A8" s="456">
        <v>2</v>
      </c>
      <c r="B8" s="702" t="s">
        <v>99</v>
      </c>
      <c r="C8" s="717"/>
      <c r="D8" s="718"/>
      <c r="E8" s="719">
        <f>D8+C8</f>
        <v>0</v>
      </c>
      <c r="F8" s="720">
        <v>276848</v>
      </c>
      <c r="G8" s="718"/>
      <c r="H8" s="721">
        <f>G8+F8</f>
        <v>276848</v>
      </c>
    </row>
    <row r="9" spans="1:9" s="445" customFormat="1" ht="18" customHeight="1" thickBot="1">
      <c r="A9" s="706">
        <v>3</v>
      </c>
      <c r="B9" s="707" t="s">
        <v>92</v>
      </c>
      <c r="C9" s="722">
        <v>20024</v>
      </c>
      <c r="D9" s="722">
        <f>+D7+D8</f>
        <v>0</v>
      </c>
      <c r="E9" s="722">
        <v>20024</v>
      </c>
      <c r="F9" s="722">
        <f>+F7-F8</f>
        <v>28464</v>
      </c>
      <c r="G9" s="722">
        <f>+G7-G8</f>
        <v>0</v>
      </c>
      <c r="H9" s="722">
        <f>+H7-H8</f>
        <v>28464</v>
      </c>
      <c r="I9" s="475"/>
    </row>
    <row r="10" spans="1:9" s="453" customFormat="1" ht="18" customHeight="1">
      <c r="A10" s="454">
        <v>4</v>
      </c>
      <c r="B10" s="477" t="s">
        <v>100</v>
      </c>
      <c r="C10" s="723"/>
      <c r="D10" s="724"/>
      <c r="E10" s="725">
        <f>D10+C10</f>
        <v>0</v>
      </c>
      <c r="F10" s="726">
        <v>34912</v>
      </c>
      <c r="G10" s="724"/>
      <c r="H10" s="727">
        <f>G10+F10</f>
        <v>34912</v>
      </c>
      <c r="I10" s="476"/>
    </row>
    <row r="11" spans="1:9" s="453" customFormat="1" ht="18" customHeight="1" thickBot="1">
      <c r="A11" s="458">
        <v>5</v>
      </c>
      <c r="B11" s="703" t="s">
        <v>101</v>
      </c>
      <c r="C11" s="728"/>
      <c r="D11" s="729"/>
      <c r="E11" s="730"/>
      <c r="F11" s="731">
        <v>52994</v>
      </c>
      <c r="G11" s="729"/>
      <c r="H11" s="732">
        <v>52994</v>
      </c>
      <c r="I11" s="476"/>
    </row>
    <row r="12" spans="1:9" s="453" customFormat="1" ht="17.25" customHeight="1" thickBot="1">
      <c r="A12" s="706">
        <v>6</v>
      </c>
      <c r="B12" s="707" t="s">
        <v>102</v>
      </c>
      <c r="C12" s="722">
        <v>0</v>
      </c>
      <c r="D12" s="722">
        <f>+D9+D10+D11</f>
        <v>0</v>
      </c>
      <c r="E12" s="722"/>
      <c r="F12" s="722">
        <f>F10-F11</f>
        <v>-18082</v>
      </c>
      <c r="G12" s="722">
        <f>G10-G11</f>
        <v>0</v>
      </c>
      <c r="H12" s="722">
        <f>H10-H11</f>
        <v>-18082</v>
      </c>
      <c r="I12" s="476"/>
    </row>
    <row r="13" spans="1:9" s="453" customFormat="1" ht="21.75" customHeight="1">
      <c r="A13" s="704">
        <v>7</v>
      </c>
      <c r="B13" s="705" t="s">
        <v>103</v>
      </c>
      <c r="C13" s="733">
        <f>C9</f>
        <v>20024</v>
      </c>
      <c r="D13" s="733">
        <f>D9+D12</f>
        <v>0</v>
      </c>
      <c r="E13" s="733">
        <f>E9+E12</f>
        <v>20024</v>
      </c>
      <c r="F13" s="733">
        <f>F9+F12</f>
        <v>10382</v>
      </c>
      <c r="G13" s="733">
        <f>G9+G12</f>
        <v>0</v>
      </c>
      <c r="H13" s="733">
        <f>H9+H12</f>
        <v>10382</v>
      </c>
      <c r="I13" s="476"/>
    </row>
    <row r="14" spans="1:9" s="453" customFormat="1" ht="18.75" customHeight="1" thickBot="1">
      <c r="A14" s="708">
        <v>8</v>
      </c>
      <c r="B14" s="709" t="s">
        <v>104</v>
      </c>
      <c r="C14" s="734">
        <v>0</v>
      </c>
      <c r="D14" s="735"/>
      <c r="E14" s="736"/>
      <c r="F14" s="737">
        <v>0</v>
      </c>
      <c r="G14" s="735"/>
      <c r="H14" s="738">
        <v>0</v>
      </c>
      <c r="I14" s="476"/>
    </row>
    <row r="15" spans="1:9" s="711" customFormat="1" ht="27.75" customHeight="1" thickBot="1">
      <c r="A15" s="744">
        <v>9</v>
      </c>
      <c r="B15" s="745" t="s">
        <v>93</v>
      </c>
      <c r="C15" s="746">
        <v>20024</v>
      </c>
      <c r="D15" s="746">
        <f>+D12+D13+D14</f>
        <v>0</v>
      </c>
      <c r="E15" s="746">
        <f>+E12+E13+E14</f>
        <v>20024</v>
      </c>
      <c r="F15" s="746">
        <f>F13</f>
        <v>10382</v>
      </c>
      <c r="G15" s="746">
        <f>G13</f>
        <v>0</v>
      </c>
      <c r="H15" s="746">
        <f>H13</f>
        <v>10382</v>
      </c>
      <c r="I15" s="710"/>
    </row>
    <row r="16" spans="1:9" s="453" customFormat="1" ht="12.75">
      <c r="A16" s="454">
        <v>10</v>
      </c>
      <c r="B16" s="477" t="s">
        <v>105</v>
      </c>
      <c r="C16" s="723"/>
      <c r="D16" s="724"/>
      <c r="E16" s="725">
        <f>D16+C16</f>
        <v>0</v>
      </c>
      <c r="F16" s="726"/>
      <c r="G16" s="724"/>
      <c r="H16" s="727">
        <f>G16+F16</f>
        <v>0</v>
      </c>
      <c r="I16" s="476"/>
    </row>
    <row r="17" spans="1:8" s="453" customFormat="1" ht="18" customHeight="1">
      <c r="A17" s="456">
        <v>11</v>
      </c>
      <c r="B17" s="474" t="s">
        <v>330</v>
      </c>
      <c r="C17" s="717">
        <v>20024</v>
      </c>
      <c r="D17" s="718"/>
      <c r="E17" s="719">
        <f>D17+C17</f>
        <v>20024</v>
      </c>
      <c r="F17" s="720">
        <v>1719</v>
      </c>
      <c r="G17" s="718"/>
      <c r="H17" s="721">
        <f>G17+F17</f>
        <v>1719</v>
      </c>
    </row>
    <row r="18" spans="1:8" s="453" customFormat="1" ht="18" customHeight="1" thickBot="1">
      <c r="A18" s="478">
        <v>12</v>
      </c>
      <c r="B18" s="479" t="s">
        <v>331</v>
      </c>
      <c r="C18" s="739">
        <v>0</v>
      </c>
      <c r="D18" s="740"/>
      <c r="E18" s="741">
        <f>D18+C18</f>
        <v>0</v>
      </c>
      <c r="F18" s="742">
        <v>8663</v>
      </c>
      <c r="G18" s="740"/>
      <c r="H18" s="743">
        <v>8663</v>
      </c>
    </row>
    <row r="21" ht="12.75">
      <c r="D21" s="447"/>
    </row>
    <row r="23" ht="12.75">
      <c r="B23" s="444"/>
    </row>
    <row r="24" ht="12.75" customHeight="1">
      <c r="B24" s="444"/>
    </row>
    <row r="25" ht="12.75">
      <c r="B25" s="444"/>
    </row>
    <row r="26" ht="12.75">
      <c r="B26" s="444"/>
    </row>
    <row r="27" ht="12.75">
      <c r="B27" s="444"/>
    </row>
  </sheetData>
  <sheetProtection/>
  <mergeCells count="4">
    <mergeCell ref="A1:H1"/>
    <mergeCell ref="A2:H2"/>
    <mergeCell ref="A3:H3"/>
    <mergeCell ref="A5:H5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D39" sqref="D39"/>
    </sheetView>
  </sheetViews>
  <sheetFormatPr defaultColWidth="9.375" defaultRowHeight="12.75"/>
  <cols>
    <col min="1" max="1" width="7.00390625" style="677" customWidth="1"/>
    <col min="2" max="2" width="32.625" style="678" customWidth="1"/>
    <col min="3" max="3" width="23.50390625" style="678" customWidth="1"/>
    <col min="4" max="4" width="25.00390625" style="678" customWidth="1"/>
    <col min="5" max="5" width="14.50390625" style="678" customWidth="1"/>
    <col min="6" max="6" width="15.375" style="678" customWidth="1"/>
    <col min="7" max="7" width="13.625" style="678" customWidth="1"/>
    <col min="8" max="16384" width="9.375" style="678" customWidth="1"/>
  </cols>
  <sheetData>
    <row r="1" spans="1:7" ht="57" customHeight="1">
      <c r="A1" s="1003" t="s">
        <v>774</v>
      </c>
      <c r="B1" s="1003"/>
      <c r="C1" s="1003"/>
      <c r="D1" s="1003"/>
      <c r="E1" s="1003"/>
      <c r="F1" s="1003"/>
      <c r="G1" s="1003"/>
    </row>
    <row r="2" ht="13.5">
      <c r="G2" s="442"/>
    </row>
    <row r="3" spans="1:7" ht="27" customHeight="1">
      <c r="A3" s="689"/>
      <c r="B3" s="689"/>
      <c r="C3" s="689"/>
      <c r="D3" s="689"/>
      <c r="E3" s="689"/>
      <c r="F3" s="1012" t="s">
        <v>784</v>
      </c>
      <c r="G3" s="1012"/>
    </row>
    <row r="4" ht="13.5" thickBot="1">
      <c r="G4" s="823" t="s">
        <v>773</v>
      </c>
    </row>
    <row r="5" spans="1:7" ht="17.25" customHeight="1" thickBot="1">
      <c r="A5" s="1008" t="s">
        <v>413</v>
      </c>
      <c r="B5" s="1010" t="s">
        <v>87</v>
      </c>
      <c r="C5" s="1010" t="s">
        <v>92</v>
      </c>
      <c r="D5" s="1010" t="s">
        <v>106</v>
      </c>
      <c r="E5" s="1004" t="s">
        <v>96</v>
      </c>
      <c r="F5" s="1004"/>
      <c r="G5" s="1005"/>
    </row>
    <row r="6" spans="1:7" s="680" customFormat="1" ht="57.75" customHeight="1" thickBot="1">
      <c r="A6" s="1009"/>
      <c r="B6" s="1011"/>
      <c r="C6" s="1011"/>
      <c r="D6" s="1011"/>
      <c r="E6" s="679" t="s">
        <v>81</v>
      </c>
      <c r="F6" s="700" t="s">
        <v>107</v>
      </c>
      <c r="G6" s="701" t="s">
        <v>95</v>
      </c>
    </row>
    <row r="7" spans="1:7" s="684" customFormat="1" ht="15" customHeight="1" thickBot="1">
      <c r="A7" s="681">
        <v>1</v>
      </c>
      <c r="B7" s="682">
        <v>2</v>
      </c>
      <c r="C7" s="682">
        <v>3</v>
      </c>
      <c r="D7" s="682">
        <v>4</v>
      </c>
      <c r="E7" s="682" t="s">
        <v>94</v>
      </c>
      <c r="F7" s="682">
        <v>6</v>
      </c>
      <c r="G7" s="683">
        <v>7</v>
      </c>
    </row>
    <row r="8" spans="1:7" ht="15" customHeight="1">
      <c r="A8" s="687" t="s">
        <v>404</v>
      </c>
      <c r="B8" s="685" t="s">
        <v>91</v>
      </c>
      <c r="C8" s="690">
        <v>28464</v>
      </c>
      <c r="D8" s="691">
        <v>-18082</v>
      </c>
      <c r="E8" s="692">
        <f>C8+D8</f>
        <v>10382</v>
      </c>
      <c r="F8" s="690">
        <v>1719</v>
      </c>
      <c r="G8" s="693">
        <v>8663</v>
      </c>
    </row>
    <row r="9" spans="1:7" ht="15" customHeight="1">
      <c r="A9" s="688" t="s">
        <v>405</v>
      </c>
      <c r="B9" s="686" t="s">
        <v>191</v>
      </c>
      <c r="C9" s="694">
        <v>-53304</v>
      </c>
      <c r="D9" s="695">
        <v>53350</v>
      </c>
      <c r="E9" s="692">
        <f>C9+D9</f>
        <v>46</v>
      </c>
      <c r="F9" s="694">
        <v>46</v>
      </c>
      <c r="G9" s="696">
        <v>0</v>
      </c>
    </row>
    <row r="10" spans="1:7" ht="15" customHeight="1" thickBot="1">
      <c r="A10" s="688" t="s">
        <v>406</v>
      </c>
      <c r="B10" s="686"/>
      <c r="C10" s="694"/>
      <c r="D10" s="694"/>
      <c r="E10" s="692"/>
      <c r="F10" s="694"/>
      <c r="G10" s="697"/>
    </row>
    <row r="11" spans="1:7" ht="15" customHeight="1" thickBot="1">
      <c r="A11" s="1006" t="s">
        <v>177</v>
      </c>
      <c r="B11" s="1007"/>
      <c r="C11" s="698">
        <f>SUM(C8:C10)</f>
        <v>-24840</v>
      </c>
      <c r="D11" s="698">
        <f>SUM(D8:D10)</f>
        <v>35268</v>
      </c>
      <c r="E11" s="698">
        <f>SUM(E8:E10)</f>
        <v>10428</v>
      </c>
      <c r="F11" s="698">
        <f>SUM(F8:F10)</f>
        <v>1765</v>
      </c>
      <c r="G11" s="699">
        <f>SUM(G8:G10)</f>
        <v>8663</v>
      </c>
    </row>
  </sheetData>
  <sheetProtection/>
  <mergeCells count="8">
    <mergeCell ref="A1:G1"/>
    <mergeCell ref="E5:G5"/>
    <mergeCell ref="A11:B11"/>
    <mergeCell ref="A5:A6"/>
    <mergeCell ref="B5:B6"/>
    <mergeCell ref="C5:C6"/>
    <mergeCell ref="D5:D6"/>
    <mergeCell ref="F3:G3"/>
  </mergeCells>
  <printOptions horizontalCentered="1"/>
  <pageMargins left="0.7874015748031497" right="0.7874015748031497" top="1.5748031496062993" bottom="0.984251968503937" header="0.7874015748031497" footer="0.7874015748031497"/>
  <pageSetup fitToHeight="1" fitToWidth="1" horizontalDpi="300" verticalDpi="300" orientation="landscape" paperSize="9" r:id="rId1"/>
  <headerFooter alignWithMargins="0">
    <oddHeader>&amp;C&amp;"Times New Roman CE,Félkövér"&amp;12
&amp;R&amp;"Times New Roman CE,Félkövér dőlt"&amp;12 15.sz. melléklet &amp;"Times New Roman CE,Dőlt"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</sheetPr>
  <dimension ref="A1:E44"/>
  <sheetViews>
    <sheetView zoomScalePageLayoutView="0" workbookViewId="0" topLeftCell="A1">
      <selection activeCell="A6" sqref="A6:E6"/>
    </sheetView>
  </sheetViews>
  <sheetFormatPr defaultColWidth="9.375" defaultRowHeight="12.75"/>
  <cols>
    <col min="1" max="1" width="6.50390625" style="446" customWidth="1"/>
    <col min="2" max="2" width="61.625" style="446" customWidth="1"/>
    <col min="3" max="5" width="16.00390625" style="444" customWidth="1"/>
    <col min="6" max="16384" width="9.375" style="444" customWidth="1"/>
  </cols>
  <sheetData>
    <row r="1" spans="1:5" s="443" customFormat="1" ht="29.25" customHeight="1">
      <c r="A1" s="999" t="s">
        <v>89</v>
      </c>
      <c r="B1" s="999"/>
      <c r="C1" s="999"/>
      <c r="D1" s="999"/>
      <c r="E1" s="999"/>
    </row>
    <row r="2" spans="1:5" s="443" customFormat="1" ht="21" customHeight="1">
      <c r="A2" s="1000" t="s">
        <v>301</v>
      </c>
      <c r="B2" s="1000"/>
      <c r="C2" s="1000"/>
      <c r="D2" s="1000"/>
      <c r="E2" s="1000"/>
    </row>
    <row r="3" spans="1:5" s="443" customFormat="1" ht="23.25" customHeight="1">
      <c r="A3" s="1001" t="s">
        <v>97</v>
      </c>
      <c r="B3" s="1001"/>
      <c r="C3" s="1001"/>
      <c r="D3" s="1001"/>
      <c r="E3" s="1001"/>
    </row>
    <row r="4" spans="1:5" s="443" customFormat="1" ht="23.25" customHeight="1">
      <c r="A4" s="790"/>
      <c r="B4" s="790"/>
      <c r="C4" s="790"/>
      <c r="D4" s="790"/>
      <c r="E4" s="790"/>
    </row>
    <row r="5" spans="1:5" s="443" customFormat="1" ht="23.25" customHeight="1">
      <c r="A5" s="790"/>
      <c r="B5" s="790"/>
      <c r="C5" s="790"/>
      <c r="D5" s="1014" t="s">
        <v>775</v>
      </c>
      <c r="E5" s="1014"/>
    </row>
    <row r="6" spans="1:5" ht="13.5" customHeight="1" thickBot="1">
      <c r="A6" s="1013" t="s">
        <v>773</v>
      </c>
      <c r="B6" s="1013"/>
      <c r="C6" s="1013"/>
      <c r="D6" s="1013"/>
      <c r="E6" s="1013"/>
    </row>
    <row r="7" spans="1:5" s="449" customFormat="1" ht="28.5" customHeight="1">
      <c r="A7" s="1015" t="s">
        <v>745</v>
      </c>
      <c r="B7" s="1017" t="s">
        <v>403</v>
      </c>
      <c r="C7" s="448" t="s">
        <v>302</v>
      </c>
      <c r="D7" s="448" t="s">
        <v>303</v>
      </c>
      <c r="E7" s="1019" t="s">
        <v>304</v>
      </c>
    </row>
    <row r="8" spans="1:5" s="449" customFormat="1" ht="12.75">
      <c r="A8" s="1016"/>
      <c r="B8" s="1018"/>
      <c r="C8" s="1021" t="s">
        <v>305</v>
      </c>
      <c r="D8" s="1022"/>
      <c r="E8" s="1020"/>
    </row>
    <row r="9" spans="1:5" s="453" customFormat="1" ht="15" customHeight="1" thickBot="1">
      <c r="A9" s="450">
        <v>1</v>
      </c>
      <c r="B9" s="451">
        <v>2</v>
      </c>
      <c r="C9" s="451">
        <v>3</v>
      </c>
      <c r="D9" s="451">
        <v>4</v>
      </c>
      <c r="E9" s="452">
        <v>5</v>
      </c>
    </row>
    <row r="10" spans="1:5" s="453" customFormat="1" ht="12.75">
      <c r="A10" s="454">
        <v>1</v>
      </c>
      <c r="B10" s="455" t="s">
        <v>554</v>
      </c>
      <c r="C10" s="723">
        <v>44547</v>
      </c>
      <c r="D10" s="723">
        <v>53245</v>
      </c>
      <c r="E10" s="794">
        <v>49743</v>
      </c>
    </row>
    <row r="11" spans="1:5" s="453" customFormat="1" ht="12.75">
      <c r="A11" s="456">
        <v>2</v>
      </c>
      <c r="B11" s="457" t="s">
        <v>306</v>
      </c>
      <c r="C11" s="717">
        <v>11545</v>
      </c>
      <c r="D11" s="717">
        <v>11950</v>
      </c>
      <c r="E11" s="795">
        <v>11191</v>
      </c>
    </row>
    <row r="12" spans="1:5" s="453" customFormat="1" ht="12.75">
      <c r="A12" s="456">
        <v>3</v>
      </c>
      <c r="B12" s="457" t="s">
        <v>307</v>
      </c>
      <c r="C12" s="717">
        <v>63146</v>
      </c>
      <c r="D12" s="717">
        <v>66946</v>
      </c>
      <c r="E12" s="795">
        <v>65159</v>
      </c>
    </row>
    <row r="13" spans="1:5" s="453" customFormat="1" ht="12.75">
      <c r="A13" s="456">
        <v>4</v>
      </c>
      <c r="B13" s="457" t="s">
        <v>619</v>
      </c>
      <c r="C13" s="717">
        <v>7200</v>
      </c>
      <c r="D13" s="717">
        <v>10526</v>
      </c>
      <c r="E13" s="795">
        <v>10436</v>
      </c>
    </row>
    <row r="14" spans="1:5" s="453" customFormat="1" ht="12.75">
      <c r="A14" s="456">
        <v>5</v>
      </c>
      <c r="B14" s="457" t="s">
        <v>629</v>
      </c>
      <c r="C14" s="717">
        <v>43805</v>
      </c>
      <c r="D14" s="717">
        <v>46624</v>
      </c>
      <c r="E14" s="795">
        <v>44873</v>
      </c>
    </row>
    <row r="15" spans="1:5" s="453" customFormat="1" ht="12.75">
      <c r="A15" s="456">
        <v>6</v>
      </c>
      <c r="B15" s="457" t="s">
        <v>639</v>
      </c>
      <c r="C15" s="717">
        <v>66610</v>
      </c>
      <c r="D15" s="717">
        <v>47775</v>
      </c>
      <c r="E15" s="795">
        <v>47715</v>
      </c>
    </row>
    <row r="16" spans="1:5" s="453" customFormat="1" ht="12.75">
      <c r="A16" s="458">
        <v>7</v>
      </c>
      <c r="B16" s="459" t="s">
        <v>647</v>
      </c>
      <c r="C16" s="728">
        <v>20930</v>
      </c>
      <c r="D16" s="728">
        <v>48039</v>
      </c>
      <c r="E16" s="796">
        <v>47731</v>
      </c>
    </row>
    <row r="17" spans="1:5" s="453" customFormat="1" ht="13.5" thickBot="1">
      <c r="A17" s="456">
        <v>8</v>
      </c>
      <c r="B17" s="457" t="s">
        <v>655</v>
      </c>
      <c r="C17" s="717">
        <v>9000</v>
      </c>
      <c r="D17" s="717">
        <v>0</v>
      </c>
      <c r="E17" s="795">
        <v>0</v>
      </c>
    </row>
    <row r="18" spans="1:5" s="462" customFormat="1" ht="14.25" thickBot="1">
      <c r="A18" s="460">
        <v>9</v>
      </c>
      <c r="B18" s="461" t="s">
        <v>1</v>
      </c>
      <c r="C18" s="797">
        <f>SUM(C10:C17)</f>
        <v>266783</v>
      </c>
      <c r="D18" s="797">
        <f>SUM(D10:D17)</f>
        <v>285105</v>
      </c>
      <c r="E18" s="797">
        <f>SUM(E10:E17)</f>
        <v>276848</v>
      </c>
    </row>
    <row r="19" spans="1:5" s="462" customFormat="1" ht="13.5">
      <c r="A19" s="458">
        <v>10</v>
      </c>
      <c r="B19" s="459" t="s">
        <v>751</v>
      </c>
      <c r="C19" s="798">
        <v>0</v>
      </c>
      <c r="D19" s="798">
        <v>3606</v>
      </c>
      <c r="E19" s="799">
        <v>0</v>
      </c>
    </row>
    <row r="20" spans="1:5" s="462" customFormat="1" ht="14.25" thickBot="1">
      <c r="A20" s="458">
        <v>11</v>
      </c>
      <c r="B20" s="459" t="s">
        <v>674</v>
      </c>
      <c r="C20" s="798">
        <v>51021</v>
      </c>
      <c r="D20" s="798">
        <v>52994</v>
      </c>
      <c r="E20" s="799">
        <v>52994</v>
      </c>
    </row>
    <row r="21" spans="1:5" s="462" customFormat="1" ht="14.25" thickBot="1">
      <c r="A21" s="460">
        <v>12</v>
      </c>
      <c r="B21" s="461" t="s">
        <v>761</v>
      </c>
      <c r="C21" s="797">
        <f>SUM(C19:C20)</f>
        <v>51021</v>
      </c>
      <c r="D21" s="797">
        <f>SUM(D19:D20)</f>
        <v>56600</v>
      </c>
      <c r="E21" s="797">
        <f>SUM(E19:E20)</f>
        <v>52994</v>
      </c>
    </row>
    <row r="22" spans="1:5" s="462" customFormat="1" ht="14.25" thickBot="1">
      <c r="A22" s="460">
        <v>13</v>
      </c>
      <c r="B22" s="461" t="s">
        <v>762</v>
      </c>
      <c r="C22" s="797">
        <f>C18+C21</f>
        <v>317804</v>
      </c>
      <c r="D22" s="797">
        <f>D18+D21</f>
        <v>341705</v>
      </c>
      <c r="E22" s="797">
        <f>E18+E21</f>
        <v>329842</v>
      </c>
    </row>
    <row r="23" spans="1:5" s="809" customFormat="1" ht="29.25" customHeight="1" thickBot="1">
      <c r="A23" s="806">
        <v>14</v>
      </c>
      <c r="B23" s="807" t="s">
        <v>763</v>
      </c>
      <c r="C23" s="808">
        <f>SUM(C22:C22)</f>
        <v>317804</v>
      </c>
      <c r="D23" s="808">
        <f>SUM(D22:D22)</f>
        <v>341705</v>
      </c>
      <c r="E23" s="808">
        <f>SUM(E22:E22)</f>
        <v>329842</v>
      </c>
    </row>
    <row r="24" spans="1:5" s="453" customFormat="1" ht="12.75">
      <c r="A24" s="454">
        <v>15</v>
      </c>
      <c r="B24" s="455" t="s">
        <v>746</v>
      </c>
      <c r="C24" s="800">
        <v>159206</v>
      </c>
      <c r="D24" s="800">
        <v>118289</v>
      </c>
      <c r="E24" s="801">
        <v>118289</v>
      </c>
    </row>
    <row r="25" spans="1:5" s="453" customFormat="1" ht="12.75">
      <c r="A25" s="456">
        <v>16</v>
      </c>
      <c r="B25" s="457" t="s">
        <v>752</v>
      </c>
      <c r="C25" s="802">
        <v>29475</v>
      </c>
      <c r="D25" s="802">
        <v>36758</v>
      </c>
      <c r="E25" s="803">
        <v>36982</v>
      </c>
    </row>
    <row r="26" spans="1:5" s="453" customFormat="1" ht="12.75">
      <c r="A26" s="454">
        <v>17</v>
      </c>
      <c r="B26" s="457" t="s">
        <v>753</v>
      </c>
      <c r="C26" s="802">
        <v>14220</v>
      </c>
      <c r="D26" s="802">
        <v>42920</v>
      </c>
      <c r="E26" s="803">
        <v>42920</v>
      </c>
    </row>
    <row r="27" spans="1:5" s="453" customFormat="1" ht="12.75">
      <c r="A27" s="456">
        <v>18</v>
      </c>
      <c r="B27" s="457" t="s">
        <v>497</v>
      </c>
      <c r="C27" s="802">
        <v>58494</v>
      </c>
      <c r="D27" s="802">
        <v>67201</v>
      </c>
      <c r="E27" s="803">
        <v>66625</v>
      </c>
    </row>
    <row r="28" spans="1:5" s="453" customFormat="1" ht="12.75">
      <c r="A28" s="454">
        <v>19</v>
      </c>
      <c r="B28" s="457" t="s">
        <v>510</v>
      </c>
      <c r="C28" s="802">
        <v>25359</v>
      </c>
      <c r="D28" s="802">
        <v>32168</v>
      </c>
      <c r="E28" s="803">
        <v>31494</v>
      </c>
    </row>
    <row r="29" spans="1:5" s="453" customFormat="1" ht="12.75">
      <c r="A29" s="456">
        <v>20</v>
      </c>
      <c r="B29" s="457" t="s">
        <v>526</v>
      </c>
      <c r="C29" s="802">
        <v>0</v>
      </c>
      <c r="D29" s="802">
        <v>357</v>
      </c>
      <c r="E29" s="803">
        <v>357</v>
      </c>
    </row>
    <row r="30" spans="1:5" s="453" customFormat="1" ht="12.75">
      <c r="A30" s="454">
        <v>21</v>
      </c>
      <c r="B30" s="457" t="s">
        <v>530</v>
      </c>
      <c r="C30" s="802">
        <v>2050</v>
      </c>
      <c r="D30" s="802">
        <v>100</v>
      </c>
      <c r="E30" s="803">
        <v>60</v>
      </c>
    </row>
    <row r="31" spans="1:5" s="453" customFormat="1" ht="13.5" thickBot="1">
      <c r="A31" s="456">
        <v>22</v>
      </c>
      <c r="B31" s="457" t="s">
        <v>536</v>
      </c>
      <c r="C31" s="798">
        <v>0</v>
      </c>
      <c r="D31" s="798">
        <v>9000</v>
      </c>
      <c r="E31" s="799">
        <v>8585</v>
      </c>
    </row>
    <row r="32" spans="1:5" s="453" customFormat="1" ht="21" thickBot="1">
      <c r="A32" s="460">
        <v>23</v>
      </c>
      <c r="B32" s="461" t="s">
        <v>754</v>
      </c>
      <c r="C32" s="804">
        <f>C24+C25+C26+C27+C28+C30+C31</f>
        <v>288804</v>
      </c>
      <c r="D32" s="804">
        <f>D24+D25+D26+D27+D28+D30+D31+D29</f>
        <v>306793</v>
      </c>
      <c r="E32" s="804">
        <f>E24+E25+E26+E27+E28+E30+E31+E29</f>
        <v>305312</v>
      </c>
    </row>
    <row r="33" spans="1:5" s="453" customFormat="1" ht="12.75">
      <c r="A33" s="454">
        <v>24</v>
      </c>
      <c r="B33" s="459" t="s">
        <v>544</v>
      </c>
      <c r="C33" s="800">
        <v>24000</v>
      </c>
      <c r="D33" s="800">
        <v>11000</v>
      </c>
      <c r="E33" s="801">
        <v>11000</v>
      </c>
    </row>
    <row r="34" spans="1:5" s="453" customFormat="1" ht="12.75">
      <c r="A34" s="454">
        <v>25</v>
      </c>
      <c r="B34" s="459" t="s">
        <v>756</v>
      </c>
      <c r="C34" s="800">
        <v>5000</v>
      </c>
      <c r="D34" s="800">
        <v>20306</v>
      </c>
      <c r="E34" s="801">
        <v>20306</v>
      </c>
    </row>
    <row r="35" spans="1:5" s="453" customFormat="1" ht="13.5" thickBot="1">
      <c r="A35" s="458">
        <v>26</v>
      </c>
      <c r="B35" s="459" t="s">
        <v>548</v>
      </c>
      <c r="C35" s="798">
        <v>0</v>
      </c>
      <c r="D35" s="798">
        <v>3606</v>
      </c>
      <c r="E35" s="799">
        <v>3606</v>
      </c>
    </row>
    <row r="36" spans="1:5" s="453" customFormat="1" ht="13.5" thickBot="1">
      <c r="A36" s="460">
        <v>27</v>
      </c>
      <c r="B36" s="461" t="s">
        <v>755</v>
      </c>
      <c r="C36" s="804">
        <f>SUM(,C33:C35)</f>
        <v>29000</v>
      </c>
      <c r="D36" s="804">
        <f>SUM(,D33:D35)</f>
        <v>34912</v>
      </c>
      <c r="E36" s="804">
        <f>SUM(,E33:E35)</f>
        <v>34912</v>
      </c>
    </row>
    <row r="37" spans="1:5" s="462" customFormat="1" ht="14.25" thickBot="1">
      <c r="A37" s="463">
        <v>28</v>
      </c>
      <c r="B37" s="464" t="s">
        <v>757</v>
      </c>
      <c r="C37" s="805">
        <f>C32+C36</f>
        <v>317804</v>
      </c>
      <c r="D37" s="805">
        <f>D32+D36</f>
        <v>341705</v>
      </c>
      <c r="E37" s="805">
        <f>E32+E36</f>
        <v>340224</v>
      </c>
    </row>
    <row r="38" spans="1:5" s="453" customFormat="1" ht="27" customHeight="1" thickBot="1">
      <c r="A38" s="810">
        <v>29</v>
      </c>
      <c r="B38" s="811" t="s">
        <v>0</v>
      </c>
      <c r="C38" s="812">
        <f>C37</f>
        <v>317804</v>
      </c>
      <c r="D38" s="812">
        <f>D37</f>
        <v>341705</v>
      </c>
      <c r="E38" s="812">
        <f>E37</f>
        <v>340224</v>
      </c>
    </row>
    <row r="39" spans="1:5" s="453" customFormat="1" ht="27" customHeight="1" thickBot="1">
      <c r="A39" s="465">
        <v>30</v>
      </c>
      <c r="B39" s="461" t="s">
        <v>758</v>
      </c>
      <c r="C39" s="804">
        <f>C32-C18</f>
        <v>22021</v>
      </c>
      <c r="D39" s="804">
        <f>D32-D18</f>
        <v>21688</v>
      </c>
      <c r="E39" s="804">
        <f>E32-E18</f>
        <v>28464</v>
      </c>
    </row>
    <row r="40" spans="1:5" s="453" customFormat="1" ht="27" customHeight="1" thickBot="1">
      <c r="A40" s="465">
        <v>31</v>
      </c>
      <c r="B40" s="461" t="s">
        <v>759</v>
      </c>
      <c r="C40" s="804">
        <f>C36-C21</f>
        <v>-22021</v>
      </c>
      <c r="D40" s="804">
        <f>D36-D21</f>
        <v>-21688</v>
      </c>
      <c r="E40" s="804">
        <f>E36-E21</f>
        <v>-18082</v>
      </c>
    </row>
    <row r="41" spans="1:5" s="816" customFormat="1" ht="27" customHeight="1" thickBot="1">
      <c r="A41" s="813">
        <v>31</v>
      </c>
      <c r="B41" s="814" t="s">
        <v>760</v>
      </c>
      <c r="C41" s="817"/>
      <c r="D41" s="817"/>
      <c r="E41" s="815">
        <f>E39+E40</f>
        <v>10382</v>
      </c>
    </row>
    <row r="44" ht="12.75">
      <c r="C44" s="447"/>
    </row>
  </sheetData>
  <sheetProtection/>
  <mergeCells count="9">
    <mergeCell ref="A1:E1"/>
    <mergeCell ref="A2:E2"/>
    <mergeCell ref="A3:E3"/>
    <mergeCell ref="A6:E6"/>
    <mergeCell ref="D5:E5"/>
    <mergeCell ref="A7:A8"/>
    <mergeCell ref="B7:B8"/>
    <mergeCell ref="E7:E8"/>
    <mergeCell ref="C8:D8"/>
  </mergeCells>
  <printOptions horizontalCentered="1"/>
  <pageMargins left="0.3937007874015748" right="0.6299212598425197" top="0.35433070866141736" bottom="0.3937007874015748" header="0.5905511811023623" footer="0.7874015748031497"/>
  <pageSetup horizontalDpi="300" verticalDpi="3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49"/>
  <sheetViews>
    <sheetView view="pageBreakPreview" zoomScaleSheetLayoutView="100" zoomScalePageLayoutView="0" workbookViewId="0" topLeftCell="A1">
      <selection activeCell="C3" sqref="C3:D3"/>
    </sheetView>
  </sheetViews>
  <sheetFormatPr defaultColWidth="10.375" defaultRowHeight="12.75"/>
  <cols>
    <col min="1" max="1" width="63.75390625" style="1" customWidth="1"/>
    <col min="2" max="2" width="6.125" style="2" customWidth="1"/>
    <col min="3" max="3" width="15.375" style="1" customWidth="1"/>
    <col min="4" max="4" width="17.125" style="1" customWidth="1"/>
    <col min="5" max="16384" width="10.375" style="1" customWidth="1"/>
  </cols>
  <sheetData>
    <row r="1" spans="1:4" ht="49.5" customHeight="1">
      <c r="A1" s="1024" t="str">
        <f>+CONCATENATE("VAGYONKIMUTATÁS",CHAR(10),"a könyvviteli mérlegben értékkel szereplő eszközökről",CHAR(10),LEFT('[1]ÖSSZEFÜGGÉSEK'!A4,4),".")</f>
        <v>VAGYONKIMUTATÁS
a könyvviteli mérlegben értékkel szereplő eszközökről
2014.</v>
      </c>
      <c r="B1" s="1025"/>
      <c r="C1" s="1025"/>
      <c r="D1" s="1025"/>
    </row>
    <row r="2" spans="1:4" ht="18.75" customHeight="1">
      <c r="A2" s="791"/>
      <c r="B2" s="792"/>
      <c r="C2" s="792"/>
      <c r="D2" s="824" t="s">
        <v>781</v>
      </c>
    </row>
    <row r="3" spans="3:4" ht="15.75" thickBot="1">
      <c r="C3" s="1026" t="s">
        <v>773</v>
      </c>
      <c r="D3" s="1026"/>
    </row>
    <row r="4" spans="1:4" ht="15.75" customHeight="1">
      <c r="A4" s="1027" t="s">
        <v>334</v>
      </c>
      <c r="B4" s="1029" t="s">
        <v>201</v>
      </c>
      <c r="C4" s="1031" t="s">
        <v>109</v>
      </c>
      <c r="D4" s="1031" t="s">
        <v>776</v>
      </c>
    </row>
    <row r="5" spans="1:4" ht="11.25" customHeight="1">
      <c r="A5" s="1028"/>
      <c r="B5" s="1030"/>
      <c r="C5" s="1032"/>
      <c r="D5" s="1032"/>
    </row>
    <row r="6" spans="1:4" s="5" customFormat="1" ht="15.75" thickBot="1">
      <c r="A6" s="3" t="s">
        <v>336</v>
      </c>
      <c r="B6" s="4" t="s">
        <v>337</v>
      </c>
      <c r="C6" s="4" t="s">
        <v>338</v>
      </c>
      <c r="D6" s="4" t="s">
        <v>339</v>
      </c>
    </row>
    <row r="7" spans="1:4" s="8" customFormat="1" ht="15">
      <c r="A7" s="6" t="s">
        <v>133</v>
      </c>
      <c r="B7" s="7" t="s">
        <v>341</v>
      </c>
      <c r="C7" s="749">
        <f>SUM(C8:C10)</f>
        <v>1000</v>
      </c>
      <c r="D7" s="749">
        <f>SUM(D8:D10)</f>
        <v>1000</v>
      </c>
    </row>
    <row r="8" spans="1:4" s="8" customFormat="1" ht="15">
      <c r="A8" s="747" t="s">
        <v>110</v>
      </c>
      <c r="B8" s="19" t="s">
        <v>342</v>
      </c>
      <c r="C8" s="750">
        <v>1000</v>
      </c>
      <c r="D8" s="750">
        <v>1000</v>
      </c>
    </row>
    <row r="9" spans="1:4" s="8" customFormat="1" ht="15">
      <c r="A9" s="747" t="s">
        <v>111</v>
      </c>
      <c r="B9" s="19" t="s">
        <v>343</v>
      </c>
      <c r="C9" s="750">
        <v>0</v>
      </c>
      <c r="D9" s="750">
        <v>0</v>
      </c>
    </row>
    <row r="10" spans="1:4" s="8" customFormat="1" ht="15">
      <c r="A10" s="747" t="s">
        <v>112</v>
      </c>
      <c r="B10" s="19" t="s">
        <v>344</v>
      </c>
      <c r="C10" s="750">
        <v>0</v>
      </c>
      <c r="D10" s="750">
        <v>0</v>
      </c>
    </row>
    <row r="11" spans="1:4" s="8" customFormat="1" ht="15">
      <c r="A11" s="9" t="s">
        <v>134</v>
      </c>
      <c r="B11" s="19" t="s">
        <v>345</v>
      </c>
      <c r="C11" s="751">
        <f>+C12+C13+C14+C15+C16</f>
        <v>1091416</v>
      </c>
      <c r="D11" s="751">
        <f>+D12+D13+D14+D15+D16</f>
        <v>962801</v>
      </c>
    </row>
    <row r="12" spans="1:4" s="8" customFormat="1" ht="15">
      <c r="A12" s="748" t="s">
        <v>113</v>
      </c>
      <c r="B12" s="19" t="s">
        <v>346</v>
      </c>
      <c r="C12" s="752">
        <v>1060043</v>
      </c>
      <c r="D12" s="752">
        <v>936352</v>
      </c>
    </row>
    <row r="13" spans="1:4" s="8" customFormat="1" ht="15">
      <c r="A13" s="748" t="s">
        <v>114</v>
      </c>
      <c r="B13" s="19" t="s">
        <v>347</v>
      </c>
      <c r="C13" s="753">
        <v>31373</v>
      </c>
      <c r="D13" s="753">
        <v>26216</v>
      </c>
    </row>
    <row r="14" spans="1:4" s="8" customFormat="1" ht="15">
      <c r="A14" s="748" t="s">
        <v>121</v>
      </c>
      <c r="B14" s="19" t="s">
        <v>348</v>
      </c>
      <c r="C14" s="753">
        <v>0</v>
      </c>
      <c r="D14" s="753">
        <v>0</v>
      </c>
    </row>
    <row r="15" spans="1:4" s="8" customFormat="1" ht="15">
      <c r="A15" s="748" t="s">
        <v>122</v>
      </c>
      <c r="B15" s="19" t="s">
        <v>349</v>
      </c>
      <c r="C15" s="753">
        <v>0</v>
      </c>
      <c r="D15" s="753">
        <v>233</v>
      </c>
    </row>
    <row r="16" spans="1:4" s="8" customFormat="1" ht="15">
      <c r="A16" s="748" t="s">
        <v>123</v>
      </c>
      <c r="B16" s="19" t="s">
        <v>350</v>
      </c>
      <c r="C16" s="753">
        <v>0</v>
      </c>
      <c r="D16" s="753">
        <v>0</v>
      </c>
    </row>
    <row r="17" spans="1:4" s="757" customFormat="1" ht="15">
      <c r="A17" s="9" t="s">
        <v>135</v>
      </c>
      <c r="B17" s="759" t="s">
        <v>351</v>
      </c>
      <c r="C17" s="758">
        <f>+C18+C21+C24</f>
        <v>26997</v>
      </c>
      <c r="D17" s="758">
        <f>+D18+D21+D24</f>
        <v>16128</v>
      </c>
    </row>
    <row r="18" spans="1:4" s="755" customFormat="1" ht="15">
      <c r="A18" s="748" t="s">
        <v>119</v>
      </c>
      <c r="B18" s="19" t="s">
        <v>352</v>
      </c>
      <c r="C18" s="753">
        <v>1800</v>
      </c>
      <c r="D18" s="753">
        <v>1700</v>
      </c>
    </row>
    <row r="19" spans="1:4" s="8" customFormat="1" ht="15">
      <c r="A19" s="11" t="s">
        <v>115</v>
      </c>
      <c r="B19" s="759" t="s">
        <v>353</v>
      </c>
      <c r="C19" s="754">
        <v>0</v>
      </c>
      <c r="D19" s="754">
        <v>0</v>
      </c>
    </row>
    <row r="20" spans="1:4" s="8" customFormat="1" ht="15">
      <c r="A20" s="11" t="s">
        <v>116</v>
      </c>
      <c r="B20" s="19" t="s">
        <v>354</v>
      </c>
      <c r="C20" s="754">
        <v>0</v>
      </c>
      <c r="D20" s="754">
        <v>0</v>
      </c>
    </row>
    <row r="21" spans="1:4" s="8" customFormat="1" ht="15">
      <c r="A21" s="748" t="s">
        <v>120</v>
      </c>
      <c r="B21" s="759" t="s">
        <v>355</v>
      </c>
      <c r="C21" s="753">
        <v>25197</v>
      </c>
      <c r="D21" s="753">
        <v>14428</v>
      </c>
    </row>
    <row r="22" spans="1:4" s="8" customFormat="1" ht="15">
      <c r="A22" s="11" t="s">
        <v>117</v>
      </c>
      <c r="B22" s="19" t="s">
        <v>356</v>
      </c>
      <c r="C22" s="754">
        <v>0</v>
      </c>
      <c r="D22" s="754">
        <v>0</v>
      </c>
    </row>
    <row r="23" spans="1:4" s="8" customFormat="1" ht="15">
      <c r="A23" s="11" t="s">
        <v>118</v>
      </c>
      <c r="B23" s="759" t="s">
        <v>357</v>
      </c>
      <c r="C23" s="754">
        <v>0</v>
      </c>
      <c r="D23" s="754">
        <v>0</v>
      </c>
    </row>
    <row r="24" spans="1:4" s="755" customFormat="1" ht="15">
      <c r="A24" s="748" t="s">
        <v>127</v>
      </c>
      <c r="B24" s="19" t="s">
        <v>358</v>
      </c>
      <c r="C24" s="753">
        <v>0</v>
      </c>
      <c r="D24" s="753">
        <v>0</v>
      </c>
    </row>
    <row r="25" spans="1:4" s="757" customFormat="1" ht="15">
      <c r="A25" s="9" t="s">
        <v>126</v>
      </c>
      <c r="B25" s="759" t="s">
        <v>359</v>
      </c>
      <c r="C25" s="756">
        <f>SUM(C26:C27)</f>
        <v>52864</v>
      </c>
      <c r="D25" s="756">
        <f>SUM(D26:D27)</f>
        <v>53991</v>
      </c>
    </row>
    <row r="26" spans="1:4" s="8" customFormat="1" ht="15">
      <c r="A26" s="747" t="s">
        <v>124</v>
      </c>
      <c r="B26" s="19" t="s">
        <v>360</v>
      </c>
      <c r="C26" s="750">
        <v>52864</v>
      </c>
      <c r="D26" s="750">
        <v>53991</v>
      </c>
    </row>
    <row r="27" spans="1:4" s="8" customFormat="1" ht="15">
      <c r="A27" s="747" t="s">
        <v>125</v>
      </c>
      <c r="B27" s="759" t="s">
        <v>361</v>
      </c>
      <c r="C27" s="750">
        <v>0</v>
      </c>
      <c r="D27" s="750">
        <v>0</v>
      </c>
    </row>
    <row r="28" spans="1:4" s="762" customFormat="1" ht="21.75" customHeight="1">
      <c r="A28" s="760" t="s">
        <v>128</v>
      </c>
      <c r="B28" s="19" t="s">
        <v>362</v>
      </c>
      <c r="C28" s="761">
        <f>C7+C11+C17+C25</f>
        <v>1172277</v>
      </c>
      <c r="D28" s="761">
        <f>D7+D11+D17+D25</f>
        <v>1033920</v>
      </c>
    </row>
    <row r="29" spans="1:4" s="8" customFormat="1" ht="15">
      <c r="A29" s="9" t="s">
        <v>379</v>
      </c>
      <c r="B29" s="759" t="s">
        <v>363</v>
      </c>
      <c r="C29" s="754">
        <v>503</v>
      </c>
      <c r="D29" s="754">
        <v>266</v>
      </c>
    </row>
    <row r="30" spans="1:4" s="8" customFormat="1" ht="15">
      <c r="A30" s="9" t="s">
        <v>380</v>
      </c>
      <c r="B30" s="19" t="s">
        <v>364</v>
      </c>
      <c r="C30" s="754">
        <v>0</v>
      </c>
      <c r="D30" s="754">
        <v>0</v>
      </c>
    </row>
    <row r="31" spans="1:4" s="762" customFormat="1" ht="17.25" customHeight="1">
      <c r="A31" s="760" t="s">
        <v>129</v>
      </c>
      <c r="B31" s="759" t="s">
        <v>365</v>
      </c>
      <c r="C31" s="761">
        <f>+C29+C30</f>
        <v>503</v>
      </c>
      <c r="D31" s="761">
        <f>+D29+D30</f>
        <v>266</v>
      </c>
    </row>
    <row r="32" spans="1:4" s="8" customFormat="1" ht="15">
      <c r="A32" s="9" t="s">
        <v>130</v>
      </c>
      <c r="B32" s="19" t="s">
        <v>366</v>
      </c>
      <c r="C32" s="754">
        <v>0</v>
      </c>
      <c r="D32" s="754">
        <v>0</v>
      </c>
    </row>
    <row r="33" spans="1:4" s="8" customFormat="1" ht="15">
      <c r="A33" s="9" t="s">
        <v>381</v>
      </c>
      <c r="B33" s="759" t="s">
        <v>367</v>
      </c>
      <c r="C33" s="754">
        <v>201</v>
      </c>
      <c r="D33" s="754">
        <v>257</v>
      </c>
    </row>
    <row r="34" spans="1:4" s="8" customFormat="1" ht="15">
      <c r="A34" s="9" t="s">
        <v>382</v>
      </c>
      <c r="B34" s="19" t="s">
        <v>368</v>
      </c>
      <c r="C34" s="754">
        <v>15927</v>
      </c>
      <c r="D34" s="754">
        <v>6475</v>
      </c>
    </row>
    <row r="35" spans="1:4" s="8" customFormat="1" ht="15">
      <c r="A35" s="9" t="s">
        <v>383</v>
      </c>
      <c r="B35" s="759" t="s">
        <v>369</v>
      </c>
      <c r="C35" s="754">
        <v>0</v>
      </c>
      <c r="D35" s="754">
        <v>0</v>
      </c>
    </row>
    <row r="36" spans="1:4" s="8" customFormat="1" ht="15">
      <c r="A36" s="9" t="s">
        <v>131</v>
      </c>
      <c r="B36" s="19" t="s">
        <v>370</v>
      </c>
      <c r="C36" s="754">
        <v>0</v>
      </c>
      <c r="D36" s="754">
        <v>0</v>
      </c>
    </row>
    <row r="37" spans="1:4" s="762" customFormat="1" ht="17.25" customHeight="1">
      <c r="A37" s="760" t="s">
        <v>132</v>
      </c>
      <c r="B37" s="759" t="s">
        <v>371</v>
      </c>
      <c r="C37" s="761">
        <f>+C32+C33+C34+C35</f>
        <v>16128</v>
      </c>
      <c r="D37" s="761">
        <f>+D32+D33+D34+D35</f>
        <v>6732</v>
      </c>
    </row>
    <row r="38" spans="1:4" s="8" customFormat="1" ht="15">
      <c r="A38" s="9" t="s">
        <v>384</v>
      </c>
      <c r="B38" s="19" t="s">
        <v>372</v>
      </c>
      <c r="C38" s="754">
        <v>6433</v>
      </c>
      <c r="D38" s="754">
        <v>12018</v>
      </c>
    </row>
    <row r="39" spans="1:4" s="8" customFormat="1" ht="15">
      <c r="A39" s="9" t="s">
        <v>385</v>
      </c>
      <c r="B39" s="759" t="s">
        <v>373</v>
      </c>
      <c r="C39" s="754">
        <v>0</v>
      </c>
      <c r="D39" s="754">
        <v>189</v>
      </c>
    </row>
    <row r="40" spans="1:4" s="8" customFormat="1" ht="15">
      <c r="A40" s="9" t="s">
        <v>386</v>
      </c>
      <c r="B40" s="19" t="s">
        <v>374</v>
      </c>
      <c r="C40" s="754">
        <v>3207</v>
      </c>
      <c r="D40" s="754">
        <v>82</v>
      </c>
    </row>
    <row r="41" spans="1:4" s="8" customFormat="1" ht="15">
      <c r="A41" s="760" t="s">
        <v>136</v>
      </c>
      <c r="B41" s="759" t="s">
        <v>375</v>
      </c>
      <c r="C41" s="761">
        <f>+C38+C39+C40</f>
        <v>9640</v>
      </c>
      <c r="D41" s="761">
        <f>+D38+D39+D40</f>
        <v>12289</v>
      </c>
    </row>
    <row r="42" spans="1:4" s="762" customFormat="1" ht="17.25" customHeight="1">
      <c r="A42" s="760" t="s">
        <v>137</v>
      </c>
      <c r="B42" s="19" t="s">
        <v>376</v>
      </c>
      <c r="C42" s="761">
        <v>1874</v>
      </c>
      <c r="D42" s="761">
        <v>4939</v>
      </c>
    </row>
    <row r="43" spans="1:4" s="762" customFormat="1" ht="12">
      <c r="A43" s="760" t="s">
        <v>387</v>
      </c>
      <c r="B43" s="768" t="s">
        <v>377</v>
      </c>
      <c r="C43" s="769">
        <v>0</v>
      </c>
      <c r="D43" s="769">
        <v>0</v>
      </c>
    </row>
    <row r="44" spans="1:4" s="767" customFormat="1" ht="23.25" customHeight="1" thickBot="1">
      <c r="A44" s="764" t="s">
        <v>138</v>
      </c>
      <c r="B44" s="765" t="s">
        <v>378</v>
      </c>
      <c r="C44" s="766">
        <f>+C28+C31+C37+C41+C42+C43</f>
        <v>1200422</v>
      </c>
      <c r="D44" s="766">
        <f>+D28+D31+D37+D41+D42+D43</f>
        <v>1058146</v>
      </c>
    </row>
    <row r="45" spans="1:4" ht="15">
      <c r="A45" s="12"/>
      <c r="C45" s="13"/>
      <c r="D45" s="13"/>
    </row>
    <row r="46" spans="1:4" ht="15">
      <c r="A46" s="12"/>
      <c r="C46" s="13"/>
      <c r="D46" s="13"/>
    </row>
    <row r="47" spans="1:4" ht="15">
      <c r="A47" s="14"/>
      <c r="C47" s="13"/>
      <c r="D47" s="13"/>
    </row>
    <row r="48" spans="1:4" ht="15">
      <c r="A48" s="1023"/>
      <c r="B48" s="1023"/>
      <c r="C48" s="1023"/>
      <c r="D48" s="1023"/>
    </row>
    <row r="49" spans="1:4" ht="15">
      <c r="A49" s="1023"/>
      <c r="B49" s="1023"/>
      <c r="C49" s="1023"/>
      <c r="D49" s="1023"/>
    </row>
  </sheetData>
  <sheetProtection/>
  <mergeCells count="8">
    <mergeCell ref="A48:D48"/>
    <mergeCell ref="A49:D49"/>
    <mergeCell ref="A1:D1"/>
    <mergeCell ref="C3:D3"/>
    <mergeCell ref="A4:A5"/>
    <mergeCell ref="B4:B5"/>
    <mergeCell ref="C4:C5"/>
    <mergeCell ref="D4:D5"/>
  </mergeCells>
  <printOptions horizontalCentered="1"/>
  <pageMargins left="0.56" right="0.58" top="0.77" bottom="0.984251968503937" header="0.7874015748031497" footer="0.7874015748031497"/>
  <pageSetup fitToHeight="1" fitToWidth="1" horizontalDpi="300" verticalDpi="300" orientation="portrait" paperSize="9" scale="9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27"/>
  <sheetViews>
    <sheetView zoomScalePageLayoutView="0" workbookViewId="0" topLeftCell="A1">
      <selection activeCell="C4" sqref="C4:D4"/>
    </sheetView>
  </sheetViews>
  <sheetFormatPr defaultColWidth="9.375" defaultRowHeight="12.75"/>
  <cols>
    <col min="1" max="1" width="68.625" style="16" customWidth="1"/>
    <col min="2" max="2" width="6.125" style="22" customWidth="1"/>
    <col min="3" max="3" width="16.75390625" style="15" customWidth="1"/>
    <col min="4" max="4" width="18.00390625" style="15" customWidth="1"/>
    <col min="5" max="16384" width="9.375" style="15" customWidth="1"/>
  </cols>
  <sheetData>
    <row r="1" spans="1:4" ht="32.25" customHeight="1">
      <c r="A1" s="1040" t="s">
        <v>388</v>
      </c>
      <c r="B1" s="1040"/>
      <c r="C1" s="1040"/>
      <c r="D1" s="1040"/>
    </row>
    <row r="2" spans="1:4" ht="15">
      <c r="A2" s="1041" t="str">
        <f>+CONCATENATE(LEFT('[1]ÖSSZEFÜGGÉSEK'!A4,4),". év")</f>
        <v>2014. év</v>
      </c>
      <c r="B2" s="1041"/>
      <c r="C2" s="1041"/>
      <c r="D2" s="1041"/>
    </row>
    <row r="3" spans="1:4" s="1" customFormat="1" ht="18.75" customHeight="1">
      <c r="A3" s="791"/>
      <c r="B3" s="792"/>
      <c r="C3" s="792"/>
      <c r="D3" s="824" t="s">
        <v>782</v>
      </c>
    </row>
    <row r="4" spans="2:4" s="1" customFormat="1" ht="15.75" thickBot="1">
      <c r="B4" s="2"/>
      <c r="C4" s="1026" t="s">
        <v>773</v>
      </c>
      <c r="D4" s="1026"/>
    </row>
    <row r="5" spans="1:4" s="17" customFormat="1" ht="31.5" customHeight="1">
      <c r="A5" s="1034" t="s">
        <v>389</v>
      </c>
      <c r="B5" s="1036" t="s">
        <v>201</v>
      </c>
      <c r="C5" s="1038" t="s">
        <v>109</v>
      </c>
      <c r="D5" s="1042" t="s">
        <v>776</v>
      </c>
    </row>
    <row r="6" spans="1:4" s="17" customFormat="1" ht="12.75" customHeight="1">
      <c r="A6" s="1035"/>
      <c r="B6" s="1037"/>
      <c r="C6" s="1039"/>
      <c r="D6" s="1043"/>
    </row>
    <row r="7" spans="1:4" s="18" customFormat="1" ht="12.75">
      <c r="A7" s="770" t="s">
        <v>390</v>
      </c>
      <c r="B7" s="771" t="s">
        <v>337</v>
      </c>
      <c r="C7" s="771" t="s">
        <v>338</v>
      </c>
      <c r="D7" s="772" t="s">
        <v>339</v>
      </c>
    </row>
    <row r="8" spans="1:4" ht="15.75" customHeight="1">
      <c r="A8" s="9" t="s">
        <v>391</v>
      </c>
      <c r="B8" s="10" t="s">
        <v>341</v>
      </c>
      <c r="C8" s="777">
        <v>1172780</v>
      </c>
      <c r="D8" s="778">
        <v>1172780</v>
      </c>
    </row>
    <row r="9" spans="1:4" ht="15.75" customHeight="1">
      <c r="A9" s="9" t="s">
        <v>392</v>
      </c>
      <c r="B9" s="10" t="s">
        <v>342</v>
      </c>
      <c r="C9" s="777">
        <v>0</v>
      </c>
      <c r="D9" s="778">
        <v>0</v>
      </c>
    </row>
    <row r="10" spans="1:4" ht="15.75" customHeight="1">
      <c r="A10" s="9" t="s">
        <v>393</v>
      </c>
      <c r="B10" s="10" t="s">
        <v>343</v>
      </c>
      <c r="C10" s="777">
        <v>16128</v>
      </c>
      <c r="D10" s="778">
        <v>16128</v>
      </c>
    </row>
    <row r="11" spans="1:4" ht="15.75" customHeight="1">
      <c r="A11" s="9" t="s">
        <v>394</v>
      </c>
      <c r="B11" s="10" t="s">
        <v>344</v>
      </c>
      <c r="C11" s="777">
        <v>11106</v>
      </c>
      <c r="D11" s="778">
        <v>11106</v>
      </c>
    </row>
    <row r="12" spans="1:4" ht="15.75" customHeight="1">
      <c r="A12" s="9" t="s">
        <v>395</v>
      </c>
      <c r="B12" s="10" t="s">
        <v>345</v>
      </c>
      <c r="C12" s="777">
        <v>0</v>
      </c>
      <c r="D12" s="778">
        <v>0</v>
      </c>
    </row>
    <row r="13" spans="1:4" ht="15.75" customHeight="1">
      <c r="A13" s="9" t="s">
        <v>396</v>
      </c>
      <c r="B13" s="10" t="s">
        <v>346</v>
      </c>
      <c r="C13" s="777">
        <v>0</v>
      </c>
      <c r="D13" s="778">
        <v>-175812</v>
      </c>
    </row>
    <row r="14" spans="1:4" s="774" customFormat="1" ht="15.75" customHeight="1">
      <c r="A14" s="760" t="s">
        <v>139</v>
      </c>
      <c r="B14" s="773" t="s">
        <v>347</v>
      </c>
      <c r="C14" s="779">
        <f>+C8+C9+C10+C11+C12+C13</f>
        <v>1200014</v>
      </c>
      <c r="D14" s="780">
        <f>+D8+D9+D10+D11+D12+D13</f>
        <v>1024202</v>
      </c>
    </row>
    <row r="15" spans="1:4" ht="15.75" customHeight="1">
      <c r="A15" s="9" t="s">
        <v>397</v>
      </c>
      <c r="B15" s="10" t="s">
        <v>348</v>
      </c>
      <c r="C15" s="781">
        <v>0</v>
      </c>
      <c r="D15" s="782">
        <v>1225</v>
      </c>
    </row>
    <row r="16" spans="1:4" ht="15.75" customHeight="1">
      <c r="A16" s="9" t="s">
        <v>398</v>
      </c>
      <c r="B16" s="10" t="s">
        <v>349</v>
      </c>
      <c r="C16" s="781">
        <v>0</v>
      </c>
      <c r="D16" s="782">
        <v>4100</v>
      </c>
    </row>
    <row r="17" spans="1:4" ht="15.75" customHeight="1">
      <c r="A17" s="9" t="s">
        <v>399</v>
      </c>
      <c r="B17" s="10" t="s">
        <v>350</v>
      </c>
      <c r="C17" s="781">
        <v>408</v>
      </c>
      <c r="D17" s="782">
        <v>692</v>
      </c>
    </row>
    <row r="18" spans="1:4" s="774" customFormat="1" ht="15.75" customHeight="1">
      <c r="A18" s="760" t="s">
        <v>400</v>
      </c>
      <c r="B18" s="773" t="s">
        <v>351</v>
      </c>
      <c r="C18" s="779">
        <f>+C15+C16+C17</f>
        <v>408</v>
      </c>
      <c r="D18" s="780">
        <f>+D15+D16+D17</f>
        <v>6017</v>
      </c>
    </row>
    <row r="19" spans="1:4" s="774" customFormat="1" ht="15.75" customHeight="1">
      <c r="A19" s="760" t="s">
        <v>140</v>
      </c>
      <c r="B19" s="773" t="s">
        <v>352</v>
      </c>
      <c r="C19" s="785">
        <v>0</v>
      </c>
      <c r="D19" s="786">
        <v>0</v>
      </c>
    </row>
    <row r="20" spans="1:4" s="775" customFormat="1" ht="15.75" customHeight="1">
      <c r="A20" s="760" t="s">
        <v>401</v>
      </c>
      <c r="B20" s="773" t="s">
        <v>353</v>
      </c>
      <c r="C20" s="787">
        <v>0</v>
      </c>
      <c r="D20" s="788">
        <v>0</v>
      </c>
    </row>
    <row r="21" spans="1:4" s="774" customFormat="1" ht="15.75" customHeight="1">
      <c r="A21" s="760" t="s">
        <v>141</v>
      </c>
      <c r="B21" s="773" t="s">
        <v>354</v>
      </c>
      <c r="C21" s="787">
        <v>0</v>
      </c>
      <c r="D21" s="788">
        <v>27927</v>
      </c>
    </row>
    <row r="22" spans="1:4" s="20" customFormat="1" ht="15.75" customHeight="1" thickBot="1">
      <c r="A22" s="776" t="s">
        <v>402</v>
      </c>
      <c r="B22" s="763" t="s">
        <v>355</v>
      </c>
      <c r="C22" s="783">
        <f>+C14+C18+C20+C21</f>
        <v>1200422</v>
      </c>
      <c r="D22" s="784">
        <f>+D14+D18+D20+D21</f>
        <v>1058146</v>
      </c>
    </row>
    <row r="23" spans="1:4" ht="15">
      <c r="A23" s="12"/>
      <c r="B23" s="14"/>
      <c r="C23" s="13"/>
      <c r="D23" s="13"/>
    </row>
    <row r="24" spans="1:4" ht="15">
      <c r="A24" s="12"/>
      <c r="B24" s="14"/>
      <c r="C24" s="13"/>
      <c r="D24" s="13"/>
    </row>
    <row r="25" spans="1:4" ht="15">
      <c r="A25" s="14"/>
      <c r="B25" s="14"/>
      <c r="C25" s="13"/>
      <c r="D25" s="13"/>
    </row>
    <row r="26" spans="1:4" ht="15">
      <c r="A26" s="1033"/>
      <c r="B26" s="1033"/>
      <c r="C26" s="1033"/>
      <c r="D26" s="21"/>
    </row>
    <row r="27" spans="1:4" ht="15">
      <c r="A27" s="1033"/>
      <c r="B27" s="1033"/>
      <c r="C27" s="1033"/>
      <c r="D27" s="21"/>
    </row>
  </sheetData>
  <sheetProtection/>
  <mergeCells count="9">
    <mergeCell ref="A27:C27"/>
    <mergeCell ref="A5:A6"/>
    <mergeCell ref="B5:B6"/>
    <mergeCell ref="C5:C6"/>
    <mergeCell ref="A1:D1"/>
    <mergeCell ref="A2:D2"/>
    <mergeCell ref="D5:D6"/>
    <mergeCell ref="A26:C26"/>
    <mergeCell ref="C4:D4"/>
  </mergeCells>
  <printOptions horizontalCentered="1"/>
  <pageMargins left="0.42" right="0.62" top="1" bottom="0.984251968503937" header="0.7874015748031497" footer="0.7874015748031497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view="pageBreakPreview" zoomScaleSheetLayoutView="100" zoomScalePageLayoutView="0" workbookViewId="0" topLeftCell="A1">
      <selection activeCell="A8" sqref="A8:IV15"/>
    </sheetView>
  </sheetViews>
  <sheetFormatPr defaultColWidth="10.625" defaultRowHeight="12.75"/>
  <cols>
    <col min="1" max="1" width="7.75390625" style="159" customWidth="1"/>
    <col min="2" max="2" width="55.50390625" style="159" customWidth="1"/>
    <col min="3" max="3" width="13.75390625" style="159" customWidth="1"/>
    <col min="4" max="4" width="15.375" style="159" customWidth="1"/>
    <col min="5" max="5" width="14.50390625" style="159" customWidth="1"/>
    <col min="6" max="16384" width="10.625" style="159" customWidth="1"/>
  </cols>
  <sheetData>
    <row r="1" spans="1:5" ht="30" customHeight="1">
      <c r="A1" s="897" t="s">
        <v>468</v>
      </c>
      <c r="B1" s="897"/>
      <c r="C1" s="897"/>
      <c r="D1" s="897"/>
      <c r="E1" s="897"/>
    </row>
    <row r="2" spans="1:5" ht="18" customHeight="1">
      <c r="A2" s="898" t="s">
        <v>159</v>
      </c>
      <c r="B2" s="898"/>
      <c r="C2" s="898"/>
      <c r="D2" s="898"/>
      <c r="E2" s="898"/>
    </row>
    <row r="3" spans="1:5" ht="17.25" customHeight="1">
      <c r="A3" s="161"/>
      <c r="B3" s="162"/>
      <c r="C3" s="160"/>
      <c r="D3" s="899" t="s">
        <v>778</v>
      </c>
      <c r="E3" s="899"/>
    </row>
    <row r="4" spans="1:5" ht="13.5" thickBot="1">
      <c r="A4" s="163"/>
      <c r="B4" s="163"/>
      <c r="C4" s="164"/>
      <c r="D4" s="900" t="s">
        <v>423</v>
      </c>
      <c r="E4" s="900"/>
    </row>
    <row r="5" spans="1:5" ht="44.25" customHeight="1" thickBot="1" thickTop="1">
      <c r="A5" s="165" t="s">
        <v>470</v>
      </c>
      <c r="B5" s="166" t="s">
        <v>471</v>
      </c>
      <c r="C5" s="167" t="s">
        <v>425</v>
      </c>
      <c r="D5" s="167" t="s">
        <v>333</v>
      </c>
      <c r="E5" s="167" t="s">
        <v>332</v>
      </c>
    </row>
    <row r="6" spans="1:5" ht="12.75" customHeight="1" thickTop="1">
      <c r="A6" s="168" t="s">
        <v>390</v>
      </c>
      <c r="B6" s="169" t="s">
        <v>337</v>
      </c>
      <c r="C6" s="169" t="s">
        <v>338</v>
      </c>
      <c r="D6" s="169" t="s">
        <v>339</v>
      </c>
      <c r="E6" s="169" t="s">
        <v>340</v>
      </c>
    </row>
    <row r="7" spans="1:5" ht="21.75" customHeight="1">
      <c r="A7" s="170" t="s">
        <v>472</v>
      </c>
      <c r="B7" s="171" t="s">
        <v>473</v>
      </c>
      <c r="C7" s="172">
        <f>C8+C15</f>
        <v>188681</v>
      </c>
      <c r="D7" s="172">
        <f>D8+D15</f>
        <v>155047</v>
      </c>
      <c r="E7" s="172">
        <f>E8+E15</f>
        <v>155271</v>
      </c>
    </row>
    <row r="8" spans="1:5" s="183" customFormat="1" ht="21.75" customHeight="1">
      <c r="A8" s="175" t="s">
        <v>474</v>
      </c>
      <c r="B8" s="176" t="s">
        <v>475</v>
      </c>
      <c r="C8" s="177">
        <f>SUM(C9:C14)</f>
        <v>159206</v>
      </c>
      <c r="D8" s="177">
        <f>SUM(D9:D14)</f>
        <v>118289</v>
      </c>
      <c r="E8" s="177">
        <f>SUM(E9:E14)</f>
        <v>118289</v>
      </c>
    </row>
    <row r="9" spans="1:5" s="183" customFormat="1" ht="21.75" customHeight="1" hidden="1">
      <c r="A9" s="175" t="s">
        <v>476</v>
      </c>
      <c r="B9" s="176" t="s">
        <v>477</v>
      </c>
      <c r="C9" s="177">
        <v>46546</v>
      </c>
      <c r="D9" s="177">
        <v>46546</v>
      </c>
      <c r="E9" s="177">
        <v>46546</v>
      </c>
    </row>
    <row r="10" spans="1:5" s="183" customFormat="1" ht="21.75" customHeight="1" hidden="1">
      <c r="A10" s="175" t="s">
        <v>478</v>
      </c>
      <c r="B10" s="176" t="s">
        <v>479</v>
      </c>
      <c r="C10" s="177">
        <v>42582</v>
      </c>
      <c r="D10" s="177">
        <v>42582</v>
      </c>
      <c r="E10" s="177">
        <v>42582</v>
      </c>
    </row>
    <row r="11" spans="1:5" s="183" customFormat="1" ht="21.75" customHeight="1" hidden="1">
      <c r="A11" s="175" t="s">
        <v>480</v>
      </c>
      <c r="B11" s="176" t="s">
        <v>481</v>
      </c>
      <c r="C11" s="177">
        <v>18197</v>
      </c>
      <c r="D11" s="177">
        <v>18912</v>
      </c>
      <c r="E11" s="177">
        <v>18912</v>
      </c>
    </row>
    <row r="12" spans="1:5" s="183" customFormat="1" ht="21.75" customHeight="1" hidden="1">
      <c r="A12" s="175" t="s">
        <v>482</v>
      </c>
      <c r="B12" s="176" t="s">
        <v>483</v>
      </c>
      <c r="C12" s="177">
        <v>1004</v>
      </c>
      <c r="D12" s="177">
        <v>1004</v>
      </c>
      <c r="E12" s="177">
        <v>1004</v>
      </c>
    </row>
    <row r="13" spans="1:5" s="183" customFormat="1" ht="21.75" customHeight="1" hidden="1">
      <c r="A13" s="175" t="s">
        <v>484</v>
      </c>
      <c r="B13" s="178" t="s">
        <v>485</v>
      </c>
      <c r="C13" s="179">
        <v>77</v>
      </c>
      <c r="D13" s="179">
        <v>393</v>
      </c>
      <c r="E13" s="177">
        <v>393</v>
      </c>
    </row>
    <row r="14" spans="1:5" s="183" customFormat="1" ht="21.75" customHeight="1" hidden="1">
      <c r="A14" s="175" t="s">
        <v>486</v>
      </c>
      <c r="B14" s="178" t="s">
        <v>487</v>
      </c>
      <c r="C14" s="482">
        <v>50800</v>
      </c>
      <c r="D14" s="482">
        <v>8852</v>
      </c>
      <c r="E14" s="177">
        <v>8852</v>
      </c>
    </row>
    <row r="15" spans="1:5" s="183" customFormat="1" ht="21.75" customHeight="1">
      <c r="A15" s="175" t="s">
        <v>488</v>
      </c>
      <c r="B15" s="176" t="s">
        <v>489</v>
      </c>
      <c r="C15" s="177">
        <v>29475</v>
      </c>
      <c r="D15" s="177">
        <v>36758</v>
      </c>
      <c r="E15" s="177">
        <v>36982</v>
      </c>
    </row>
    <row r="16" spans="1:5" ht="21.75" customHeight="1">
      <c r="A16" s="180" t="s">
        <v>490</v>
      </c>
      <c r="B16" s="181" t="s">
        <v>491</v>
      </c>
      <c r="C16" s="182">
        <f>SUM(C18:C18)</f>
        <v>14220</v>
      </c>
      <c r="D16" s="182">
        <f>SUM(D17:D18)</f>
        <v>42920</v>
      </c>
      <c r="E16" s="182">
        <f>SUM(E17:E18)</f>
        <v>42920</v>
      </c>
    </row>
    <row r="17" spans="1:5" ht="21.75" customHeight="1">
      <c r="A17" s="175" t="s">
        <v>492</v>
      </c>
      <c r="B17" s="178" t="s">
        <v>493</v>
      </c>
      <c r="C17" s="179">
        <v>0</v>
      </c>
      <c r="D17" s="179">
        <v>17893</v>
      </c>
      <c r="E17" s="177">
        <v>17893</v>
      </c>
    </row>
    <row r="18" spans="1:5" ht="21.75" customHeight="1">
      <c r="A18" s="175" t="s">
        <v>494</v>
      </c>
      <c r="B18" s="176" t="s">
        <v>495</v>
      </c>
      <c r="C18" s="177">
        <v>14220</v>
      </c>
      <c r="D18" s="177">
        <v>25027</v>
      </c>
      <c r="E18" s="177">
        <v>25027</v>
      </c>
    </row>
    <row r="19" spans="1:5" ht="21.75" customHeight="1">
      <c r="A19" s="180" t="s">
        <v>496</v>
      </c>
      <c r="B19" s="181" t="s">
        <v>497</v>
      </c>
      <c r="C19" s="182">
        <f>C20+C25</f>
        <v>58494</v>
      </c>
      <c r="D19" s="182">
        <f>D20+D25</f>
        <v>67201</v>
      </c>
      <c r="E19" s="182">
        <f>E20+E25</f>
        <v>66625</v>
      </c>
    </row>
    <row r="20" spans="1:5" s="183" customFormat="1" ht="23.25" customHeight="1">
      <c r="A20" s="175" t="s">
        <v>498</v>
      </c>
      <c r="B20" s="176" t="s">
        <v>499</v>
      </c>
      <c r="C20" s="177">
        <f>C21+C23+C24</f>
        <v>58414</v>
      </c>
      <c r="D20" s="177">
        <f>D21+D23+D24</f>
        <v>67061</v>
      </c>
      <c r="E20" s="177">
        <f>E21+E23+E24</f>
        <v>66597</v>
      </c>
    </row>
    <row r="21" spans="1:5" s="183" customFormat="1" ht="21.75" customHeight="1" hidden="1">
      <c r="A21" s="175" t="s">
        <v>500</v>
      </c>
      <c r="B21" s="176" t="s">
        <v>501</v>
      </c>
      <c r="C21" s="177">
        <v>56019</v>
      </c>
      <c r="D21" s="177">
        <v>64626</v>
      </c>
      <c r="E21" s="177">
        <v>64374</v>
      </c>
    </row>
    <row r="22" spans="1:5" s="183" customFormat="1" ht="21.75" customHeight="1" hidden="1">
      <c r="A22" s="175"/>
      <c r="B22" s="176" t="s">
        <v>502</v>
      </c>
      <c r="C22" s="177">
        <v>56019</v>
      </c>
      <c r="D22" s="177">
        <v>64626</v>
      </c>
      <c r="E22" s="177">
        <v>64374</v>
      </c>
    </row>
    <row r="23" spans="1:5" s="183" customFormat="1" ht="21.75" customHeight="1" hidden="1">
      <c r="A23" s="175" t="s">
        <v>503</v>
      </c>
      <c r="B23" s="176" t="s">
        <v>504</v>
      </c>
      <c r="C23" s="177">
        <v>2120</v>
      </c>
      <c r="D23" s="177">
        <v>2261</v>
      </c>
      <c r="E23" s="177">
        <v>2172</v>
      </c>
    </row>
    <row r="24" spans="1:5" s="183" customFormat="1" ht="21.75" customHeight="1" hidden="1">
      <c r="A24" s="175" t="s">
        <v>505</v>
      </c>
      <c r="B24" s="176" t="s">
        <v>506</v>
      </c>
      <c r="C24" s="177">
        <v>275</v>
      </c>
      <c r="D24" s="177">
        <v>174</v>
      </c>
      <c r="E24" s="177">
        <v>51</v>
      </c>
    </row>
    <row r="25" spans="1:5" s="183" customFormat="1" ht="21.75" customHeight="1">
      <c r="A25" s="175" t="s">
        <v>507</v>
      </c>
      <c r="B25" s="176" t="s">
        <v>508</v>
      </c>
      <c r="C25" s="177">
        <v>80</v>
      </c>
      <c r="D25" s="177">
        <v>140</v>
      </c>
      <c r="E25" s="177">
        <v>28</v>
      </c>
    </row>
    <row r="26" spans="1:5" ht="21.75" customHeight="1">
      <c r="A26" s="180" t="s">
        <v>509</v>
      </c>
      <c r="B26" s="181" t="s">
        <v>510</v>
      </c>
      <c r="C26" s="182">
        <f>SUM(C27:C33)</f>
        <v>25359</v>
      </c>
      <c r="D26" s="182">
        <f>SUM(D27:D33)</f>
        <v>32168</v>
      </c>
      <c r="E26" s="182">
        <f>SUM(E27:E33)</f>
        <v>31494</v>
      </c>
    </row>
    <row r="27" spans="1:5" ht="21.75" customHeight="1">
      <c r="A27" s="175" t="s">
        <v>511</v>
      </c>
      <c r="B27" s="176" t="s">
        <v>512</v>
      </c>
      <c r="C27" s="177">
        <v>9000</v>
      </c>
      <c r="D27" s="177">
        <v>8600</v>
      </c>
      <c r="E27" s="177">
        <v>8344</v>
      </c>
    </row>
    <row r="28" spans="1:5" ht="21.75" customHeight="1">
      <c r="A28" s="175" t="s">
        <v>513</v>
      </c>
      <c r="B28" s="176" t="s">
        <v>514</v>
      </c>
      <c r="C28" s="177">
        <v>550</v>
      </c>
      <c r="D28" s="177">
        <v>410</v>
      </c>
      <c r="E28" s="177">
        <v>391</v>
      </c>
    </row>
    <row r="29" spans="1:5" ht="21.75" customHeight="1">
      <c r="A29" s="175" t="s">
        <v>515</v>
      </c>
      <c r="B29" s="176" t="s">
        <v>516</v>
      </c>
      <c r="C29" s="177">
        <v>1575</v>
      </c>
      <c r="D29" s="177">
        <v>6685</v>
      </c>
      <c r="E29" s="177">
        <v>6654</v>
      </c>
    </row>
    <row r="30" spans="1:5" ht="18.75" customHeight="1">
      <c r="A30" s="175" t="s">
        <v>517</v>
      </c>
      <c r="B30" s="176" t="s">
        <v>518</v>
      </c>
      <c r="C30" s="177">
        <v>8650</v>
      </c>
      <c r="D30" s="177">
        <v>9700</v>
      </c>
      <c r="E30" s="177">
        <v>9536</v>
      </c>
    </row>
    <row r="31" spans="1:5" ht="24.75" customHeight="1">
      <c r="A31" s="175" t="s">
        <v>519</v>
      </c>
      <c r="B31" s="176" t="s">
        <v>520</v>
      </c>
      <c r="C31" s="177">
        <v>5084</v>
      </c>
      <c r="D31" s="177">
        <v>5963</v>
      </c>
      <c r="E31" s="177">
        <v>5860</v>
      </c>
    </row>
    <row r="32" spans="1:5" ht="21.75" customHeight="1">
      <c r="A32" s="175" t="s">
        <v>521</v>
      </c>
      <c r="B32" s="176" t="s">
        <v>522</v>
      </c>
      <c r="C32" s="177">
        <v>500</v>
      </c>
      <c r="D32" s="177">
        <v>500</v>
      </c>
      <c r="E32" s="177">
        <v>404</v>
      </c>
    </row>
    <row r="33" spans="1:5" ht="21.75" customHeight="1">
      <c r="A33" s="175" t="s">
        <v>523</v>
      </c>
      <c r="B33" s="176" t="s">
        <v>524</v>
      </c>
      <c r="C33" s="481">
        <v>0</v>
      </c>
      <c r="D33" s="481">
        <v>310</v>
      </c>
      <c r="E33" s="481">
        <v>305</v>
      </c>
    </row>
    <row r="34" spans="1:5" ht="21.75" customHeight="1">
      <c r="A34" s="180" t="s">
        <v>525</v>
      </c>
      <c r="B34" s="181" t="s">
        <v>526</v>
      </c>
      <c r="C34" s="182">
        <v>0</v>
      </c>
      <c r="D34" s="182">
        <f>D35</f>
        <v>357</v>
      </c>
      <c r="E34" s="182">
        <f>E35</f>
        <v>357</v>
      </c>
    </row>
    <row r="35" spans="1:5" ht="21.75" customHeight="1" hidden="1">
      <c r="A35" s="175" t="s">
        <v>527</v>
      </c>
      <c r="B35" s="176" t="s">
        <v>528</v>
      </c>
      <c r="C35" s="481">
        <v>0</v>
      </c>
      <c r="D35" s="481">
        <v>357</v>
      </c>
      <c r="E35" s="481">
        <v>357</v>
      </c>
    </row>
    <row r="36" spans="1:5" ht="21.75" customHeight="1">
      <c r="A36" s="180" t="s">
        <v>529</v>
      </c>
      <c r="B36" s="181" t="s">
        <v>530</v>
      </c>
      <c r="C36" s="182">
        <f>SUM(C37:C38)</f>
        <v>2050</v>
      </c>
      <c r="D36" s="182">
        <f>SUM(D37:D38)</f>
        <v>100</v>
      </c>
      <c r="E36" s="182">
        <f>SUM(E37:E37)</f>
        <v>60</v>
      </c>
    </row>
    <row r="37" spans="1:5" ht="21.75" customHeight="1" hidden="1">
      <c r="A37" s="175" t="s">
        <v>531</v>
      </c>
      <c r="B37" s="176" t="s">
        <v>532</v>
      </c>
      <c r="C37" s="177">
        <v>50</v>
      </c>
      <c r="D37" s="177">
        <v>100</v>
      </c>
      <c r="E37" s="177">
        <v>60</v>
      </c>
    </row>
    <row r="38" spans="1:5" ht="21.75" customHeight="1" hidden="1">
      <c r="A38" s="175" t="s">
        <v>533</v>
      </c>
      <c r="B38" s="176" t="s">
        <v>534</v>
      </c>
      <c r="C38" s="177">
        <v>2000</v>
      </c>
      <c r="D38" s="177">
        <v>0</v>
      </c>
      <c r="E38" s="177">
        <v>0</v>
      </c>
    </row>
    <row r="39" spans="1:5" ht="21.75" customHeight="1">
      <c r="A39" s="180" t="s">
        <v>535</v>
      </c>
      <c r="B39" s="181" t="s">
        <v>536</v>
      </c>
      <c r="C39" s="480">
        <f>SUM(C40)</f>
        <v>0</v>
      </c>
      <c r="D39" s="480">
        <f>D40</f>
        <v>9000</v>
      </c>
      <c r="E39" s="480">
        <f>E40</f>
        <v>8585</v>
      </c>
    </row>
    <row r="40" spans="1:5" ht="21.75" customHeight="1" hidden="1">
      <c r="A40" s="175" t="s">
        <v>537</v>
      </c>
      <c r="B40" s="176" t="s">
        <v>538</v>
      </c>
      <c r="C40" s="481">
        <v>0</v>
      </c>
      <c r="D40" s="481">
        <v>9000</v>
      </c>
      <c r="E40" s="481">
        <v>8585</v>
      </c>
    </row>
    <row r="41" spans="1:5" ht="30" customHeight="1">
      <c r="A41" s="185" t="s">
        <v>539</v>
      </c>
      <c r="B41" s="186" t="s">
        <v>540</v>
      </c>
      <c r="C41" s="187">
        <f>C7+C16+C19+C26+C34+C36+C39</f>
        <v>288804</v>
      </c>
      <c r="D41" s="187">
        <f>D7+D16+D19+D26+D34+D36+D39</f>
        <v>306793</v>
      </c>
      <c r="E41" s="187">
        <f>E7+E16+E19+E26+E34+E36+E39</f>
        <v>305312</v>
      </c>
    </row>
    <row r="42" spans="1:5" ht="21.75" customHeight="1">
      <c r="A42" s="180" t="s">
        <v>541</v>
      </c>
      <c r="B42" s="181" t="s">
        <v>542</v>
      </c>
      <c r="C42" s="182">
        <f>SUM(C43:C45)</f>
        <v>29000</v>
      </c>
      <c r="D42" s="182">
        <f>SUM(D43:D45)</f>
        <v>34912</v>
      </c>
      <c r="E42" s="182">
        <f>SUM(E43:E45)</f>
        <v>34912</v>
      </c>
    </row>
    <row r="43" spans="1:5" ht="21.75" customHeight="1">
      <c r="A43" s="175" t="s">
        <v>543</v>
      </c>
      <c r="B43" s="176" t="s">
        <v>544</v>
      </c>
      <c r="C43" s="177">
        <v>24000</v>
      </c>
      <c r="D43" s="177">
        <v>11000</v>
      </c>
      <c r="E43" s="177">
        <v>11000</v>
      </c>
    </row>
    <row r="44" spans="1:5" ht="21.75" customHeight="1">
      <c r="A44" s="175" t="s">
        <v>545</v>
      </c>
      <c r="B44" s="176" t="s">
        <v>546</v>
      </c>
      <c r="C44" s="177">
        <v>5000</v>
      </c>
      <c r="D44" s="177">
        <v>20306</v>
      </c>
      <c r="E44" s="177">
        <v>20306</v>
      </c>
    </row>
    <row r="45" spans="1:5" ht="21.75" customHeight="1">
      <c r="A45" s="175" t="s">
        <v>547</v>
      </c>
      <c r="B45" s="176" t="s">
        <v>548</v>
      </c>
      <c r="C45" s="177">
        <v>0</v>
      </c>
      <c r="D45" s="177">
        <v>3606</v>
      </c>
      <c r="E45" s="177">
        <v>3606</v>
      </c>
    </row>
    <row r="46" spans="1:5" s="191" customFormat="1" ht="37.5" customHeight="1" thickBot="1">
      <c r="A46" s="188" t="s">
        <v>549</v>
      </c>
      <c r="B46" s="189" t="s">
        <v>550</v>
      </c>
      <c r="C46" s="190">
        <f>C41+C42</f>
        <v>317804</v>
      </c>
      <c r="D46" s="190">
        <f>D41+D42</f>
        <v>341705</v>
      </c>
      <c r="E46" s="190">
        <f>E41+E42</f>
        <v>340224</v>
      </c>
    </row>
    <row r="47" spans="1:5" ht="15" thickTop="1">
      <c r="A47" s="192"/>
      <c r="B47" s="192"/>
      <c r="C47" s="192"/>
      <c r="D47" s="192"/>
      <c r="E47" s="192"/>
    </row>
  </sheetData>
  <sheetProtection/>
  <mergeCells count="4">
    <mergeCell ref="A1:E1"/>
    <mergeCell ref="A2:E2"/>
    <mergeCell ref="D3:E3"/>
    <mergeCell ref="D4:E4"/>
  </mergeCells>
  <printOptions/>
  <pageMargins left="0.67" right="0.7480314960629921" top="0.63" bottom="0.55" header="0.5118110236220472" footer="0.5118110236220472"/>
  <pageSetup fitToHeight="1" fitToWidth="1" horizontalDpi="600" verticalDpi="600" orientation="portrait" paperSize="9" scale="91" r:id="rId1"/>
  <rowBreaks count="1" manualBreakCount="1">
    <brk id="46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2"/>
  </sheetPr>
  <dimension ref="A1:F24"/>
  <sheetViews>
    <sheetView zoomScalePageLayoutView="0" workbookViewId="0" topLeftCell="A1">
      <selection activeCell="B3" sqref="B3"/>
    </sheetView>
  </sheetViews>
  <sheetFormatPr defaultColWidth="9.375" defaultRowHeight="12.75"/>
  <cols>
    <col min="1" max="1" width="9.375" style="43" customWidth="1"/>
    <col min="2" max="2" width="50.375" style="43" customWidth="1"/>
    <col min="3" max="4" width="23.00390625" style="43" customWidth="1"/>
    <col min="5" max="5" width="27.00390625" style="43" customWidth="1"/>
    <col min="6" max="6" width="5.50390625" style="43" customWidth="1"/>
    <col min="7" max="16384" width="9.375" style="43" customWidth="1"/>
  </cols>
  <sheetData>
    <row r="1" spans="1:6" ht="12.75">
      <c r="A1" s="42"/>
      <c r="F1" s="1047"/>
    </row>
    <row r="2" spans="1:6" ht="33" customHeight="1">
      <c r="A2" s="1044" t="str">
        <f>+CONCATENATE("A  Csesztreg Község Önkormányzata tulajdonában álló gazdálkodó szervezetek működéséből származó",CHAR(10),"kötelezettségek és részesedések alakulása a ",LEFT('[1]ÖSSZEFÜGGÉSEK'!A4,4),". évben")</f>
        <v>A  Csesztreg Község Önkormányzata tulajdonában álló gazdálkodó szervezetek működéséből származó
kötelezettségek és részesedések alakulása a 2014. évben</v>
      </c>
      <c r="B2" s="1044"/>
      <c r="C2" s="1044"/>
      <c r="D2" s="1044"/>
      <c r="E2" s="1044"/>
      <c r="F2" s="1047"/>
    </row>
    <row r="3" spans="1:6" ht="33" customHeight="1">
      <c r="A3" s="793"/>
      <c r="B3" s="793"/>
      <c r="C3" s="793"/>
      <c r="D3" s="793"/>
      <c r="E3" s="825" t="s">
        <v>789</v>
      </c>
      <c r="F3" s="1047"/>
    </row>
    <row r="4" spans="1:6" ht="15.75" thickBot="1">
      <c r="A4" s="44"/>
      <c r="E4" s="826" t="s">
        <v>773</v>
      </c>
      <c r="F4" s="1047"/>
    </row>
    <row r="5" spans="1:6" ht="63" thickBot="1">
      <c r="A5" s="45" t="s">
        <v>335</v>
      </c>
      <c r="B5" s="46" t="s">
        <v>416</v>
      </c>
      <c r="C5" s="46" t="s">
        <v>417</v>
      </c>
      <c r="D5" s="46" t="s">
        <v>418</v>
      </c>
      <c r="E5" s="47" t="s">
        <v>419</v>
      </c>
      <c r="F5" s="1047"/>
    </row>
    <row r="6" spans="1:6" ht="15">
      <c r="A6" s="48" t="s">
        <v>404</v>
      </c>
      <c r="B6" s="49" t="s">
        <v>777</v>
      </c>
      <c r="C6" s="857"/>
      <c r="D6" s="50">
        <v>1700000</v>
      </c>
      <c r="E6" s="51"/>
      <c r="F6" s="1047"/>
    </row>
    <row r="7" spans="1:6" ht="15">
      <c r="A7" s="52" t="s">
        <v>405</v>
      </c>
      <c r="B7" s="53"/>
      <c r="C7" s="54"/>
      <c r="D7" s="55"/>
      <c r="E7" s="56"/>
      <c r="F7" s="1047"/>
    </row>
    <row r="8" spans="1:6" ht="15">
      <c r="A8" s="52" t="s">
        <v>406</v>
      </c>
      <c r="B8" s="53"/>
      <c r="C8" s="54"/>
      <c r="D8" s="55"/>
      <c r="E8" s="56"/>
      <c r="F8" s="1047"/>
    </row>
    <row r="9" spans="1:6" ht="15">
      <c r="A9" s="52" t="s">
        <v>407</v>
      </c>
      <c r="B9" s="53"/>
      <c r="C9" s="54"/>
      <c r="D9" s="55"/>
      <c r="E9" s="56"/>
      <c r="F9" s="1047"/>
    </row>
    <row r="10" spans="1:6" ht="15">
      <c r="A10" s="52" t="s">
        <v>408</v>
      </c>
      <c r="B10" s="53"/>
      <c r="C10" s="54"/>
      <c r="D10" s="55"/>
      <c r="E10" s="56"/>
      <c r="F10" s="1047"/>
    </row>
    <row r="11" spans="1:6" ht="15">
      <c r="A11" s="52" t="s">
        <v>409</v>
      </c>
      <c r="B11" s="53"/>
      <c r="C11" s="54"/>
      <c r="D11" s="55"/>
      <c r="E11" s="56"/>
      <c r="F11" s="1047"/>
    </row>
    <row r="12" spans="1:6" ht="15">
      <c r="A12" s="52" t="s">
        <v>410</v>
      </c>
      <c r="B12" s="53"/>
      <c r="C12" s="54"/>
      <c r="D12" s="55"/>
      <c r="E12" s="56"/>
      <c r="F12" s="1047"/>
    </row>
    <row r="13" spans="1:6" ht="15">
      <c r="A13" s="52" t="s">
        <v>411</v>
      </c>
      <c r="B13" s="53"/>
      <c r="C13" s="54"/>
      <c r="D13" s="55"/>
      <c r="E13" s="56"/>
      <c r="F13" s="1047"/>
    </row>
    <row r="14" spans="1:6" ht="15">
      <c r="A14" s="52" t="s">
        <v>412</v>
      </c>
      <c r="B14" s="53"/>
      <c r="C14" s="54"/>
      <c r="D14" s="55"/>
      <c r="E14" s="56"/>
      <c r="F14" s="1047"/>
    </row>
    <row r="15" spans="1:6" ht="15">
      <c r="A15" s="52" t="s">
        <v>350</v>
      </c>
      <c r="B15" s="53"/>
      <c r="C15" s="54"/>
      <c r="D15" s="55"/>
      <c r="E15" s="56"/>
      <c r="F15" s="1047"/>
    </row>
    <row r="16" spans="1:6" ht="15">
      <c r="A16" s="52" t="s">
        <v>351</v>
      </c>
      <c r="B16" s="53"/>
      <c r="C16" s="54"/>
      <c r="D16" s="55"/>
      <c r="E16" s="56"/>
      <c r="F16" s="1047"/>
    </row>
    <row r="17" spans="1:6" ht="15">
      <c r="A17" s="52" t="s">
        <v>352</v>
      </c>
      <c r="B17" s="53"/>
      <c r="C17" s="54"/>
      <c r="D17" s="55"/>
      <c r="E17" s="56"/>
      <c r="F17" s="1047"/>
    </row>
    <row r="18" spans="1:6" ht="15">
      <c r="A18" s="52" t="s">
        <v>353</v>
      </c>
      <c r="B18" s="53"/>
      <c r="C18" s="54"/>
      <c r="D18" s="55"/>
      <c r="E18" s="56"/>
      <c r="F18" s="1047"/>
    </row>
    <row r="19" spans="1:6" ht="15">
      <c r="A19" s="52" t="s">
        <v>354</v>
      </c>
      <c r="B19" s="53"/>
      <c r="C19" s="54"/>
      <c r="D19" s="55"/>
      <c r="E19" s="56"/>
      <c r="F19" s="1047"/>
    </row>
    <row r="20" spans="1:6" ht="15">
      <c r="A20" s="52" t="s">
        <v>355</v>
      </c>
      <c r="B20" s="53"/>
      <c r="C20" s="54"/>
      <c r="D20" s="55"/>
      <c r="E20" s="56"/>
      <c r="F20" s="1047"/>
    </row>
    <row r="21" spans="1:6" ht="15">
      <c r="A21" s="52" t="s">
        <v>356</v>
      </c>
      <c r="B21" s="53"/>
      <c r="C21" s="54"/>
      <c r="D21" s="55"/>
      <c r="E21" s="56"/>
      <c r="F21" s="1047"/>
    </row>
    <row r="22" spans="1:6" ht="15.75" thickBot="1">
      <c r="A22" s="57" t="s">
        <v>357</v>
      </c>
      <c r="B22" s="58"/>
      <c r="C22" s="59"/>
      <c r="D22" s="60"/>
      <c r="E22" s="61"/>
      <c r="F22" s="1047"/>
    </row>
    <row r="23" spans="1:6" ht="15.75" thickBot="1">
      <c r="A23" s="1045" t="s">
        <v>420</v>
      </c>
      <c r="B23" s="1046"/>
      <c r="C23" s="62"/>
      <c r="D23" s="63">
        <f>IF(SUM(D6:D22)=0,"",SUM(D6:D22))</f>
        <v>1700000</v>
      </c>
      <c r="E23" s="64">
        <f>IF(SUM(E6:E22)=0,"",SUM(E6:E22))</f>
      </c>
      <c r="F23" s="1047"/>
    </row>
    <row r="24" ht="15">
      <c r="A24" s="44"/>
    </row>
  </sheetData>
  <sheetProtection/>
  <mergeCells count="3">
    <mergeCell ref="A2:E2"/>
    <mergeCell ref="A23:B23"/>
    <mergeCell ref="F1:F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5">
      <selection activeCell="A55" sqref="A55:IV57"/>
    </sheetView>
  </sheetViews>
  <sheetFormatPr defaultColWidth="10.625" defaultRowHeight="12.75"/>
  <cols>
    <col min="1" max="1" width="8.375" style="159" customWidth="1"/>
    <col min="2" max="2" width="52.125" style="159" customWidth="1"/>
    <col min="3" max="3" width="13.625" style="159" customWidth="1"/>
    <col min="4" max="4" width="13.375" style="159" customWidth="1"/>
    <col min="5" max="5" width="13.75390625" style="159" customWidth="1"/>
    <col min="6" max="16384" width="10.625" style="159" customWidth="1"/>
  </cols>
  <sheetData>
    <row r="1" spans="1:5" ht="30" customHeight="1">
      <c r="A1" s="897" t="s">
        <v>551</v>
      </c>
      <c r="B1" s="897"/>
      <c r="C1" s="897"/>
      <c r="D1" s="897"/>
      <c r="E1" s="897"/>
    </row>
    <row r="2" spans="1:5" ht="18" customHeight="1">
      <c r="A2" s="898" t="s">
        <v>308</v>
      </c>
      <c r="B2" s="898"/>
      <c r="C2" s="898"/>
      <c r="D2" s="898"/>
      <c r="E2" s="898"/>
    </row>
    <row r="3" spans="1:5" ht="19.5" customHeight="1">
      <c r="A3" s="161"/>
      <c r="B3" s="162"/>
      <c r="C3" s="160"/>
      <c r="D3" s="899" t="s">
        <v>785</v>
      </c>
      <c r="E3" s="899"/>
    </row>
    <row r="4" spans="1:5" ht="13.5" thickBot="1">
      <c r="A4" s="163"/>
      <c r="B4" s="163"/>
      <c r="C4" s="164"/>
      <c r="D4" s="900" t="s">
        <v>423</v>
      </c>
      <c r="E4" s="900"/>
    </row>
    <row r="5" spans="1:5" ht="38.25" customHeight="1" thickBot="1" thickTop="1">
      <c r="A5" s="193" t="s">
        <v>470</v>
      </c>
      <c r="B5" s="194" t="s">
        <v>471</v>
      </c>
      <c r="C5" s="167" t="s">
        <v>552</v>
      </c>
      <c r="D5" s="167" t="s">
        <v>333</v>
      </c>
      <c r="E5" s="167" t="s">
        <v>332</v>
      </c>
    </row>
    <row r="6" spans="1:5" ht="12.75" customHeight="1" thickTop="1">
      <c r="A6" s="168" t="s">
        <v>390</v>
      </c>
      <c r="B6" s="169" t="s">
        <v>337</v>
      </c>
      <c r="C6" s="169" t="s">
        <v>338</v>
      </c>
      <c r="D6" s="169" t="s">
        <v>339</v>
      </c>
      <c r="E6" s="169" t="s">
        <v>340</v>
      </c>
    </row>
    <row r="7" spans="1:5" s="196" customFormat="1" ht="21.75" customHeight="1">
      <c r="A7" s="195" t="s">
        <v>553</v>
      </c>
      <c r="B7" s="171" t="s">
        <v>554</v>
      </c>
      <c r="C7" s="172">
        <f>C8+C16</f>
        <v>44547</v>
      </c>
      <c r="D7" s="172">
        <f>D8+D16</f>
        <v>53245</v>
      </c>
      <c r="E7" s="172">
        <f>E8+E16</f>
        <v>49743</v>
      </c>
    </row>
    <row r="8" spans="1:5" s="197" customFormat="1" ht="21.75" customHeight="1">
      <c r="A8" s="198" t="s">
        <v>555</v>
      </c>
      <c r="B8" s="176" t="s">
        <v>556</v>
      </c>
      <c r="C8" s="177">
        <f>SUM(C9:C15)</f>
        <v>38117</v>
      </c>
      <c r="D8" s="177">
        <f>SUM(D9:D15)</f>
        <v>46615</v>
      </c>
      <c r="E8" s="177">
        <f>SUM(E9:E15)</f>
        <v>44097</v>
      </c>
    </row>
    <row r="9" spans="1:5" s="197" customFormat="1" ht="22.5" customHeight="1" hidden="1">
      <c r="A9" s="198" t="s">
        <v>557</v>
      </c>
      <c r="B9" s="176" t="s">
        <v>558</v>
      </c>
      <c r="C9" s="177">
        <v>33161</v>
      </c>
      <c r="D9" s="177">
        <v>39923</v>
      </c>
      <c r="E9" s="177">
        <v>37888</v>
      </c>
    </row>
    <row r="10" spans="1:5" s="197" customFormat="1" ht="22.5" customHeight="1" hidden="1">
      <c r="A10" s="198" t="s">
        <v>559</v>
      </c>
      <c r="B10" s="176" t="s">
        <v>560</v>
      </c>
      <c r="C10" s="177">
        <v>0</v>
      </c>
      <c r="D10" s="177">
        <v>260</v>
      </c>
      <c r="E10" s="177">
        <v>260</v>
      </c>
    </row>
    <row r="11" spans="1:5" s="197" customFormat="1" ht="22.5" customHeight="1" hidden="1">
      <c r="A11" s="198" t="s">
        <v>561</v>
      </c>
      <c r="B11" s="176" t="s">
        <v>562</v>
      </c>
      <c r="C11" s="177">
        <v>790</v>
      </c>
      <c r="D11" s="177">
        <v>910</v>
      </c>
      <c r="E11" s="177">
        <v>905</v>
      </c>
    </row>
    <row r="12" spans="1:5" s="197" customFormat="1" ht="21.75" customHeight="1" hidden="1">
      <c r="A12" s="198" t="s">
        <v>563</v>
      </c>
      <c r="B12" s="176" t="s">
        <v>564</v>
      </c>
      <c r="C12" s="177">
        <v>2330</v>
      </c>
      <c r="D12" s="177">
        <v>2751</v>
      </c>
      <c r="E12" s="177">
        <v>2569</v>
      </c>
    </row>
    <row r="13" spans="1:5" s="197" customFormat="1" ht="21.75" customHeight="1" hidden="1">
      <c r="A13" s="198" t="s">
        <v>565</v>
      </c>
      <c r="B13" s="176" t="s">
        <v>566</v>
      </c>
      <c r="C13" s="179">
        <v>231</v>
      </c>
      <c r="D13" s="179">
        <v>231</v>
      </c>
      <c r="E13" s="177">
        <v>75</v>
      </c>
    </row>
    <row r="14" spans="1:5" s="197" customFormat="1" ht="21.75" customHeight="1" hidden="1">
      <c r="A14" s="198" t="s">
        <v>567</v>
      </c>
      <c r="B14" s="176" t="s">
        <v>568</v>
      </c>
      <c r="C14" s="482">
        <v>1425</v>
      </c>
      <c r="D14" s="482">
        <v>760</v>
      </c>
      <c r="E14" s="177">
        <v>682</v>
      </c>
    </row>
    <row r="15" spans="1:5" s="197" customFormat="1" ht="21.75" customHeight="1" hidden="1">
      <c r="A15" s="198" t="s">
        <v>569</v>
      </c>
      <c r="B15" s="176" t="s">
        <v>570</v>
      </c>
      <c r="C15" s="482">
        <v>180</v>
      </c>
      <c r="D15" s="482">
        <v>1780</v>
      </c>
      <c r="E15" s="177">
        <v>1718</v>
      </c>
    </row>
    <row r="16" spans="1:5" s="197" customFormat="1" ht="21.75" customHeight="1">
      <c r="A16" s="198" t="s">
        <v>571</v>
      </c>
      <c r="B16" s="176" t="s">
        <v>572</v>
      </c>
      <c r="C16" s="177">
        <f>SUM(C17:C19)</f>
        <v>6430</v>
      </c>
      <c r="D16" s="177">
        <f>SUM(D17:D19)</f>
        <v>6630</v>
      </c>
      <c r="E16" s="177">
        <f>SUM(E17:E19)</f>
        <v>5646</v>
      </c>
    </row>
    <row r="17" spans="1:5" s="197" customFormat="1" ht="21.75" customHeight="1" hidden="1">
      <c r="A17" s="198" t="s">
        <v>573</v>
      </c>
      <c r="B17" s="176" t="s">
        <v>574</v>
      </c>
      <c r="C17" s="177">
        <v>2800</v>
      </c>
      <c r="D17" s="177">
        <v>2800</v>
      </c>
      <c r="E17" s="177">
        <v>2734</v>
      </c>
    </row>
    <row r="18" spans="1:5" s="197" customFormat="1" ht="28.5" customHeight="1" hidden="1">
      <c r="A18" s="198" t="s">
        <v>575</v>
      </c>
      <c r="B18" s="176" t="s">
        <v>576</v>
      </c>
      <c r="C18" s="177">
        <v>2730</v>
      </c>
      <c r="D18" s="177">
        <v>2730</v>
      </c>
      <c r="E18" s="177">
        <v>2254</v>
      </c>
    </row>
    <row r="19" spans="1:5" s="197" customFormat="1" ht="21.75" customHeight="1" hidden="1">
      <c r="A19" s="198" t="s">
        <v>577</v>
      </c>
      <c r="B19" s="176" t="s">
        <v>578</v>
      </c>
      <c r="C19" s="177">
        <v>900</v>
      </c>
      <c r="D19" s="177">
        <v>1100</v>
      </c>
      <c r="E19" s="177">
        <v>658</v>
      </c>
    </row>
    <row r="20" spans="1:5" s="196" customFormat="1" ht="34.5" customHeight="1">
      <c r="A20" s="199" t="s">
        <v>579</v>
      </c>
      <c r="B20" s="200" t="s">
        <v>580</v>
      </c>
      <c r="C20" s="182">
        <v>11545</v>
      </c>
      <c r="D20" s="182">
        <v>11950</v>
      </c>
      <c r="E20" s="182">
        <v>11191</v>
      </c>
    </row>
    <row r="21" spans="1:5" s="196" customFormat="1" ht="21.75" customHeight="1">
      <c r="A21" s="199" t="s">
        <v>581</v>
      </c>
      <c r="B21" s="181" t="s">
        <v>582</v>
      </c>
      <c r="C21" s="187">
        <f>C22+C25+C28+C34+C35</f>
        <v>63146</v>
      </c>
      <c r="D21" s="187">
        <f>D22+D25+D28+D34+D35</f>
        <v>66946</v>
      </c>
      <c r="E21" s="187">
        <f>E22+E25+E28+E34+E35</f>
        <v>65159</v>
      </c>
    </row>
    <row r="22" spans="1:5" s="197" customFormat="1" ht="21.75" customHeight="1">
      <c r="A22" s="198" t="s">
        <v>583</v>
      </c>
      <c r="B22" s="176" t="s">
        <v>584</v>
      </c>
      <c r="C22" s="177">
        <f>SUM(C23:C24)</f>
        <v>23562</v>
      </c>
      <c r="D22" s="177">
        <f>SUM(D23:D24)</f>
        <v>24461</v>
      </c>
      <c r="E22" s="177">
        <f>SUM(E23:E24)</f>
        <v>23797</v>
      </c>
    </row>
    <row r="23" spans="1:5" s="197" customFormat="1" ht="21.75" customHeight="1" hidden="1">
      <c r="A23" s="198" t="s">
        <v>585</v>
      </c>
      <c r="B23" s="176" t="s">
        <v>586</v>
      </c>
      <c r="C23" s="177">
        <v>4637</v>
      </c>
      <c r="D23" s="177">
        <v>5877</v>
      </c>
      <c r="E23" s="177">
        <v>5716</v>
      </c>
    </row>
    <row r="24" spans="1:5" s="197" customFormat="1" ht="21.75" customHeight="1" hidden="1">
      <c r="A24" s="198" t="s">
        <v>587</v>
      </c>
      <c r="B24" s="176" t="s">
        <v>588</v>
      </c>
      <c r="C24" s="177">
        <v>18925</v>
      </c>
      <c r="D24" s="177">
        <v>18584</v>
      </c>
      <c r="E24" s="177">
        <v>18081</v>
      </c>
    </row>
    <row r="25" spans="1:5" s="197" customFormat="1" ht="21.75" customHeight="1">
      <c r="A25" s="198" t="s">
        <v>589</v>
      </c>
      <c r="B25" s="176" t="s">
        <v>590</v>
      </c>
      <c r="C25" s="177">
        <f>SUM(C26:C27)</f>
        <v>990</v>
      </c>
      <c r="D25" s="177">
        <f>SUM(D26:D27)</f>
        <v>844</v>
      </c>
      <c r="E25" s="177">
        <f>SUM(E26:E27)</f>
        <v>843</v>
      </c>
    </row>
    <row r="26" spans="1:5" s="197" customFormat="1" ht="21.75" customHeight="1" hidden="1">
      <c r="A26" s="198" t="s">
        <v>591</v>
      </c>
      <c r="B26" s="176" t="s">
        <v>592</v>
      </c>
      <c r="C26" s="177">
        <v>50</v>
      </c>
      <c r="D26" s="177">
        <v>0</v>
      </c>
      <c r="E26" s="177">
        <v>0</v>
      </c>
    </row>
    <row r="27" spans="1:5" s="197" customFormat="1" ht="21.75" customHeight="1" hidden="1">
      <c r="A27" s="198" t="s">
        <v>593</v>
      </c>
      <c r="B27" s="176" t="s">
        <v>594</v>
      </c>
      <c r="C27" s="177">
        <v>940</v>
      </c>
      <c r="D27" s="177">
        <v>844</v>
      </c>
      <c r="E27" s="177">
        <v>843</v>
      </c>
    </row>
    <row r="28" spans="1:5" s="197" customFormat="1" ht="21.75" customHeight="1">
      <c r="A28" s="198" t="s">
        <v>595</v>
      </c>
      <c r="B28" s="176" t="s">
        <v>596</v>
      </c>
      <c r="C28" s="177">
        <f>SUM(C29:C33)</f>
        <v>25112</v>
      </c>
      <c r="D28" s="177">
        <f>SUM(D29:D33)</f>
        <v>29002</v>
      </c>
      <c r="E28" s="177">
        <f>SUM(E29:E33)</f>
        <v>28255</v>
      </c>
    </row>
    <row r="29" spans="1:5" s="197" customFormat="1" ht="21.75" customHeight="1" hidden="1">
      <c r="A29" s="198" t="s">
        <v>597</v>
      </c>
      <c r="B29" s="178" t="s">
        <v>598</v>
      </c>
      <c r="C29" s="177">
        <v>9137</v>
      </c>
      <c r="D29" s="177">
        <v>7382</v>
      </c>
      <c r="E29" s="177">
        <v>7381</v>
      </c>
    </row>
    <row r="30" spans="1:5" s="197" customFormat="1" ht="21.75" customHeight="1" hidden="1">
      <c r="A30" s="198" t="s">
        <v>599</v>
      </c>
      <c r="B30" s="178" t="s">
        <v>600</v>
      </c>
      <c r="C30" s="177">
        <v>50</v>
      </c>
      <c r="D30" s="177">
        <v>300</v>
      </c>
      <c r="E30" s="177">
        <v>262</v>
      </c>
    </row>
    <row r="31" spans="1:5" s="197" customFormat="1" ht="21.75" customHeight="1" hidden="1">
      <c r="A31" s="198" t="s">
        <v>601</v>
      </c>
      <c r="B31" s="176" t="s">
        <v>602</v>
      </c>
      <c r="C31" s="177">
        <v>4230</v>
      </c>
      <c r="D31" s="177">
        <v>3692</v>
      </c>
      <c r="E31" s="177">
        <v>3692</v>
      </c>
    </row>
    <row r="32" spans="1:5" s="197" customFormat="1" ht="21.75" customHeight="1" hidden="1">
      <c r="A32" s="198" t="s">
        <v>603</v>
      </c>
      <c r="B32" s="176" t="s">
        <v>604</v>
      </c>
      <c r="C32" s="177">
        <v>5265</v>
      </c>
      <c r="D32" s="177">
        <v>12478</v>
      </c>
      <c r="E32" s="177">
        <v>11827</v>
      </c>
    </row>
    <row r="33" spans="1:5" s="197" customFormat="1" ht="21.75" customHeight="1" hidden="1">
      <c r="A33" s="198" t="s">
        <v>605</v>
      </c>
      <c r="B33" s="176" t="s">
        <v>606</v>
      </c>
      <c r="C33" s="177">
        <v>6430</v>
      </c>
      <c r="D33" s="177">
        <v>5150</v>
      </c>
      <c r="E33" s="177">
        <v>5093</v>
      </c>
    </row>
    <row r="34" spans="1:5" s="197" customFormat="1" ht="21.75" customHeight="1">
      <c r="A34" s="851" t="s">
        <v>607</v>
      </c>
      <c r="B34" s="852" t="s">
        <v>608</v>
      </c>
      <c r="C34" s="184">
        <v>320</v>
      </c>
      <c r="D34" s="184">
        <v>320</v>
      </c>
      <c r="E34" s="184">
        <v>248</v>
      </c>
    </row>
    <row r="35" spans="1:5" s="197" customFormat="1" ht="21.75" customHeight="1">
      <c r="A35" s="198" t="s">
        <v>609</v>
      </c>
      <c r="B35" s="176" t="s">
        <v>610</v>
      </c>
      <c r="C35" s="177">
        <f>SUM(C36:C39)</f>
        <v>13162</v>
      </c>
      <c r="D35" s="177">
        <f>SUM(D36:D39)</f>
        <v>12319</v>
      </c>
      <c r="E35" s="177">
        <f>SUM(E36:E39)</f>
        <v>12016</v>
      </c>
    </row>
    <row r="36" spans="1:5" s="197" customFormat="1" ht="21.75" customHeight="1" hidden="1">
      <c r="A36" s="198" t="s">
        <v>611</v>
      </c>
      <c r="B36" s="176" t="s">
        <v>309</v>
      </c>
      <c r="C36" s="481">
        <v>12112</v>
      </c>
      <c r="D36" s="481">
        <v>10329</v>
      </c>
      <c r="E36" s="481">
        <v>10122</v>
      </c>
    </row>
    <row r="37" spans="1:5" s="197" customFormat="1" ht="21.75" customHeight="1" hidden="1">
      <c r="A37" s="198" t="s">
        <v>612</v>
      </c>
      <c r="B37" s="176" t="s">
        <v>613</v>
      </c>
      <c r="C37" s="481">
        <v>0</v>
      </c>
      <c r="D37" s="481">
        <v>700</v>
      </c>
      <c r="E37" s="481">
        <v>700</v>
      </c>
    </row>
    <row r="38" spans="1:5" s="197" customFormat="1" ht="21.75" customHeight="1" hidden="1">
      <c r="A38" s="198" t="s">
        <v>614</v>
      </c>
      <c r="B38" s="176" t="s">
        <v>615</v>
      </c>
      <c r="C38" s="481">
        <v>0</v>
      </c>
      <c r="D38" s="481">
        <v>40</v>
      </c>
      <c r="E38" s="481">
        <v>39</v>
      </c>
    </row>
    <row r="39" spans="1:5" s="197" customFormat="1" ht="21.75" customHeight="1" hidden="1">
      <c r="A39" s="198" t="s">
        <v>616</v>
      </c>
      <c r="B39" s="176" t="s">
        <v>617</v>
      </c>
      <c r="C39" s="481">
        <v>1050</v>
      </c>
      <c r="D39" s="481">
        <v>1250</v>
      </c>
      <c r="E39" s="481">
        <v>1155</v>
      </c>
    </row>
    <row r="40" spans="1:5" s="196" customFormat="1" ht="21" customHeight="1">
      <c r="A40" s="199" t="s">
        <v>618</v>
      </c>
      <c r="B40" s="181" t="s">
        <v>619</v>
      </c>
      <c r="C40" s="182">
        <f>SUM(C41:C44)</f>
        <v>7200</v>
      </c>
      <c r="D40" s="182">
        <f>SUM(D41:D44)</f>
        <v>10526</v>
      </c>
      <c r="E40" s="182">
        <f>SUM(E41:E44)</f>
        <v>10436</v>
      </c>
    </row>
    <row r="41" spans="1:5" s="196" customFormat="1" ht="21.75" customHeight="1" hidden="1">
      <c r="A41" s="198" t="s">
        <v>620</v>
      </c>
      <c r="B41" s="176" t="s">
        <v>621</v>
      </c>
      <c r="C41" s="177">
        <v>100</v>
      </c>
      <c r="D41" s="177">
        <v>453</v>
      </c>
      <c r="E41" s="177">
        <v>433</v>
      </c>
    </row>
    <row r="42" spans="1:5" s="196" customFormat="1" ht="32.25" customHeight="1" hidden="1">
      <c r="A42" s="198" t="s">
        <v>622</v>
      </c>
      <c r="B42" s="176" t="s">
        <v>623</v>
      </c>
      <c r="C42" s="481">
        <v>1800</v>
      </c>
      <c r="D42" s="481">
        <v>2290</v>
      </c>
      <c r="E42" s="481">
        <v>2289</v>
      </c>
    </row>
    <row r="43" spans="1:5" s="196" customFormat="1" ht="20.25" customHeight="1" hidden="1">
      <c r="A43" s="198" t="s">
        <v>624</v>
      </c>
      <c r="B43" s="176" t="s">
        <v>625</v>
      </c>
      <c r="C43" s="481">
        <v>1600</v>
      </c>
      <c r="D43" s="481">
        <v>1850</v>
      </c>
      <c r="E43" s="481">
        <v>1800</v>
      </c>
    </row>
    <row r="44" spans="1:5" s="196" customFormat="1" ht="24" customHeight="1" hidden="1">
      <c r="A44" s="198" t="s">
        <v>626</v>
      </c>
      <c r="B44" s="176" t="s">
        <v>627</v>
      </c>
      <c r="C44" s="481">
        <v>3700</v>
      </c>
      <c r="D44" s="481">
        <v>5933</v>
      </c>
      <c r="E44" s="481">
        <v>5914</v>
      </c>
    </row>
    <row r="45" spans="1:5" s="196" customFormat="1" ht="21.75" customHeight="1">
      <c r="A45" s="199" t="s">
        <v>628</v>
      </c>
      <c r="B45" s="181" t="s">
        <v>629</v>
      </c>
      <c r="C45" s="187">
        <f>SUM(C46:C49)</f>
        <v>43805</v>
      </c>
      <c r="D45" s="187">
        <f>SUM(D46:D49)</f>
        <v>46624</v>
      </c>
      <c r="E45" s="187">
        <f>SUM(E46:E49)</f>
        <v>44873</v>
      </c>
    </row>
    <row r="46" spans="1:5" s="196" customFormat="1" ht="21.75" customHeight="1">
      <c r="A46" s="198" t="s">
        <v>630</v>
      </c>
      <c r="B46" s="176" t="s">
        <v>631</v>
      </c>
      <c r="C46" s="177">
        <v>0</v>
      </c>
      <c r="D46" s="177">
        <v>1416</v>
      </c>
      <c r="E46" s="177">
        <v>1343</v>
      </c>
    </row>
    <row r="47" spans="1:5" s="196" customFormat="1" ht="21.75" customHeight="1">
      <c r="A47" s="198" t="s">
        <v>632</v>
      </c>
      <c r="B47" s="176" t="s">
        <v>633</v>
      </c>
      <c r="C47" s="177">
        <v>39655</v>
      </c>
      <c r="D47" s="177">
        <v>42408</v>
      </c>
      <c r="E47" s="177">
        <v>40730</v>
      </c>
    </row>
    <row r="48" spans="1:5" s="196" customFormat="1" ht="30.75" customHeight="1">
      <c r="A48" s="198" t="s">
        <v>634</v>
      </c>
      <c r="B48" s="176" t="s">
        <v>635</v>
      </c>
      <c r="C48" s="177">
        <v>150</v>
      </c>
      <c r="D48" s="177">
        <v>0</v>
      </c>
      <c r="E48" s="177">
        <v>0</v>
      </c>
    </row>
    <row r="49" spans="1:5" s="196" customFormat="1" ht="21.75" customHeight="1">
      <c r="A49" s="198" t="s">
        <v>636</v>
      </c>
      <c r="B49" s="176" t="s">
        <v>637</v>
      </c>
      <c r="C49" s="177">
        <v>4000</v>
      </c>
      <c r="D49" s="177">
        <v>2800</v>
      </c>
      <c r="E49" s="177">
        <v>2800</v>
      </c>
    </row>
    <row r="50" spans="1:5" s="196" customFormat="1" ht="21.75" customHeight="1">
      <c r="A50" s="199" t="s">
        <v>638</v>
      </c>
      <c r="B50" s="181" t="s">
        <v>639</v>
      </c>
      <c r="C50" s="187">
        <f>SUM(C51:C53)</f>
        <v>66610</v>
      </c>
      <c r="D50" s="187">
        <f>SUM(D51:D53)</f>
        <v>47775</v>
      </c>
      <c r="E50" s="187">
        <f>SUM(E51:E53)</f>
        <v>47715</v>
      </c>
    </row>
    <row r="51" spans="1:5" s="196" customFormat="1" ht="21.75" customHeight="1" hidden="1">
      <c r="A51" s="198" t="s">
        <v>640</v>
      </c>
      <c r="B51" s="176" t="s">
        <v>641</v>
      </c>
      <c r="C51" s="177">
        <v>51450</v>
      </c>
      <c r="D51" s="177">
        <v>38504</v>
      </c>
      <c r="E51" s="177">
        <v>38466</v>
      </c>
    </row>
    <row r="52" spans="1:5" s="197" customFormat="1" ht="21.75" customHeight="1" hidden="1">
      <c r="A52" s="198" t="s">
        <v>642</v>
      </c>
      <c r="B52" s="176" t="s">
        <v>643</v>
      </c>
      <c r="C52" s="184">
        <v>1000</v>
      </c>
      <c r="D52" s="184">
        <v>3445</v>
      </c>
      <c r="E52" s="184">
        <v>3445</v>
      </c>
    </row>
    <row r="53" spans="1:5" s="196" customFormat="1" ht="21.75" customHeight="1" hidden="1">
      <c r="A53" s="198" t="s">
        <v>644</v>
      </c>
      <c r="B53" s="176" t="s">
        <v>645</v>
      </c>
      <c r="C53" s="177">
        <v>14160</v>
      </c>
      <c r="D53" s="177">
        <v>5826</v>
      </c>
      <c r="E53" s="177">
        <v>5804</v>
      </c>
    </row>
    <row r="54" spans="1:5" s="196" customFormat="1" ht="21.75" customHeight="1">
      <c r="A54" s="199" t="s">
        <v>646</v>
      </c>
      <c r="B54" s="181" t="s">
        <v>647</v>
      </c>
      <c r="C54" s="187">
        <f>SUM(C55:C57)</f>
        <v>20930</v>
      </c>
      <c r="D54" s="187">
        <f>SUM(D55:D57)</f>
        <v>48039</v>
      </c>
      <c r="E54" s="187">
        <f>SUM(E55:E57)</f>
        <v>47731</v>
      </c>
    </row>
    <row r="55" spans="1:5" s="196" customFormat="1" ht="21.75" customHeight="1" hidden="1">
      <c r="A55" s="198" t="s">
        <v>648</v>
      </c>
      <c r="B55" s="176" t="s">
        <v>649</v>
      </c>
      <c r="C55" s="177">
        <v>16188</v>
      </c>
      <c r="D55" s="177">
        <v>37577</v>
      </c>
      <c r="E55" s="177">
        <v>37343</v>
      </c>
    </row>
    <row r="56" spans="1:5" s="196" customFormat="1" ht="21.75" customHeight="1" hidden="1">
      <c r="A56" s="198" t="s">
        <v>650</v>
      </c>
      <c r="B56" s="176" t="s">
        <v>651</v>
      </c>
      <c r="C56" s="177">
        <v>320</v>
      </c>
      <c r="D56" s="177">
        <v>320</v>
      </c>
      <c r="E56" s="177">
        <v>311</v>
      </c>
    </row>
    <row r="57" spans="1:5" s="196" customFormat="1" ht="21.75" customHeight="1" hidden="1">
      <c r="A57" s="198" t="s">
        <v>652</v>
      </c>
      <c r="B57" s="176" t="s">
        <v>653</v>
      </c>
      <c r="C57" s="177">
        <v>4422</v>
      </c>
      <c r="D57" s="177">
        <v>10142</v>
      </c>
      <c r="E57" s="177">
        <v>10077</v>
      </c>
    </row>
    <row r="58" spans="1:5" s="196" customFormat="1" ht="21.75" customHeight="1">
      <c r="A58" s="199" t="s">
        <v>654</v>
      </c>
      <c r="B58" s="181" t="s">
        <v>655</v>
      </c>
      <c r="C58" s="182">
        <v>9000</v>
      </c>
      <c r="D58" s="182">
        <v>0</v>
      </c>
      <c r="E58" s="182">
        <v>0</v>
      </c>
    </row>
    <row r="59" spans="1:5" s="204" customFormat="1" ht="36" customHeight="1">
      <c r="A59" s="201" t="s">
        <v>656</v>
      </c>
      <c r="B59" s="202" t="s">
        <v>657</v>
      </c>
      <c r="C59" s="203">
        <f>C7+C20+C21+C40+C45+C50+C54+C58</f>
        <v>266783</v>
      </c>
      <c r="D59" s="203">
        <f>D7+D20+D21+D40+D45+D50+D54+D58</f>
        <v>285105</v>
      </c>
      <c r="E59" s="203">
        <f>E7+E20+E21+E40+E45+E50+E54</f>
        <v>276848</v>
      </c>
    </row>
    <row r="60" spans="1:5" s="197" customFormat="1" ht="21.75" customHeight="1">
      <c r="A60" s="201" t="s">
        <v>658</v>
      </c>
      <c r="B60" s="202" t="s">
        <v>659</v>
      </c>
      <c r="C60" s="187">
        <f>SUM(C61:C62)</f>
        <v>51021</v>
      </c>
      <c r="D60" s="187">
        <f>SUM(D61:D62)</f>
        <v>56600</v>
      </c>
      <c r="E60" s="187">
        <f>SUM(E61:E62)</f>
        <v>52994</v>
      </c>
    </row>
    <row r="61" spans="1:5" s="197" customFormat="1" ht="21.75" customHeight="1">
      <c r="A61" s="198" t="s">
        <v>660</v>
      </c>
      <c r="B61" s="176" t="s">
        <v>661</v>
      </c>
      <c r="C61" s="177">
        <v>0</v>
      </c>
      <c r="D61" s="177">
        <v>3606</v>
      </c>
      <c r="E61" s="177">
        <v>0</v>
      </c>
    </row>
    <row r="62" spans="1:5" s="204" customFormat="1" ht="30.75" customHeight="1">
      <c r="A62" s="198" t="s">
        <v>662</v>
      </c>
      <c r="B62" s="176" t="s">
        <v>663</v>
      </c>
      <c r="C62" s="177">
        <v>51021</v>
      </c>
      <c r="D62" s="177">
        <v>52994</v>
      </c>
      <c r="E62" s="177">
        <v>52994</v>
      </c>
    </row>
    <row r="63" spans="1:5" ht="30" thickBot="1">
      <c r="A63" s="205" t="s">
        <v>664</v>
      </c>
      <c r="B63" s="206" t="s">
        <v>665</v>
      </c>
      <c r="C63" s="207">
        <f>C59+C60</f>
        <v>317804</v>
      </c>
      <c r="D63" s="207">
        <f>D59+D60</f>
        <v>341705</v>
      </c>
      <c r="E63" s="207">
        <f>E59+E60</f>
        <v>329842</v>
      </c>
    </row>
    <row r="64" spans="1:2" ht="13.5">
      <c r="A64" s="208"/>
      <c r="B64" s="208"/>
    </row>
  </sheetData>
  <sheetProtection/>
  <mergeCells count="4">
    <mergeCell ref="A1:E1"/>
    <mergeCell ref="A2:E2"/>
    <mergeCell ref="D3:E3"/>
    <mergeCell ref="D4:E4"/>
  </mergeCells>
  <printOptions/>
  <pageMargins left="0.75" right="0.75" top="0.85" bottom="0.8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H6" sqref="H6"/>
    </sheetView>
  </sheetViews>
  <sheetFormatPr defaultColWidth="10.625" defaultRowHeight="12.75"/>
  <cols>
    <col min="1" max="1" width="10.625" style="209" customWidth="1"/>
    <col min="2" max="2" width="58.00390625" style="209" customWidth="1"/>
    <col min="3" max="3" width="17.00390625" style="209" customWidth="1"/>
    <col min="4" max="4" width="15.50390625" style="209" customWidth="1"/>
    <col min="5" max="5" width="13.50390625" style="209" customWidth="1"/>
    <col min="6" max="6" width="20.50390625" style="209" customWidth="1"/>
    <col min="7" max="16384" width="10.625" style="209" customWidth="1"/>
  </cols>
  <sheetData>
    <row r="1" spans="1:3" ht="18" customHeight="1">
      <c r="A1" s="901"/>
      <c r="B1" s="902"/>
      <c r="C1" s="121"/>
    </row>
    <row r="2" spans="1:3" ht="13.5" customHeight="1">
      <c r="A2" s="120"/>
      <c r="B2" s="121"/>
      <c r="C2" s="121"/>
    </row>
    <row r="3" spans="1:5" ht="29.25" customHeight="1">
      <c r="A3" s="903" t="s">
        <v>666</v>
      </c>
      <c r="B3" s="903"/>
      <c r="C3" s="903"/>
      <c r="D3" s="903"/>
      <c r="E3" s="903"/>
    </row>
    <row r="4" spans="1:5" ht="14.25" customHeight="1">
      <c r="A4" s="903"/>
      <c r="B4" s="903"/>
      <c r="C4" s="903"/>
      <c r="D4" s="903"/>
      <c r="E4" s="903"/>
    </row>
    <row r="5" spans="1:5" ht="25.5" customHeight="1">
      <c r="A5" s="903" t="s">
        <v>159</v>
      </c>
      <c r="B5" s="903"/>
      <c r="C5" s="903"/>
      <c r="D5" s="903"/>
      <c r="E5" s="903"/>
    </row>
    <row r="6" spans="1:5" ht="23.25" customHeight="1">
      <c r="A6" s="210"/>
      <c r="B6" s="122"/>
      <c r="C6" s="122"/>
      <c r="D6" s="211"/>
      <c r="E6" s="212" t="s">
        <v>667</v>
      </c>
    </row>
    <row r="7" spans="1:5" ht="18" customHeight="1" thickBot="1">
      <c r="A7" s="210"/>
      <c r="B7" s="213"/>
      <c r="C7" s="213"/>
      <c r="D7" s="904" t="s">
        <v>423</v>
      </c>
      <c r="E7" s="904"/>
    </row>
    <row r="8" spans="1:3" ht="6" customHeight="1" hidden="1">
      <c r="A8" s="214"/>
      <c r="B8" s="215"/>
      <c r="C8" s="215"/>
    </row>
    <row r="9" spans="1:3" ht="22.5" customHeight="1" hidden="1">
      <c r="A9" s="216"/>
      <c r="B9" s="217"/>
      <c r="C9" s="215"/>
    </row>
    <row r="10" spans="1:5" s="159" customFormat="1" ht="42.75" customHeight="1" thickBot="1" thickTop="1">
      <c r="A10" s="218" t="s">
        <v>470</v>
      </c>
      <c r="B10" s="166" t="s">
        <v>668</v>
      </c>
      <c r="C10" s="219" t="s">
        <v>425</v>
      </c>
      <c r="D10" s="219" t="s">
        <v>333</v>
      </c>
      <c r="E10" s="484" t="s">
        <v>332</v>
      </c>
    </row>
    <row r="11" spans="1:5" s="159" customFormat="1" ht="12.75" customHeight="1" thickTop="1">
      <c r="A11" s="168" t="s">
        <v>390</v>
      </c>
      <c r="B11" s="169" t="s">
        <v>337</v>
      </c>
      <c r="C11" s="220" t="s">
        <v>338</v>
      </c>
      <c r="D11" s="220" t="s">
        <v>339</v>
      </c>
      <c r="E11" s="169" t="s">
        <v>340</v>
      </c>
    </row>
    <row r="12" spans="1:5" s="853" customFormat="1" ht="15" customHeight="1">
      <c r="A12" s="221" t="s">
        <v>472</v>
      </c>
      <c r="B12" s="222" t="s">
        <v>669</v>
      </c>
      <c r="C12" s="223">
        <f>C13</f>
        <v>0</v>
      </c>
      <c r="D12" s="223">
        <f>D13</f>
        <v>9000</v>
      </c>
      <c r="E12" s="223">
        <f>E13</f>
        <v>8949</v>
      </c>
    </row>
    <row r="13" spans="1:5" s="853" customFormat="1" ht="15" customHeight="1" hidden="1">
      <c r="A13" s="854" t="s">
        <v>488</v>
      </c>
      <c r="B13" s="855" t="s">
        <v>670</v>
      </c>
      <c r="C13" s="856">
        <v>0</v>
      </c>
      <c r="D13" s="856">
        <v>9000</v>
      </c>
      <c r="E13" s="856">
        <v>8949</v>
      </c>
    </row>
    <row r="14" spans="1:5" s="853" customFormat="1" ht="15" customHeight="1">
      <c r="A14" s="221" t="s">
        <v>496</v>
      </c>
      <c r="B14" s="222" t="s">
        <v>497</v>
      </c>
      <c r="C14" s="223">
        <f>C16</f>
        <v>0</v>
      </c>
      <c r="D14" s="223">
        <f>D15</f>
        <v>65</v>
      </c>
      <c r="E14" s="223">
        <f>SUM(E15)</f>
        <v>65</v>
      </c>
    </row>
    <row r="15" spans="1:5" s="853" customFormat="1" ht="15" customHeight="1" hidden="1">
      <c r="A15" s="173" t="s">
        <v>671</v>
      </c>
      <c r="B15" s="174" t="s">
        <v>508</v>
      </c>
      <c r="C15" s="856">
        <v>0</v>
      </c>
      <c r="D15" s="856">
        <v>65</v>
      </c>
      <c r="E15" s="856">
        <v>65</v>
      </c>
    </row>
    <row r="16" spans="1:5" s="853" customFormat="1" ht="15" customHeight="1">
      <c r="A16" s="227" t="s">
        <v>509</v>
      </c>
      <c r="B16" s="228" t="s">
        <v>510</v>
      </c>
      <c r="C16" s="488">
        <v>0</v>
      </c>
      <c r="D16" s="488">
        <f>SUM(D17:D18)</f>
        <v>192</v>
      </c>
      <c r="E16" s="229">
        <f>SUM(E17:E18)</f>
        <v>80</v>
      </c>
    </row>
    <row r="17" spans="1:5" ht="14.25" customHeight="1" hidden="1">
      <c r="A17" s="175" t="s">
        <v>511</v>
      </c>
      <c r="B17" s="176" t="s">
        <v>512</v>
      </c>
      <c r="C17" s="486">
        <v>0</v>
      </c>
      <c r="D17" s="486">
        <v>187</v>
      </c>
      <c r="E17" s="226">
        <v>78</v>
      </c>
    </row>
    <row r="18" spans="1:5" ht="15" customHeight="1" hidden="1">
      <c r="A18" s="175" t="s">
        <v>521</v>
      </c>
      <c r="B18" s="176" t="s">
        <v>522</v>
      </c>
      <c r="C18" s="226">
        <v>0</v>
      </c>
      <c r="D18" s="226">
        <v>5</v>
      </c>
      <c r="E18" s="226">
        <v>2</v>
      </c>
    </row>
    <row r="19" spans="1:5" ht="24.75" customHeight="1">
      <c r="A19" s="180" t="s">
        <v>672</v>
      </c>
      <c r="B19" s="181" t="s">
        <v>540</v>
      </c>
      <c r="C19" s="230">
        <f>C12+C14+C16</f>
        <v>0</v>
      </c>
      <c r="D19" s="230">
        <f>D12+D14+D16</f>
        <v>9257</v>
      </c>
      <c r="E19" s="231">
        <f>E12+E14+E16</f>
        <v>9094</v>
      </c>
    </row>
    <row r="20" spans="1:5" ht="15" customHeight="1">
      <c r="A20" s="180"/>
      <c r="B20" s="181"/>
      <c r="C20" s="230"/>
      <c r="D20" s="230"/>
      <c r="E20" s="231"/>
    </row>
    <row r="21" spans="1:5" ht="15" customHeight="1">
      <c r="A21" s="227" t="s">
        <v>541</v>
      </c>
      <c r="B21" s="228" t="s">
        <v>542</v>
      </c>
      <c r="C21" s="488">
        <f>SUM(C22:C23)</f>
        <v>51170</v>
      </c>
      <c r="D21" s="488">
        <f>SUM(D22:D23)</f>
        <v>53350</v>
      </c>
      <c r="E21" s="229">
        <f>SUM(E22:E23)</f>
        <v>53350</v>
      </c>
    </row>
    <row r="22" spans="1:5" ht="15" customHeight="1">
      <c r="A22" s="175" t="s">
        <v>545</v>
      </c>
      <c r="B22" s="176" t="s">
        <v>546</v>
      </c>
      <c r="C22" s="486">
        <v>149</v>
      </c>
      <c r="D22" s="486">
        <v>356</v>
      </c>
      <c r="E22" s="226">
        <v>356</v>
      </c>
    </row>
    <row r="23" spans="1:6" s="159" customFormat="1" ht="15" customHeight="1">
      <c r="A23" s="224" t="s">
        <v>673</v>
      </c>
      <c r="B23" s="225" t="s">
        <v>674</v>
      </c>
      <c r="C23" s="491">
        <v>51021</v>
      </c>
      <c r="D23" s="491">
        <v>52994</v>
      </c>
      <c r="E23" s="226">
        <v>52994</v>
      </c>
      <c r="F23" s="209"/>
    </row>
    <row r="24" spans="1:6" s="159" customFormat="1" ht="32.25" customHeight="1" thickBot="1">
      <c r="A24" s="188" t="s">
        <v>675</v>
      </c>
      <c r="B24" s="189" t="s">
        <v>550</v>
      </c>
      <c r="C24" s="490">
        <f>C21</f>
        <v>51170</v>
      </c>
      <c r="D24" s="490">
        <f>D21+D19</f>
        <v>62607</v>
      </c>
      <c r="E24" s="232">
        <f>E19+E21</f>
        <v>62444</v>
      </c>
      <c r="F24" s="209"/>
    </row>
    <row r="25" spans="1:6" ht="15.75" thickTop="1">
      <c r="A25" s="233"/>
      <c r="B25" s="233"/>
      <c r="C25" s="233"/>
      <c r="D25" s="233"/>
      <c r="E25" s="234"/>
      <c r="F25" s="159"/>
    </row>
    <row r="26" spans="1:6" ht="15.75" thickBot="1">
      <c r="A26" s="235"/>
      <c r="B26" s="236"/>
      <c r="C26" s="236"/>
      <c r="D26" s="236"/>
      <c r="E26" s="235"/>
      <c r="F26" s="159"/>
    </row>
    <row r="27" spans="1:6" ht="42" thickBot="1" thickTop="1">
      <c r="A27" s="218" t="s">
        <v>470</v>
      </c>
      <c r="B27" s="166" t="s">
        <v>676</v>
      </c>
      <c r="C27" s="219" t="s">
        <v>425</v>
      </c>
      <c r="D27" s="219" t="s">
        <v>333</v>
      </c>
      <c r="E27" s="484" t="s">
        <v>332</v>
      </c>
      <c r="F27" s="159"/>
    </row>
    <row r="28" spans="1:5" ht="13.5" thickTop="1">
      <c r="A28" s="168" t="s">
        <v>390</v>
      </c>
      <c r="B28" s="169" t="s">
        <v>337</v>
      </c>
      <c r="C28" s="220" t="s">
        <v>338</v>
      </c>
      <c r="D28" s="220" t="s">
        <v>339</v>
      </c>
      <c r="E28" s="169" t="s">
        <v>340</v>
      </c>
    </row>
    <row r="29" spans="1:5" ht="15" customHeight="1">
      <c r="A29" s="221" t="s">
        <v>553</v>
      </c>
      <c r="B29" s="222" t="s">
        <v>554</v>
      </c>
      <c r="C29" s="485">
        <f>SUM(C30:C31)</f>
        <v>33182</v>
      </c>
      <c r="D29" s="485">
        <f>SUM(D30:D31)</f>
        <v>40212</v>
      </c>
      <c r="E29" s="503">
        <f>SUM(E30:E31)</f>
        <v>40182</v>
      </c>
    </row>
    <row r="30" spans="1:5" ht="15" customHeight="1" hidden="1">
      <c r="A30" s="175" t="s">
        <v>555</v>
      </c>
      <c r="B30" s="176" t="s">
        <v>556</v>
      </c>
      <c r="C30" s="486">
        <v>33082</v>
      </c>
      <c r="D30" s="486">
        <v>33977</v>
      </c>
      <c r="E30" s="226">
        <v>33951</v>
      </c>
    </row>
    <row r="31" spans="1:5" ht="15" customHeight="1" hidden="1">
      <c r="A31" s="175" t="s">
        <v>571</v>
      </c>
      <c r="B31" s="176" t="s">
        <v>572</v>
      </c>
      <c r="C31" s="486">
        <v>100</v>
      </c>
      <c r="D31" s="486">
        <v>6235</v>
      </c>
      <c r="E31" s="226">
        <v>6231</v>
      </c>
    </row>
    <row r="32" spans="1:5" ht="15" customHeight="1">
      <c r="A32" s="227" t="s">
        <v>579</v>
      </c>
      <c r="B32" s="237" t="s">
        <v>580</v>
      </c>
      <c r="C32" s="487">
        <v>8900</v>
      </c>
      <c r="D32" s="487">
        <v>10663</v>
      </c>
      <c r="E32" s="229">
        <v>10650</v>
      </c>
    </row>
    <row r="33" spans="1:5" ht="15" customHeight="1">
      <c r="A33" s="227" t="s">
        <v>581</v>
      </c>
      <c r="B33" s="228" t="s">
        <v>582</v>
      </c>
      <c r="C33" s="488">
        <f>SUM(C34:C38)</f>
        <v>9088</v>
      </c>
      <c r="D33" s="488">
        <f>SUM(D34:D38)</f>
        <v>11070</v>
      </c>
      <c r="E33" s="229">
        <f>SUM(E34:E38)</f>
        <v>10926</v>
      </c>
    </row>
    <row r="34" spans="1:5" ht="15" customHeight="1">
      <c r="A34" s="175" t="s">
        <v>583</v>
      </c>
      <c r="B34" s="176" t="s">
        <v>584</v>
      </c>
      <c r="C34" s="486">
        <v>1650</v>
      </c>
      <c r="D34" s="486">
        <v>2810</v>
      </c>
      <c r="E34" s="238">
        <v>2800</v>
      </c>
    </row>
    <row r="35" spans="1:5" ht="15" customHeight="1">
      <c r="A35" s="175" t="s">
        <v>589</v>
      </c>
      <c r="B35" s="176" t="s">
        <v>590</v>
      </c>
      <c r="C35" s="486">
        <v>1350</v>
      </c>
      <c r="D35" s="486">
        <v>1835</v>
      </c>
      <c r="E35" s="238">
        <v>1823</v>
      </c>
    </row>
    <row r="36" spans="1:5" ht="15" customHeight="1">
      <c r="A36" s="175" t="s">
        <v>595</v>
      </c>
      <c r="B36" s="176" t="s">
        <v>596</v>
      </c>
      <c r="C36" s="486">
        <v>3150</v>
      </c>
      <c r="D36" s="486">
        <v>3527</v>
      </c>
      <c r="E36" s="238">
        <v>3412</v>
      </c>
    </row>
    <row r="37" spans="1:5" ht="15" customHeight="1">
      <c r="A37" s="175" t="s">
        <v>607</v>
      </c>
      <c r="B37" s="176" t="s">
        <v>608</v>
      </c>
      <c r="C37" s="486">
        <v>950</v>
      </c>
      <c r="D37" s="486">
        <v>1107</v>
      </c>
      <c r="E37" s="238">
        <v>1103</v>
      </c>
    </row>
    <row r="38" spans="1:5" ht="15" customHeight="1">
      <c r="A38" s="175" t="s">
        <v>609</v>
      </c>
      <c r="B38" s="176" t="s">
        <v>610</v>
      </c>
      <c r="C38" s="486">
        <v>1988</v>
      </c>
      <c r="D38" s="486">
        <v>1791</v>
      </c>
      <c r="E38" s="238">
        <v>1788</v>
      </c>
    </row>
    <row r="39" spans="1:5" ht="15" customHeight="1">
      <c r="A39" s="173" t="s">
        <v>628</v>
      </c>
      <c r="B39" s="174" t="s">
        <v>677</v>
      </c>
      <c r="C39" s="489">
        <v>0</v>
      </c>
      <c r="D39" s="489">
        <f>SUM(D40:D41)</f>
        <v>562</v>
      </c>
      <c r="E39" s="239">
        <f>SUM(E40:E41)</f>
        <v>541</v>
      </c>
    </row>
    <row r="40" spans="1:5" ht="15" customHeight="1">
      <c r="A40" s="175" t="s">
        <v>630</v>
      </c>
      <c r="B40" s="176" t="s">
        <v>631</v>
      </c>
      <c r="C40" s="486">
        <v>0</v>
      </c>
      <c r="D40" s="486">
        <v>470</v>
      </c>
      <c r="E40" s="238">
        <v>468</v>
      </c>
    </row>
    <row r="41" spans="1:5" ht="15" customHeight="1">
      <c r="A41" s="175" t="s">
        <v>636</v>
      </c>
      <c r="B41" s="176" t="s">
        <v>678</v>
      </c>
      <c r="C41" s="486">
        <v>0</v>
      </c>
      <c r="D41" s="486">
        <v>92</v>
      </c>
      <c r="E41" s="238">
        <v>73</v>
      </c>
    </row>
    <row r="42" spans="1:5" ht="15" customHeight="1">
      <c r="A42" s="173" t="s">
        <v>679</v>
      </c>
      <c r="B42" s="174" t="s">
        <v>639</v>
      </c>
      <c r="C42" s="489">
        <v>0</v>
      </c>
      <c r="D42" s="489">
        <f>SUM(D43:D44)</f>
        <v>100</v>
      </c>
      <c r="E42" s="239">
        <f>SUM(E43:E44)</f>
        <v>99</v>
      </c>
    </row>
    <row r="43" spans="1:6" s="240" customFormat="1" ht="15" customHeight="1" hidden="1">
      <c r="A43" s="175" t="s">
        <v>642</v>
      </c>
      <c r="B43" s="176" t="s">
        <v>680</v>
      </c>
      <c r="C43" s="486">
        <v>0</v>
      </c>
      <c r="D43" s="486">
        <v>80</v>
      </c>
      <c r="E43" s="238">
        <v>80</v>
      </c>
      <c r="F43" s="209"/>
    </row>
    <row r="44" spans="1:6" s="240" customFormat="1" ht="15" customHeight="1" hidden="1">
      <c r="A44" s="175" t="s">
        <v>644</v>
      </c>
      <c r="B44" s="176" t="s">
        <v>681</v>
      </c>
      <c r="C44" s="486">
        <v>0</v>
      </c>
      <c r="D44" s="486">
        <v>20</v>
      </c>
      <c r="E44" s="238">
        <v>19</v>
      </c>
      <c r="F44" s="209"/>
    </row>
    <row r="45" spans="1:5" ht="26.25" customHeight="1" thickBot="1">
      <c r="A45" s="188" t="s">
        <v>656</v>
      </c>
      <c r="B45" s="189" t="s">
        <v>665</v>
      </c>
      <c r="C45" s="490">
        <f>C29+C32+C33</f>
        <v>51170</v>
      </c>
      <c r="D45" s="490">
        <f>D29+D32+D33+D39+D42</f>
        <v>62607</v>
      </c>
      <c r="E45" s="232">
        <f>E29++E39+E42+E32+E33</f>
        <v>62398</v>
      </c>
    </row>
    <row r="46" spans="1:6" ht="15.75" thickTop="1">
      <c r="A46" s="233"/>
      <c r="B46" s="233"/>
      <c r="C46" s="233"/>
      <c r="D46" s="233"/>
      <c r="E46" s="241"/>
      <c r="F46" s="240"/>
    </row>
    <row r="47" spans="1:6" ht="15.75" thickBot="1">
      <c r="A47" s="242"/>
      <c r="B47" s="243"/>
      <c r="C47" s="243"/>
      <c r="D47" s="243"/>
      <c r="E47" s="243"/>
      <c r="F47" s="240"/>
    </row>
    <row r="48" spans="1:5" ht="14.25" thickBot="1">
      <c r="A48" s="244" t="s">
        <v>310</v>
      </c>
      <c r="B48" s="245"/>
      <c r="C48" s="246"/>
      <c r="D48" s="246"/>
      <c r="E48" s="504">
        <v>13</v>
      </c>
    </row>
    <row r="49" spans="1:5" ht="14.25" thickBot="1">
      <c r="A49" s="244" t="s">
        <v>682</v>
      </c>
      <c r="B49" s="245"/>
      <c r="C49" s="246"/>
      <c r="D49" s="246"/>
      <c r="E49" s="504">
        <v>0</v>
      </c>
    </row>
  </sheetData>
  <sheetProtection/>
  <mergeCells count="4">
    <mergeCell ref="A1:B1"/>
    <mergeCell ref="A3:E4"/>
    <mergeCell ref="A5:E5"/>
    <mergeCell ref="D7:E7"/>
  </mergeCells>
  <printOptions verticalCentered="1"/>
  <pageMargins left="0.51" right="0.5511811023622047" top="0.56" bottom="0.3937007874015748" header="0" footer="0"/>
  <pageSetup fitToHeight="1" fitToWidth="1" horizontalDpi="360" verticalDpi="36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41"/>
  <sheetViews>
    <sheetView view="pageBreakPreview" zoomScaleSheetLayoutView="100" zoomScalePageLayoutView="0" workbookViewId="0" topLeftCell="A22">
      <selection activeCell="A30" sqref="A30"/>
    </sheetView>
  </sheetViews>
  <sheetFormatPr defaultColWidth="10.625" defaultRowHeight="12.75"/>
  <cols>
    <col min="1" max="1" width="82.125" style="250" customWidth="1"/>
    <col min="2" max="2" width="12.625" style="250" customWidth="1"/>
    <col min="3" max="3" width="15.375" style="250" customWidth="1"/>
    <col min="4" max="4" width="14.50390625" style="250" customWidth="1"/>
    <col min="5" max="5" width="12.625" style="250" customWidth="1"/>
    <col min="6" max="6" width="15.375" style="250" customWidth="1"/>
    <col min="7" max="7" width="14.50390625" style="250" customWidth="1"/>
    <col min="8" max="8" width="16.125" style="250" customWidth="1"/>
    <col min="9" max="16384" width="10.625" style="248" customWidth="1"/>
  </cols>
  <sheetData>
    <row r="1" spans="1:8" ht="23.25" customHeight="1">
      <c r="A1" s="909" t="s">
        <v>311</v>
      </c>
      <c r="B1" s="909"/>
      <c r="C1" s="909"/>
      <c r="D1" s="909"/>
      <c r="E1" s="909"/>
      <c r="F1" s="909"/>
      <c r="G1" s="909"/>
      <c r="H1" s="909"/>
    </row>
    <row r="2" spans="1:8" ht="12.75" customHeight="1">
      <c r="A2" s="247"/>
      <c r="B2" s="247"/>
      <c r="C2" s="247"/>
      <c r="D2" s="249"/>
      <c r="E2" s="247"/>
      <c r="G2" s="247"/>
      <c r="H2" s="249" t="s">
        <v>683</v>
      </c>
    </row>
    <row r="3" spans="3:8" ht="13.5">
      <c r="C3" s="908"/>
      <c r="D3" s="908"/>
      <c r="G3" s="908" t="s">
        <v>423</v>
      </c>
      <c r="H3" s="908"/>
    </row>
    <row r="4" spans="1:8" s="858" customFormat="1" ht="31.5" customHeight="1">
      <c r="A4" s="910" t="s">
        <v>684</v>
      </c>
      <c r="B4" s="905" t="s">
        <v>315</v>
      </c>
      <c r="C4" s="906"/>
      <c r="D4" s="907"/>
      <c r="E4" s="905" t="s">
        <v>314</v>
      </c>
      <c r="F4" s="906"/>
      <c r="G4" s="907"/>
      <c r="H4" s="483" t="s">
        <v>316</v>
      </c>
    </row>
    <row r="5" spans="1:8" s="859" customFormat="1" ht="27">
      <c r="A5" s="911"/>
      <c r="B5" s="251" t="s">
        <v>685</v>
      </c>
      <c r="C5" s="251" t="s">
        <v>686</v>
      </c>
      <c r="D5" s="252" t="s">
        <v>687</v>
      </c>
      <c r="E5" s="251" t="s">
        <v>685</v>
      </c>
      <c r="F5" s="251" t="s">
        <v>686</v>
      </c>
      <c r="G5" s="252" t="s">
        <v>687</v>
      </c>
      <c r="H5" s="519" t="s">
        <v>317</v>
      </c>
    </row>
    <row r="6" spans="1:8" s="858" customFormat="1" ht="13.5">
      <c r="A6" s="253"/>
      <c r="B6" s="495" t="s">
        <v>312</v>
      </c>
      <c r="C6" s="254" t="s">
        <v>313</v>
      </c>
      <c r="D6" s="255" t="s">
        <v>688</v>
      </c>
      <c r="E6" s="495" t="s">
        <v>312</v>
      </c>
      <c r="F6" s="254" t="s">
        <v>313</v>
      </c>
      <c r="G6" s="255" t="s">
        <v>688</v>
      </c>
      <c r="H6" s="255" t="s">
        <v>688</v>
      </c>
    </row>
    <row r="7" spans="1:8" ht="13.5">
      <c r="A7" s="496" t="s">
        <v>689</v>
      </c>
      <c r="B7" s="256"/>
      <c r="C7" s="256"/>
      <c r="D7" s="256"/>
      <c r="E7" s="256"/>
      <c r="F7" s="256"/>
      <c r="G7" s="256"/>
      <c r="H7" s="256"/>
    </row>
    <row r="8" spans="1:8" ht="13.5">
      <c r="A8" s="497" t="s">
        <v>690</v>
      </c>
      <c r="B8" s="257">
        <v>11.14</v>
      </c>
      <c r="C8" s="258">
        <v>4580</v>
      </c>
      <c r="D8" s="258">
        <f>B8*C8</f>
        <v>51021.200000000004</v>
      </c>
      <c r="E8" s="257">
        <v>11.14</v>
      </c>
      <c r="F8" s="258">
        <v>4580</v>
      </c>
      <c r="G8" s="258">
        <f>E8*F8</f>
        <v>51021.200000000004</v>
      </c>
      <c r="H8" s="258">
        <f>G8-D8</f>
        <v>0</v>
      </c>
    </row>
    <row r="9" spans="1:8" ht="14.25">
      <c r="A9" s="497" t="s">
        <v>691</v>
      </c>
      <c r="B9" s="257"/>
      <c r="C9" s="258"/>
      <c r="D9" s="259">
        <v>44115</v>
      </c>
      <c r="E9" s="257"/>
      <c r="F9" s="258"/>
      <c r="G9" s="259">
        <v>44115</v>
      </c>
      <c r="H9" s="259">
        <f aca="true" t="shared" si="0" ref="H9:H24">G9-D9</f>
        <v>0</v>
      </c>
    </row>
    <row r="10" spans="1:8" ht="13.5">
      <c r="A10" s="497" t="s">
        <v>692</v>
      </c>
      <c r="B10" s="258"/>
      <c r="C10" s="258"/>
      <c r="D10" s="258">
        <v>8338</v>
      </c>
      <c r="E10" s="258"/>
      <c r="F10" s="258"/>
      <c r="G10" s="258">
        <v>8338</v>
      </c>
      <c r="H10" s="258">
        <f t="shared" si="0"/>
        <v>0</v>
      </c>
    </row>
    <row r="11" spans="1:8" ht="14.25">
      <c r="A11" s="497" t="s">
        <v>693</v>
      </c>
      <c r="B11" s="258"/>
      <c r="C11" s="258"/>
      <c r="D11" s="259">
        <v>0</v>
      </c>
      <c r="E11" s="258"/>
      <c r="F11" s="258"/>
      <c r="G11" s="259">
        <v>0</v>
      </c>
      <c r="H11" s="259">
        <f t="shared" si="0"/>
        <v>0</v>
      </c>
    </row>
    <row r="12" spans="1:8" ht="13.5">
      <c r="A12" s="267" t="s">
        <v>694</v>
      </c>
      <c r="B12" s="260"/>
      <c r="C12" s="261"/>
      <c r="D12" s="262">
        <v>3378</v>
      </c>
      <c r="E12" s="260"/>
      <c r="F12" s="261"/>
      <c r="G12" s="262">
        <v>3378</v>
      </c>
      <c r="H12" s="266">
        <f t="shared" si="0"/>
        <v>0</v>
      </c>
    </row>
    <row r="13" spans="1:8" ht="13.5">
      <c r="A13" s="267" t="s">
        <v>695</v>
      </c>
      <c r="B13" s="260"/>
      <c r="C13" s="261"/>
      <c r="D13" s="262">
        <v>0</v>
      </c>
      <c r="E13" s="260"/>
      <c r="F13" s="261"/>
      <c r="G13" s="262">
        <v>0</v>
      </c>
      <c r="H13" s="266">
        <f t="shared" si="0"/>
        <v>0</v>
      </c>
    </row>
    <row r="14" spans="1:8" ht="13.5">
      <c r="A14" s="267" t="s">
        <v>696</v>
      </c>
      <c r="B14" s="262"/>
      <c r="C14" s="262"/>
      <c r="D14" s="262">
        <v>2549</v>
      </c>
      <c r="E14" s="262"/>
      <c r="F14" s="262"/>
      <c r="G14" s="262">
        <v>2549</v>
      </c>
      <c r="H14" s="266">
        <f t="shared" si="0"/>
        <v>0</v>
      </c>
    </row>
    <row r="15" spans="1:8" ht="13.5">
      <c r="A15" s="267" t="s">
        <v>697</v>
      </c>
      <c r="B15" s="262"/>
      <c r="C15" s="262"/>
      <c r="D15" s="262">
        <v>0</v>
      </c>
      <c r="E15" s="262"/>
      <c r="F15" s="262"/>
      <c r="G15" s="262">
        <v>0</v>
      </c>
      <c r="H15" s="266">
        <f t="shared" si="0"/>
        <v>0</v>
      </c>
    </row>
    <row r="16" spans="1:8" ht="13.5">
      <c r="A16" s="267" t="s">
        <v>698</v>
      </c>
      <c r="B16" s="262"/>
      <c r="C16" s="262"/>
      <c r="D16" s="262">
        <v>1185</v>
      </c>
      <c r="E16" s="262"/>
      <c r="F16" s="262"/>
      <c r="G16" s="262">
        <v>1185</v>
      </c>
      <c r="H16" s="266">
        <f t="shared" si="0"/>
        <v>0</v>
      </c>
    </row>
    <row r="17" spans="1:8" ht="13.5">
      <c r="A17" s="267" t="s">
        <v>699</v>
      </c>
      <c r="B17" s="262"/>
      <c r="C17" s="262"/>
      <c r="D17" s="262">
        <v>0</v>
      </c>
      <c r="E17" s="262"/>
      <c r="F17" s="262"/>
      <c r="G17" s="262">
        <v>0</v>
      </c>
      <c r="H17" s="266">
        <f t="shared" si="0"/>
        <v>0</v>
      </c>
    </row>
    <row r="18" spans="1:8" ht="13.5">
      <c r="A18" s="267" t="s">
        <v>700</v>
      </c>
      <c r="B18" s="262"/>
      <c r="C18" s="262"/>
      <c r="D18" s="262">
        <v>1226</v>
      </c>
      <c r="E18" s="262"/>
      <c r="F18" s="262"/>
      <c r="G18" s="262">
        <v>1226</v>
      </c>
      <c r="H18" s="266">
        <f t="shared" si="0"/>
        <v>0</v>
      </c>
    </row>
    <row r="19" spans="1:8" ht="13.5">
      <c r="A19" s="267" t="s">
        <v>701</v>
      </c>
      <c r="B19" s="262"/>
      <c r="C19" s="262"/>
      <c r="D19" s="262">
        <v>0</v>
      </c>
      <c r="E19" s="262"/>
      <c r="F19" s="262"/>
      <c r="G19" s="262">
        <v>0</v>
      </c>
      <c r="H19" s="266">
        <f t="shared" si="0"/>
        <v>0</v>
      </c>
    </row>
    <row r="20" spans="1:8" ht="13.5">
      <c r="A20" s="497" t="s">
        <v>702</v>
      </c>
      <c r="B20" s="263"/>
      <c r="C20" s="263"/>
      <c r="D20" s="263">
        <v>3000</v>
      </c>
      <c r="E20" s="263"/>
      <c r="F20" s="263"/>
      <c r="G20" s="263">
        <v>3000</v>
      </c>
      <c r="H20" s="258">
        <f t="shared" si="0"/>
        <v>0</v>
      </c>
    </row>
    <row r="21" spans="1:8" ht="14.25" customHeight="1">
      <c r="A21" s="497" t="s">
        <v>703</v>
      </c>
      <c r="B21" s="263"/>
      <c r="C21" s="263"/>
      <c r="D21" s="264">
        <v>1500</v>
      </c>
      <c r="E21" s="263"/>
      <c r="F21" s="263"/>
      <c r="G21" s="264">
        <v>1500</v>
      </c>
      <c r="H21" s="259">
        <f t="shared" si="0"/>
        <v>0</v>
      </c>
    </row>
    <row r="22" spans="1:8" ht="14.25" customHeight="1">
      <c r="A22" s="497" t="s">
        <v>704</v>
      </c>
      <c r="B22" s="263"/>
      <c r="C22" s="263"/>
      <c r="D22" s="263">
        <v>0</v>
      </c>
      <c r="E22" s="263"/>
      <c r="F22" s="263"/>
      <c r="G22" s="263">
        <v>0</v>
      </c>
      <c r="H22" s="258">
        <f t="shared" si="0"/>
        <v>0</v>
      </c>
    </row>
    <row r="23" spans="1:8" ht="14.25" customHeight="1">
      <c r="A23" s="497" t="s">
        <v>705</v>
      </c>
      <c r="B23" s="263"/>
      <c r="C23" s="263"/>
      <c r="D23" s="263">
        <v>0</v>
      </c>
      <c r="E23" s="263"/>
      <c r="F23" s="263"/>
      <c r="G23" s="263">
        <v>0</v>
      </c>
      <c r="H23" s="258">
        <f t="shared" si="0"/>
        <v>0</v>
      </c>
    </row>
    <row r="24" spans="1:8" ht="14.25" customHeight="1">
      <c r="A24" s="497" t="s">
        <v>706</v>
      </c>
      <c r="B24" s="263"/>
      <c r="C24" s="263"/>
      <c r="D24" s="263">
        <v>17675</v>
      </c>
      <c r="E24" s="263"/>
      <c r="F24" s="263"/>
      <c r="G24" s="263">
        <v>17675</v>
      </c>
      <c r="H24" s="258">
        <f t="shared" si="0"/>
        <v>0</v>
      </c>
    </row>
    <row r="25" spans="1:8" s="858" customFormat="1" ht="13.5">
      <c r="A25" s="860" t="s">
        <v>707</v>
      </c>
      <c r="B25" s="861"/>
      <c r="C25" s="861"/>
      <c r="D25" s="861">
        <f>D9+D21</f>
        <v>45615</v>
      </c>
      <c r="E25" s="861"/>
      <c r="F25" s="861"/>
      <c r="G25" s="861">
        <f>G9+G21</f>
        <v>45615</v>
      </c>
      <c r="H25" s="861">
        <f>H9+H21</f>
        <v>0</v>
      </c>
    </row>
    <row r="26" spans="1:8" ht="13.5">
      <c r="A26" s="497" t="s">
        <v>708</v>
      </c>
      <c r="B26" s="258"/>
      <c r="C26" s="258"/>
      <c r="D26" s="258"/>
      <c r="E26" s="258"/>
      <c r="F26" s="258"/>
      <c r="G26" s="258"/>
      <c r="H26" s="258"/>
    </row>
    <row r="27" spans="1:8" ht="13.5">
      <c r="A27" s="267" t="s">
        <v>709</v>
      </c>
      <c r="B27" s="265">
        <v>6.7</v>
      </c>
      <c r="C27" s="266">
        <v>4012</v>
      </c>
      <c r="D27" s="266">
        <v>27014</v>
      </c>
      <c r="E27" s="265">
        <v>7.03</v>
      </c>
      <c r="F27" s="265">
        <v>4012</v>
      </c>
      <c r="G27" s="266">
        <v>28218</v>
      </c>
      <c r="H27" s="266">
        <f aca="true" t="shared" si="1" ref="H27:H32">G27-D27</f>
        <v>1204</v>
      </c>
    </row>
    <row r="28" spans="1:8" ht="13.5">
      <c r="A28" s="267" t="s">
        <v>710</v>
      </c>
      <c r="B28" s="262">
        <v>4</v>
      </c>
      <c r="C28" s="266">
        <v>1800</v>
      </c>
      <c r="D28" s="266">
        <f>B28*C28</f>
        <v>7200</v>
      </c>
      <c r="E28" s="494">
        <v>4</v>
      </c>
      <c r="F28" s="265">
        <v>1800</v>
      </c>
      <c r="G28" s="266">
        <f>E28*F28</f>
        <v>7200</v>
      </c>
      <c r="H28" s="266">
        <f t="shared" si="1"/>
        <v>0</v>
      </c>
    </row>
    <row r="29" spans="1:8" ht="13.5">
      <c r="A29" s="267" t="s">
        <v>711</v>
      </c>
      <c r="B29" s="265">
        <v>6.3</v>
      </c>
      <c r="C29" s="266">
        <v>35</v>
      </c>
      <c r="D29" s="266">
        <v>220</v>
      </c>
      <c r="E29" s="265">
        <v>7.3</v>
      </c>
      <c r="F29" s="265">
        <v>34.4</v>
      </c>
      <c r="G29" s="266">
        <v>251</v>
      </c>
      <c r="H29" s="266">
        <f t="shared" si="1"/>
        <v>31</v>
      </c>
    </row>
    <row r="30" spans="1:8" ht="13.5">
      <c r="A30" s="498" t="s">
        <v>712</v>
      </c>
      <c r="B30" s="268">
        <v>71.6</v>
      </c>
      <c r="C30" s="269">
        <v>54</v>
      </c>
      <c r="D30" s="270">
        <v>3864</v>
      </c>
      <c r="E30" s="492">
        <v>71.67</v>
      </c>
      <c r="F30" s="492">
        <v>56</v>
      </c>
      <c r="G30" s="270">
        <v>4013</v>
      </c>
      <c r="H30" s="266">
        <f t="shared" si="1"/>
        <v>149</v>
      </c>
    </row>
    <row r="31" spans="1:8" ht="13.5">
      <c r="A31" s="499" t="s">
        <v>713</v>
      </c>
      <c r="B31" s="271">
        <v>24</v>
      </c>
      <c r="C31" s="272">
        <v>181</v>
      </c>
      <c r="D31" s="273">
        <v>4284</v>
      </c>
      <c r="E31" s="493">
        <v>29</v>
      </c>
      <c r="F31" s="493">
        <v>181</v>
      </c>
      <c r="G31" s="273">
        <v>5249</v>
      </c>
      <c r="H31" s="266">
        <f t="shared" si="1"/>
        <v>965</v>
      </c>
    </row>
    <row r="32" spans="1:8" s="858" customFormat="1" ht="13.5">
      <c r="A32" s="862" t="s">
        <v>714</v>
      </c>
      <c r="B32" s="863"/>
      <c r="C32" s="863"/>
      <c r="D32" s="863">
        <f>SUM(D27:D31)</f>
        <v>42582</v>
      </c>
      <c r="E32" s="863"/>
      <c r="F32" s="863"/>
      <c r="G32" s="863">
        <f>SUM(G27:G31)</f>
        <v>44931</v>
      </c>
      <c r="H32" s="863">
        <f t="shared" si="1"/>
        <v>2349</v>
      </c>
    </row>
    <row r="33" spans="1:8" ht="13.5">
      <c r="A33" s="500" t="s">
        <v>715</v>
      </c>
      <c r="B33" s="274"/>
      <c r="C33" s="274"/>
      <c r="D33" s="274"/>
      <c r="E33" s="274"/>
      <c r="F33" s="274"/>
      <c r="G33" s="274"/>
      <c r="H33" s="274"/>
    </row>
    <row r="34" spans="1:8" ht="13.5">
      <c r="A34" s="267" t="s">
        <v>716</v>
      </c>
      <c r="B34" s="273"/>
      <c r="C34" s="273"/>
      <c r="D34" s="273">
        <v>931</v>
      </c>
      <c r="E34" s="273"/>
      <c r="F34" s="273"/>
      <c r="G34" s="273">
        <v>931</v>
      </c>
      <c r="H34" s="273">
        <f>G34-D34</f>
        <v>0</v>
      </c>
    </row>
    <row r="35" spans="1:8" ht="13.5">
      <c r="A35" s="267" t="s">
        <v>717</v>
      </c>
      <c r="B35" s="275">
        <v>7</v>
      </c>
      <c r="C35" s="276">
        <v>55.36</v>
      </c>
      <c r="D35" s="277">
        <f>B35*C35</f>
        <v>387.52</v>
      </c>
      <c r="E35" s="275">
        <v>8</v>
      </c>
      <c r="F35" s="276">
        <v>55.36</v>
      </c>
      <c r="G35" s="277">
        <f>E35*F35</f>
        <v>442.88</v>
      </c>
      <c r="H35" s="273">
        <f>G35-D35</f>
        <v>55.360000000000014</v>
      </c>
    </row>
    <row r="36" spans="1:8" ht="20.25" customHeight="1">
      <c r="A36" s="499" t="s">
        <v>718</v>
      </c>
      <c r="B36" s="278">
        <v>5.21</v>
      </c>
      <c r="C36" s="279">
        <v>1632</v>
      </c>
      <c r="D36" s="277">
        <f>B36*C36</f>
        <v>8502.72</v>
      </c>
      <c r="E36" s="278">
        <v>4.28</v>
      </c>
      <c r="F36" s="502">
        <v>1632</v>
      </c>
      <c r="G36" s="277">
        <f>E36*F36</f>
        <v>6984.96</v>
      </c>
      <c r="H36" s="273">
        <f>G36-D36</f>
        <v>-1517.7599999999993</v>
      </c>
    </row>
    <row r="37" spans="1:8" ht="13.5">
      <c r="A37" s="499" t="s">
        <v>719</v>
      </c>
      <c r="B37" s="278"/>
      <c r="C37" s="279"/>
      <c r="D37" s="271">
        <v>6133</v>
      </c>
      <c r="E37" s="278"/>
      <c r="F37" s="279"/>
      <c r="G37" s="271">
        <v>6133</v>
      </c>
      <c r="H37" s="273">
        <f>G37-D37</f>
        <v>0</v>
      </c>
    </row>
    <row r="38" spans="1:8" s="868" customFormat="1" ht="13.5">
      <c r="A38" s="864" t="s">
        <v>720</v>
      </c>
      <c r="B38" s="865"/>
      <c r="C38" s="866"/>
      <c r="D38" s="867">
        <f>SUM(D34:D37)</f>
        <v>15954.24</v>
      </c>
      <c r="E38" s="865"/>
      <c r="F38" s="866"/>
      <c r="G38" s="867">
        <f>SUM(G34:G37)</f>
        <v>14491.84</v>
      </c>
      <c r="H38" s="867">
        <f>SUM(H34:H37)</f>
        <v>-1462.3999999999992</v>
      </c>
    </row>
    <row r="39" spans="1:8" s="868" customFormat="1" ht="13.5">
      <c r="A39" s="864" t="s">
        <v>721</v>
      </c>
      <c r="B39" s="869"/>
      <c r="C39" s="866"/>
      <c r="D39" s="867">
        <v>1004</v>
      </c>
      <c r="E39" s="869"/>
      <c r="F39" s="866"/>
      <c r="G39" s="867">
        <v>1004</v>
      </c>
      <c r="H39" s="867">
        <f>G39-D39</f>
        <v>0</v>
      </c>
    </row>
    <row r="40" spans="1:8" s="868" customFormat="1" ht="25.5" customHeight="1">
      <c r="A40" s="870" t="s">
        <v>722</v>
      </c>
      <c r="B40" s="871"/>
      <c r="C40" s="872"/>
      <c r="D40" s="873">
        <f>D25+D32+D38+D39</f>
        <v>105155.24</v>
      </c>
      <c r="E40" s="871"/>
      <c r="F40" s="872"/>
      <c r="G40" s="873">
        <f>G25+G32+G38+G39</f>
        <v>106041.84</v>
      </c>
      <c r="H40" s="873">
        <f>H25+H32+H38+H39</f>
        <v>886.6000000000008</v>
      </c>
    </row>
    <row r="41" spans="1:5" ht="13.5">
      <c r="A41" s="501"/>
      <c r="B41" s="280"/>
      <c r="E41" s="280"/>
    </row>
  </sheetData>
  <sheetProtection/>
  <mergeCells count="6">
    <mergeCell ref="E4:G4"/>
    <mergeCell ref="G3:H3"/>
    <mergeCell ref="A1:H1"/>
    <mergeCell ref="A4:A5"/>
    <mergeCell ref="B4:D4"/>
    <mergeCell ref="C3:D3"/>
  </mergeCells>
  <printOptions horizontalCentered="1"/>
  <pageMargins left="0.28" right="0.2362204724409449" top="0.3937007874015748" bottom="0.1968503937007874" header="0.2755905511811024" footer="0.1968503937007874"/>
  <pageSetup fitToHeight="1" fitToWidth="1"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C1">
      <selection activeCell="C9" sqref="C9"/>
    </sheetView>
  </sheetViews>
  <sheetFormatPr defaultColWidth="9.375" defaultRowHeight="12.75"/>
  <cols>
    <col min="1" max="1" width="11.50390625" style="281" hidden="1" customWidth="1"/>
    <col min="2" max="2" width="3.75390625" style="281" hidden="1" customWidth="1"/>
    <col min="3" max="3" width="47.625" style="281" customWidth="1"/>
    <col min="4" max="4" width="13.125" style="281" customWidth="1"/>
    <col min="5" max="5" width="13.375" style="281" customWidth="1"/>
    <col min="6" max="6" width="11.625" style="281" customWidth="1"/>
    <col min="7" max="7" width="45.375" style="281" customWidth="1"/>
    <col min="8" max="8" width="13.75390625" style="281" customWidth="1"/>
    <col min="9" max="9" width="11.50390625" style="281" customWidth="1"/>
    <col min="10" max="10" width="11.625" style="281" customWidth="1"/>
    <col min="11" max="16384" width="9.375" style="281" customWidth="1"/>
  </cols>
  <sheetData>
    <row r="1" spans="3:10" ht="30" customHeight="1">
      <c r="C1" s="912" t="s">
        <v>723</v>
      </c>
      <c r="D1" s="912"/>
      <c r="E1" s="912"/>
      <c r="F1" s="912"/>
      <c r="G1" s="912"/>
      <c r="H1" s="912"/>
      <c r="I1" s="912"/>
      <c r="J1" s="912"/>
    </row>
    <row r="2" spans="3:10" ht="30" customHeight="1">
      <c r="C2" s="912" t="s">
        <v>724</v>
      </c>
      <c r="D2" s="912"/>
      <c r="E2" s="912"/>
      <c r="F2" s="912"/>
      <c r="G2" s="912"/>
      <c r="H2" s="912"/>
      <c r="I2" s="912"/>
      <c r="J2" s="912"/>
    </row>
    <row r="3" spans="3:10" ht="17.25" customHeight="1">
      <c r="C3" s="912" t="s">
        <v>159</v>
      </c>
      <c r="D3" s="912"/>
      <c r="E3" s="912"/>
      <c r="F3" s="912"/>
      <c r="G3" s="912"/>
      <c r="H3" s="912"/>
      <c r="I3" s="912"/>
      <c r="J3" s="912"/>
    </row>
    <row r="4" spans="3:10" ht="17.25" customHeight="1">
      <c r="C4" s="282"/>
      <c r="D4" s="282"/>
      <c r="E4" s="282"/>
      <c r="F4" s="282"/>
      <c r="G4" s="282"/>
      <c r="J4" s="283" t="s">
        <v>725</v>
      </c>
    </row>
    <row r="5" spans="7:10" ht="19.5" customHeight="1" thickBot="1">
      <c r="G5" s="284"/>
      <c r="H5" s="285"/>
      <c r="J5" s="285" t="s">
        <v>726</v>
      </c>
    </row>
    <row r="6" spans="1:10" ht="42" customHeight="1">
      <c r="A6" s="286" t="s">
        <v>727</v>
      </c>
      <c r="B6" s="654" t="s">
        <v>728</v>
      </c>
      <c r="C6" s="286" t="s">
        <v>729</v>
      </c>
      <c r="D6" s="287" t="s">
        <v>425</v>
      </c>
      <c r="E6" s="287" t="s">
        <v>333</v>
      </c>
      <c r="F6" s="521" t="s">
        <v>332</v>
      </c>
      <c r="G6" s="288" t="s">
        <v>730</v>
      </c>
      <c r="H6" s="287" t="s">
        <v>425</v>
      </c>
      <c r="I6" s="287" t="s">
        <v>333</v>
      </c>
      <c r="J6" s="521" t="s">
        <v>332</v>
      </c>
    </row>
    <row r="7" spans="1:10" s="292" customFormat="1" ht="9.75">
      <c r="A7" s="289">
        <v>1</v>
      </c>
      <c r="B7" s="655">
        <v>2</v>
      </c>
      <c r="C7" s="289" t="s">
        <v>390</v>
      </c>
      <c r="D7" s="290" t="s">
        <v>337</v>
      </c>
      <c r="E7" s="290" t="s">
        <v>338</v>
      </c>
      <c r="F7" s="522" t="s">
        <v>339</v>
      </c>
      <c r="G7" s="291" t="s">
        <v>340</v>
      </c>
      <c r="H7" s="290" t="s">
        <v>276</v>
      </c>
      <c r="I7" s="290" t="s">
        <v>277</v>
      </c>
      <c r="J7" s="522" t="s">
        <v>278</v>
      </c>
    </row>
    <row r="8" spans="1:10" ht="12.75" customHeight="1">
      <c r="A8" s="293" t="s">
        <v>733</v>
      </c>
      <c r="B8" s="656" t="s">
        <v>734</v>
      </c>
      <c r="C8" s="659" t="s">
        <v>765</v>
      </c>
      <c r="D8" s="533">
        <v>12700</v>
      </c>
      <c r="E8" s="533">
        <v>14576</v>
      </c>
      <c r="F8" s="534">
        <v>14281</v>
      </c>
      <c r="G8" s="295" t="s">
        <v>290</v>
      </c>
      <c r="H8" s="528">
        <v>9970</v>
      </c>
      <c r="I8" s="527">
        <v>2023</v>
      </c>
      <c r="J8" s="524">
        <v>2023</v>
      </c>
    </row>
    <row r="9" spans="1:10" ht="14.25" customHeight="1">
      <c r="A9" s="293" t="s">
        <v>731</v>
      </c>
      <c r="B9" s="656" t="s">
        <v>732</v>
      </c>
      <c r="C9" s="660" t="s">
        <v>279</v>
      </c>
      <c r="D9" s="294">
        <v>4800</v>
      </c>
      <c r="E9" s="294">
        <v>4800</v>
      </c>
      <c r="F9" s="523">
        <v>4486</v>
      </c>
      <c r="G9" s="295" t="s">
        <v>291</v>
      </c>
      <c r="H9" s="528">
        <v>4250</v>
      </c>
      <c r="I9" s="527">
        <v>2100</v>
      </c>
      <c r="J9" s="524">
        <v>2100</v>
      </c>
    </row>
    <row r="10" spans="1:10" ht="27" customHeight="1">
      <c r="A10" s="293" t="s">
        <v>731</v>
      </c>
      <c r="B10" s="656" t="s">
        <v>732</v>
      </c>
      <c r="C10" s="660" t="s">
        <v>280</v>
      </c>
      <c r="D10" s="294">
        <v>0</v>
      </c>
      <c r="E10" s="294">
        <v>28554</v>
      </c>
      <c r="F10" s="537">
        <v>28554</v>
      </c>
      <c r="G10" s="520" t="s">
        <v>292</v>
      </c>
      <c r="H10" s="294">
        <v>0</v>
      </c>
      <c r="I10" s="526">
        <v>17893</v>
      </c>
      <c r="J10" s="523">
        <v>17893</v>
      </c>
    </row>
    <row r="11" spans="1:10" ht="17.25" customHeight="1">
      <c r="A11" s="293" t="s">
        <v>735</v>
      </c>
      <c r="B11" s="656" t="s">
        <v>736</v>
      </c>
      <c r="C11" s="660" t="s">
        <v>281</v>
      </c>
      <c r="D11" s="294">
        <v>9000</v>
      </c>
      <c r="E11" s="294">
        <v>8080</v>
      </c>
      <c r="F11" s="537">
        <v>8077</v>
      </c>
      <c r="G11" s="298" t="s">
        <v>293</v>
      </c>
      <c r="H11" s="529">
        <v>2000</v>
      </c>
      <c r="I11" s="527">
        <v>2000</v>
      </c>
      <c r="J11" s="524">
        <v>2000</v>
      </c>
    </row>
    <row r="12" spans="1:10" ht="15" customHeight="1">
      <c r="A12" s="293" t="s">
        <v>731</v>
      </c>
      <c r="B12" s="656" t="s">
        <v>737</v>
      </c>
      <c r="C12" s="659" t="s">
        <v>272</v>
      </c>
      <c r="D12" s="294">
        <v>5715</v>
      </c>
      <c r="E12" s="294">
        <v>5415</v>
      </c>
      <c r="F12" s="537">
        <v>5334</v>
      </c>
      <c r="G12" s="295" t="s">
        <v>294</v>
      </c>
      <c r="H12" s="528">
        <v>5000</v>
      </c>
      <c r="I12" s="526">
        <v>20306</v>
      </c>
      <c r="J12" s="523">
        <v>20306</v>
      </c>
    </row>
    <row r="13" spans="1:10" ht="16.5" customHeight="1">
      <c r="A13" s="293" t="s">
        <v>735</v>
      </c>
      <c r="B13" s="656" t="s">
        <v>736</v>
      </c>
      <c r="C13" s="659" t="s">
        <v>273</v>
      </c>
      <c r="D13" s="533">
        <v>5515</v>
      </c>
      <c r="E13" s="533">
        <v>5515</v>
      </c>
      <c r="F13" s="534">
        <v>5515</v>
      </c>
      <c r="G13" s="295" t="s">
        <v>295</v>
      </c>
      <c r="H13" s="528">
        <v>24000</v>
      </c>
      <c r="I13" s="527">
        <v>11000</v>
      </c>
      <c r="J13" s="524">
        <v>11000</v>
      </c>
    </row>
    <row r="14" spans="1:10" ht="16.5" customHeight="1">
      <c r="A14" s="297">
        <v>999000</v>
      </c>
      <c r="B14" s="656" t="s">
        <v>737</v>
      </c>
      <c r="C14" s="659" t="s">
        <v>274</v>
      </c>
      <c r="D14" s="533">
        <v>1270</v>
      </c>
      <c r="E14" s="533">
        <v>1270</v>
      </c>
      <c r="F14" s="534">
        <v>1270</v>
      </c>
      <c r="G14" s="295" t="s">
        <v>296</v>
      </c>
      <c r="H14" s="528">
        <v>1575</v>
      </c>
      <c r="I14" s="527">
        <v>6585</v>
      </c>
      <c r="J14" s="524">
        <v>6585</v>
      </c>
    </row>
    <row r="15" spans="1:10" ht="12.75">
      <c r="A15" s="293" t="s">
        <v>738</v>
      </c>
      <c r="B15" s="656" t="s">
        <v>739</v>
      </c>
      <c r="C15" s="659" t="s">
        <v>275</v>
      </c>
      <c r="D15" s="533">
        <v>2500</v>
      </c>
      <c r="E15" s="535">
        <v>0</v>
      </c>
      <c r="F15" s="536">
        <v>0</v>
      </c>
      <c r="G15" s="295" t="s">
        <v>297</v>
      </c>
      <c r="H15" s="528">
        <v>850</v>
      </c>
      <c r="I15" s="526">
        <v>1450</v>
      </c>
      <c r="J15" s="523">
        <v>1453</v>
      </c>
    </row>
    <row r="16" spans="1:10" ht="12.75">
      <c r="A16" s="293" t="s">
        <v>740</v>
      </c>
      <c r="B16" s="656" t="s">
        <v>741</v>
      </c>
      <c r="C16" s="661" t="s">
        <v>282</v>
      </c>
      <c r="D16" s="533">
        <v>50800</v>
      </c>
      <c r="E16" s="535">
        <v>0</v>
      </c>
      <c r="F16" s="536">
        <v>0</v>
      </c>
      <c r="G16" s="295" t="s">
        <v>298</v>
      </c>
      <c r="H16" s="528">
        <v>2670</v>
      </c>
      <c r="I16" s="526">
        <v>2170</v>
      </c>
      <c r="J16" s="523">
        <v>1889</v>
      </c>
    </row>
    <row r="17" spans="1:10" ht="18" customHeight="1">
      <c r="A17" s="297">
        <v>999000</v>
      </c>
      <c r="B17" s="656" t="s">
        <v>737</v>
      </c>
      <c r="C17" s="660" t="s">
        <v>283</v>
      </c>
      <c r="D17" s="294">
        <v>400</v>
      </c>
      <c r="E17" s="294">
        <v>400</v>
      </c>
      <c r="F17" s="537">
        <v>368</v>
      </c>
      <c r="G17" s="295" t="s">
        <v>299</v>
      </c>
      <c r="H17" s="294">
        <v>0</v>
      </c>
      <c r="I17" s="526">
        <v>17857</v>
      </c>
      <c r="J17" s="523">
        <v>17857</v>
      </c>
    </row>
    <row r="18" spans="1:10" ht="18.75" customHeight="1">
      <c r="A18" s="293" t="s">
        <v>738</v>
      </c>
      <c r="B18" s="656" t="s">
        <v>739</v>
      </c>
      <c r="C18" s="660" t="s">
        <v>284</v>
      </c>
      <c r="D18" s="294">
        <v>1840</v>
      </c>
      <c r="E18" s="530">
        <v>0</v>
      </c>
      <c r="F18" s="538">
        <v>0</v>
      </c>
      <c r="G18" s="520" t="s">
        <v>528</v>
      </c>
      <c r="H18" s="294">
        <v>0</v>
      </c>
      <c r="I18" s="526">
        <v>357</v>
      </c>
      <c r="J18" s="523">
        <v>357</v>
      </c>
    </row>
    <row r="19" spans="1:10" ht="15" customHeight="1">
      <c r="A19" s="293" t="s">
        <v>731</v>
      </c>
      <c r="B19" s="656" t="s">
        <v>742</v>
      </c>
      <c r="C19" s="660" t="s">
        <v>285</v>
      </c>
      <c r="D19" s="294">
        <v>2000</v>
      </c>
      <c r="E19" s="294">
        <v>2000</v>
      </c>
      <c r="F19" s="537">
        <v>2064</v>
      </c>
      <c r="G19" s="299" t="s">
        <v>300</v>
      </c>
      <c r="H19" s="294">
        <v>0</v>
      </c>
      <c r="I19" s="294">
        <v>3047</v>
      </c>
      <c r="J19" s="523">
        <v>3047</v>
      </c>
    </row>
    <row r="20" spans="1:10" ht="16.5" customHeight="1">
      <c r="A20" s="293" t="s">
        <v>735</v>
      </c>
      <c r="B20" s="656" t="s">
        <v>736</v>
      </c>
      <c r="C20" s="661" t="s">
        <v>286</v>
      </c>
      <c r="D20" s="533">
        <v>0</v>
      </c>
      <c r="E20" s="535">
        <v>20000</v>
      </c>
      <c r="F20" s="536">
        <v>20000</v>
      </c>
      <c r="G20" s="298"/>
      <c r="H20" s="529"/>
      <c r="I20" s="527"/>
      <c r="J20" s="524"/>
    </row>
    <row r="21" spans="1:10" ht="12.75">
      <c r="A21" s="293" t="s">
        <v>738</v>
      </c>
      <c r="B21" s="656" t="s">
        <v>739</v>
      </c>
      <c r="C21" s="660" t="s">
        <v>287</v>
      </c>
      <c r="D21" s="294">
        <v>0</v>
      </c>
      <c r="E21" s="294">
        <v>2500</v>
      </c>
      <c r="F21" s="537">
        <v>2500</v>
      </c>
      <c r="G21" s="295"/>
      <c r="H21" s="528"/>
      <c r="I21" s="526"/>
      <c r="J21" s="523"/>
    </row>
    <row r="22" spans="1:10" ht="12.75">
      <c r="A22" s="293" t="s">
        <v>740</v>
      </c>
      <c r="B22" s="656" t="s">
        <v>741</v>
      </c>
      <c r="C22" s="818" t="s">
        <v>764</v>
      </c>
      <c r="D22" s="294">
        <v>0</v>
      </c>
      <c r="E22" s="530">
        <v>530</v>
      </c>
      <c r="F22" s="538">
        <v>531</v>
      </c>
      <c r="G22" s="295"/>
      <c r="H22" s="294"/>
      <c r="I22" s="526"/>
      <c r="J22" s="523"/>
    </row>
    <row r="23" spans="1:10" ht="15.75" customHeight="1">
      <c r="A23" s="293" t="s">
        <v>738</v>
      </c>
      <c r="B23" s="656" t="s">
        <v>739</v>
      </c>
      <c r="C23" s="660" t="s">
        <v>181</v>
      </c>
      <c r="D23" s="294">
        <v>0</v>
      </c>
      <c r="E23" s="294">
        <v>300</v>
      </c>
      <c r="F23" s="537">
        <v>590</v>
      </c>
      <c r="G23" s="520"/>
      <c r="H23" s="294"/>
      <c r="I23" s="526"/>
      <c r="J23" s="523"/>
    </row>
    <row r="24" spans="1:10" ht="15" customHeight="1">
      <c r="A24" s="293" t="s">
        <v>731</v>
      </c>
      <c r="B24" s="656" t="s">
        <v>742</v>
      </c>
      <c r="C24" s="660" t="s">
        <v>288</v>
      </c>
      <c r="D24" s="294">
        <v>0</v>
      </c>
      <c r="E24" s="294">
        <v>320</v>
      </c>
      <c r="F24" s="537">
        <v>320</v>
      </c>
      <c r="G24" s="299"/>
      <c r="H24" s="294"/>
      <c r="I24" s="294"/>
      <c r="J24" s="523"/>
    </row>
    <row r="25" spans="1:10" ht="15" customHeight="1">
      <c r="A25" s="293" t="s">
        <v>731</v>
      </c>
      <c r="B25" s="656" t="s">
        <v>742</v>
      </c>
      <c r="C25" s="660" t="s">
        <v>289</v>
      </c>
      <c r="D25" s="294">
        <v>0</v>
      </c>
      <c r="E25" s="294">
        <v>1254</v>
      </c>
      <c r="F25" s="537">
        <v>1256</v>
      </c>
      <c r="G25" s="299"/>
      <c r="H25" s="294"/>
      <c r="I25" s="294"/>
      <c r="J25" s="523"/>
    </row>
    <row r="26" spans="1:10" ht="15" customHeight="1">
      <c r="A26" s="531"/>
      <c r="B26" s="657"/>
      <c r="C26" s="662" t="s">
        <v>182</v>
      </c>
      <c r="D26" s="296">
        <v>0</v>
      </c>
      <c r="E26" s="296">
        <v>300</v>
      </c>
      <c r="F26" s="539">
        <v>300</v>
      </c>
      <c r="G26" s="299"/>
      <c r="H26" s="296"/>
      <c r="I26" s="296"/>
      <c r="J26" s="532"/>
    </row>
    <row r="27" spans="1:10" ht="15" customHeight="1">
      <c r="A27" s="531"/>
      <c r="B27" s="657"/>
      <c r="C27" s="662"/>
      <c r="D27" s="296"/>
      <c r="E27" s="296"/>
      <c r="F27" s="532"/>
      <c r="G27" s="299"/>
      <c r="H27" s="296"/>
      <c r="I27" s="296"/>
      <c r="J27" s="532"/>
    </row>
    <row r="28" spans="1:10" ht="13.5" thickBot="1">
      <c r="A28" s="300"/>
      <c r="B28" s="658"/>
      <c r="C28" s="305"/>
      <c r="D28" s="303">
        <f>SUM(D8:D19)</f>
        <v>96540</v>
      </c>
      <c r="E28" s="303">
        <f>SUM(E8:E26)</f>
        <v>95814</v>
      </c>
      <c r="F28" s="525">
        <f>SUM(F8:F26)</f>
        <v>95446</v>
      </c>
      <c r="G28" s="304"/>
      <c r="H28" s="303">
        <f>SUM(H12:H19)</f>
        <v>34095</v>
      </c>
      <c r="I28" s="303">
        <f>SUM(I8:I19)</f>
        <v>86788</v>
      </c>
      <c r="J28" s="525">
        <f>SUM(J8:J19)</f>
        <v>86510</v>
      </c>
    </row>
    <row r="29" spans="1:2" ht="12.75">
      <c r="A29" s="300"/>
      <c r="B29" s="301"/>
    </row>
    <row r="30" spans="1:2" ht="12.75">
      <c r="A30" s="300"/>
      <c r="B30" s="301"/>
    </row>
    <row r="31" spans="1:2" ht="13.5" thickBot="1">
      <c r="A31" s="305" t="s">
        <v>743</v>
      </c>
      <c r="B31" s="302"/>
    </row>
  </sheetData>
  <sheetProtection/>
  <mergeCells count="3">
    <mergeCell ref="C1:J1"/>
    <mergeCell ref="C2:J2"/>
    <mergeCell ref="C3:J3"/>
  </mergeCells>
  <printOptions horizontalCentered="1"/>
  <pageMargins left="0.24" right="0.25" top="0.5905511811023623" bottom="0.5905511811023623" header="0" footer="0"/>
  <pageSetup fitToHeight="1" fitToWidth="1" horizontalDpi="600" verticalDpi="600" orientation="landscape" paperSize="9" scale="95" r:id="rId1"/>
  <headerFooter alignWithMargins="0">
    <oddHeader>&amp;C&amp;"Times New Roman CE,Félkövér"&amp;12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E25"/>
  <sheetViews>
    <sheetView zoomScaleSheetLayoutView="90" zoomScalePageLayoutView="0" workbookViewId="0" topLeftCell="A1">
      <selection activeCell="D3" sqref="D3:E3"/>
    </sheetView>
  </sheetViews>
  <sheetFormatPr defaultColWidth="10.625" defaultRowHeight="12.75"/>
  <cols>
    <col min="1" max="1" width="8.375" style="308" customWidth="1"/>
    <col min="2" max="2" width="67.50390625" style="308" customWidth="1"/>
    <col min="3" max="4" width="16.375" style="308" customWidth="1"/>
    <col min="5" max="5" width="14.625" style="308" customWidth="1"/>
    <col min="6" max="16384" width="10.625" style="308" customWidth="1"/>
  </cols>
  <sheetData>
    <row r="1" spans="1:5" ht="56.25" customHeight="1">
      <c r="A1" s="913" t="s">
        <v>183</v>
      </c>
      <c r="B1" s="913"/>
      <c r="C1" s="913"/>
      <c r="D1" s="913"/>
      <c r="E1" s="913"/>
    </row>
    <row r="2" spans="4:5" ht="19.5" customHeight="1">
      <c r="D2" s="914" t="s">
        <v>766</v>
      </c>
      <c r="E2" s="914"/>
    </row>
    <row r="3" spans="4:5" ht="19.5" customHeight="1">
      <c r="D3" s="915" t="s">
        <v>423</v>
      </c>
      <c r="E3" s="915"/>
    </row>
    <row r="4" spans="1:5" ht="15" customHeight="1">
      <c r="A4" s="919" t="s">
        <v>749</v>
      </c>
      <c r="B4" s="920" t="s">
        <v>403</v>
      </c>
      <c r="C4" s="916" t="s">
        <v>425</v>
      </c>
      <c r="D4" s="916" t="s">
        <v>184</v>
      </c>
      <c r="E4" s="916" t="s">
        <v>332</v>
      </c>
    </row>
    <row r="5" spans="1:5" ht="15" customHeight="1">
      <c r="A5" s="919"/>
      <c r="B5" s="920"/>
      <c r="C5" s="917"/>
      <c r="D5" s="917"/>
      <c r="E5" s="917"/>
    </row>
    <row r="6" spans="1:5" ht="15" customHeight="1">
      <c r="A6" s="919"/>
      <c r="B6" s="920"/>
      <c r="C6" s="917"/>
      <c r="D6" s="917"/>
      <c r="E6" s="917"/>
    </row>
    <row r="7" spans="1:5" ht="3.75" customHeight="1">
      <c r="A7" s="919"/>
      <c r="B7" s="920"/>
      <c r="C7" s="918"/>
      <c r="D7" s="918"/>
      <c r="E7" s="918"/>
    </row>
    <row r="8" spans="1:5" ht="24.75" customHeight="1">
      <c r="A8" s="309"/>
      <c r="B8" s="311" t="s">
        <v>750</v>
      </c>
      <c r="C8" s="310">
        <v>100</v>
      </c>
      <c r="D8" s="310">
        <v>53</v>
      </c>
      <c r="E8" s="310">
        <v>50</v>
      </c>
    </row>
    <row r="9" spans="1:5" ht="24.75" customHeight="1">
      <c r="A9" s="309"/>
      <c r="B9" s="311" t="s">
        <v>2</v>
      </c>
      <c r="C9" s="310">
        <v>0</v>
      </c>
      <c r="D9" s="310">
        <v>400</v>
      </c>
      <c r="E9" s="310">
        <v>383</v>
      </c>
    </row>
    <row r="10" spans="1:5" ht="24.75" customHeight="1">
      <c r="A10" s="309" t="s">
        <v>404</v>
      </c>
      <c r="B10" s="312" t="s">
        <v>237</v>
      </c>
      <c r="C10" s="313">
        <f>SUM(C8:C9)</f>
        <v>100</v>
      </c>
      <c r="D10" s="313">
        <f>SUM(D8:D9)</f>
        <v>453</v>
      </c>
      <c r="E10" s="313">
        <f>SUM(E8:E9)</f>
        <v>433</v>
      </c>
    </row>
    <row r="11" spans="1:5" ht="24.75" customHeight="1">
      <c r="A11" s="309"/>
      <c r="B11" s="311" t="s">
        <v>3</v>
      </c>
      <c r="C11" s="310">
        <v>1800</v>
      </c>
      <c r="D11" s="310">
        <v>2290</v>
      </c>
      <c r="E11" s="310">
        <v>2289</v>
      </c>
    </row>
    <row r="12" spans="1:5" ht="24.75" customHeight="1">
      <c r="A12" s="309" t="s">
        <v>405</v>
      </c>
      <c r="B12" s="312" t="s">
        <v>239</v>
      </c>
      <c r="C12" s="313">
        <f>SUM(C11)</f>
        <v>1800</v>
      </c>
      <c r="D12" s="313">
        <f>SUM(D11)</f>
        <v>2290</v>
      </c>
      <c r="E12" s="313">
        <f>SUM(E11)</f>
        <v>2289</v>
      </c>
    </row>
    <row r="13" spans="1:5" ht="24.75" customHeight="1">
      <c r="A13" s="309"/>
      <c r="B13" s="311" t="s">
        <v>4</v>
      </c>
      <c r="C13" s="314">
        <v>1600</v>
      </c>
      <c r="D13" s="314">
        <v>1850</v>
      </c>
      <c r="E13" s="314">
        <v>1800</v>
      </c>
    </row>
    <row r="14" spans="1:5" ht="24.75" customHeight="1">
      <c r="A14" s="315" t="s">
        <v>406</v>
      </c>
      <c r="B14" s="312" t="s">
        <v>238</v>
      </c>
      <c r="C14" s="316">
        <f>SUM(C13:C13)</f>
        <v>1600</v>
      </c>
      <c r="D14" s="316">
        <f>SUM(D13:D13)</f>
        <v>1850</v>
      </c>
      <c r="E14" s="316">
        <f>SUM(E13:E13)</f>
        <v>1800</v>
      </c>
    </row>
    <row r="15" spans="1:5" ht="24.75" customHeight="1">
      <c r="A15" s="309"/>
      <c r="B15" s="311" t="s">
        <v>5</v>
      </c>
      <c r="C15" s="314">
        <v>300</v>
      </c>
      <c r="D15" s="314">
        <v>410</v>
      </c>
      <c r="E15" s="314">
        <v>407</v>
      </c>
    </row>
    <row r="16" spans="1:5" ht="24.75" customHeight="1">
      <c r="A16" s="309"/>
      <c r="B16" s="311" t="s">
        <v>6</v>
      </c>
      <c r="C16" s="314">
        <v>600</v>
      </c>
      <c r="D16" s="314">
        <v>220</v>
      </c>
      <c r="E16" s="314">
        <v>205</v>
      </c>
    </row>
    <row r="17" spans="1:5" ht="24.75" customHeight="1">
      <c r="A17" s="309"/>
      <c r="B17" s="311" t="s">
        <v>185</v>
      </c>
      <c r="C17" s="314">
        <v>0</v>
      </c>
      <c r="D17" s="314">
        <v>380</v>
      </c>
      <c r="E17" s="314">
        <v>380</v>
      </c>
    </row>
    <row r="18" spans="1:5" ht="24.75" customHeight="1">
      <c r="A18" s="315"/>
      <c r="B18" s="311" t="s">
        <v>7</v>
      </c>
      <c r="C18" s="314">
        <v>2000</v>
      </c>
      <c r="D18" s="314">
        <v>3526</v>
      </c>
      <c r="E18" s="314">
        <v>3526</v>
      </c>
    </row>
    <row r="19" spans="1:5" ht="24.75" customHeight="1">
      <c r="A19" s="315"/>
      <c r="B19" s="311" t="s">
        <v>8</v>
      </c>
      <c r="C19" s="314">
        <v>800</v>
      </c>
      <c r="D19" s="314">
        <v>1397</v>
      </c>
      <c r="E19" s="314">
        <v>1396</v>
      </c>
    </row>
    <row r="20" spans="1:5" ht="24.75" customHeight="1">
      <c r="A20" s="315" t="s">
        <v>407</v>
      </c>
      <c r="B20" s="312" t="s">
        <v>240</v>
      </c>
      <c r="C20" s="316">
        <f>SUM(C15:C19)</f>
        <v>3700</v>
      </c>
      <c r="D20" s="316">
        <f>SUM(D15:D19)</f>
        <v>5933</v>
      </c>
      <c r="E20" s="316">
        <f>SUM(E15:E19)</f>
        <v>5914</v>
      </c>
    </row>
    <row r="21" spans="1:5" ht="36" customHeight="1">
      <c r="A21" s="540"/>
      <c r="B21" s="541" t="s">
        <v>241</v>
      </c>
      <c r="C21" s="542">
        <f>C10+C12+C14+C20</f>
        <v>7200</v>
      </c>
      <c r="D21" s="542">
        <f>D10+D12+D14+D20</f>
        <v>10526</v>
      </c>
      <c r="E21" s="542">
        <f>E10+E12+E14+E20</f>
        <v>10436</v>
      </c>
    </row>
    <row r="24" spans="2:3" ht="12.75">
      <c r="B24" s="317"/>
      <c r="C24" s="317"/>
    </row>
    <row r="25" spans="2:3" ht="12.75">
      <c r="B25" s="317"/>
      <c r="C25" s="317"/>
    </row>
  </sheetData>
  <sheetProtection/>
  <mergeCells count="8">
    <mergeCell ref="A1:E1"/>
    <mergeCell ref="D2:E2"/>
    <mergeCell ref="D3:E3"/>
    <mergeCell ref="D4:D7"/>
    <mergeCell ref="A4:A7"/>
    <mergeCell ref="B4:B7"/>
    <mergeCell ref="C4:C7"/>
    <mergeCell ref="E4:E7"/>
  </mergeCells>
  <printOptions horizontalCentered="1"/>
  <pageMargins left="0.2362204724409449" right="0.2362204724409449" top="1.09" bottom="0.19" header="0.36" footer="0.19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5.00390625" style="0" customWidth="1"/>
    <col min="2" max="2" width="43.00390625" style="0" customWidth="1"/>
    <col min="3" max="3" width="38.125" style="0" customWidth="1"/>
    <col min="4" max="4" width="11.375" style="0" customWidth="1"/>
  </cols>
  <sheetData>
    <row r="1" spans="1:4" ht="12.75">
      <c r="A1" s="543"/>
      <c r="B1" s="543"/>
      <c r="C1" s="543"/>
      <c r="D1" s="543"/>
    </row>
    <row r="2" spans="1:4" ht="47.25" customHeight="1">
      <c r="A2" s="921" t="s">
        <v>186</v>
      </c>
      <c r="B2" s="921"/>
      <c r="C2" s="921"/>
      <c r="D2" s="921"/>
    </row>
    <row r="3" spans="1:4" ht="12.75">
      <c r="A3" s="922"/>
      <c r="B3" s="922"/>
      <c r="C3" s="922"/>
      <c r="D3" s="922"/>
    </row>
    <row r="4" spans="3:4" s="308" customFormat="1" ht="19.5" customHeight="1">
      <c r="C4" s="914" t="s">
        <v>748</v>
      </c>
      <c r="D4" s="914"/>
    </row>
    <row r="5" spans="3:4" s="308" customFormat="1" ht="19.5" customHeight="1" thickBot="1">
      <c r="C5" s="934" t="s">
        <v>423</v>
      </c>
      <c r="D5" s="934"/>
    </row>
    <row r="6" spans="1:4" ht="38.25" customHeight="1">
      <c r="A6" s="544" t="s">
        <v>201</v>
      </c>
      <c r="B6" s="545" t="s">
        <v>178</v>
      </c>
      <c r="C6" s="545" t="s">
        <v>179</v>
      </c>
      <c r="D6" s="546" t="s">
        <v>767</v>
      </c>
    </row>
    <row r="7" spans="1:4" ht="23.25" customHeight="1">
      <c r="A7" s="928" t="s">
        <v>197</v>
      </c>
      <c r="B7" s="929"/>
      <c r="C7" s="929"/>
      <c r="D7" s="930"/>
    </row>
    <row r="8" spans="1:4" ht="19.5" customHeight="1">
      <c r="A8" s="547" t="s">
        <v>404</v>
      </c>
      <c r="B8" s="554" t="s">
        <v>189</v>
      </c>
      <c r="C8" s="548" t="s">
        <v>190</v>
      </c>
      <c r="D8" s="549">
        <v>39373</v>
      </c>
    </row>
    <row r="9" spans="1:4" ht="15.75" customHeight="1">
      <c r="A9" s="547" t="s">
        <v>405</v>
      </c>
      <c r="B9" s="548" t="s">
        <v>191</v>
      </c>
      <c r="C9" s="548" t="s">
        <v>192</v>
      </c>
      <c r="D9" s="549">
        <v>52994</v>
      </c>
    </row>
    <row r="10" spans="1:4" ht="17.25" customHeight="1">
      <c r="A10" s="547" t="s">
        <v>406</v>
      </c>
      <c r="B10" s="554" t="s">
        <v>193</v>
      </c>
      <c r="C10" s="550" t="s">
        <v>194</v>
      </c>
      <c r="D10" s="549">
        <v>300</v>
      </c>
    </row>
    <row r="11" spans="1:4" ht="23.25" customHeight="1">
      <c r="A11" s="547" t="s">
        <v>407</v>
      </c>
      <c r="B11" s="548" t="s">
        <v>188</v>
      </c>
      <c r="C11" s="554" t="s">
        <v>195</v>
      </c>
      <c r="D11" s="549">
        <v>1057</v>
      </c>
    </row>
    <row r="12" spans="1:4" ht="15" customHeight="1">
      <c r="A12" s="551"/>
      <c r="B12" s="548"/>
      <c r="C12" s="550"/>
      <c r="D12" s="549"/>
    </row>
    <row r="13" spans="1:4" ht="15.75" customHeight="1" thickBot="1">
      <c r="A13" s="931" t="s">
        <v>177</v>
      </c>
      <c r="B13" s="932"/>
      <c r="C13" s="933"/>
      <c r="D13" s="555">
        <f>SUM(D8:D12)</f>
        <v>93724</v>
      </c>
    </row>
    <row r="14" spans="1:4" ht="24" customHeight="1">
      <c r="A14" s="925" t="s">
        <v>187</v>
      </c>
      <c r="B14" s="926"/>
      <c r="C14" s="926"/>
      <c r="D14" s="927"/>
    </row>
    <row r="15" spans="1:4" ht="15.75" customHeight="1">
      <c r="A15" s="547" t="s">
        <v>408</v>
      </c>
      <c r="B15" s="548" t="s">
        <v>196</v>
      </c>
      <c r="C15" s="548" t="s">
        <v>206</v>
      </c>
      <c r="D15" s="549">
        <v>2400</v>
      </c>
    </row>
    <row r="16" spans="1:4" ht="15.75" customHeight="1">
      <c r="A16" s="547" t="s">
        <v>409</v>
      </c>
      <c r="B16" s="550" t="s">
        <v>180</v>
      </c>
      <c r="C16" s="548" t="s">
        <v>206</v>
      </c>
      <c r="D16" s="549">
        <v>200</v>
      </c>
    </row>
    <row r="17" spans="1:4" ht="14.25" customHeight="1">
      <c r="A17" s="547" t="s">
        <v>410</v>
      </c>
      <c r="B17" s="556" t="s">
        <v>198</v>
      </c>
      <c r="C17" s="548" t="s">
        <v>206</v>
      </c>
      <c r="D17" s="549">
        <v>70</v>
      </c>
    </row>
    <row r="18" spans="1:4" ht="15.75" customHeight="1">
      <c r="A18" s="547" t="s">
        <v>411</v>
      </c>
      <c r="B18" s="550" t="s">
        <v>202</v>
      </c>
      <c r="C18" s="548" t="s">
        <v>206</v>
      </c>
      <c r="D18" s="549">
        <v>230</v>
      </c>
    </row>
    <row r="19" spans="1:4" ht="15.75" customHeight="1">
      <c r="A19" s="547" t="s">
        <v>412</v>
      </c>
      <c r="B19" s="550" t="s">
        <v>203</v>
      </c>
      <c r="C19" s="548" t="s">
        <v>206</v>
      </c>
      <c r="D19" s="549">
        <v>550</v>
      </c>
    </row>
    <row r="20" spans="1:4" ht="15.75" customHeight="1">
      <c r="A20" s="551" t="s">
        <v>350</v>
      </c>
      <c r="B20" s="548" t="s">
        <v>204</v>
      </c>
      <c r="C20" s="548" t="s">
        <v>206</v>
      </c>
      <c r="D20" s="549">
        <v>370</v>
      </c>
    </row>
    <row r="21" spans="1:4" ht="15.75" customHeight="1">
      <c r="A21" s="547" t="s">
        <v>351</v>
      </c>
      <c r="B21" s="550" t="s">
        <v>199</v>
      </c>
      <c r="C21" s="554" t="s">
        <v>200</v>
      </c>
      <c r="D21" s="549">
        <v>30</v>
      </c>
    </row>
    <row r="22" spans="1:4" ht="15.75" customHeight="1">
      <c r="A22" s="547" t="s">
        <v>352</v>
      </c>
      <c r="B22" s="562" t="s">
        <v>205</v>
      </c>
      <c r="C22" s="548" t="s">
        <v>206</v>
      </c>
      <c r="D22" s="564">
        <v>100</v>
      </c>
    </row>
    <row r="23" spans="1:4" ht="15.75" customHeight="1">
      <c r="A23" s="561"/>
      <c r="B23" s="562"/>
      <c r="C23" s="563"/>
      <c r="D23" s="564"/>
    </row>
    <row r="24" spans="1:4" ht="15.75" customHeight="1" thickBot="1">
      <c r="A24" s="557" t="s">
        <v>177</v>
      </c>
      <c r="B24" s="558"/>
      <c r="C24" s="559"/>
      <c r="D24" s="560">
        <f>SUM(D15:D22)</f>
        <v>3950</v>
      </c>
    </row>
    <row r="25" spans="1:4" ht="15.75" customHeight="1">
      <c r="A25" s="547" t="s">
        <v>353</v>
      </c>
      <c r="B25" s="548"/>
      <c r="C25" s="548"/>
      <c r="D25" s="549"/>
    </row>
    <row r="26" spans="1:4" ht="15.75" customHeight="1" thickBot="1">
      <c r="A26" s="547" t="s">
        <v>354</v>
      </c>
      <c r="B26" s="548"/>
      <c r="C26" s="548"/>
      <c r="D26" s="549"/>
    </row>
    <row r="27" spans="1:4" ht="15.75" customHeight="1" thickBot="1">
      <c r="A27" s="923" t="s">
        <v>177</v>
      </c>
      <c r="B27" s="924"/>
      <c r="C27" s="552"/>
      <c r="D27" s="553">
        <f>D13+D24</f>
        <v>97674</v>
      </c>
    </row>
    <row r="28" spans="1:4" ht="12.75">
      <c r="A28" s="543"/>
      <c r="B28" s="543"/>
      <c r="C28" s="543"/>
      <c r="D28" s="543"/>
    </row>
    <row r="29" spans="1:4" ht="12.75">
      <c r="A29" s="543"/>
      <c r="B29" s="543"/>
      <c r="C29" s="543"/>
      <c r="D29" s="543"/>
    </row>
  </sheetData>
  <sheetProtection/>
  <mergeCells count="8">
    <mergeCell ref="A2:D2"/>
    <mergeCell ref="A3:D3"/>
    <mergeCell ref="A27:B27"/>
    <mergeCell ref="A14:D14"/>
    <mergeCell ref="A7:D7"/>
    <mergeCell ref="A13:C13"/>
    <mergeCell ref="C4:D4"/>
    <mergeCell ref="C5:D5"/>
  </mergeCells>
  <conditionalFormatting sqref="D27">
    <cfRule type="cellIs" priority="1" dxfId="2" operator="equal" stopIfTrue="1">
      <formula>0</formula>
    </cfRule>
  </conditionalFormatting>
  <printOptions/>
  <pageMargins left="0.7874015748031497" right="0.7874015748031497" top="1.5748031496062993" bottom="0.984251968503937" header="0.7874015748031497" footer="0.7874015748031497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28"/>
  <sheetViews>
    <sheetView zoomScalePageLayoutView="0" workbookViewId="0" topLeftCell="A1">
      <selection activeCell="C3" sqref="C3"/>
    </sheetView>
  </sheetViews>
  <sheetFormatPr defaultColWidth="9.375" defaultRowHeight="12.75"/>
  <cols>
    <col min="1" max="1" width="5.625" style="621" customWidth="1"/>
    <col min="2" max="2" width="63.125" style="567" customWidth="1"/>
    <col min="3" max="3" width="15.375" style="567" customWidth="1"/>
    <col min="4" max="4" width="17.375" style="567" customWidth="1"/>
    <col min="5" max="16384" width="9.375" style="567" customWidth="1"/>
  </cols>
  <sheetData>
    <row r="1" spans="1:4" ht="40.5" customHeight="1">
      <c r="A1" s="937" t="s">
        <v>85</v>
      </c>
      <c r="B1" s="937"/>
      <c r="C1" s="937"/>
      <c r="D1" s="937"/>
    </row>
    <row r="2" spans="1:4" ht="15.75" customHeight="1">
      <c r="A2" s="565"/>
      <c r="B2" s="566"/>
      <c r="C2" s="936" t="s">
        <v>768</v>
      </c>
      <c r="D2" s="936"/>
    </row>
    <row r="3" spans="1:4" s="573" customFormat="1" ht="14.25" thickBot="1">
      <c r="A3" s="569"/>
      <c r="B3" s="570"/>
      <c r="C3" s="571"/>
      <c r="D3" s="572" t="s">
        <v>208</v>
      </c>
    </row>
    <row r="4" spans="1:4" s="602" customFormat="1" ht="48" customHeight="1">
      <c r="A4" s="622" t="s">
        <v>413</v>
      </c>
      <c r="B4" s="623" t="s">
        <v>160</v>
      </c>
      <c r="C4" s="623" t="s">
        <v>161</v>
      </c>
      <c r="D4" s="624" t="s">
        <v>162</v>
      </c>
    </row>
    <row r="5" spans="1:4" s="602" customFormat="1" ht="14.25" customHeight="1" thickBot="1">
      <c r="A5" s="625"/>
      <c r="B5" s="626"/>
      <c r="C5" s="626"/>
      <c r="D5" s="627"/>
    </row>
    <row r="6" spans="1:4" s="602" customFormat="1" ht="13.5" customHeight="1" thickBot="1">
      <c r="A6" s="599" t="s">
        <v>390</v>
      </c>
      <c r="B6" s="600" t="s">
        <v>337</v>
      </c>
      <c r="C6" s="600" t="s">
        <v>338</v>
      </c>
      <c r="D6" s="601" t="s">
        <v>339</v>
      </c>
    </row>
    <row r="7" spans="1:4" ht="18" customHeight="1">
      <c r="A7" s="603" t="s">
        <v>404</v>
      </c>
      <c r="B7" s="604" t="s">
        <v>163</v>
      </c>
      <c r="C7" s="605">
        <v>9536</v>
      </c>
      <c r="D7" s="606">
        <v>23</v>
      </c>
    </row>
    <row r="8" spans="1:4" ht="18" customHeight="1">
      <c r="A8" s="607" t="s">
        <v>405</v>
      </c>
      <c r="B8" s="608" t="s">
        <v>164</v>
      </c>
      <c r="C8" s="609">
        <v>0</v>
      </c>
      <c r="D8" s="610">
        <v>0</v>
      </c>
    </row>
    <row r="9" spans="1:4" ht="18" customHeight="1">
      <c r="A9" s="607" t="s">
        <v>406</v>
      </c>
      <c r="B9" s="608" t="s">
        <v>165</v>
      </c>
      <c r="C9" s="609">
        <v>0</v>
      </c>
      <c r="D9" s="610">
        <v>0</v>
      </c>
    </row>
    <row r="10" spans="1:4" ht="18" customHeight="1">
      <c r="A10" s="607" t="s">
        <v>407</v>
      </c>
      <c r="B10" s="608" t="s">
        <v>166</v>
      </c>
      <c r="C10" s="609">
        <v>0</v>
      </c>
      <c r="D10" s="610">
        <v>0</v>
      </c>
    </row>
    <row r="11" spans="1:4" ht="18" customHeight="1">
      <c r="A11" s="607" t="s">
        <v>408</v>
      </c>
      <c r="B11" s="608" t="s">
        <v>167</v>
      </c>
      <c r="C11" s="609">
        <v>50040</v>
      </c>
      <c r="D11" s="610">
        <v>0</v>
      </c>
    </row>
    <row r="12" spans="1:4" ht="18" customHeight="1">
      <c r="A12" s="607" t="s">
        <v>409</v>
      </c>
      <c r="B12" s="608" t="s">
        <v>168</v>
      </c>
      <c r="C12" s="609">
        <v>0</v>
      </c>
      <c r="D12" s="610">
        <v>0</v>
      </c>
    </row>
    <row r="13" spans="1:4" ht="18" customHeight="1">
      <c r="A13" s="607" t="s">
        <v>410</v>
      </c>
      <c r="B13" s="611" t="s">
        <v>169</v>
      </c>
      <c r="C13" s="609">
        <v>0</v>
      </c>
      <c r="D13" s="610">
        <v>0</v>
      </c>
    </row>
    <row r="14" spans="1:4" ht="18" customHeight="1">
      <c r="A14" s="607" t="s">
        <v>412</v>
      </c>
      <c r="B14" s="611" t="s">
        <v>170</v>
      </c>
      <c r="C14" s="609">
        <v>0</v>
      </c>
      <c r="D14" s="610">
        <v>0</v>
      </c>
    </row>
    <row r="15" spans="1:4" ht="18" customHeight="1">
      <c r="A15" s="607" t="s">
        <v>350</v>
      </c>
      <c r="B15" s="611" t="s">
        <v>171</v>
      </c>
      <c r="C15" s="609">
        <v>38</v>
      </c>
      <c r="D15" s="610">
        <v>0</v>
      </c>
    </row>
    <row r="16" spans="1:4" ht="18" customHeight="1">
      <c r="A16" s="607" t="s">
        <v>351</v>
      </c>
      <c r="B16" s="611" t="s">
        <v>172</v>
      </c>
      <c r="C16" s="609">
        <v>0</v>
      </c>
      <c r="D16" s="610">
        <v>0</v>
      </c>
    </row>
    <row r="17" spans="1:4" ht="22.5" customHeight="1">
      <c r="A17" s="607" t="s">
        <v>352</v>
      </c>
      <c r="B17" s="611" t="s">
        <v>173</v>
      </c>
      <c r="C17" s="609">
        <v>64374</v>
      </c>
      <c r="D17" s="610">
        <v>0</v>
      </c>
    </row>
    <row r="18" spans="1:4" ht="18" customHeight="1">
      <c r="A18" s="607" t="s">
        <v>353</v>
      </c>
      <c r="B18" s="608" t="s">
        <v>174</v>
      </c>
      <c r="C18" s="609">
        <v>2172</v>
      </c>
      <c r="D18" s="610">
        <v>0</v>
      </c>
    </row>
    <row r="19" spans="1:4" ht="18" customHeight="1">
      <c r="A19" s="607" t="s">
        <v>354</v>
      </c>
      <c r="B19" s="608" t="s">
        <v>221</v>
      </c>
      <c r="C19" s="609">
        <v>2810</v>
      </c>
      <c r="D19" s="610">
        <v>0</v>
      </c>
    </row>
    <row r="20" spans="1:4" ht="18" customHeight="1">
      <c r="A20" s="607" t="s">
        <v>355</v>
      </c>
      <c r="B20" s="608" t="s">
        <v>222</v>
      </c>
      <c r="C20" s="609">
        <v>296</v>
      </c>
      <c r="D20" s="610" t="s">
        <v>747</v>
      </c>
    </row>
    <row r="21" spans="1:4" ht="18" customHeight="1">
      <c r="A21" s="607" t="s">
        <v>356</v>
      </c>
      <c r="B21" s="608" t="s">
        <v>175</v>
      </c>
      <c r="C21" s="609">
        <v>0</v>
      </c>
      <c r="D21" s="610" t="s">
        <v>747</v>
      </c>
    </row>
    <row r="22" spans="1:4" ht="18" customHeight="1">
      <c r="A22" s="607" t="s">
        <v>357</v>
      </c>
      <c r="B22" s="608" t="s">
        <v>176</v>
      </c>
      <c r="C22" s="609">
        <v>0</v>
      </c>
      <c r="D22" s="610">
        <v>0</v>
      </c>
    </row>
    <row r="23" spans="1:4" ht="18" customHeight="1">
      <c r="A23" s="607" t="s">
        <v>358</v>
      </c>
      <c r="B23" s="612"/>
      <c r="C23" s="613"/>
      <c r="D23" s="614"/>
    </row>
    <row r="24" spans="1:4" ht="18" customHeight="1">
      <c r="A24" s="607" t="s">
        <v>359</v>
      </c>
      <c r="B24" s="615"/>
      <c r="C24" s="613"/>
      <c r="D24" s="614"/>
    </row>
    <row r="25" spans="1:4" ht="18" customHeight="1">
      <c r="A25" s="607" t="s">
        <v>360</v>
      </c>
      <c r="B25" s="615"/>
      <c r="C25" s="613"/>
      <c r="D25" s="614"/>
    </row>
    <row r="26" spans="1:4" ht="18" customHeight="1" thickBot="1">
      <c r="A26" s="628" t="s">
        <v>361</v>
      </c>
      <c r="B26" s="616" t="s">
        <v>177</v>
      </c>
      <c r="C26" s="617">
        <f>+C7+C8+C9+C10+C11+C18+C19+C20+C21+C22+C23+C24+C25</f>
        <v>64854</v>
      </c>
      <c r="D26" s="618">
        <f>SUM(D7:D22)</f>
        <v>23</v>
      </c>
    </row>
    <row r="27" spans="1:4" ht="8.25" customHeight="1">
      <c r="A27" s="619"/>
      <c r="B27" s="935"/>
      <c r="C27" s="935"/>
      <c r="D27" s="935"/>
    </row>
    <row r="28" spans="1:4" ht="12.75">
      <c r="A28" s="565"/>
      <c r="B28" s="620"/>
      <c r="C28" s="620"/>
      <c r="D28" s="620"/>
    </row>
  </sheetData>
  <sheetProtection/>
  <mergeCells count="3">
    <mergeCell ref="B27:D27"/>
    <mergeCell ref="C2:D2"/>
    <mergeCell ref="A1:D1"/>
  </mergeCells>
  <printOptions horizontalCentered="1"/>
  <pageMargins left="0.7874015748031497" right="0.7874015748031497" top="1.062992125984252" bottom="0.984251968503937" header="0.7874015748031497" footer="0.7874015748031497"/>
  <pageSetup fitToHeight="1" fitToWidth="1" horizontalDpi="300" verticalDpi="300" orientation="portrait" paperSize="9" scale="94" r:id="rId1"/>
  <headerFooter alignWithMargins="0">
    <oddHeader>&amp;R&amp;"Times New Roman CE,Dőlt"&amp;11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Jegyzo</cp:lastModifiedBy>
  <cp:lastPrinted>2015-05-29T13:48:58Z</cp:lastPrinted>
  <dcterms:created xsi:type="dcterms:W3CDTF">2015-04-02T07:48:19Z</dcterms:created>
  <dcterms:modified xsi:type="dcterms:W3CDTF">2015-05-29T13:49:28Z</dcterms:modified>
  <cp:category/>
  <cp:version/>
  <cp:contentType/>
  <cp:contentStatus/>
</cp:coreProperties>
</file>