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7" activeTab="13"/>
  </bookViews>
  <sheets>
    <sheet name="ÖSSZEFÜGGÉSEK" sheetId="1" r:id="rId1"/>
    <sheet name="1.1.sz.mell." sheetId="2" r:id="rId2"/>
    <sheet name="2.1.sz.mell  " sheetId="3" r:id="rId3"/>
    <sheet name="ELLENŐRZÉS-1.sz.2.a.sz.2.b.sz." sheetId="4" r:id="rId4"/>
    <sheet name="3.mell" sheetId="5" r:id="rId5"/>
    <sheet name="4.sz.mell" sheetId="6" r:id="rId6"/>
    <sheet name="5.sz.mell" sheetId="7" r:id="rId7"/>
    <sheet name="6.sz.mell.  " sheetId="8" r:id="rId8"/>
    <sheet name="7.sz.mell." sheetId="9" r:id="rId9"/>
    <sheet name="8.sz.mell." sheetId="10" r:id="rId10"/>
    <sheet name="9. sz. mell. " sheetId="11" r:id="rId11"/>
    <sheet name="10.sz.mell." sheetId="12" r:id="rId12"/>
    <sheet name="11. sz. mell" sheetId="13" r:id="rId13"/>
    <sheet name="Munka1" sheetId="14" r:id="rId14"/>
  </sheets>
  <definedNames>
    <definedName name="_xlfn_IFERROR">#N/A</definedName>
    <definedName name="_xlnm.Print_Titles" localSheetId="12">'11. sz. mell'!$1:$6</definedName>
    <definedName name="_xlnm.Print_Area" localSheetId="1">'1.1.sz.mell.'!$A$1:$E$144</definedName>
    <definedName name="_xlnm.Print_Area" localSheetId="11">'10.sz.mell.'!$A$1:$E$22</definedName>
  </definedNames>
  <calcPr fullCalcOnLoad="1"/>
</workbook>
</file>

<file path=xl/sharedStrings.xml><?xml version="1.0" encoding="utf-8"?>
<sst xmlns="http://schemas.openxmlformats.org/spreadsheetml/2006/main" count="711" uniqueCount="482">
  <si>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</si>
  <si>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</si>
  <si>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</si>
  <si>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</si>
  <si>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</si>
  <si>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</si>
  <si>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</si>
  <si>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</si>
  <si>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</si>
  <si>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</si>
  <si>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</si>
  <si>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</si>
  <si>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</si>
  <si>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</si>
  <si>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</si>
  <si>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</si>
  <si>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</si>
  <si>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</si>
  <si>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</si>
  <si>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</si>
  <si>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</si>
  <si>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</si>
  <si>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</si>
  <si>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</si>
  <si>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</si>
  <si>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</si>
  <si>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</si>
  <si>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</si>
  <si>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</si>
  <si>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</si>
  <si>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</si>
  <si>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</si>
  <si>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</si>
  <si>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</si>
  <si>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</si>
  <si>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</si>
  <si>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</si>
  <si>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</si>
  <si>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</si>
  <si>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</si>
  <si>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</si>
  <si>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</si>
  <si>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</si>
  <si>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</si>
  <si>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</si>
  <si>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</si>
  <si>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</si>
  <si>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</si>
  <si>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</si>
  <si>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</si>
  <si>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</si>
  <si>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</si>
  <si>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</si>
  <si>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</si>
  <si>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</si>
  <si>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</si>
  <si>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</si>
  <si>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</si>
  <si>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</si>
  <si>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</si>
  <si>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</si>
  <si>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</si>
  <si>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</si>
  <si>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</si>
  <si>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</si>
  <si>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Építményadó, 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</si>
  <si>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</si>
  <si>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</si>
  <si>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</si>
  <si>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</si>
  <si>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</si>
  <si>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</si>
  <si>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</si>
  <si>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</si>
  <si>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</si>
  <si>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</si>
  <si>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</si>
  <si>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</si>
  <si>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</si>
  <si>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</si>
  <si>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</si>
  <si>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</si>
  <si>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</si>
  <si>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</si>
  <si>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</si>
  <si>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</si>
  <si>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</si>
  <si>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</si>
  <si>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</si>
  <si>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</si>
  <si>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</si>
  <si>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</si>
  <si>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</si>
  <si>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</si>
  <si>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</si>
  <si>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</si>
  <si>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</si>
  <si>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</si>
  <si>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</si>
  <si>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</si>
  <si>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</si>
  <si>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</si>
  <si>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</si>
  <si>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</si>
  <si>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</si>
  <si>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</si>
  <si>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</si>
  <si>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</si>
  <si>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</si>
  <si>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</si>
  <si>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</si>
  <si>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</si>
  <si>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</si>
  <si>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</si>
  <si>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</si>
  <si>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</si>
  <si>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</si>
  <si>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 (Tb; Munkaügy;Önkormányztok)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</si>
  <si>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</si>
  <si>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</si>
  <si>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</si>
  <si>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</si>
  <si>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</si>
  <si>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</si>
  <si>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</si>
  <si>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</si>
  <si>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</si>
  <si>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</si>
  <si>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</si>
  <si>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</si>
  <si>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</si>
  <si>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</si>
  <si>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</si>
  <si>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</si>
  <si>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</si>
  <si>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Likviditási célú  hitelek, kölcsönök felvétele pénzügyi vállalkozástól</t>
  </si>
  <si>
    <t>10.2.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</si>
  <si>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</si>
  <si>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</si>
  <si>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</si>
  <si>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</si>
  <si>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</si>
  <si>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</si>
  <si>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</si>
  <si>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</si>
  <si>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</si>
  <si>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</si>
  <si>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</si>
  <si>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</si>
  <si>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</si>
  <si>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</si>
  <si>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</si>
  <si>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</si>
  <si>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</si>
  <si>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</si>
  <si>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</si>
  <si>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</si>
  <si>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</si>
  <si>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</si>
  <si>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</si>
  <si>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</si>
  <si>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</si>
  <si>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</si>
  <si>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</si>
  <si>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</si>
  <si>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</si>
  <si>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</si>
  <si>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</si>
  <si>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</si>
  <si>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</si>
  <si>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</si>
  <si>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</si>
  <si>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</si>
  <si>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</si>
  <si>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</si>
  <si>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</si>
  <si>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</si>
  <si>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</si>
  <si>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</si>
  <si>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</si>
  <si>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</si>
  <si>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</si>
  <si>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</si>
  <si>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</si>
  <si>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</si>
  <si>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</si>
  <si>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</si>
  <si>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</si>
  <si>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</si>
  <si>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</si>
  <si>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</si>
  <si>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</si>
  <si>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</si>
  <si>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</si>
  <si>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</si>
  <si>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</si>
  <si>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</si>
  <si>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</si>
  <si>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</si>
  <si>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</si>
  <si>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</si>
  <si>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</si>
  <si>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</si>
  <si>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</si>
  <si>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</si>
  <si>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</si>
  <si>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</si>
  <si>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</si>
  <si>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</si>
  <si>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</si>
  <si>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</si>
  <si>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</si>
  <si>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</si>
  <si>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</si>
  <si>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</si>
  <si>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</si>
  <si>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</si>
  <si>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</si>
  <si>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</si>
  <si>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</si>
  <si>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</si>
  <si>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</si>
  <si>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</si>
  <si>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</si>
  <si>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</si>
  <si>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</si>
  <si>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</si>
  <si>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</si>
  <si>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</si>
  <si>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</si>
  <si>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</si>
  <si>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</si>
  <si>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</si>
  <si>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</si>
  <si>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</si>
  <si>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Befektetési célú belföldi értékpapírok vásárlása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</si>
  <si>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</si>
  <si>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</si>
  <si>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</si>
  <si>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</si>
  <si>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</si>
  <si>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</si>
  <si>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Irányítószervi támogatások folyósítása</t>
  </si>
  <si>
    <t>6.4.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</si>
  <si>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</si>
  <si>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</si>
  <si>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</si>
  <si>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</si>
  <si>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</si>
  <si>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</si>
  <si>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</si>
  <si>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</si>
  <si>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</si>
  <si>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</si>
  <si>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</si>
  <si>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</si>
  <si>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</si>
  <si>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</si>
  <si>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</si>
  <si>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</si>
  <si>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</si>
  <si>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</si>
  <si>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</si>
  <si>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</si>
  <si>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</si>
  <si>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</si>
  <si>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</si>
  <si>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</si>
  <si>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</si>
  <si>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</si>
  <si>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</si>
  <si>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</si>
  <si>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</si>
  <si>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</si>
  <si>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</si>
  <si>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</si>
  <si>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</si>
  <si>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</si>
  <si>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</si>
  <si>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</si>
  <si>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</si>
  <si>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</si>
  <si>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</si>
  <si>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Likviditási célú hitelek, kölcsönök felvétele</t>
  </si>
  <si>
    <t>Pénzeszközök lekötött betétként elhelyezése</t>
  </si>
  <si>
    <t>BEVÉTEL ÖSSZESEN (13.+24.)</t>
  </si>
  <si>
    <t>KIADÁSOK ÖSSZESEN (13.+24.)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</si>
  <si>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</si>
  <si>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</si>
  <si>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</si>
  <si>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</si>
  <si>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</si>
  <si>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</si>
  <si>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</si>
  <si>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</si>
  <si>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</si>
  <si>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Költségvetési maradvány igénybevétele</t>
  </si>
  <si>
    <t>Hitelek törlesztése</t>
  </si>
  <si>
    <t>Egyéb belső finanszírozási bevételek</t>
  </si>
  <si>
    <t>Befektetési célú belföldi, külföldi értékpapírok vásárlása</t>
  </si>
  <si>
    <t>Betét elhelyezése</t>
  </si>
  <si>
    <t>Likviditási célú hitelek, kölcsönök felvétele</t>
  </si>
  <si>
    <t>ELTÉRÉS</t>
  </si>
  <si>
    <t>KIADÁSOK</t>
  </si>
  <si>
    <t>BEVÉTELEK</t>
  </si>
  <si>
    <t>EGYENLEG</t>
  </si>
  <si>
    <t>Kormányzati funkciók</t>
  </si>
  <si>
    <t>Járulékok</t>
  </si>
  <si>
    <t>Dologi kiadások</t>
  </si>
  <si>
    <t>Ellátottak pénzb. Juttatási</t>
  </si>
  <si>
    <t>Mük. Célú tám ÁH. Bel</t>
  </si>
  <si>
    <t>Mük. Célú tám ÁH. Kívül</t>
  </si>
  <si>
    <t>Tartalék</t>
  </si>
  <si>
    <t>Felhal. Célú kiadás</t>
  </si>
  <si>
    <t>KIADÁS</t>
  </si>
  <si>
    <t>Állami bevét</t>
  </si>
  <si>
    <t>Helyi adó</t>
  </si>
  <si>
    <t>Működési célú tám</t>
  </si>
  <si>
    <t>Felhalm. bevétel</t>
  </si>
  <si>
    <t>Működési bevétel</t>
  </si>
  <si>
    <t>Pénzma-radvány</t>
  </si>
  <si>
    <t>BEVÉTEL</t>
  </si>
  <si>
    <t>011130 Önkormányzatok  és önkorm.hivat.jogalkot. ált. ig tev.</t>
  </si>
  <si>
    <t>013320 Köztemető fentartás</t>
  </si>
  <si>
    <t>013350 Önkormányzati vagyonnal való gazdálk. kapcs. fe.</t>
  </si>
  <si>
    <t>018010 Önkormányzatok elszámmolási a központi költségvetéssel</t>
  </si>
  <si>
    <t xml:space="preserve"> </t>
  </si>
  <si>
    <t>064010 Közviágítás</t>
  </si>
  <si>
    <t>066010 Zöldterület- kezelés</t>
  </si>
  <si>
    <t>066020 Város-, községgazdálkodási egyéb szolgáltatások</t>
  </si>
  <si>
    <t>074031 Család és nővédelmi egészségügyi gondozás</t>
  </si>
  <si>
    <t>081030 Sportlétesítmények, edzőtáborok működtetése</t>
  </si>
  <si>
    <t>082092 Közművelődés- hagyományörzés</t>
  </si>
  <si>
    <t>084031 Civil szervezetek müködési támogatása</t>
  </si>
  <si>
    <t>096015 Gyermekétkeztetés köznevelési intézményben</t>
  </si>
  <si>
    <t>107051 Szociális étkezetetés</t>
  </si>
  <si>
    <t>107060 Egyéb szociális pénzbeli és természetbeni ellátás</t>
  </si>
  <si>
    <t>9000200 Önkormányzatok funkcióra nem sorolható bevétel</t>
  </si>
  <si>
    <t>Összesen:</t>
  </si>
  <si>
    <t>Önkormányzat összesen:</t>
  </si>
  <si>
    <t xml:space="preserve">Működési </t>
  </si>
  <si>
    <t>Felhalmozási</t>
  </si>
  <si>
    <t>Összesen</t>
  </si>
  <si>
    <t xml:space="preserve">Költségvetési bevételek </t>
  </si>
  <si>
    <t>Kölöltségvetési kiadások</t>
  </si>
  <si>
    <t>Költségvetési hiány (-)/többlet (+)</t>
  </si>
  <si>
    <t>Belső finanszirozás</t>
  </si>
  <si>
    <t>Előző évek maradványoának igénybevétele</t>
  </si>
  <si>
    <t>ÁH belüli megeőlegezések</t>
  </si>
  <si>
    <t>ÁH bellüli megelőlegezések visszafizetése</t>
  </si>
  <si>
    <t>Irányítószerrvi támogatás folyósítása</t>
  </si>
  <si>
    <t>Külső forrásból finanszirozandó költségvetési hiány (hiány-, többlet +)</t>
  </si>
  <si>
    <t>Belső finanszirozási bevételek (pénzmaradvány)</t>
  </si>
  <si>
    <t>Belső finanszirozási kiadások</t>
  </si>
  <si>
    <t>Külső forrásból finasnzirozandó teljes hiány (hiány-, többlet +)</t>
  </si>
  <si>
    <t>Külső finanszirozási bevételek</t>
  </si>
  <si>
    <t>Külső finanszirozási kiadások</t>
  </si>
  <si>
    <t>Egyenleg</t>
  </si>
  <si>
    <t>Bakonyszombathely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</si>
  <si>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</si>
  <si>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</si>
  <si>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</si>
  <si>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</si>
  <si>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(F=C+D+E)</t>
  </si>
  <si>
    <t>E</t>
  </si>
  <si>
    <t>ÖSSZES KÖTELEZETTSÉG</t>
  </si>
  <si>
    <t>Bakonyszombathely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</si>
  <si>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</si>
  <si>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</si>
  <si>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</si>
  <si>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</si>
  <si>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</si>
  <si>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</si>
  <si>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</si>
  <si>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</si>
  <si>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</si>
  <si>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</si>
  <si>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</si>
  <si>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</si>
  <si>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 xml:space="preserve">                               Adatok Ft-ban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</si>
  <si>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</si>
  <si>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</si>
  <si>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</si>
  <si>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</si>
  <si>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</si>
  <si>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</si>
  <si>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</si>
  <si>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</si>
  <si>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</si>
  <si>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</si>
  <si>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Beruházás  megnevezése</t>
  </si>
  <si>
    <t>F=(B-D-E)</t>
  </si>
  <si>
    <t>ÖSSZESEN:</t>
  </si>
  <si>
    <t>Feladat megnevezése</t>
  </si>
  <si>
    <t>Összes bevétel, kiadás</t>
  </si>
  <si>
    <t>Száma</t>
  </si>
  <si>
    <t>Kiemelt előirányzat, előirányzat megnevezése</t>
  </si>
  <si>
    <t>Éves tervezett létszám előirányzat (fő)</t>
  </si>
  <si>
    <t>Közfoglalkoztatottak létszáma (fő)</t>
  </si>
  <si>
    <t>02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</si>
  <si>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</si>
  <si>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</si>
  <si>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</si>
  <si>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</si>
  <si>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</si>
  <si>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</si>
  <si>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</si>
  <si>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</si>
  <si>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</si>
  <si>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</si>
  <si>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</si>
  <si>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</si>
  <si>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</si>
  <si>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</si>
  <si>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</si>
  <si>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</si>
  <si>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</si>
  <si>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</si>
  <si>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</si>
  <si>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</si>
  <si>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</si>
  <si>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</si>
  <si>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</si>
  <si>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</si>
  <si>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</si>
  <si>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</si>
  <si>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</si>
  <si>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</si>
  <si>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 xml:space="preserve">  forintban </t>
  </si>
  <si>
    <t xml:space="preserve">forintban </t>
  </si>
  <si>
    <t>Bakonyszombathelyi Közös Önkormányzati Hivatal</t>
  </si>
  <si>
    <t>Rendelő felújítása</t>
  </si>
  <si>
    <t>Kisértékű te. Beszerzés (védőnő)</t>
  </si>
  <si>
    <t>Kisértékű te. Beszerzés (városgazd.)</t>
  </si>
  <si>
    <t>Működési tartalék</t>
  </si>
  <si>
    <t>Fejlesztési tartalék</t>
  </si>
  <si>
    <t>018030 Támogatási célú finanszirozási kiadások  (Bakonyszombathelyi Közös Önk. Hivatal)</t>
  </si>
  <si>
    <t xml:space="preserve">018030 Támogatási célú finanszirozási kiadások </t>
  </si>
  <si>
    <t>Lét-szám</t>
  </si>
  <si>
    <t>Mód javaslat</t>
  </si>
  <si>
    <t>2018 évi mód előirányzat</t>
  </si>
  <si>
    <t>forintban</t>
  </si>
  <si>
    <t xml:space="preserve">Működési célú finanszírozási bevételek összesen </t>
  </si>
  <si>
    <t xml:space="preserve">Működési célú finanszírozási kiadások összesen </t>
  </si>
  <si>
    <t>Költségvetési kiadások összesen</t>
  </si>
  <si>
    <t xml:space="preserve">Költségvetési bevételek összesen </t>
  </si>
  <si>
    <t xml:space="preserve">Költségvetési bevételek összesen: </t>
  </si>
  <si>
    <t xml:space="preserve">Hiány belső finanszírozás bevételei </t>
  </si>
  <si>
    <t xml:space="preserve">Költségvetési kiadások összesen: </t>
  </si>
  <si>
    <t xml:space="preserve">Felhalmozási célú finanszírozási bevételek összesen </t>
  </si>
  <si>
    <t xml:space="preserve">BEVÉTEL ÖSSZESEN </t>
  </si>
  <si>
    <t>KIADÁSOK ÖSSZESEN</t>
  </si>
  <si>
    <t xml:space="preserve">Felhalmozási célú finanszírozási kiadások összesen
</t>
  </si>
  <si>
    <t xml:space="preserve">Hiány külső finanszírozásának bevételei </t>
  </si>
  <si>
    <t xml:space="preserve">Hiány belső finanszírozásának bevételei </t>
  </si>
  <si>
    <t>Munkaadókat terhelő járulékok</t>
  </si>
  <si>
    <t>Eredeti ei</t>
  </si>
  <si>
    <t>Mód ei.</t>
  </si>
  <si>
    <t>2020. évi előirányzat BEVÉTELEK</t>
  </si>
  <si>
    <t xml:space="preserve">   Hosszú lejáratú  hitelek, kölcsönök felvétele</t>
  </si>
  <si>
    <t>2020 évi mód előirányzat</t>
  </si>
  <si>
    <t>2020. évi előirányzat</t>
  </si>
  <si>
    <t>Államháztartáson belüli megelőlegezés visszafizetése</t>
  </si>
  <si>
    <t xml:space="preserve">   Államháztartáson belüli megelőlegezések</t>
  </si>
  <si>
    <t>Bakonyszombathely Község Önkormányzat 2020 évi költségvetési hiánya belső finanszirozásának bemutatása</t>
  </si>
  <si>
    <t>Bakonyszombathely Község Önkormányzat 2020 évi költségvetési hiánya külső finanszirozásának bemutatása</t>
  </si>
  <si>
    <t>Hitel törlesztés</t>
  </si>
  <si>
    <t>Bakonyszombathelyi Óvod és Bölcsöde építés</t>
  </si>
  <si>
    <t>2020.évi</t>
  </si>
  <si>
    <t xml:space="preserve">2020 évi általános és céltartalék </t>
  </si>
  <si>
    <t>Bakonyszomabathely Község Önkormányzat 2020. évi foglalkoztatott létszáma, működési és felhalmozási kiadások és bevételek egyenlege</t>
  </si>
  <si>
    <t>2020 évi fejlesztési célok</t>
  </si>
  <si>
    <t>2020 eredeti ei.</t>
  </si>
  <si>
    <t>Óvoda-bölcsöde építése</t>
  </si>
  <si>
    <t>Kisértékű te. Beszerzés (önkormányzat)</t>
  </si>
  <si>
    <t>Hivatal gázkazán csere</t>
  </si>
  <si>
    <t>Szenyvíztelepen végzett felújítás</t>
  </si>
  <si>
    <t>Művelődési ház felújítás</t>
  </si>
  <si>
    <t>Renault vásárlás</t>
  </si>
  <si>
    <t>Kisértékű te. Beszerzés (konyha)</t>
  </si>
  <si>
    <t>041233 Hosszabb időtartamú közfoglalkoztatás</t>
  </si>
  <si>
    <t>096025 Munkahelyi étkeztetés köznevelési intézményben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</si>
</sst>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  <numFmt numFmtId="171" formatCode="#,##0\ _F_t"/>
    <numFmt numFmtId="172" formatCode="#,##0.0"/>
    <numFmt numFmtId="173" formatCode="#,##0_ ;\-#,##0\ "/>
    <numFmt numFmtId="174" formatCode="#,##0_ ;[Red]\-#,##0\ "/>
  </numFmts>
  <fonts count="54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8"/>
      <name val="Times New Roman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b/>
      <sz val="8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5" applyNumberFormat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50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17" fillId="0" borderId="0" xfId="56" applyFont="1" applyFill="1" applyProtection="1">
      <alignment/>
      <protection/>
    </xf>
    <xf numFmtId="0" fontId="17" fillId="0" borderId="0" xfId="56" applyFont="1" applyFill="1" applyAlignment="1" applyProtection="1">
      <alignment horizontal="right" vertical="center" indent="1"/>
      <protection/>
    </xf>
    <xf numFmtId="0" fontId="17" fillId="0" borderId="0" xfId="56" applyFill="1" applyProtection="1">
      <alignment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9" fillId="0" borderId="13" xfId="56" applyFont="1" applyFill="1" applyBorder="1" applyAlignment="1" applyProtection="1">
      <alignment horizontal="center" vertical="center" wrapText="1"/>
      <protection/>
    </xf>
    <xf numFmtId="0" fontId="29" fillId="0" borderId="14" xfId="56" applyFont="1" applyFill="1" applyBorder="1" applyAlignment="1" applyProtection="1">
      <alignment horizontal="center" vertical="center" wrapText="1"/>
      <protection/>
    </xf>
    <xf numFmtId="0" fontId="30" fillId="0" borderId="0" xfId="56" applyFont="1" applyFill="1" applyProtection="1">
      <alignment/>
      <protection/>
    </xf>
    <xf numFmtId="0" fontId="29" fillId="0" borderId="11" xfId="56" applyFont="1" applyFill="1" applyBorder="1" applyAlignment="1" applyProtection="1">
      <alignment horizontal="left" vertical="center" wrapText="1" indent="1"/>
      <protection/>
    </xf>
    <xf numFmtId="0" fontId="29" fillId="0" borderId="12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Protection="1">
      <alignment/>
      <protection/>
    </xf>
    <xf numFmtId="49" fontId="30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16" xfId="0" applyFont="1" applyBorder="1" applyAlignment="1" applyProtection="1">
      <alignment horizontal="left" wrapText="1" indent="1"/>
      <protection/>
    </xf>
    <xf numFmtId="49" fontId="3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18" xfId="0" applyFont="1" applyBorder="1" applyAlignment="1" applyProtection="1">
      <alignment horizontal="left" wrapText="1" indent="1"/>
      <protection/>
    </xf>
    <xf numFmtId="0" fontId="32" fillId="0" borderId="18" xfId="0" applyFont="1" applyBorder="1" applyAlignment="1" applyProtection="1">
      <alignment horizontal="left" vertical="center" wrapText="1" indent="1"/>
      <protection/>
    </xf>
    <xf numFmtId="49" fontId="30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20" xfId="0" applyFont="1" applyBorder="1" applyAlignment="1" applyProtection="1">
      <alignment horizontal="left" vertical="center" wrapText="1" indent="1"/>
      <protection/>
    </xf>
    <xf numFmtId="0" fontId="34" fillId="0" borderId="12" xfId="0" applyFont="1" applyBorder="1" applyAlignment="1" applyProtection="1">
      <alignment horizontal="left" vertical="center" wrapText="1" indent="1"/>
      <protection/>
    </xf>
    <xf numFmtId="0" fontId="32" fillId="0" borderId="20" xfId="0" applyFont="1" applyBorder="1" applyAlignment="1" applyProtection="1">
      <alignment horizontal="left" wrapText="1" indent="1"/>
      <protection/>
    </xf>
    <xf numFmtId="0" fontId="32" fillId="0" borderId="20" xfId="0" applyFont="1" applyBorder="1" applyAlignment="1" applyProtection="1">
      <alignment horizontal="left" indent="1"/>
      <protection/>
    </xf>
    <xf numFmtId="0" fontId="29" fillId="0" borderId="11" xfId="56" applyFont="1" applyFill="1" applyBorder="1" applyAlignment="1" applyProtection="1">
      <alignment horizontal="left" vertical="center" wrapText="1"/>
      <protection/>
    </xf>
    <xf numFmtId="0" fontId="34" fillId="0" borderId="11" xfId="0" applyFont="1" applyBorder="1" applyAlignment="1" applyProtection="1">
      <alignment vertical="center" wrapText="1"/>
      <protection/>
    </xf>
    <xf numFmtId="0" fontId="32" fillId="0" borderId="20" xfId="0" applyFont="1" applyBorder="1" applyAlignment="1" applyProtection="1">
      <alignment vertical="center" wrapText="1"/>
      <protection/>
    </xf>
    <xf numFmtId="0" fontId="32" fillId="0" borderId="15" xfId="0" applyFont="1" applyBorder="1" applyAlignment="1" applyProtection="1">
      <alignment wrapText="1"/>
      <protection/>
    </xf>
    <xf numFmtId="0" fontId="32" fillId="0" borderId="17" xfId="0" applyFont="1" applyBorder="1" applyAlignment="1" applyProtection="1">
      <alignment wrapText="1"/>
      <protection/>
    </xf>
    <xf numFmtId="0" fontId="34" fillId="0" borderId="12" xfId="0" applyFont="1" applyBorder="1" applyAlignment="1" applyProtection="1">
      <alignment wrapText="1"/>
      <protection/>
    </xf>
    <xf numFmtId="0" fontId="34" fillId="0" borderId="21" xfId="0" applyFont="1" applyBorder="1" applyAlignment="1" applyProtection="1">
      <alignment vertical="center" wrapText="1"/>
      <protection/>
    </xf>
    <xf numFmtId="0" fontId="34" fillId="0" borderId="22" xfId="0" applyFont="1" applyBorder="1" applyAlignment="1" applyProtection="1">
      <alignment wrapText="1"/>
      <protection/>
    </xf>
    <xf numFmtId="0" fontId="23" fillId="0" borderId="0" xfId="56" applyFont="1" applyFill="1" applyBorder="1" applyAlignment="1" applyProtection="1">
      <alignment horizontal="center" vertical="center" wrapText="1"/>
      <protection/>
    </xf>
    <xf numFmtId="0" fontId="23" fillId="0" borderId="0" xfId="56" applyFont="1" applyFill="1" applyBorder="1" applyAlignment="1" applyProtection="1">
      <alignment vertical="center" wrapText="1"/>
      <protection/>
    </xf>
    <xf numFmtId="166" fontId="23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56" applyFill="1" applyAlignment="1" applyProtection="1">
      <alignment/>
      <protection/>
    </xf>
    <xf numFmtId="0" fontId="29" fillId="0" borderId="11" xfId="56" applyFont="1" applyFill="1" applyBorder="1" applyAlignment="1" applyProtection="1">
      <alignment horizontal="center" vertical="center" wrapText="1"/>
      <protection/>
    </xf>
    <xf numFmtId="0" fontId="29" fillId="0" borderId="12" xfId="56" applyFont="1" applyFill="1" applyBorder="1" applyAlignment="1" applyProtection="1">
      <alignment horizontal="center" vertical="center" wrapText="1"/>
      <protection/>
    </xf>
    <xf numFmtId="0" fontId="29" fillId="0" borderId="13" xfId="56" applyFont="1" applyFill="1" applyBorder="1" applyAlignment="1" applyProtection="1">
      <alignment horizontal="left" vertical="center" wrapText="1" indent="1"/>
      <protection/>
    </xf>
    <xf numFmtId="0" fontId="29" fillId="0" borderId="14" xfId="56" applyFont="1" applyFill="1" applyBorder="1" applyAlignment="1" applyProtection="1">
      <alignment vertical="center" wrapText="1"/>
      <protection/>
    </xf>
    <xf numFmtId="49" fontId="30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56" applyFont="1" applyFill="1" applyBorder="1" applyAlignment="1" applyProtection="1">
      <alignment horizontal="left" vertical="center" wrapText="1" indent="1"/>
      <protection/>
    </xf>
    <xf numFmtId="0" fontId="30" fillId="0" borderId="18" xfId="56" applyFont="1" applyFill="1" applyBorder="1" applyAlignment="1" applyProtection="1">
      <alignment horizontal="left" vertical="center" wrapText="1" indent="1"/>
      <protection/>
    </xf>
    <xf numFmtId="0" fontId="30" fillId="0" borderId="25" xfId="56" applyFont="1" applyFill="1" applyBorder="1" applyAlignment="1" applyProtection="1">
      <alignment horizontal="left" vertical="center" wrapText="1" indent="1"/>
      <protection/>
    </xf>
    <xf numFmtId="0" fontId="30" fillId="0" borderId="0" xfId="56" applyFont="1" applyFill="1" applyBorder="1" applyAlignment="1" applyProtection="1">
      <alignment horizontal="left" vertical="center" wrapText="1" indent="1"/>
      <protection/>
    </xf>
    <xf numFmtId="0" fontId="30" fillId="0" borderId="20" xfId="56" applyFont="1" applyFill="1" applyBorder="1" applyAlignment="1" applyProtection="1">
      <alignment horizontal="left" vertical="center" wrapText="1" indent="6"/>
      <protection/>
    </xf>
    <xf numFmtId="0" fontId="30" fillId="0" borderId="18" xfId="56" applyFont="1" applyFill="1" applyBorder="1" applyAlignment="1" applyProtection="1">
      <alignment horizontal="left" indent="6"/>
      <protection/>
    </xf>
    <xf numFmtId="0" fontId="30" fillId="0" borderId="18" xfId="56" applyFont="1" applyFill="1" applyBorder="1" applyAlignment="1" applyProtection="1">
      <alignment horizontal="left" vertical="center" wrapText="1" indent="6"/>
      <protection/>
    </xf>
    <xf numFmtId="49" fontId="30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30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8" xfId="56" applyFont="1" applyFill="1" applyBorder="1" applyAlignment="1" applyProtection="1">
      <alignment horizontal="left" vertical="center" wrapText="1" indent="7"/>
      <protection/>
    </xf>
    <xf numFmtId="0" fontId="29" fillId="0" borderId="21" xfId="56" applyFont="1" applyFill="1" applyBorder="1" applyAlignment="1" applyProtection="1">
      <alignment horizontal="left" vertical="center" wrapText="1" indent="1"/>
      <protection/>
    </xf>
    <xf numFmtId="0" fontId="29" fillId="0" borderId="22" xfId="56" applyFont="1" applyFill="1" applyBorder="1" applyAlignment="1" applyProtection="1">
      <alignment vertical="center" wrapText="1"/>
      <protection/>
    </xf>
    <xf numFmtId="0" fontId="30" fillId="0" borderId="20" xfId="56" applyFont="1" applyFill="1" applyBorder="1" applyAlignment="1" applyProtection="1">
      <alignment horizontal="left" vertical="center" wrapText="1" indent="1"/>
      <protection/>
    </xf>
    <xf numFmtId="0" fontId="30" fillId="0" borderId="16" xfId="56" applyFont="1" applyFill="1" applyBorder="1" applyAlignment="1" applyProtection="1">
      <alignment horizontal="left" vertical="center" wrapText="1" indent="6"/>
      <protection/>
    </xf>
    <xf numFmtId="0" fontId="30" fillId="0" borderId="16" xfId="56" applyFont="1" applyFill="1" applyBorder="1" applyAlignment="1" applyProtection="1">
      <alignment horizontal="left" vertical="center" wrapText="1" indent="1"/>
      <protection/>
    </xf>
    <xf numFmtId="0" fontId="30" fillId="0" borderId="29" xfId="56" applyFont="1" applyFill="1" applyBorder="1" applyAlignment="1" applyProtection="1">
      <alignment horizontal="left" vertical="center" wrapText="1" indent="1"/>
      <protection/>
    </xf>
    <xf numFmtId="166" fontId="35" fillId="0" borderId="30" xfId="0" applyNumberFormat="1" applyFont="1" applyBorder="1" applyAlignment="1" applyProtection="1">
      <alignment horizontal="right" vertical="center" wrapText="1" indent="1"/>
      <protection/>
    </xf>
    <xf numFmtId="0" fontId="36" fillId="0" borderId="0" xfId="56" applyFont="1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34" fillId="0" borderId="21" xfId="0" applyFont="1" applyBorder="1" applyAlignment="1" applyProtection="1">
      <alignment horizontal="left" vertical="center" wrapText="1" indent="1"/>
      <protection/>
    </xf>
    <xf numFmtId="0" fontId="37" fillId="0" borderId="22" xfId="0" applyFont="1" applyBorder="1" applyAlignment="1" applyProtection="1">
      <alignment horizontal="left" vertical="center" wrapText="1" inden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7" fillId="0" borderId="0" xfId="0" applyNumberFormat="1" applyFont="1" applyFill="1" applyAlignment="1" applyProtection="1">
      <alignment horizontal="right" vertical="center"/>
      <protection/>
    </xf>
    <xf numFmtId="166" fontId="28" fillId="0" borderId="11" xfId="0" applyNumberFormat="1" applyFont="1" applyFill="1" applyBorder="1" applyAlignment="1" applyProtection="1">
      <alignment horizontal="center" vertical="center" wrapText="1"/>
      <protection/>
    </xf>
    <xf numFmtId="166" fontId="28" fillId="0" borderId="12" xfId="0" applyNumberFormat="1" applyFont="1" applyFill="1" applyBorder="1" applyAlignment="1" applyProtection="1">
      <alignment horizontal="center" vertical="center" wrapText="1"/>
      <protection/>
    </xf>
    <xf numFmtId="166" fontId="28" fillId="0" borderId="30" xfId="0" applyNumberFormat="1" applyFont="1" applyFill="1" applyBorder="1" applyAlignment="1" applyProtection="1">
      <alignment horizontal="center" vertical="center" wrapText="1"/>
      <protection/>
    </xf>
    <xf numFmtId="166" fontId="39" fillId="0" borderId="0" xfId="0" applyNumberFormat="1" applyFont="1" applyFill="1" applyAlignment="1" applyProtection="1">
      <alignment horizontal="center" vertical="center" wrapText="1"/>
      <protection/>
    </xf>
    <xf numFmtId="166" fontId="29" fillId="0" borderId="31" xfId="0" applyNumberFormat="1" applyFont="1" applyFill="1" applyBorder="1" applyAlignment="1" applyProtection="1">
      <alignment horizontal="center" vertical="center" wrapText="1"/>
      <protection/>
    </xf>
    <xf numFmtId="166" fontId="29" fillId="0" borderId="11" xfId="0" applyNumberFormat="1" applyFont="1" applyFill="1" applyBorder="1" applyAlignment="1" applyProtection="1">
      <alignment horizontal="center" vertical="center" wrapText="1"/>
      <protection/>
    </xf>
    <xf numFmtId="166" fontId="29" fillId="0" borderId="12" xfId="0" applyNumberFormat="1" applyFont="1" applyFill="1" applyBorder="1" applyAlignment="1" applyProtection="1">
      <alignment horizontal="center" vertical="center" wrapText="1"/>
      <protection/>
    </xf>
    <xf numFmtId="166" fontId="29" fillId="0" borderId="30" xfId="0" applyNumberFormat="1" applyFont="1" applyFill="1" applyBorder="1" applyAlignment="1" applyProtection="1">
      <alignment horizontal="center" vertical="center" wrapText="1"/>
      <protection/>
    </xf>
    <xf numFmtId="166" fontId="29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30" fillId="0" borderId="15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30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30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3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9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30" fillId="0" borderId="26" xfId="0" applyNumberFormat="1" applyFont="1" applyFill="1" applyBorder="1" applyAlignment="1" applyProtection="1">
      <alignment horizontal="left" vertical="center" wrapText="1" indent="1"/>
      <protection/>
    </xf>
    <xf numFmtId="166" fontId="3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39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3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3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41" fillId="0" borderId="26" xfId="0" applyNumberFormat="1" applyFont="1" applyFill="1" applyBorder="1" applyAlignment="1" applyProtection="1">
      <alignment horizontal="left" vertical="center" wrapText="1" indent="1"/>
      <protection/>
    </xf>
    <xf numFmtId="166" fontId="30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30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41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3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0" xfId="0" applyFont="1" applyAlignment="1">
      <alignment/>
    </xf>
    <xf numFmtId="0" fontId="36" fillId="0" borderId="0" xfId="0" applyFont="1" applyAlignment="1">
      <alignment horizontal="center"/>
    </xf>
    <xf numFmtId="3" fontId="22" fillId="0" borderId="0" xfId="0" applyNumberFormat="1" applyFont="1" applyFill="1" applyAlignment="1">
      <alignment horizontal="right" indent="1"/>
    </xf>
    <xf numFmtId="0" fontId="22" fillId="0" borderId="0" xfId="0" applyFont="1" applyFill="1" applyAlignment="1">
      <alignment horizontal="right" indent="1"/>
    </xf>
    <xf numFmtId="3" fontId="28" fillId="0" borderId="0" xfId="0" applyNumberFormat="1" applyFont="1" applyFill="1" applyAlignment="1">
      <alignment horizontal="right" inden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31" xfId="0" applyBorder="1" applyAlignment="1">
      <alignment/>
    </xf>
    <xf numFmtId="0" fontId="39" fillId="0" borderId="31" xfId="0" applyFont="1" applyBorder="1" applyAlignment="1">
      <alignment/>
    </xf>
    <xf numFmtId="0" fontId="17" fillId="0" borderId="4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39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33" xfId="0" applyFont="1" applyBorder="1" applyAlignment="1">
      <alignment wrapText="1"/>
    </xf>
    <xf numFmtId="0" fontId="0" fillId="0" borderId="40" xfId="0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3" fontId="22" fillId="0" borderId="25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3" fontId="28" fillId="0" borderId="18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0" fontId="17" fillId="0" borderId="45" xfId="0" applyFont="1" applyBorder="1" applyAlignment="1">
      <alignment wrapText="1"/>
    </xf>
    <xf numFmtId="0" fontId="0" fillId="0" borderId="46" xfId="0" applyBorder="1" applyAlignment="1">
      <alignment horizontal="center"/>
    </xf>
    <xf numFmtId="3" fontId="22" fillId="0" borderId="47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48" xfId="0" applyNumberFormat="1" applyFont="1" applyBorder="1" applyAlignment="1">
      <alignment/>
    </xf>
    <xf numFmtId="3" fontId="28" fillId="0" borderId="34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0" fontId="17" fillId="0" borderId="49" xfId="0" applyFont="1" applyFill="1" applyBorder="1" applyAlignment="1">
      <alignment/>
    </xf>
    <xf numFmtId="0" fontId="0" fillId="0" borderId="50" xfId="0" applyBorder="1" applyAlignment="1">
      <alignment horizontal="center"/>
    </xf>
    <xf numFmtId="3" fontId="22" fillId="0" borderId="31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8" fillId="0" borderId="31" xfId="0" applyNumberFormat="1" applyFont="1" applyBorder="1" applyAlignment="1">
      <alignment/>
    </xf>
    <xf numFmtId="0" fontId="17" fillId="0" borderId="3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8" fillId="0" borderId="51" xfId="0" applyNumberFormat="1" applyFont="1" applyBorder="1" applyAlignment="1">
      <alignment/>
    </xf>
    <xf numFmtId="0" fontId="17" fillId="0" borderId="52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0" fontId="17" fillId="0" borderId="19" xfId="0" applyFont="1" applyBorder="1" applyAlignment="1">
      <alignment/>
    </xf>
    <xf numFmtId="3" fontId="17" fillId="0" borderId="20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0" fontId="17" fillId="0" borderId="17" xfId="0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0" fontId="17" fillId="0" borderId="11" xfId="0" applyFont="1" applyBorder="1" applyAlignment="1">
      <alignment wrapText="1"/>
    </xf>
    <xf numFmtId="3" fontId="17" fillId="0" borderId="53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54" xfId="0" applyNumberFormat="1" applyFont="1" applyBorder="1" applyAlignment="1">
      <alignment/>
    </xf>
    <xf numFmtId="0" fontId="33" fillId="0" borderId="0" xfId="56" applyFont="1" applyFill="1">
      <alignment/>
      <protection/>
    </xf>
    <xf numFmtId="166" fontId="31" fillId="0" borderId="0" xfId="56" applyNumberFormat="1" applyFont="1" applyFill="1" applyBorder="1" applyAlignment="1" applyProtection="1">
      <alignment horizontal="center" vertical="center" wrapText="1"/>
      <protection/>
    </xf>
    <xf numFmtId="166" fontId="31" fillId="0" borderId="0" xfId="56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/>
      <protection/>
    </xf>
    <xf numFmtId="167" fontId="39" fillId="0" borderId="20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30" xfId="56" applyFont="1" applyFill="1" applyBorder="1" applyAlignment="1">
      <alignment horizontal="center" vertical="center"/>
      <protection/>
    </xf>
    <xf numFmtId="0" fontId="0" fillId="0" borderId="15" xfId="56" applyFont="1" applyFill="1" applyBorder="1" applyAlignment="1">
      <alignment horizontal="center" vertical="center"/>
      <protection/>
    </xf>
    <xf numFmtId="0" fontId="0" fillId="0" borderId="16" xfId="56" applyFont="1" applyFill="1" applyBorder="1" applyProtection="1">
      <alignment/>
      <protection locked="0"/>
    </xf>
    <xf numFmtId="169" fontId="0" fillId="0" borderId="16" xfId="46" applyNumberFormat="1" applyFont="1" applyFill="1" applyBorder="1" applyAlignment="1" applyProtection="1">
      <alignment/>
      <protection locked="0"/>
    </xf>
    <xf numFmtId="169" fontId="0" fillId="0" borderId="38" xfId="46" applyNumberFormat="1" applyFont="1" applyFill="1" applyBorder="1" applyAlignment="1" applyProtection="1">
      <alignment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9" fontId="0" fillId="0" borderId="18" xfId="46" applyNumberFormat="1" applyFont="1" applyFill="1" applyBorder="1" applyAlignment="1" applyProtection="1">
      <alignment/>
      <protection locked="0"/>
    </xf>
    <xf numFmtId="169" fontId="0" fillId="0" borderId="39" xfId="46" applyNumberFormat="1" applyFont="1" applyFill="1" applyBorder="1" applyAlignment="1" applyProtection="1">
      <alignment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0" fillId="0" borderId="20" xfId="56" applyFont="1" applyFill="1" applyBorder="1" applyProtection="1">
      <alignment/>
      <protection locked="0"/>
    </xf>
    <xf numFmtId="169" fontId="0" fillId="0" borderId="20" xfId="46" applyNumberFormat="1" applyFont="1" applyFill="1" applyBorder="1" applyAlignment="1" applyProtection="1">
      <alignment/>
      <protection locked="0"/>
    </xf>
    <xf numFmtId="0" fontId="39" fillId="0" borderId="11" xfId="56" applyFont="1" applyFill="1" applyBorder="1" applyAlignment="1">
      <alignment horizontal="center" vertical="center"/>
      <protection/>
    </xf>
    <xf numFmtId="0" fontId="39" fillId="0" borderId="12" xfId="56" applyFont="1" applyFill="1" applyBorder="1">
      <alignment/>
      <protection/>
    </xf>
    <xf numFmtId="169" fontId="39" fillId="0" borderId="12" xfId="56" applyNumberFormat="1" applyFont="1" applyFill="1" applyBorder="1">
      <alignment/>
      <protection/>
    </xf>
    <xf numFmtId="169" fontId="39" fillId="0" borderId="30" xfId="56" applyNumberFormat="1" applyFont="1" applyFill="1" applyBorder="1">
      <alignment/>
      <protection/>
    </xf>
    <xf numFmtId="0" fontId="31" fillId="0" borderId="0" xfId="56" applyFont="1" applyFill="1">
      <alignment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29" fillId="0" borderId="23" xfId="56" applyFont="1" applyFill="1" applyBorder="1" applyAlignment="1" applyProtection="1">
      <alignment horizontal="center" vertical="center" wrapText="1"/>
      <protection/>
    </xf>
    <xf numFmtId="0" fontId="29" fillId="0" borderId="24" xfId="56" applyFont="1" applyFill="1" applyBorder="1" applyAlignment="1" applyProtection="1">
      <alignment horizontal="center" vertical="center" wrapText="1"/>
      <protection/>
    </xf>
    <xf numFmtId="0" fontId="29" fillId="0" borderId="53" xfId="56" applyFont="1" applyFill="1" applyBorder="1" applyAlignment="1" applyProtection="1">
      <alignment horizontal="center" vertical="center" wrapText="1"/>
      <protection/>
    </xf>
    <xf numFmtId="0" fontId="30" fillId="0" borderId="11" xfId="56" applyFont="1" applyFill="1" applyBorder="1" applyAlignment="1" applyProtection="1">
      <alignment horizontal="center" vertical="center"/>
      <protection/>
    </xf>
    <xf numFmtId="0" fontId="29" fillId="0" borderId="12" xfId="56" applyFont="1" applyFill="1" applyBorder="1" applyAlignment="1" applyProtection="1">
      <alignment horizontal="center" vertical="center"/>
      <protection/>
    </xf>
    <xf numFmtId="0" fontId="29" fillId="0" borderId="30" xfId="56" applyFont="1" applyFill="1" applyBorder="1" applyAlignment="1" applyProtection="1">
      <alignment horizontal="center" vertical="center"/>
      <protection/>
    </xf>
    <xf numFmtId="0" fontId="30" fillId="0" borderId="23" xfId="56" applyFont="1" applyFill="1" applyBorder="1" applyAlignment="1" applyProtection="1">
      <alignment horizontal="center" vertical="center"/>
      <protection/>
    </xf>
    <xf numFmtId="0" fontId="30" fillId="0" borderId="16" xfId="56" applyFont="1" applyFill="1" applyBorder="1" applyProtection="1">
      <alignment/>
      <protection/>
    </xf>
    <xf numFmtId="169" fontId="33" fillId="0" borderId="55" xfId="46" applyNumberFormat="1" applyFont="1" applyFill="1" applyBorder="1" applyAlignment="1" applyProtection="1">
      <alignment/>
      <protection locked="0"/>
    </xf>
    <xf numFmtId="0" fontId="30" fillId="0" borderId="17" xfId="56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>
      <alignment horizontal="justify" wrapText="1"/>
    </xf>
    <xf numFmtId="169" fontId="33" fillId="0" borderId="56" xfId="46" applyNumberFormat="1" applyFont="1" applyFill="1" applyBorder="1" applyAlignment="1" applyProtection="1">
      <alignment/>
      <protection locked="0"/>
    </xf>
    <xf numFmtId="0" fontId="46" fillId="0" borderId="18" xfId="0" applyFont="1" applyBorder="1" applyAlignment="1">
      <alignment wrapText="1"/>
    </xf>
    <xf numFmtId="0" fontId="30" fillId="0" borderId="19" xfId="56" applyFont="1" applyFill="1" applyBorder="1" applyAlignment="1" applyProtection="1">
      <alignment horizontal="center" vertical="center"/>
      <protection/>
    </xf>
    <xf numFmtId="169" fontId="33" fillId="0" borderId="57" xfId="46" applyNumberFormat="1" applyFont="1" applyFill="1" applyBorder="1" applyAlignment="1" applyProtection="1">
      <alignment/>
      <protection locked="0"/>
    </xf>
    <xf numFmtId="0" fontId="46" fillId="0" borderId="28" xfId="0" applyFont="1" applyBorder="1" applyAlignment="1">
      <alignment wrapText="1"/>
    </xf>
    <xf numFmtId="169" fontId="31" fillId="0" borderId="30" xfId="46" applyNumberFormat="1" applyFont="1" applyFill="1" applyBorder="1" applyAlignment="1" applyProtection="1">
      <alignment/>
      <protection/>
    </xf>
    <xf numFmtId="0" fontId="30" fillId="0" borderId="24" xfId="56" applyFont="1" applyFill="1" applyBorder="1" applyProtection="1">
      <alignment/>
      <protection locked="0"/>
    </xf>
    <xf numFmtId="0" fontId="30" fillId="0" borderId="18" xfId="56" applyFont="1" applyFill="1" applyBorder="1" applyProtection="1">
      <alignment/>
      <protection locked="0"/>
    </xf>
    <xf numFmtId="169" fontId="30" fillId="0" borderId="39" xfId="46" applyNumberFormat="1" applyFont="1" applyFill="1" applyBorder="1" applyAlignment="1" applyProtection="1">
      <alignment/>
      <protection locked="0"/>
    </xf>
    <xf numFmtId="0" fontId="30" fillId="0" borderId="20" xfId="56" applyFont="1" applyFill="1" applyBorder="1" applyProtection="1">
      <alignment/>
      <protection locked="0"/>
    </xf>
    <xf numFmtId="169" fontId="30" fillId="0" borderId="54" xfId="46" applyNumberFormat="1" applyFont="1" applyFill="1" applyBorder="1" applyAlignment="1" applyProtection="1">
      <alignment/>
      <protection locked="0"/>
    </xf>
    <xf numFmtId="0" fontId="29" fillId="0" borderId="11" xfId="56" applyFont="1" applyFill="1" applyBorder="1" applyAlignment="1" applyProtection="1">
      <alignment horizontal="center" vertical="center"/>
      <protection/>
    </xf>
    <xf numFmtId="0" fontId="29" fillId="0" borderId="12" xfId="56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/>
    </xf>
    <xf numFmtId="0" fontId="51" fillId="0" borderId="50" xfId="0" applyFont="1" applyBorder="1" applyAlignment="1">
      <alignment/>
    </xf>
    <xf numFmtId="0" fontId="51" fillId="0" borderId="58" xfId="0" applyFont="1" applyBorder="1" applyAlignment="1">
      <alignment/>
    </xf>
    <xf numFmtId="0" fontId="17" fillId="0" borderId="58" xfId="0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31" xfId="0" applyFont="1" applyBorder="1" applyAlignment="1">
      <alignment horizontal="center"/>
    </xf>
    <xf numFmtId="0" fontId="17" fillId="0" borderId="59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61" xfId="0" applyFont="1" applyBorder="1" applyAlignment="1">
      <alignment/>
    </xf>
    <xf numFmtId="0" fontId="17" fillId="0" borderId="32" xfId="0" applyFont="1" applyBorder="1" applyAlignment="1">
      <alignment horizontal="center"/>
    </xf>
    <xf numFmtId="0" fontId="17" fillId="0" borderId="32" xfId="0" applyFont="1" applyBorder="1" applyAlignment="1">
      <alignment/>
    </xf>
    <xf numFmtId="0" fontId="51" fillId="0" borderId="44" xfId="0" applyFont="1" applyBorder="1" applyAlignment="1">
      <alignment/>
    </xf>
    <xf numFmtId="0" fontId="17" fillId="0" borderId="62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44" xfId="0" applyFont="1" applyBorder="1" applyAlignment="1">
      <alignment/>
    </xf>
    <xf numFmtId="0" fontId="51" fillId="0" borderId="62" xfId="0" applyFont="1" applyBorder="1" applyAlignment="1">
      <alignment/>
    </xf>
    <xf numFmtId="3" fontId="17" fillId="0" borderId="33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3" fontId="23" fillId="0" borderId="33" xfId="0" applyNumberFormat="1" applyFont="1" applyBorder="1" applyAlignment="1">
      <alignment horizontal="center"/>
    </xf>
    <xf numFmtId="0" fontId="17" fillId="0" borderId="63" xfId="0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65" xfId="0" applyFont="1" applyBorder="1" applyAlignment="1">
      <alignment/>
    </xf>
    <xf numFmtId="0" fontId="23" fillId="0" borderId="46" xfId="0" applyFont="1" applyBorder="1" applyAlignment="1">
      <alignment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27" fillId="0" borderId="0" xfId="0" applyNumberFormat="1" applyFont="1" applyFill="1" applyAlignment="1" applyProtection="1">
      <alignment horizontal="right" wrapText="1"/>
      <protection/>
    </xf>
    <xf numFmtId="166" fontId="39" fillId="0" borderId="0" xfId="0" applyNumberFormat="1" applyFont="1" applyFill="1" applyAlignment="1">
      <alignment horizontal="center" vertical="center" wrapText="1"/>
    </xf>
    <xf numFmtId="166" fontId="29" fillId="0" borderId="21" xfId="0" applyNumberFormat="1" applyFont="1" applyFill="1" applyBorder="1" applyAlignment="1" applyProtection="1">
      <alignment horizontal="center" vertical="center" wrapText="1"/>
      <protection/>
    </xf>
    <xf numFmtId="166" fontId="29" fillId="0" borderId="22" xfId="0" applyNumberFormat="1" applyFont="1" applyFill="1" applyBorder="1" applyAlignment="1" applyProtection="1">
      <alignment horizontal="center" vertical="center" wrapText="1"/>
      <protection/>
    </xf>
    <xf numFmtId="166" fontId="29" fillId="0" borderId="66" xfId="0" applyNumberFormat="1" applyFont="1" applyFill="1" applyBorder="1" applyAlignment="1" applyProtection="1">
      <alignment horizontal="center" vertical="center" wrapText="1"/>
      <protection/>
    </xf>
    <xf numFmtId="166" fontId="3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33" fillId="0" borderId="18" xfId="0" applyNumberFormat="1" applyFont="1" applyFill="1" applyBorder="1" applyAlignment="1" applyProtection="1">
      <alignment vertical="center" wrapText="1"/>
      <protection locked="0"/>
    </xf>
    <xf numFmtId="166" fontId="33" fillId="0" borderId="39" xfId="0" applyNumberFormat="1" applyFont="1" applyFill="1" applyBorder="1" applyAlignment="1" applyProtection="1">
      <alignment vertical="center" wrapText="1"/>
      <protection/>
    </xf>
    <xf numFmtId="166" fontId="33" fillId="0" borderId="17" xfId="0" applyNumberFormat="1" applyFont="1" applyFill="1" applyBorder="1" applyAlignment="1" applyProtection="1">
      <alignment vertical="center" wrapText="1"/>
      <protection locked="0"/>
    </xf>
    <xf numFmtId="49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18" xfId="0" applyNumberFormat="1" applyFont="1" applyFill="1" applyBorder="1" applyAlignment="1" applyProtection="1">
      <alignment vertical="center" wrapText="1"/>
      <protection locked="0"/>
    </xf>
    <xf numFmtId="166" fontId="30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30" fillId="0" borderId="20" xfId="0" applyNumberFormat="1" applyFont="1" applyFill="1" applyBorder="1" applyAlignment="1" applyProtection="1">
      <alignment vertical="center" wrapText="1"/>
      <protection locked="0"/>
    </xf>
    <xf numFmtId="49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1" xfId="0" applyNumberFormat="1" applyFont="1" applyFill="1" applyBorder="1" applyAlignment="1" applyProtection="1">
      <alignment horizontal="left" vertical="center" wrapText="1"/>
      <protection/>
    </xf>
    <xf numFmtId="166" fontId="31" fillId="0" borderId="12" xfId="0" applyNumberFormat="1" applyFont="1" applyFill="1" applyBorder="1" applyAlignment="1" applyProtection="1">
      <alignment vertical="center" wrapText="1"/>
      <protection/>
    </xf>
    <xf numFmtId="166" fontId="31" fillId="0" borderId="30" xfId="0" applyNumberFormat="1" applyFont="1" applyFill="1" applyBorder="1" applyAlignment="1" applyProtection="1">
      <alignment vertical="center" wrapText="1"/>
      <protection/>
    </xf>
    <xf numFmtId="166" fontId="39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 applyProtection="1">
      <alignment horizontal="left" vertical="center" wrapText="1"/>
      <protection/>
    </xf>
    <xf numFmtId="166" fontId="22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 horizontal="left" vertical="center"/>
      <protection/>
    </xf>
    <xf numFmtId="0" fontId="39" fillId="0" borderId="67" xfId="0" applyFont="1" applyFill="1" applyBorder="1" applyAlignment="1" applyProtection="1">
      <alignment vertical="center" wrapText="1"/>
      <protection/>
    </xf>
    <xf numFmtId="3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6" fillId="0" borderId="0" xfId="0" applyFont="1" applyAlignment="1" applyProtection="1">
      <alignment horizontal="right" vertical="top"/>
      <protection/>
    </xf>
    <xf numFmtId="166" fontId="17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6" fontId="3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 applyProtection="1">
      <alignment vertical="center" wrapText="1"/>
      <protection/>
    </xf>
    <xf numFmtId="166" fontId="29" fillId="0" borderId="69" xfId="0" applyNumberFormat="1" applyFont="1" applyFill="1" applyBorder="1" applyAlignment="1" applyProtection="1">
      <alignment horizontal="center" vertical="center" wrapText="1"/>
      <protection/>
    </xf>
    <xf numFmtId="166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39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39" fillId="0" borderId="30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3" xfId="0" applyNumberFormat="1" applyFont="1" applyFill="1" applyBorder="1" applyAlignment="1">
      <alignment/>
    </xf>
    <xf numFmtId="3" fontId="28" fillId="0" borderId="49" xfId="0" applyNumberFormat="1" applyFont="1" applyFill="1" applyBorder="1" applyAlignment="1">
      <alignment/>
    </xf>
    <xf numFmtId="3" fontId="28" fillId="0" borderId="62" xfId="0" applyNumberFormat="1" applyFont="1" applyFill="1" applyBorder="1" applyAlignment="1">
      <alignment/>
    </xf>
    <xf numFmtId="3" fontId="28" fillId="0" borderId="33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45" xfId="0" applyNumberFormat="1" applyFont="1" applyFill="1" applyBorder="1" applyAlignment="1">
      <alignment/>
    </xf>
    <xf numFmtId="3" fontId="28" fillId="0" borderId="34" xfId="0" applyNumberFormat="1" applyFont="1" applyFill="1" applyBorder="1" applyAlignment="1">
      <alignment/>
    </xf>
    <xf numFmtId="0" fontId="17" fillId="0" borderId="50" xfId="0" applyFont="1" applyBorder="1" applyAlignment="1">
      <alignment wrapText="1"/>
    </xf>
    <xf numFmtId="3" fontId="17" fillId="0" borderId="69" xfId="0" applyNumberFormat="1" applyFont="1" applyBorder="1" applyAlignment="1">
      <alignment/>
    </xf>
    <xf numFmtId="3" fontId="23" fillId="0" borderId="33" xfId="0" applyNumberFormat="1" applyFont="1" applyBorder="1" applyAlignment="1">
      <alignment horizontal="center"/>
    </xf>
    <xf numFmtId="0" fontId="39" fillId="0" borderId="71" xfId="0" applyFont="1" applyFill="1" applyBorder="1" applyAlignment="1" applyProtection="1">
      <alignment horizontal="center" vertical="center" wrapText="1"/>
      <protection/>
    </xf>
    <xf numFmtId="49" fontId="39" fillId="0" borderId="53" xfId="0" applyNumberFormat="1" applyFont="1" applyFill="1" applyBorder="1" applyAlignment="1" applyProtection="1">
      <alignment horizontal="right" vertical="center"/>
      <protection/>
    </xf>
    <xf numFmtId="0" fontId="39" fillId="0" borderId="63" xfId="0" applyFont="1" applyFill="1" applyBorder="1" applyAlignment="1" applyProtection="1">
      <alignment horizontal="center" vertical="center" wrapText="1"/>
      <protection/>
    </xf>
    <xf numFmtId="0" fontId="39" fillId="0" borderId="28" xfId="0" applyFont="1" applyFill="1" applyBorder="1" applyAlignment="1" applyProtection="1">
      <alignment horizontal="center" vertical="center"/>
      <protection/>
    </xf>
    <xf numFmtId="49" fontId="39" fillId="0" borderId="72" xfId="0" applyNumberFormat="1" applyFont="1" applyFill="1" applyBorder="1" applyAlignment="1" applyProtection="1">
      <alignment horizontal="right" vertical="center"/>
      <protection/>
    </xf>
    <xf numFmtId="0" fontId="39" fillId="0" borderId="50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center" vertical="center" wrapText="1"/>
      <protection/>
    </xf>
    <xf numFmtId="0" fontId="39" fillId="0" borderId="73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9" fillId="0" borderId="30" xfId="0" applyFont="1" applyFill="1" applyBorder="1" applyAlignment="1" applyProtection="1">
      <alignment horizontal="center" vertical="center" wrapText="1"/>
      <protection/>
    </xf>
    <xf numFmtId="0" fontId="39" fillId="0" borderId="74" xfId="0" applyFont="1" applyFill="1" applyBorder="1" applyAlignment="1" applyProtection="1">
      <alignment horizontal="center" vertical="center" wrapText="1"/>
      <protection/>
    </xf>
    <xf numFmtId="0" fontId="39" fillId="0" borderId="75" xfId="0" applyFont="1" applyFill="1" applyBorder="1" applyAlignment="1" applyProtection="1">
      <alignment horizontal="center" vertical="center" wrapText="1"/>
      <protection/>
    </xf>
    <xf numFmtId="166" fontId="39" fillId="0" borderId="57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 inden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166" fontId="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Fill="1" applyBorder="1" applyAlignment="1" applyProtection="1">
      <alignment horizontal="left" vertical="center" wrapText="1" indent="1"/>
      <protection/>
    </xf>
    <xf numFmtId="166" fontId="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56" applyFont="1" applyFill="1" applyBorder="1" applyAlignment="1" applyProtection="1">
      <alignment horizontal="left" vertical="center" wrapText="1" indent="1"/>
      <protection/>
    </xf>
    <xf numFmtId="0" fontId="39" fillId="0" borderId="12" xfId="56" applyFont="1" applyFill="1" applyBorder="1" applyAlignment="1" applyProtection="1">
      <alignment horizontal="left" vertical="center" wrapText="1" indent="1"/>
      <protection/>
    </xf>
    <xf numFmtId="166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56" applyFont="1" applyFill="1" applyBorder="1" applyAlignment="1" applyProtection="1">
      <alignment horizontal="left" vertical="center" wrapText="1" indent="1"/>
      <protection/>
    </xf>
    <xf numFmtId="166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6" fontId="3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3" fillId="0" borderId="67" xfId="0" applyFont="1" applyBorder="1" applyAlignment="1" applyProtection="1">
      <alignment horizontal="left" wrapText="1" inden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 indent="1"/>
      <protection/>
    </xf>
    <xf numFmtId="166" fontId="3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9" fillId="0" borderId="58" xfId="0" applyFont="1" applyFill="1" applyBorder="1" applyAlignment="1" applyProtection="1">
      <alignment horizontal="center" vertical="center" wrapText="1"/>
      <protection/>
    </xf>
    <xf numFmtId="166" fontId="39" fillId="0" borderId="0" xfId="0" applyNumberFormat="1" applyFont="1" applyFill="1" applyBorder="1" applyAlignment="1" applyProtection="1">
      <alignment horizontal="center" vertical="center" wrapText="1"/>
      <protection/>
    </xf>
    <xf numFmtId="166" fontId="31" fillId="0" borderId="0" xfId="0" applyNumberFormat="1" applyFont="1" applyFill="1" applyBorder="1" applyAlignment="1" applyProtection="1">
      <alignment horizontal="center" vertical="center" wrapText="1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32" xfId="0" applyBorder="1" applyAlignment="1">
      <alignment horizontal="center"/>
    </xf>
    <xf numFmtId="3" fontId="28" fillId="0" borderId="36" xfId="0" applyNumberFormat="1" applyFont="1" applyFill="1" applyBorder="1" applyAlignment="1">
      <alignment/>
    </xf>
    <xf numFmtId="3" fontId="30" fillId="0" borderId="42" xfId="0" applyNumberFormat="1" applyFont="1" applyBorder="1" applyAlignment="1">
      <alignment/>
    </xf>
    <xf numFmtId="0" fontId="0" fillId="0" borderId="37" xfId="0" applyBorder="1" applyAlignment="1">
      <alignment horizontal="center" vertical="center" wrapText="1"/>
    </xf>
    <xf numFmtId="3" fontId="28" fillId="0" borderId="76" xfId="0" applyNumberFormat="1" applyFont="1" applyFill="1" applyBorder="1" applyAlignment="1">
      <alignment/>
    </xf>
    <xf numFmtId="3" fontId="22" fillId="0" borderId="36" xfId="0" applyNumberFormat="1" applyFont="1" applyBorder="1" applyAlignment="1">
      <alignment/>
    </xf>
    <xf numFmtId="0" fontId="28" fillId="0" borderId="69" xfId="56" applyFont="1" applyFill="1" applyBorder="1" applyAlignment="1" applyProtection="1">
      <alignment horizontal="center" vertical="center" wrapText="1"/>
      <protection/>
    </xf>
    <xf numFmtId="0" fontId="29" fillId="0" borderId="77" xfId="56" applyFont="1" applyFill="1" applyBorder="1" applyAlignment="1" applyProtection="1">
      <alignment horizontal="center" vertical="center" wrapText="1"/>
      <protection/>
    </xf>
    <xf numFmtId="166" fontId="31" fillId="0" borderId="69" xfId="56" applyNumberFormat="1" applyFont="1" applyFill="1" applyBorder="1" applyAlignment="1" applyProtection="1">
      <alignment horizontal="right" vertical="center" wrapText="1" indent="1"/>
      <protection/>
    </xf>
    <xf numFmtId="166" fontId="33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6" fontId="31" fillId="0" borderId="69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9" xfId="56" applyFont="1" applyFill="1" applyBorder="1" applyAlignment="1" applyProtection="1">
      <alignment horizontal="center" vertical="center" wrapText="1"/>
      <protection/>
    </xf>
    <xf numFmtId="166" fontId="31" fillId="0" borderId="77" xfId="56" applyNumberFormat="1" applyFont="1" applyFill="1" applyBorder="1" applyAlignment="1" applyProtection="1">
      <alignment horizontal="right" vertical="center" wrapText="1" indent="1"/>
      <protection/>
    </xf>
    <xf numFmtId="166" fontId="33" fillId="0" borderId="78" xfId="56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9" xfId="56" applyNumberFormat="1" applyFont="1" applyFill="1" applyBorder="1" applyAlignment="1" applyProtection="1">
      <alignment horizontal="right" vertical="center" wrapText="1" indent="1"/>
      <protection locked="0"/>
    </xf>
    <xf numFmtId="166" fontId="31" fillId="0" borderId="80" xfId="56" applyNumberFormat="1" applyFont="1" applyFill="1" applyBorder="1" applyAlignment="1" applyProtection="1">
      <alignment horizontal="right" vertical="center" wrapText="1" indent="1"/>
      <protection/>
    </xf>
    <xf numFmtId="166" fontId="33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5" xfId="56" applyNumberFormat="1" applyFont="1" applyFill="1" applyBorder="1" applyAlignment="1" applyProtection="1">
      <alignment horizontal="right" vertical="center" wrapText="1" indent="1"/>
      <protection locked="0"/>
    </xf>
    <xf numFmtId="166" fontId="35" fillId="0" borderId="69" xfId="0" applyNumberFormat="1" applyFont="1" applyBorder="1" applyAlignment="1" applyProtection="1">
      <alignment horizontal="right" vertical="center" wrapText="1" indent="1"/>
      <protection/>
    </xf>
    <xf numFmtId="166" fontId="35" fillId="0" borderId="69" xfId="0" applyNumberFormat="1" applyFont="1" applyBorder="1" applyAlignment="1" applyProtection="1">
      <alignment horizontal="right" vertical="center" wrapText="1" indent="1"/>
      <protection locked="0"/>
    </xf>
    <xf numFmtId="0" fontId="17" fillId="0" borderId="81" xfId="56" applyFill="1" applyBorder="1" applyAlignment="1" applyProtection="1">
      <alignment/>
      <protection/>
    </xf>
    <xf numFmtId="0" fontId="28" fillId="0" borderId="82" xfId="56" applyFont="1" applyFill="1" applyBorder="1" applyAlignment="1" applyProtection="1">
      <alignment horizontal="center" vertical="center" wrapText="1"/>
      <protection/>
    </xf>
    <xf numFmtId="0" fontId="17" fillId="0" borderId="0" xfId="56" applyFill="1" applyBorder="1" applyAlignment="1" applyProtection="1">
      <alignment/>
      <protection/>
    </xf>
    <xf numFmtId="0" fontId="29" fillId="0" borderId="83" xfId="56" applyFont="1" applyFill="1" applyBorder="1" applyAlignment="1" applyProtection="1">
      <alignment horizontal="center"/>
      <protection/>
    </xf>
    <xf numFmtId="0" fontId="28" fillId="0" borderId="84" xfId="56" applyFont="1" applyFill="1" applyBorder="1" applyAlignment="1" applyProtection="1">
      <alignment horizontal="center" vertical="center" wrapText="1"/>
      <protection/>
    </xf>
    <xf numFmtId="0" fontId="17" fillId="0" borderId="0" xfId="56" applyFill="1" applyBorder="1" applyAlignment="1" applyProtection="1">
      <alignment vertical="center"/>
      <protection/>
    </xf>
    <xf numFmtId="0" fontId="29" fillId="0" borderId="82" xfId="56" applyFont="1" applyFill="1" applyBorder="1" applyAlignment="1" applyProtection="1">
      <alignment horizontal="center" vertical="center"/>
      <protection/>
    </xf>
    <xf numFmtId="166" fontId="31" fillId="0" borderId="85" xfId="56" applyNumberFormat="1" applyFont="1" applyFill="1" applyBorder="1" applyAlignment="1" applyProtection="1">
      <alignment horizontal="right" vertical="center" wrapText="1"/>
      <protection/>
    </xf>
    <xf numFmtId="3" fontId="33" fillId="0" borderId="86" xfId="56" applyNumberFormat="1" applyFont="1" applyFill="1" applyBorder="1" applyAlignment="1" applyProtection="1">
      <alignment vertical="center"/>
      <protection/>
    </xf>
    <xf numFmtId="3" fontId="33" fillId="0" borderId="87" xfId="56" applyNumberFormat="1" applyFont="1" applyFill="1" applyBorder="1" applyAlignment="1" applyProtection="1">
      <alignment vertical="center"/>
      <protection/>
    </xf>
    <xf numFmtId="3" fontId="33" fillId="0" borderId="82" xfId="56" applyNumberFormat="1" applyFont="1" applyFill="1" applyBorder="1" applyAlignment="1" applyProtection="1">
      <alignment vertical="center"/>
      <protection/>
    </xf>
    <xf numFmtId="3" fontId="33" fillId="0" borderId="88" xfId="56" applyNumberFormat="1" applyFont="1" applyFill="1" applyBorder="1" applyAlignment="1" applyProtection="1">
      <alignment vertical="center"/>
      <protection/>
    </xf>
    <xf numFmtId="3" fontId="33" fillId="0" borderId="89" xfId="56" applyNumberFormat="1" applyFont="1" applyFill="1" applyBorder="1" applyAlignment="1" applyProtection="1">
      <alignment vertical="center"/>
      <protection/>
    </xf>
    <xf numFmtId="0" fontId="0" fillId="0" borderId="0" xfId="56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84" xfId="56" applyFont="1" applyFill="1" applyBorder="1" applyAlignment="1" applyProtection="1">
      <alignment horizontal="center" vertical="center"/>
      <protection/>
    </xf>
    <xf numFmtId="166" fontId="31" fillId="0" borderId="90" xfId="56" applyNumberFormat="1" applyFont="1" applyFill="1" applyBorder="1" applyAlignment="1" applyProtection="1">
      <alignment horizontal="right" vertical="center" wrapText="1"/>
      <protection/>
    </xf>
    <xf numFmtId="3" fontId="33" fillId="0" borderId="91" xfId="56" applyNumberFormat="1" applyFont="1" applyFill="1" applyBorder="1" applyAlignment="1" applyProtection="1">
      <alignment vertical="center"/>
      <protection/>
    </xf>
    <xf numFmtId="166" fontId="33" fillId="0" borderId="92" xfId="56" applyNumberFormat="1" applyFont="1" applyFill="1" applyBorder="1" applyAlignment="1" applyProtection="1">
      <alignment horizontal="right" vertical="center" wrapText="1"/>
      <protection locked="0"/>
    </xf>
    <xf numFmtId="166" fontId="31" fillId="0" borderId="93" xfId="56" applyNumberFormat="1" applyFont="1" applyFill="1" applyBorder="1" applyAlignment="1" applyProtection="1">
      <alignment horizontal="right" vertical="center" wrapText="1"/>
      <protection/>
    </xf>
    <xf numFmtId="3" fontId="33" fillId="0" borderId="84" xfId="56" applyNumberFormat="1" applyFont="1" applyFill="1" applyBorder="1" applyAlignment="1" applyProtection="1">
      <alignment vertical="center"/>
      <protection/>
    </xf>
    <xf numFmtId="3" fontId="33" fillId="0" borderId="94" xfId="56" applyNumberFormat="1" applyFont="1" applyFill="1" applyBorder="1" applyAlignment="1" applyProtection="1">
      <alignment vertical="center"/>
      <protection/>
    </xf>
    <xf numFmtId="3" fontId="33" fillId="0" borderId="95" xfId="56" applyNumberFormat="1" applyFont="1" applyFill="1" applyBorder="1" applyAlignment="1" applyProtection="1">
      <alignment vertical="center"/>
      <protection/>
    </xf>
    <xf numFmtId="0" fontId="17" fillId="0" borderId="81" xfId="56" applyFill="1" applyBorder="1" applyAlignment="1" applyProtection="1">
      <alignment vertical="center"/>
      <protection/>
    </xf>
    <xf numFmtId="0" fontId="17" fillId="0" borderId="96" xfId="56" applyFill="1" applyBorder="1" applyAlignment="1" applyProtection="1">
      <alignment/>
      <protection/>
    </xf>
    <xf numFmtId="166" fontId="31" fillId="0" borderId="69" xfId="56" applyNumberFormat="1" applyFont="1" applyFill="1" applyBorder="1" applyAlignment="1" applyProtection="1">
      <alignment horizontal="right" wrapText="1"/>
      <protection/>
    </xf>
    <xf numFmtId="3" fontId="33" fillId="0" borderId="97" xfId="56" applyNumberFormat="1" applyFont="1" applyFill="1" applyBorder="1" applyAlignment="1" applyProtection="1">
      <alignment/>
      <protection/>
    </xf>
    <xf numFmtId="3" fontId="33" fillId="0" borderId="81" xfId="56" applyNumberFormat="1" applyFont="1" applyFill="1" applyBorder="1" applyAlignment="1" applyProtection="1">
      <alignment/>
      <protection/>
    </xf>
    <xf numFmtId="3" fontId="33" fillId="0" borderId="98" xfId="56" applyNumberFormat="1" applyFont="1" applyFill="1" applyBorder="1" applyAlignment="1" applyProtection="1">
      <alignment/>
      <protection/>
    </xf>
    <xf numFmtId="3" fontId="33" fillId="0" borderId="83" xfId="56" applyNumberFormat="1" applyFont="1" applyFill="1" applyBorder="1" applyAlignment="1" applyProtection="1">
      <alignment/>
      <protection/>
    </xf>
    <xf numFmtId="3" fontId="33" fillId="0" borderId="99" xfId="56" applyNumberFormat="1" applyFont="1" applyFill="1" applyBorder="1" applyAlignment="1" applyProtection="1">
      <alignment/>
      <protection/>
    </xf>
    <xf numFmtId="3" fontId="33" fillId="0" borderId="97" xfId="56" applyNumberFormat="1" applyFont="1" applyFill="1" applyBorder="1" applyAlignment="1" applyProtection="1">
      <alignment horizontal="right"/>
      <protection/>
    </xf>
    <xf numFmtId="3" fontId="33" fillId="0" borderId="81" xfId="56" applyNumberFormat="1" applyFont="1" applyFill="1" applyBorder="1" applyAlignment="1" applyProtection="1">
      <alignment horizontal="right"/>
      <protection/>
    </xf>
    <xf numFmtId="166" fontId="33" fillId="0" borderId="100" xfId="56" applyNumberFormat="1" applyFont="1" applyFill="1" applyBorder="1" applyAlignment="1" applyProtection="1">
      <alignment horizontal="right" wrapText="1"/>
      <protection locked="0"/>
    </xf>
    <xf numFmtId="166" fontId="33" fillId="0" borderId="101" xfId="56" applyNumberFormat="1" applyFont="1" applyFill="1" applyBorder="1" applyAlignment="1" applyProtection="1">
      <alignment horizontal="right" wrapText="1"/>
      <protection locked="0"/>
    </xf>
    <xf numFmtId="166" fontId="31" fillId="0" borderId="85" xfId="56" applyNumberFormat="1" applyFont="1" applyFill="1" applyBorder="1" applyAlignment="1" applyProtection="1">
      <alignment vertical="center" wrapText="1"/>
      <protection/>
    </xf>
    <xf numFmtId="3" fontId="33" fillId="0" borderId="102" xfId="56" applyNumberFormat="1" applyFont="1" applyFill="1" applyBorder="1" applyAlignment="1" applyProtection="1">
      <alignment vertical="center"/>
      <protection/>
    </xf>
    <xf numFmtId="3" fontId="33" fillId="0" borderId="103" xfId="56" applyNumberFormat="1" applyFont="1" applyFill="1" applyBorder="1" applyAlignment="1" applyProtection="1">
      <alignment vertical="center"/>
      <protection/>
    </xf>
    <xf numFmtId="3" fontId="33" fillId="0" borderId="104" xfId="56" applyNumberFormat="1" applyFont="1" applyFill="1" applyBorder="1" applyAlignment="1" applyProtection="1">
      <alignment vertical="center"/>
      <protection/>
    </xf>
    <xf numFmtId="3" fontId="33" fillId="0" borderId="105" xfId="56" applyNumberFormat="1" applyFont="1" applyFill="1" applyBorder="1" applyAlignment="1" applyProtection="1">
      <alignment vertical="center"/>
      <protection/>
    </xf>
    <xf numFmtId="3" fontId="33" fillId="0" borderId="106" xfId="56" applyNumberFormat="1" applyFont="1" applyFill="1" applyBorder="1" applyAlignment="1" applyProtection="1">
      <alignment vertical="center"/>
      <protection/>
    </xf>
    <xf numFmtId="3" fontId="33" fillId="0" borderId="0" xfId="56" applyNumberFormat="1" applyFont="1" applyFill="1" applyBorder="1" applyAlignment="1" applyProtection="1">
      <alignment vertical="center"/>
      <protection/>
    </xf>
    <xf numFmtId="166" fontId="39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28" fillId="0" borderId="69" xfId="0" applyNumberFormat="1" applyFont="1" applyFill="1" applyBorder="1" applyAlignment="1" applyProtection="1">
      <alignment horizontal="center" vertical="center" wrapText="1"/>
      <protection/>
    </xf>
    <xf numFmtId="166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39" fillId="0" borderId="69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6" fontId="3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69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83" xfId="56" applyFont="1" applyFill="1" applyBorder="1" applyAlignment="1" applyProtection="1">
      <alignment horizontal="center" vertical="center"/>
      <protection/>
    </xf>
    <xf numFmtId="0" fontId="0" fillId="0" borderId="108" xfId="56" applyFont="1" applyFill="1" applyBorder="1" applyAlignment="1" applyProtection="1">
      <alignment/>
      <protection/>
    </xf>
    <xf numFmtId="3" fontId="33" fillId="0" borderId="108" xfId="56" applyNumberFormat="1" applyFont="1" applyFill="1" applyBorder="1" applyAlignment="1" applyProtection="1">
      <alignment/>
      <protection/>
    </xf>
    <xf numFmtId="3" fontId="33" fillId="0" borderId="109" xfId="56" applyNumberFormat="1" applyFont="1" applyFill="1" applyBorder="1" applyAlignment="1" applyProtection="1">
      <alignment/>
      <protection/>
    </xf>
    <xf numFmtId="166" fontId="31" fillId="0" borderId="80" xfId="56" applyNumberFormat="1" applyFont="1" applyFill="1" applyBorder="1" applyAlignment="1" applyProtection="1">
      <alignment horizontal="center" vertical="center" wrapText="1"/>
      <protection/>
    </xf>
    <xf numFmtId="166" fontId="31" fillId="0" borderId="110" xfId="56" applyNumberFormat="1" applyFont="1" applyFill="1" applyBorder="1" applyAlignment="1" applyProtection="1">
      <alignment horizontal="right" vertical="center" wrapText="1"/>
      <protection/>
    </xf>
    <xf numFmtId="166" fontId="31" fillId="0" borderId="69" xfId="56" applyNumberFormat="1" applyFont="1" applyFill="1" applyBorder="1" applyAlignment="1" applyProtection="1">
      <alignment horizontal="right" vertical="center" wrapText="1"/>
      <protection/>
    </xf>
    <xf numFmtId="3" fontId="33" fillId="0" borderId="97" xfId="56" applyNumberFormat="1" applyFont="1" applyFill="1" applyBorder="1" applyAlignment="1" applyProtection="1">
      <alignment vertical="center"/>
      <protection/>
    </xf>
    <xf numFmtId="3" fontId="33" fillId="0" borderId="81" xfId="56" applyNumberFormat="1" applyFont="1" applyFill="1" applyBorder="1" applyAlignment="1" applyProtection="1">
      <alignment vertical="center"/>
      <protection/>
    </xf>
    <xf numFmtId="3" fontId="33" fillId="0" borderId="98" xfId="56" applyNumberFormat="1" applyFont="1" applyFill="1" applyBorder="1" applyAlignment="1" applyProtection="1">
      <alignment vertical="center"/>
      <protection/>
    </xf>
    <xf numFmtId="166" fontId="28" fillId="0" borderId="82" xfId="0" applyNumberFormat="1" applyFont="1" applyFill="1" applyBorder="1" applyAlignment="1" applyProtection="1">
      <alignment horizontal="center" vertical="center" wrapText="1"/>
      <protection/>
    </xf>
    <xf numFmtId="166" fontId="29" fillId="0" borderId="82" xfId="0" applyNumberFormat="1" applyFont="1" applyFill="1" applyBorder="1" applyAlignment="1" applyProtection="1">
      <alignment horizontal="center" vertical="center" wrapText="1"/>
      <protection/>
    </xf>
    <xf numFmtId="166" fontId="30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6" fontId="30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6" fontId="3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111" xfId="0" applyNumberFormat="1" applyFont="1" applyFill="1" applyBorder="1" applyAlignment="1" applyProtection="1">
      <alignment horizontal="right" vertical="center" wrapText="1" indent="1"/>
      <protection/>
    </xf>
    <xf numFmtId="166" fontId="29" fillId="0" borderId="82" xfId="0" applyNumberFormat="1" applyFont="1" applyFill="1" applyBorder="1" applyAlignment="1" applyProtection="1">
      <alignment horizontal="right" vertical="center" wrapText="1" indent="1"/>
      <protection/>
    </xf>
    <xf numFmtId="166" fontId="39" fillId="0" borderId="111" xfId="0" applyNumberFormat="1" applyFont="1" applyFill="1" applyBorder="1" applyAlignment="1" applyProtection="1">
      <alignment horizontal="right" vertical="center" wrapText="1" indent="1"/>
      <protection/>
    </xf>
    <xf numFmtId="166" fontId="39" fillId="0" borderId="82" xfId="0" applyNumberFormat="1" applyFont="1" applyFill="1" applyBorder="1" applyAlignment="1" applyProtection="1">
      <alignment horizontal="right" vertical="center" wrapText="1" indent="1"/>
      <protection/>
    </xf>
    <xf numFmtId="166" fontId="30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6" fontId="41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41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12" xfId="56" applyFont="1" applyFill="1" applyBorder="1" applyAlignment="1" applyProtection="1">
      <alignment horizontal="center" vertical="center" wrapText="1"/>
      <protection/>
    </xf>
    <xf numFmtId="166" fontId="29" fillId="0" borderId="30" xfId="0" applyNumberFormat="1" applyFont="1" applyFill="1" applyBorder="1" applyAlignment="1" applyProtection="1">
      <alignment horizontal="right" vertical="center" wrapText="1" indent="1"/>
      <protection/>
    </xf>
    <xf numFmtId="166" fontId="41" fillId="0" borderId="38" xfId="0" applyNumberFormat="1" applyFont="1" applyFill="1" applyBorder="1" applyAlignment="1" applyProtection="1">
      <alignment horizontal="right" vertical="center" wrapText="1" indent="1"/>
      <protection/>
    </xf>
    <xf numFmtId="166" fontId="38" fillId="0" borderId="107" xfId="0" applyNumberFormat="1" applyFont="1" applyFill="1" applyBorder="1" applyAlignment="1" applyProtection="1">
      <alignment horizontal="right" vertical="center" wrapText="1" indent="1"/>
      <protection/>
    </xf>
    <xf numFmtId="166" fontId="38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13" xfId="56" applyFont="1" applyFill="1" applyBorder="1" applyAlignment="1" applyProtection="1">
      <alignment horizontal="center" vertical="center" wrapText="1"/>
      <protection/>
    </xf>
    <xf numFmtId="166" fontId="38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5" xfId="56" applyFont="1" applyFill="1" applyBorder="1" applyAlignment="1" applyProtection="1">
      <alignment horizontal="left" vertical="center" wrapText="1" indent="1"/>
      <protection/>
    </xf>
    <xf numFmtId="166" fontId="39" fillId="0" borderId="67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8" xfId="0" applyNumberFormat="1" applyFont="1" applyBorder="1" applyAlignment="1">
      <alignment/>
    </xf>
    <xf numFmtId="3" fontId="29" fillId="0" borderId="44" xfId="0" applyNumberFormat="1" applyFont="1" applyBorder="1" applyAlignment="1">
      <alignment/>
    </xf>
    <xf numFmtId="0" fontId="42" fillId="0" borderId="24" xfId="0" applyFont="1" applyFill="1" applyBorder="1" applyAlignment="1" applyProtection="1">
      <alignment horizontal="center" vertical="center"/>
      <protection/>
    </xf>
    <xf numFmtId="166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58" xfId="0" applyNumberFormat="1" applyFont="1" applyFill="1" applyBorder="1" applyAlignment="1" applyProtection="1">
      <alignment horizontal="center" wrapText="1"/>
      <protection/>
    </xf>
    <xf numFmtId="3" fontId="22" fillId="0" borderId="0" xfId="0" applyNumberFormat="1" applyFont="1" applyFill="1" applyAlignment="1" applyProtection="1">
      <alignment horizontal="right" wrapText="1"/>
      <protection/>
    </xf>
    <xf numFmtId="3" fontId="42" fillId="0" borderId="78" xfId="0" applyNumberFormat="1" applyFont="1" applyFill="1" applyBorder="1" applyAlignment="1" applyProtection="1">
      <alignment horizontal="right"/>
      <protection/>
    </xf>
    <xf numFmtId="3" fontId="39" fillId="0" borderId="1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Alignment="1" applyProtection="1">
      <alignment horizontal="right"/>
      <protection/>
    </xf>
    <xf numFmtId="3" fontId="39" fillId="0" borderId="77" xfId="0" applyNumberFormat="1" applyFont="1" applyFill="1" applyBorder="1" applyAlignment="1" applyProtection="1">
      <alignment horizontal="right" wrapText="1"/>
      <protection/>
    </xf>
    <xf numFmtId="3" fontId="39" fillId="0" borderId="69" xfId="0" applyNumberFormat="1" applyFont="1" applyFill="1" applyBorder="1" applyAlignment="1" applyProtection="1">
      <alignment horizontal="right" wrapText="1"/>
      <protection/>
    </xf>
    <xf numFmtId="3" fontId="39" fillId="0" borderId="75" xfId="0" applyNumberFormat="1" applyFont="1" applyFill="1" applyBorder="1" applyAlignment="1" applyProtection="1">
      <alignment horizontal="right" wrapText="1"/>
      <protection/>
    </xf>
    <xf numFmtId="3" fontId="0" fillId="0" borderId="78" xfId="56" applyNumberFormat="1" applyFont="1" applyFill="1" applyBorder="1" applyAlignment="1" applyProtection="1">
      <alignment horizontal="right" wrapText="1"/>
      <protection/>
    </xf>
    <xf numFmtId="3" fontId="0" fillId="0" borderId="35" xfId="56" applyNumberFormat="1" applyFont="1" applyFill="1" applyBorder="1" applyAlignment="1" applyProtection="1">
      <alignment horizontal="right" wrapText="1"/>
      <protection/>
    </xf>
    <xf numFmtId="3" fontId="0" fillId="0" borderId="18" xfId="56" applyNumberFormat="1" applyFont="1" applyFill="1" applyBorder="1" applyAlignment="1" applyProtection="1">
      <alignment horizontal="right" wrapText="1"/>
      <protection/>
    </xf>
    <xf numFmtId="3" fontId="0" fillId="0" borderId="48" xfId="56" applyNumberFormat="1" applyFont="1" applyFill="1" applyBorder="1" applyAlignment="1" applyProtection="1">
      <alignment horizontal="right" wrapText="1"/>
      <protection/>
    </xf>
    <xf numFmtId="3" fontId="0" fillId="0" borderId="107" xfId="56" applyNumberFormat="1" applyFont="1" applyFill="1" applyBorder="1" applyAlignment="1" applyProtection="1">
      <alignment horizontal="right" wrapText="1"/>
      <protection/>
    </xf>
    <xf numFmtId="3" fontId="0" fillId="0" borderId="42" xfId="56" applyNumberFormat="1" applyFont="1" applyFill="1" applyBorder="1" applyAlignment="1" applyProtection="1">
      <alignment horizontal="right" wrapText="1"/>
      <protection/>
    </xf>
    <xf numFmtId="3" fontId="39" fillId="0" borderId="69" xfId="56" applyNumberFormat="1" applyFont="1" applyFill="1" applyBorder="1" applyAlignment="1" applyProtection="1">
      <alignment horizontal="right" wrapText="1"/>
      <protection/>
    </xf>
    <xf numFmtId="3" fontId="0" fillId="0" borderId="80" xfId="56" applyNumberFormat="1" applyFont="1" applyFill="1" applyBorder="1" applyAlignment="1" applyProtection="1">
      <alignment horizontal="right" wrapText="1"/>
      <protection/>
    </xf>
    <xf numFmtId="3" fontId="39" fillId="0" borderId="12" xfId="56" applyNumberFormat="1" applyFont="1" applyFill="1" applyBorder="1" applyAlignment="1" applyProtection="1">
      <alignment horizontal="right" wrapText="1"/>
      <protection/>
    </xf>
    <xf numFmtId="3" fontId="0" fillId="0" borderId="16" xfId="56" applyNumberFormat="1" applyFont="1" applyFill="1" applyBorder="1" applyAlignment="1" applyProtection="1">
      <alignment horizontal="right" wrapText="1"/>
      <protection/>
    </xf>
    <xf numFmtId="3" fontId="0" fillId="0" borderId="22" xfId="56" applyNumberFormat="1" applyFont="1" applyFill="1" applyBorder="1" applyAlignment="1" applyProtection="1">
      <alignment horizontal="right" wrapText="1"/>
      <protection/>
    </xf>
    <xf numFmtId="3" fontId="0" fillId="0" borderId="28" xfId="56" applyNumberFormat="1" applyFont="1" applyFill="1" applyBorder="1" applyAlignment="1" applyProtection="1">
      <alignment horizontal="right" wrapText="1"/>
      <protection/>
    </xf>
    <xf numFmtId="3" fontId="39" fillId="0" borderId="0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 applyProtection="1">
      <alignment horizontal="right" wrapText="1"/>
      <protection/>
    </xf>
    <xf numFmtId="3" fontId="39" fillId="0" borderId="58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Alignment="1" applyProtection="1">
      <alignment horizontal="right" wrapText="1"/>
      <protection/>
    </xf>
    <xf numFmtId="3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53" xfId="46" applyNumberFormat="1" applyFont="1" applyFill="1" applyBorder="1" applyAlignment="1" applyProtection="1">
      <alignment/>
      <protection locked="0"/>
    </xf>
    <xf numFmtId="166" fontId="23" fillId="0" borderId="0" xfId="56" applyNumberFormat="1" applyFont="1" applyFill="1" applyBorder="1" applyAlignment="1" applyProtection="1">
      <alignment horizontal="left" vertical="center"/>
      <protection/>
    </xf>
    <xf numFmtId="166" fontId="26" fillId="0" borderId="10" xfId="56" applyNumberFormat="1" applyFont="1" applyFill="1" applyBorder="1" applyAlignment="1" applyProtection="1">
      <alignment horizontal="left" vertical="center"/>
      <protection/>
    </xf>
    <xf numFmtId="166" fontId="26" fillId="0" borderId="10" xfId="56" applyNumberFormat="1" applyFont="1" applyFill="1" applyBorder="1" applyAlignment="1" applyProtection="1">
      <alignment horizontal="left"/>
      <protection/>
    </xf>
    <xf numFmtId="166" fontId="28" fillId="0" borderId="31" xfId="0" applyNumberFormat="1" applyFont="1" applyFill="1" applyBorder="1" applyAlignment="1" applyProtection="1">
      <alignment horizontal="center" vertical="center" wrapText="1"/>
      <protection/>
    </xf>
    <xf numFmtId="166" fontId="28" fillId="0" borderId="11" xfId="0" applyNumberFormat="1" applyFont="1" applyFill="1" applyBorder="1" applyAlignment="1" applyProtection="1">
      <alignment horizontal="center" vertical="center" wrapText="1"/>
      <protection/>
    </xf>
    <xf numFmtId="166" fontId="28" fillId="0" borderId="50" xfId="0" applyNumberFormat="1" applyFont="1" applyFill="1" applyBorder="1" applyAlignment="1" applyProtection="1">
      <alignment horizontal="center" vertical="center" wrapText="1"/>
      <protection/>
    </xf>
    <xf numFmtId="166" fontId="39" fillId="0" borderId="0" xfId="0" applyNumberFormat="1" applyFont="1" applyFill="1" applyBorder="1" applyAlignment="1" applyProtection="1">
      <alignment horizontal="center" vertical="center" wrapText="1"/>
      <protection/>
    </xf>
    <xf numFmtId="166" fontId="38" fillId="0" borderId="0" xfId="0" applyNumberFormat="1" applyFont="1" applyFill="1" applyBorder="1" applyAlignment="1" applyProtection="1">
      <alignment horizontal="center" textRotation="180" wrapText="1"/>
      <protection/>
    </xf>
    <xf numFmtId="166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66" fontId="31" fillId="0" borderId="0" xfId="5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9" fillId="0" borderId="13" xfId="56" applyFont="1" applyFill="1" applyBorder="1" applyAlignment="1">
      <alignment horizontal="center" vertical="center" wrapText="1"/>
      <protection/>
    </xf>
    <xf numFmtId="0" fontId="39" fillId="0" borderId="14" xfId="56" applyFont="1" applyFill="1" applyBorder="1" applyAlignment="1">
      <alignment horizontal="center" vertical="center" wrapText="1"/>
      <protection/>
    </xf>
    <xf numFmtId="0" fontId="39" fillId="0" borderId="24" xfId="56" applyFont="1" applyFill="1" applyBorder="1" applyAlignment="1">
      <alignment horizontal="center" vertical="center" wrapText="1"/>
      <protection/>
    </xf>
    <xf numFmtId="0" fontId="39" fillId="0" borderId="73" xfId="56" applyFont="1" applyFill="1" applyBorder="1" applyAlignment="1">
      <alignment horizontal="center" vertical="center" wrapText="1"/>
      <protection/>
    </xf>
    <xf numFmtId="0" fontId="28" fillId="0" borderId="11" xfId="56" applyFont="1" applyFill="1" applyBorder="1" applyAlignment="1" applyProtection="1">
      <alignment horizontal="left"/>
      <protection/>
    </xf>
    <xf numFmtId="0" fontId="30" fillId="0" borderId="108" xfId="56" applyFont="1" applyFill="1" applyBorder="1" applyAlignment="1">
      <alignment horizontal="justify" vertical="center" wrapText="1"/>
      <protection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458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2020.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9"/>
  <sheetViews>
    <sheetView zoomScale="120" zoomScaleNormal="120" zoomScalePageLayoutView="0" workbookViewId="0" topLeftCell="A1">
      <selection activeCell="L6" sqref="L6"/>
    </sheetView>
  </sheetViews>
  <sheetFormatPr defaultColWidth="9.00390625" defaultRowHeight="12.75"/>
  <cols>
    <col min="1" max="1" width="5.625" style="166" customWidth="1"/>
    <col min="2" max="2" width="66.875" style="166" customWidth="1"/>
    <col min="3" max="3" width="27.00390625" style="166" customWidth="1"/>
    <col min="4" max="16384" width="9.375" style="166" customWidth="1"/>
  </cols>
  <sheetData>
    <row r="1" spans="1:3" ht="33" customHeight="1">
      <c r="A1" s="487" t="str">
        <f>+CONCATENATE("Bakonyszombathely Önkormányzat ",CONCATENATE(LEFT(ÖSSZEFÜGGÉSEK!A5,4),". évi adósságot keletkeztető fejlesztési céljai"))</f>
        <v>Bakonyszombathely Önkormányzat 2020. évi adósságot keletkeztető fejlesztési céljai</v>
      </c>
      <c r="B1" s="487"/>
      <c r="C1" s="487"/>
    </row>
    <row r="2" spans="1:3" ht="33" customHeight="1">
      <c r="A2" s="167"/>
      <c r="B2" s="167"/>
      <c r="C2" s="167"/>
    </row>
    <row r="3" spans="1:4" ht="15.75" customHeight="1">
      <c r="A3" s="168"/>
      <c r="B3" s="168"/>
      <c r="C3" s="190" t="s">
        <v>359</v>
      </c>
      <c r="D3" s="169"/>
    </row>
    <row r="4" spans="1:3" ht="26.25" customHeight="1">
      <c r="A4" s="191" t="s">
        <v>360</v>
      </c>
      <c r="B4" s="192" t="s">
        <v>376</v>
      </c>
      <c r="C4" s="193" t="s">
        <v>377</v>
      </c>
    </row>
    <row r="5" spans="1:3" ht="15">
      <c r="A5" s="194"/>
      <c r="B5" s="195" t="s">
        <v>18</v>
      </c>
      <c r="C5" s="196" t="s">
        <v>19</v>
      </c>
    </row>
    <row r="6" spans="1:3" ht="15">
      <c r="A6" s="197" t="s">
        <v>20</v>
      </c>
      <c r="B6" s="208" t="s">
        <v>467</v>
      </c>
      <c r="C6" s="473">
        <v>260035832</v>
      </c>
    </row>
    <row r="7" spans="1:3" ht="15">
      <c r="A7" s="200" t="s">
        <v>34</v>
      </c>
      <c r="B7" s="209"/>
      <c r="C7" s="210"/>
    </row>
    <row r="8" spans="1:3" ht="15">
      <c r="A8" s="204" t="s">
        <v>48</v>
      </c>
      <c r="B8" s="211"/>
      <c r="C8" s="212"/>
    </row>
    <row r="9" spans="1:3" s="189" customFormat="1" ht="17.25" customHeight="1">
      <c r="A9" s="213" t="s">
        <v>230</v>
      </c>
      <c r="B9" s="214" t="s">
        <v>378</v>
      </c>
      <c r="C9" s="207">
        <f>SUM(C6:C8)</f>
        <v>260035832</v>
      </c>
    </row>
  </sheetData>
  <sheetProtection selectLockedCells="1" selectUnlockedCells="1"/>
  <mergeCells count="1">
    <mergeCell ref="A1:C1"/>
  </mergeCells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8. melléklet a 8/2020. (VI.30.)számú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C2:M30"/>
  <sheetViews>
    <sheetView zoomScalePageLayoutView="0" workbookViewId="0" topLeftCell="A1">
      <selection activeCell="G22" sqref="G22"/>
    </sheetView>
  </sheetViews>
  <sheetFormatPr defaultColWidth="9.00390625" defaultRowHeight="12.75"/>
  <cols>
    <col min="2" max="2" width="6.125" style="0" customWidth="1"/>
    <col min="7" max="7" width="31.50390625" style="0" customWidth="1"/>
  </cols>
  <sheetData>
    <row r="2" spans="7:8" ht="12.75">
      <c r="G2" s="496"/>
      <c r="H2" s="496"/>
    </row>
    <row r="4" spans="3:7" ht="18">
      <c r="C4" s="497" t="s">
        <v>469</v>
      </c>
      <c r="D4" s="497"/>
      <c r="E4" s="497"/>
      <c r="F4" s="497"/>
      <c r="G4" s="497"/>
    </row>
    <row r="5" ht="12.75">
      <c r="C5" s="215"/>
    </row>
    <row r="6" spans="3:4" ht="12.75">
      <c r="C6" s="498"/>
      <c r="D6" s="498"/>
    </row>
    <row r="8" ht="12.75">
      <c r="F8" t="s">
        <v>379</v>
      </c>
    </row>
    <row r="9" spans="3:7" ht="15.75">
      <c r="C9" s="216" t="s">
        <v>380</v>
      </c>
      <c r="D9" s="217"/>
      <c r="E9" s="218"/>
      <c r="F9" s="219"/>
      <c r="G9" s="220" t="s">
        <v>468</v>
      </c>
    </row>
    <row r="10" spans="3:7" ht="15.75">
      <c r="C10" s="221"/>
      <c r="D10" s="222"/>
      <c r="E10" s="222"/>
      <c r="F10" s="223"/>
      <c r="G10" s="224" t="s">
        <v>381</v>
      </c>
    </row>
    <row r="11" spans="3:7" ht="15.75">
      <c r="C11" s="221"/>
      <c r="D11" s="222"/>
      <c r="E11" s="222"/>
      <c r="F11" s="223"/>
      <c r="G11" s="225"/>
    </row>
    <row r="12" spans="3:7" ht="15.75">
      <c r="C12" s="226" t="s">
        <v>382</v>
      </c>
      <c r="D12" s="227"/>
      <c r="E12" s="227"/>
      <c r="F12" s="228"/>
      <c r="G12" s="119"/>
    </row>
    <row r="13" spans="3:7" ht="15.75">
      <c r="C13" s="229"/>
      <c r="D13" s="227"/>
      <c r="E13" s="227"/>
      <c r="F13" s="228"/>
      <c r="G13" s="119"/>
    </row>
    <row r="14" spans="3:7" ht="15.75">
      <c r="C14" s="229" t="s">
        <v>383</v>
      </c>
      <c r="D14" s="227"/>
      <c r="E14" s="227"/>
      <c r="F14" s="228"/>
      <c r="G14" s="231"/>
    </row>
    <row r="15" spans="3:7" ht="15.75">
      <c r="C15" s="229"/>
      <c r="D15" s="227"/>
      <c r="E15" s="227"/>
      <c r="F15" s="228"/>
      <c r="G15" s="119"/>
    </row>
    <row r="16" spans="3:7" ht="15.75">
      <c r="C16" s="229" t="s">
        <v>384</v>
      </c>
      <c r="D16" s="227"/>
      <c r="E16" s="227"/>
      <c r="F16" s="228"/>
      <c r="G16" s="231">
        <v>16000000</v>
      </c>
    </row>
    <row r="17" spans="3:7" ht="15.75">
      <c r="C17" s="229"/>
      <c r="D17" s="227"/>
      <c r="E17" s="227"/>
      <c r="F17" s="228"/>
      <c r="G17" s="119"/>
    </row>
    <row r="18" spans="3:7" ht="15.75">
      <c r="C18" s="226" t="s">
        <v>385</v>
      </c>
      <c r="D18" s="230"/>
      <c r="E18" s="227"/>
      <c r="F18" s="228"/>
      <c r="G18" s="294">
        <f>SUM(G14:G16)</f>
        <v>16000000</v>
      </c>
    </row>
    <row r="19" spans="3:7" ht="15.75">
      <c r="C19" s="229"/>
      <c r="D19" s="227"/>
      <c r="E19" s="227"/>
      <c r="F19" s="228"/>
      <c r="G19" s="119"/>
    </row>
    <row r="20" spans="3:7" ht="15.75">
      <c r="C20" s="229"/>
      <c r="D20" s="227"/>
      <c r="E20" s="227"/>
      <c r="F20" s="228"/>
      <c r="G20" s="119"/>
    </row>
    <row r="21" spans="3:7" ht="15.75">
      <c r="C21" s="226" t="s">
        <v>386</v>
      </c>
      <c r="D21" s="230"/>
      <c r="E21" s="227"/>
      <c r="F21" s="228"/>
      <c r="G21" s="119"/>
    </row>
    <row r="22" spans="3:7" ht="15.75">
      <c r="C22" s="229" t="s">
        <v>387</v>
      </c>
      <c r="D22" s="227"/>
      <c r="E22" s="227"/>
      <c r="F22" s="228"/>
      <c r="G22" s="231">
        <v>1040517</v>
      </c>
    </row>
    <row r="23" spans="3:7" ht="15.75">
      <c r="C23" s="229"/>
      <c r="D23" s="227"/>
      <c r="E23" s="227"/>
      <c r="F23" s="228"/>
      <c r="G23" s="231"/>
    </row>
    <row r="24" spans="3:7" ht="15.75">
      <c r="C24" s="229" t="s">
        <v>388</v>
      </c>
      <c r="D24" s="227"/>
      <c r="E24" s="227"/>
      <c r="F24" s="228"/>
      <c r="G24" s="231"/>
    </row>
    <row r="25" spans="3:7" ht="15.75">
      <c r="C25" s="229"/>
      <c r="D25" s="227"/>
      <c r="E25" s="227"/>
      <c r="F25" s="228"/>
      <c r="G25" s="232"/>
    </row>
    <row r="26" spans="3:7" ht="15.75">
      <c r="C26" s="226" t="s">
        <v>389</v>
      </c>
      <c r="D26" s="230"/>
      <c r="E26" s="230"/>
      <c r="F26" s="228"/>
      <c r="G26" s="233">
        <f>SUM(G22:G25)</f>
        <v>1040517</v>
      </c>
    </row>
    <row r="27" spans="3:7" ht="15.75">
      <c r="C27" s="234"/>
      <c r="D27" s="235"/>
      <c r="E27" s="235"/>
      <c r="F27" s="236"/>
      <c r="G27" s="237"/>
    </row>
    <row r="30" ht="12.75">
      <c r="M30" t="s">
        <v>326</v>
      </c>
    </row>
  </sheetData>
  <sheetProtection selectLockedCells="1" selectUnlockedCells="1"/>
  <mergeCells count="3">
    <mergeCell ref="G2:H2"/>
    <mergeCell ref="C4:G4"/>
    <mergeCell ref="C6:D6"/>
  </mergeCells>
  <conditionalFormatting sqref="D49:E49 B8:D8 B18:E18 E11:E17 E25:E32 B32:D32 E35:E42 B42:D42 E5:E8 E2:E3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&amp;"Times New Roman CE,Normál"9.&amp;"Times New Roman CE,Dőlt" melléklet a 8/2020. (VI.30.) számú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7.125" style="238" customWidth="1"/>
    <col min="2" max="2" width="15.625" style="239" customWidth="1"/>
    <col min="3" max="3" width="16.375" style="239" customWidth="1"/>
    <col min="4" max="4" width="16.625" style="239" customWidth="1"/>
    <col min="5" max="5" width="18.875" style="65" customWidth="1"/>
    <col min="6" max="7" width="12.875" style="239" customWidth="1"/>
    <col min="8" max="8" width="13.875" style="239" customWidth="1"/>
    <col min="9" max="16384" width="9.375" style="239" customWidth="1"/>
  </cols>
  <sheetData>
    <row r="1" spans="1:5" ht="25.5" customHeight="1">
      <c r="A1" s="499" t="s">
        <v>471</v>
      </c>
      <c r="B1" s="499"/>
      <c r="C1" s="499"/>
      <c r="D1" s="499"/>
      <c r="E1" s="499"/>
    </row>
    <row r="2" spans="1:5" ht="22.5" customHeight="1">
      <c r="A2" s="66"/>
      <c r="B2" s="65"/>
      <c r="C2" s="65"/>
      <c r="D2" s="65"/>
      <c r="E2" s="240" t="s">
        <v>261</v>
      </c>
    </row>
    <row r="3" spans="1:5" s="241" customFormat="1" ht="44.25" customHeight="1">
      <c r="A3" s="68" t="s">
        <v>390</v>
      </c>
      <c r="B3" s="69" t="s">
        <v>472</v>
      </c>
      <c r="C3" s="69" t="s">
        <v>439</v>
      </c>
      <c r="D3" s="69" t="str">
        <f>+'1.1.sz.mell.'!C3</f>
        <v>2020. évi előirányzat</v>
      </c>
      <c r="E3" s="70" t="str">
        <f>+CONCATENATE(LEFT(ÖSSZEFÜGGÉSEK!A5,4),". utáni szükséglet")</f>
        <v>2020. utáni szükséglet</v>
      </c>
    </row>
    <row r="4" spans="1:5" s="65" customFormat="1" ht="12" customHeight="1">
      <c r="A4" s="242" t="s">
        <v>18</v>
      </c>
      <c r="B4" s="243" t="s">
        <v>19</v>
      </c>
      <c r="C4" s="243" t="s">
        <v>265</v>
      </c>
      <c r="D4" s="243" t="s">
        <v>364</v>
      </c>
      <c r="E4" s="244" t="s">
        <v>391</v>
      </c>
    </row>
    <row r="5" spans="1:5" ht="33.75" customHeight="1">
      <c r="A5" s="245" t="s">
        <v>431</v>
      </c>
      <c r="B5" s="246">
        <v>16934454</v>
      </c>
      <c r="C5" s="440">
        <v>7286352</v>
      </c>
      <c r="D5" s="246">
        <f>B5+C5</f>
        <v>24220806</v>
      </c>
      <c r="E5" s="247"/>
    </row>
    <row r="6" spans="1:5" ht="15.75" customHeight="1">
      <c r="A6" s="245" t="s">
        <v>473</v>
      </c>
      <c r="B6" s="246">
        <v>244230303</v>
      </c>
      <c r="C6" s="440">
        <v>15805529</v>
      </c>
      <c r="D6" s="246">
        <f aca="true" t="shared" si="0" ref="D6:D19">B6+C6</f>
        <v>260035832</v>
      </c>
      <c r="E6" s="247"/>
    </row>
    <row r="7" spans="1:5" ht="15.75" customHeight="1">
      <c r="A7" s="245" t="s">
        <v>474</v>
      </c>
      <c r="B7" s="246">
        <v>254000</v>
      </c>
      <c r="C7" s="440"/>
      <c r="D7" s="246">
        <f t="shared" si="0"/>
        <v>254000</v>
      </c>
      <c r="E7" s="247"/>
    </row>
    <row r="8" spans="1:5" ht="15.75" customHeight="1">
      <c r="A8" s="245" t="s">
        <v>475</v>
      </c>
      <c r="B8" s="246">
        <v>1270000</v>
      </c>
      <c r="C8" s="440"/>
      <c r="D8" s="246">
        <f t="shared" si="0"/>
        <v>1270000</v>
      </c>
      <c r="E8" s="247"/>
    </row>
    <row r="9" spans="1:5" ht="15.75" customHeight="1">
      <c r="A9" s="245" t="s">
        <v>476</v>
      </c>
      <c r="B9" s="246">
        <v>371818</v>
      </c>
      <c r="C9" s="440"/>
      <c r="D9" s="246">
        <f t="shared" si="0"/>
        <v>371818</v>
      </c>
      <c r="E9" s="247"/>
    </row>
    <row r="10" spans="1:5" ht="15.75" customHeight="1">
      <c r="A10" s="248" t="s">
        <v>433</v>
      </c>
      <c r="B10" s="246">
        <v>381000</v>
      </c>
      <c r="C10" s="440"/>
      <c r="D10" s="246">
        <f t="shared" si="0"/>
        <v>381000</v>
      </c>
      <c r="E10" s="247"/>
    </row>
    <row r="11" spans="1:5" ht="15.75" customHeight="1">
      <c r="A11" s="248" t="s">
        <v>432</v>
      </c>
      <c r="B11" s="246">
        <v>31750</v>
      </c>
      <c r="C11" s="441"/>
      <c r="D11" s="246">
        <f t="shared" si="0"/>
        <v>31750</v>
      </c>
      <c r="E11" s="247"/>
    </row>
    <row r="12" spans="1:5" ht="15.75" customHeight="1">
      <c r="A12" s="245" t="s">
        <v>477</v>
      </c>
      <c r="B12" s="246">
        <v>3876882</v>
      </c>
      <c r="C12" s="440">
        <v>-3876882</v>
      </c>
      <c r="D12" s="246">
        <f t="shared" si="0"/>
        <v>0</v>
      </c>
      <c r="E12" s="247"/>
    </row>
    <row r="13" spans="1:5" ht="15.75" customHeight="1">
      <c r="A13" s="335" t="s">
        <v>478</v>
      </c>
      <c r="B13" s="336">
        <v>1600200</v>
      </c>
      <c r="C13" s="439"/>
      <c r="D13" s="246">
        <f t="shared" si="0"/>
        <v>1600200</v>
      </c>
      <c r="E13" s="247"/>
    </row>
    <row r="14" spans="1:5" ht="15.75" customHeight="1">
      <c r="A14" s="335" t="s">
        <v>479</v>
      </c>
      <c r="B14" s="336">
        <v>317500</v>
      </c>
      <c r="C14" s="439"/>
      <c r="D14" s="246">
        <f t="shared" si="0"/>
        <v>317500</v>
      </c>
      <c r="E14" s="247"/>
    </row>
    <row r="15" spans="1:5" ht="15.75" customHeight="1">
      <c r="A15" s="335"/>
      <c r="B15" s="336"/>
      <c r="C15" s="439"/>
      <c r="D15" s="246">
        <f t="shared" si="0"/>
        <v>0</v>
      </c>
      <c r="E15" s="247"/>
    </row>
    <row r="16" spans="1:5" ht="15.75" customHeight="1">
      <c r="A16" s="251"/>
      <c r="B16" s="250"/>
      <c r="C16" s="439"/>
      <c r="D16" s="246">
        <f t="shared" si="0"/>
        <v>0</v>
      </c>
      <c r="E16" s="247"/>
    </row>
    <row r="17" spans="1:5" ht="15.75" customHeight="1">
      <c r="A17" s="251"/>
      <c r="B17" s="250"/>
      <c r="C17" s="441"/>
      <c r="D17" s="246">
        <f t="shared" si="0"/>
        <v>0</v>
      </c>
      <c r="E17" s="247"/>
    </row>
    <row r="18" spans="1:5" ht="15.75" customHeight="1">
      <c r="A18" s="251"/>
      <c r="B18" s="250"/>
      <c r="C18" s="249"/>
      <c r="D18" s="246">
        <f t="shared" si="0"/>
        <v>0</v>
      </c>
      <c r="E18" s="247"/>
    </row>
    <row r="19" spans="1:5" ht="15.75" customHeight="1">
      <c r="A19" s="251"/>
      <c r="B19" s="250"/>
      <c r="C19" s="249"/>
      <c r="D19" s="246">
        <f t="shared" si="0"/>
        <v>0</v>
      </c>
      <c r="E19" s="247">
        <f>B19-D19</f>
        <v>0</v>
      </c>
    </row>
    <row r="20" spans="1:5" ht="15.75" customHeight="1">
      <c r="A20" s="251"/>
      <c r="B20" s="250"/>
      <c r="C20" s="249"/>
      <c r="D20" s="246">
        <f>B20</f>
        <v>0</v>
      </c>
      <c r="E20" s="247">
        <f>B20-D20</f>
        <v>0</v>
      </c>
    </row>
    <row r="21" spans="1:5" ht="15.75" customHeight="1" thickBot="1">
      <c r="A21" s="83"/>
      <c r="B21" s="252"/>
      <c r="C21" s="253"/>
      <c r="D21" s="246">
        <f>B21</f>
        <v>0</v>
      </c>
      <c r="E21" s="247">
        <f>B21-D21</f>
        <v>0</v>
      </c>
    </row>
    <row r="22" spans="1:5" s="257" customFormat="1" ht="18" customHeight="1" thickBot="1">
      <c r="A22" s="254" t="s">
        <v>392</v>
      </c>
      <c r="B22" s="255">
        <f>SUM(B5:B21)</f>
        <v>269267907</v>
      </c>
      <c r="C22" s="255">
        <v>3822550</v>
      </c>
      <c r="D22" s="255">
        <f>SUM(D5:D21)</f>
        <v>288482906</v>
      </c>
      <c r="E22" s="256">
        <f>SUM(E5:E21)</f>
        <v>0</v>
      </c>
    </row>
    <row r="26" ht="12.75">
      <c r="I26" s="239" t="s">
        <v>326</v>
      </c>
    </row>
  </sheetData>
  <sheetProtection selectLockedCells="1" selectUnlockedCells="1"/>
  <mergeCells count="1">
    <mergeCell ref="A1:E1"/>
  </mergeCells>
  <printOptions horizontalCentered="1"/>
  <pageMargins left="0.7874015748031497" right="0.7874015748031497" top="0.5118110236220472" bottom="0.3937007874015748" header="0.15748031496062992" footer="0.2362204724409449"/>
  <pageSetup horizontalDpi="300" verticalDpi="300" orientation="landscape" paperSize="9" scale="105" r:id="rId1"/>
  <headerFooter alignWithMargins="0">
    <oddHeader>&amp;R&amp;"Times New Roman CE,Félkövér dőlt"&amp;11 &amp;"Times New Roman CE,Dőlt"10. melléklet a 8/2020. (VI.30.)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PageLayoutView="0" workbookViewId="0" topLeftCell="A16">
      <selection activeCell="D61" sqref="D61"/>
    </sheetView>
  </sheetViews>
  <sheetFormatPr defaultColWidth="9.00390625" defaultRowHeight="12.75"/>
  <cols>
    <col min="1" max="1" width="13.875" style="264" customWidth="1"/>
    <col min="2" max="2" width="79.125" style="265" customWidth="1"/>
    <col min="3" max="3" width="18.00390625" style="471" customWidth="1"/>
    <col min="4" max="4" width="21.50390625" style="265" customWidth="1"/>
    <col min="5" max="16384" width="9.375" style="265" customWidth="1"/>
  </cols>
  <sheetData>
    <row r="1" spans="1:4" s="267" customFormat="1" ht="21" customHeight="1" thickBot="1">
      <c r="A1" s="258"/>
      <c r="B1" s="259"/>
      <c r="C1" s="449"/>
      <c r="D1" s="266"/>
    </row>
    <row r="2" spans="1:4" s="268" customFormat="1" ht="36" customHeight="1">
      <c r="A2" s="295" t="s">
        <v>400</v>
      </c>
      <c r="B2" s="444" t="s">
        <v>430</v>
      </c>
      <c r="C2" s="450"/>
      <c r="D2" s="296" t="s">
        <v>399</v>
      </c>
    </row>
    <row r="3" spans="1:4" s="268" customFormat="1" ht="26.25" thickBot="1">
      <c r="A3" s="297" t="s">
        <v>393</v>
      </c>
      <c r="B3" s="298" t="s">
        <v>394</v>
      </c>
      <c r="C3" s="451"/>
      <c r="D3" s="299"/>
    </row>
    <row r="4" spans="3:4" s="269" customFormat="1" ht="15.75" customHeight="1" thickBot="1">
      <c r="C4" s="452"/>
      <c r="D4" s="260" t="s">
        <v>429</v>
      </c>
    </row>
    <row r="5" spans="1:4" ht="13.5" thickBot="1">
      <c r="A5" s="300" t="s">
        <v>395</v>
      </c>
      <c r="B5" s="301" t="s">
        <v>396</v>
      </c>
      <c r="C5" s="453" t="s">
        <v>456</v>
      </c>
      <c r="D5" s="302" t="s">
        <v>457</v>
      </c>
    </row>
    <row r="6" spans="1:4" s="270" customFormat="1" ht="12.75" customHeight="1" thickBot="1">
      <c r="A6" s="303"/>
      <c r="B6" s="304" t="s">
        <v>18</v>
      </c>
      <c r="C6" s="454"/>
      <c r="D6" s="305" t="s">
        <v>19</v>
      </c>
    </row>
    <row r="7" spans="1:4" s="270" customFormat="1" ht="15.75" customHeight="1" thickBot="1">
      <c r="A7" s="306"/>
      <c r="B7" s="307" t="s">
        <v>262</v>
      </c>
      <c r="C7" s="455"/>
      <c r="D7" s="308"/>
    </row>
    <row r="8" spans="1:4" s="271" customFormat="1" ht="12" customHeight="1" thickBot="1">
      <c r="A8" s="303" t="s">
        <v>20</v>
      </c>
      <c r="B8" s="309" t="s">
        <v>401</v>
      </c>
      <c r="C8" s="454"/>
      <c r="D8" s="283">
        <f>SUM(D9:D19)</f>
        <v>0</v>
      </c>
    </row>
    <row r="9" spans="1:4" s="271" customFormat="1" ht="12" customHeight="1">
      <c r="A9" s="310" t="s">
        <v>22</v>
      </c>
      <c r="B9" s="311" t="s">
        <v>81</v>
      </c>
      <c r="C9" s="456"/>
      <c r="D9" s="312"/>
    </row>
    <row r="10" spans="1:4" s="271" customFormat="1" ht="12" customHeight="1">
      <c r="A10" s="313" t="s">
        <v>24</v>
      </c>
      <c r="B10" s="314" t="s">
        <v>83</v>
      </c>
      <c r="C10" s="457"/>
      <c r="D10" s="282"/>
    </row>
    <row r="11" spans="1:4" s="271" customFormat="1" ht="12" customHeight="1">
      <c r="A11" s="313" t="s">
        <v>26</v>
      </c>
      <c r="B11" s="314" t="s">
        <v>85</v>
      </c>
      <c r="C11" s="457"/>
      <c r="D11" s="282"/>
    </row>
    <row r="12" spans="1:4" s="271" customFormat="1" ht="12" customHeight="1">
      <c r="A12" s="313" t="s">
        <v>28</v>
      </c>
      <c r="B12" s="314" t="s">
        <v>87</v>
      </c>
      <c r="C12" s="457"/>
      <c r="D12" s="282"/>
    </row>
    <row r="13" spans="1:4" s="271" customFormat="1" ht="12" customHeight="1">
      <c r="A13" s="313" t="s">
        <v>30</v>
      </c>
      <c r="B13" s="314" t="s">
        <v>89</v>
      </c>
      <c r="C13" s="457"/>
      <c r="D13" s="282"/>
    </row>
    <row r="14" spans="1:4" s="271" customFormat="1" ht="12" customHeight="1">
      <c r="A14" s="313" t="s">
        <v>32</v>
      </c>
      <c r="B14" s="314" t="s">
        <v>402</v>
      </c>
      <c r="C14" s="458"/>
      <c r="D14" s="282"/>
    </row>
    <row r="15" spans="1:4" s="271" customFormat="1" ht="12" customHeight="1">
      <c r="A15" s="313" t="s">
        <v>182</v>
      </c>
      <c r="B15" s="315" t="s">
        <v>403</v>
      </c>
      <c r="C15" s="458"/>
      <c r="D15" s="282"/>
    </row>
    <row r="16" spans="1:4" s="271" customFormat="1" ht="12" customHeight="1">
      <c r="A16" s="313" t="s">
        <v>184</v>
      </c>
      <c r="B16" s="314" t="s">
        <v>404</v>
      </c>
      <c r="C16" s="458"/>
      <c r="D16" s="284"/>
    </row>
    <row r="17" spans="1:4" s="272" customFormat="1" ht="12" customHeight="1">
      <c r="A17" s="313" t="s">
        <v>186</v>
      </c>
      <c r="B17" s="314" t="s">
        <v>97</v>
      </c>
      <c r="C17" s="457"/>
      <c r="D17" s="282"/>
    </row>
    <row r="18" spans="1:4" s="272" customFormat="1" ht="12" customHeight="1">
      <c r="A18" s="313" t="s">
        <v>188</v>
      </c>
      <c r="B18" s="314" t="s">
        <v>99</v>
      </c>
      <c r="C18" s="459"/>
      <c r="D18" s="316"/>
    </row>
    <row r="19" spans="1:4" s="272" customFormat="1" ht="12" customHeight="1" thickBot="1">
      <c r="A19" s="313" t="s">
        <v>190</v>
      </c>
      <c r="B19" s="315" t="s">
        <v>101</v>
      </c>
      <c r="C19" s="460"/>
      <c r="D19" s="316"/>
    </row>
    <row r="20" spans="1:4" s="271" customFormat="1" ht="12" customHeight="1" thickBot="1">
      <c r="A20" s="303" t="s">
        <v>34</v>
      </c>
      <c r="B20" s="309" t="s">
        <v>405</v>
      </c>
      <c r="C20" s="454"/>
      <c r="D20" s="283">
        <f>SUM(D21:D23)</f>
        <v>0</v>
      </c>
    </row>
    <row r="21" spans="1:4" s="272" customFormat="1" ht="12" customHeight="1">
      <c r="A21" s="313" t="s">
        <v>36</v>
      </c>
      <c r="B21" s="317" t="s">
        <v>37</v>
      </c>
      <c r="C21" s="461"/>
      <c r="D21" s="282"/>
    </row>
    <row r="22" spans="1:4" s="272" customFormat="1" ht="12" customHeight="1">
      <c r="A22" s="313" t="s">
        <v>38</v>
      </c>
      <c r="B22" s="314" t="s">
        <v>406</v>
      </c>
      <c r="C22" s="457"/>
      <c r="D22" s="282"/>
    </row>
    <row r="23" spans="1:4" s="272" customFormat="1" ht="12" customHeight="1">
      <c r="A23" s="313" t="s">
        <v>40</v>
      </c>
      <c r="B23" s="314" t="s">
        <v>407</v>
      </c>
      <c r="C23" s="457"/>
      <c r="D23" s="282"/>
    </row>
    <row r="24" spans="1:4" s="272" customFormat="1" ht="12" customHeight="1" thickBot="1">
      <c r="A24" s="313" t="s">
        <v>42</v>
      </c>
      <c r="B24" s="314" t="s">
        <v>408</v>
      </c>
      <c r="C24" s="457"/>
      <c r="D24" s="282"/>
    </row>
    <row r="25" spans="1:4" s="272" customFormat="1" ht="12" customHeight="1" thickBot="1">
      <c r="A25" s="303" t="s">
        <v>48</v>
      </c>
      <c r="B25" s="318" t="s">
        <v>272</v>
      </c>
      <c r="C25" s="462"/>
      <c r="D25" s="319"/>
    </row>
    <row r="26" spans="1:4" s="272" customFormat="1" ht="12" customHeight="1" thickBot="1">
      <c r="A26" s="303" t="s">
        <v>230</v>
      </c>
      <c r="B26" s="318" t="s">
        <v>409</v>
      </c>
      <c r="C26" s="462"/>
      <c r="D26" s="283">
        <f>+D27+D28+D29</f>
        <v>0</v>
      </c>
    </row>
    <row r="27" spans="1:4" s="272" customFormat="1" ht="12" customHeight="1">
      <c r="A27" s="320" t="s">
        <v>64</v>
      </c>
      <c r="B27" s="317" t="s">
        <v>51</v>
      </c>
      <c r="C27" s="461"/>
      <c r="D27" s="281"/>
    </row>
    <row r="28" spans="1:4" s="272" customFormat="1" ht="12" customHeight="1">
      <c r="A28" s="320" t="s">
        <v>66</v>
      </c>
      <c r="B28" s="317" t="s">
        <v>406</v>
      </c>
      <c r="C28" s="461"/>
      <c r="D28" s="282"/>
    </row>
    <row r="29" spans="1:4" s="272" customFormat="1" ht="12" customHeight="1">
      <c r="A29" s="320" t="s">
        <v>68</v>
      </c>
      <c r="B29" s="314" t="s">
        <v>410</v>
      </c>
      <c r="C29" s="457"/>
      <c r="D29" s="282"/>
    </row>
    <row r="30" spans="1:4" s="272" customFormat="1" ht="12" customHeight="1" thickBot="1">
      <c r="A30" s="313" t="s">
        <v>70</v>
      </c>
      <c r="B30" s="321" t="s">
        <v>411</v>
      </c>
      <c r="C30" s="463"/>
      <c r="D30" s="322"/>
    </row>
    <row r="31" spans="1:4" s="272" customFormat="1" ht="12" customHeight="1" thickBot="1">
      <c r="A31" s="303" t="s">
        <v>78</v>
      </c>
      <c r="B31" s="318" t="s">
        <v>412</v>
      </c>
      <c r="C31" s="464"/>
      <c r="D31" s="89">
        <f>+D32+D33+D34</f>
        <v>0</v>
      </c>
    </row>
    <row r="32" spans="1:4" s="272" customFormat="1" ht="12" customHeight="1">
      <c r="A32" s="320" t="s">
        <v>80</v>
      </c>
      <c r="B32" s="317" t="s">
        <v>105</v>
      </c>
      <c r="C32" s="465"/>
      <c r="D32" s="445"/>
    </row>
    <row r="33" spans="1:4" s="272" customFormat="1" ht="12" customHeight="1">
      <c r="A33" s="320" t="s">
        <v>82</v>
      </c>
      <c r="B33" s="314" t="s">
        <v>107</v>
      </c>
      <c r="C33" s="458"/>
      <c r="D33" s="446"/>
    </row>
    <row r="34" spans="1:4" s="272" customFormat="1" ht="12" customHeight="1" thickBot="1">
      <c r="A34" s="313" t="s">
        <v>84</v>
      </c>
      <c r="B34" s="321" t="s">
        <v>109</v>
      </c>
      <c r="C34" s="466"/>
      <c r="D34" s="447"/>
    </row>
    <row r="35" spans="1:4" s="271" customFormat="1" ht="12" customHeight="1" thickBot="1">
      <c r="A35" s="303" t="s">
        <v>102</v>
      </c>
      <c r="B35" s="318" t="s">
        <v>274</v>
      </c>
      <c r="C35" s="464"/>
      <c r="D35" s="323"/>
    </row>
    <row r="36" spans="1:4" s="271" customFormat="1" ht="12" customHeight="1" thickBot="1">
      <c r="A36" s="303" t="s">
        <v>245</v>
      </c>
      <c r="B36" s="318" t="s">
        <v>413</v>
      </c>
      <c r="C36" s="464"/>
      <c r="D36" s="323"/>
    </row>
    <row r="37" spans="1:4" s="271" customFormat="1" ht="12" customHeight="1" thickBot="1">
      <c r="A37" s="303" t="s">
        <v>120</v>
      </c>
      <c r="B37" s="318" t="s">
        <v>414</v>
      </c>
      <c r="C37" s="464"/>
      <c r="D37" s="89">
        <f>+D8+D20+D25+D26+D31+D35+D36</f>
        <v>0</v>
      </c>
    </row>
    <row r="38" spans="1:4" s="271" customFormat="1" ht="12" customHeight="1" thickBot="1">
      <c r="A38" s="324" t="s">
        <v>254</v>
      </c>
      <c r="B38" s="318" t="s">
        <v>415</v>
      </c>
      <c r="C38" s="89">
        <f>+C39+C40+C41</f>
        <v>71613346</v>
      </c>
      <c r="D38" s="89">
        <f>+D39+D40+D41</f>
        <v>76516621</v>
      </c>
    </row>
    <row r="39" spans="1:4" s="271" customFormat="1" ht="12" customHeight="1">
      <c r="A39" s="320" t="s">
        <v>416</v>
      </c>
      <c r="B39" s="317" t="s">
        <v>296</v>
      </c>
      <c r="C39" s="465"/>
      <c r="D39" s="445">
        <v>49983</v>
      </c>
    </row>
    <row r="40" spans="1:4" s="271" customFormat="1" ht="12" customHeight="1">
      <c r="A40" s="320" t="s">
        <v>417</v>
      </c>
      <c r="B40" s="314" t="s">
        <v>418</v>
      </c>
      <c r="C40" s="458"/>
      <c r="D40" s="446"/>
    </row>
    <row r="41" spans="1:4" s="272" customFormat="1" ht="12" customHeight="1" thickBot="1">
      <c r="A41" s="313" t="s">
        <v>419</v>
      </c>
      <c r="B41" s="321" t="s">
        <v>420</v>
      </c>
      <c r="C41" s="467">
        <v>71613346</v>
      </c>
      <c r="D41" s="447">
        <v>76466638</v>
      </c>
    </row>
    <row r="42" spans="1:4" s="272" customFormat="1" ht="15" customHeight="1" thickBot="1">
      <c r="A42" s="324" t="s">
        <v>256</v>
      </c>
      <c r="B42" s="325" t="s">
        <v>421</v>
      </c>
      <c r="C42" s="89">
        <f>+C37+C38</f>
        <v>71613346</v>
      </c>
      <c r="D42" s="89">
        <f>+D37+D38</f>
        <v>76516621</v>
      </c>
    </row>
    <row r="43" spans="1:4" s="272" customFormat="1" ht="15" customHeight="1">
      <c r="A43" s="326"/>
      <c r="B43" s="327"/>
      <c r="C43" s="468"/>
      <c r="D43" s="328"/>
    </row>
    <row r="44" spans="1:4" ht="12.75">
      <c r="A44" s="329"/>
      <c r="B44" s="330"/>
      <c r="C44" s="469"/>
      <c r="D44" s="331"/>
    </row>
    <row r="45" spans="1:4" s="270" customFormat="1" ht="16.5" customHeight="1">
      <c r="A45" s="300"/>
      <c r="B45" s="332" t="s">
        <v>263</v>
      </c>
      <c r="C45" s="470"/>
      <c r="D45" s="89"/>
    </row>
    <row r="46" spans="1:4" s="274" customFormat="1" ht="12" customHeight="1">
      <c r="A46" s="303" t="s">
        <v>20</v>
      </c>
      <c r="B46" s="318" t="s">
        <v>422</v>
      </c>
      <c r="C46" s="283">
        <f>SUM(C47:C51)</f>
        <v>71422846</v>
      </c>
      <c r="D46" s="283">
        <f>SUM(D47:D51)</f>
        <v>75654681</v>
      </c>
    </row>
    <row r="47" spans="1:4" ht="12" customHeight="1">
      <c r="A47" s="313" t="s">
        <v>22</v>
      </c>
      <c r="B47" s="317" t="s">
        <v>175</v>
      </c>
      <c r="C47" s="461">
        <v>49132400</v>
      </c>
      <c r="D47" s="281">
        <v>53358973</v>
      </c>
    </row>
    <row r="48" spans="1:4" ht="12" customHeight="1">
      <c r="A48" s="313" t="s">
        <v>24</v>
      </c>
      <c r="B48" s="314" t="s">
        <v>176</v>
      </c>
      <c r="C48" s="457">
        <v>9485301</v>
      </c>
      <c r="D48" s="282">
        <v>9485301</v>
      </c>
    </row>
    <row r="49" spans="1:4" ht="12" customHeight="1">
      <c r="A49" s="313" t="s">
        <v>26</v>
      </c>
      <c r="B49" s="314" t="s">
        <v>177</v>
      </c>
      <c r="C49" s="457">
        <v>12805145</v>
      </c>
      <c r="D49" s="282">
        <v>12810407</v>
      </c>
    </row>
    <row r="50" spans="1:4" ht="12" customHeight="1">
      <c r="A50" s="313" t="s">
        <v>28</v>
      </c>
      <c r="B50" s="314" t="s">
        <v>178</v>
      </c>
      <c r="C50" s="457"/>
      <c r="D50" s="282"/>
    </row>
    <row r="51" spans="1:4" ht="12" customHeight="1">
      <c r="A51" s="313" t="s">
        <v>30</v>
      </c>
      <c r="B51" s="314" t="s">
        <v>180</v>
      </c>
      <c r="C51" s="457"/>
      <c r="D51" s="282"/>
    </row>
    <row r="52" spans="1:4" ht="12" customHeight="1">
      <c r="A52" s="303" t="s">
        <v>34</v>
      </c>
      <c r="B52" s="318" t="s">
        <v>423</v>
      </c>
      <c r="C52" s="283">
        <f>SUM(C53:C55)</f>
        <v>190500</v>
      </c>
      <c r="D52" s="283">
        <f>SUM(D53:D55)</f>
        <v>861940</v>
      </c>
    </row>
    <row r="53" spans="1:4" s="274" customFormat="1" ht="12" customHeight="1">
      <c r="A53" s="313" t="s">
        <v>36</v>
      </c>
      <c r="B53" s="317" t="s">
        <v>211</v>
      </c>
      <c r="C53" s="461">
        <v>190500</v>
      </c>
      <c r="D53" s="281">
        <v>861940</v>
      </c>
    </row>
    <row r="54" spans="1:4" ht="12" customHeight="1">
      <c r="A54" s="313" t="s">
        <v>38</v>
      </c>
      <c r="B54" s="314" t="s">
        <v>213</v>
      </c>
      <c r="C54" s="457"/>
      <c r="D54" s="282"/>
    </row>
    <row r="55" spans="1:4" ht="12" customHeight="1">
      <c r="A55" s="313" t="s">
        <v>40</v>
      </c>
      <c r="B55" s="314" t="s">
        <v>424</v>
      </c>
      <c r="C55" s="457"/>
      <c r="D55" s="282"/>
    </row>
    <row r="56" spans="1:4" ht="12" customHeight="1">
      <c r="A56" s="313" t="s">
        <v>42</v>
      </c>
      <c r="B56" s="314" t="s">
        <v>425</v>
      </c>
      <c r="C56" s="457"/>
      <c r="D56" s="282"/>
    </row>
    <row r="57" spans="1:4" ht="12" customHeight="1">
      <c r="A57" s="303" t="s">
        <v>48</v>
      </c>
      <c r="B57" s="318" t="s">
        <v>426</v>
      </c>
      <c r="C57" s="462"/>
      <c r="D57" s="319"/>
    </row>
    <row r="58" spans="1:4" ht="15" customHeight="1">
      <c r="A58" s="303" t="s">
        <v>230</v>
      </c>
      <c r="B58" s="309" t="s">
        <v>427</v>
      </c>
      <c r="C58" s="283">
        <f>+C46+C52+C57</f>
        <v>71613346</v>
      </c>
      <c r="D58" s="283">
        <f>+D46+D52+D57</f>
        <v>76516621</v>
      </c>
    </row>
    <row r="59" spans="1:4" ht="12.75">
      <c r="A59" s="329"/>
      <c r="B59" s="330"/>
      <c r="C59" s="469"/>
      <c r="D59" s="331"/>
    </row>
    <row r="60" spans="1:4" ht="15" customHeight="1">
      <c r="A60" s="261" t="s">
        <v>397</v>
      </c>
      <c r="B60" s="262"/>
      <c r="C60" s="448">
        <v>12</v>
      </c>
      <c r="D60" s="472">
        <v>12</v>
      </c>
    </row>
    <row r="61" spans="1:4" ht="14.25" customHeight="1">
      <c r="A61" s="261" t="s">
        <v>398</v>
      </c>
      <c r="B61" s="262"/>
      <c r="C61" s="470"/>
      <c r="D61" s="263">
        <v>0</v>
      </c>
    </row>
  </sheetData>
  <sheetProtection formatCells="0"/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&amp;R&amp;"Times New Roman CE,Dőlt"11. melléklet  a 8/2020.(VI.30.)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841"/>
  <sheetViews>
    <sheetView zoomScaleSheetLayoutView="100" zoomScalePageLayoutView="0" workbookViewId="0" topLeftCell="A52">
      <selection activeCell="D108" sqref="D108"/>
    </sheetView>
  </sheetViews>
  <sheetFormatPr defaultColWidth="9.00390625" defaultRowHeight="12.75"/>
  <cols>
    <col min="1" max="1" width="9.50390625" style="5" customWidth="1"/>
    <col min="2" max="2" width="74.00390625" style="5" customWidth="1"/>
    <col min="3" max="3" width="17.875" style="6" customWidth="1"/>
    <col min="4" max="4" width="15.625" style="359" customWidth="1"/>
    <col min="5" max="5" width="19.50390625" style="382" customWidth="1"/>
    <col min="6" max="16384" width="9.375" style="7" customWidth="1"/>
  </cols>
  <sheetData>
    <row r="1" spans="1:5" ht="15.75" customHeight="1">
      <c r="A1" s="474" t="s">
        <v>13</v>
      </c>
      <c r="B1" s="474"/>
      <c r="C1" s="474"/>
      <c r="D1" s="361"/>
      <c r="E1" s="364"/>
    </row>
    <row r="2" spans="1:5" ht="15.75" customHeight="1" thickBot="1">
      <c r="A2" s="475" t="s">
        <v>14</v>
      </c>
      <c r="B2" s="475"/>
      <c r="D2" s="383"/>
      <c r="E2" s="8" t="s">
        <v>15</v>
      </c>
    </row>
    <row r="3" spans="1:5" ht="37.5" customHeight="1" thickBot="1">
      <c r="A3" s="9" t="s">
        <v>16</v>
      </c>
      <c r="B3" s="10" t="s">
        <v>17</v>
      </c>
      <c r="C3" s="343" t="str">
        <f>+CONCATENATE(LEFT(ÖSSZEFÜGGÉSEK!A5,4),". évi előirányzat")</f>
        <v>2020. évi előirányzat</v>
      </c>
      <c r="D3" s="408" t="s">
        <v>439</v>
      </c>
      <c r="E3" s="360" t="s">
        <v>460</v>
      </c>
    </row>
    <row r="4" spans="1:5" s="13" customFormat="1" ht="12" customHeight="1" thickBot="1">
      <c r="A4" s="11"/>
      <c r="B4" s="12" t="s">
        <v>18</v>
      </c>
      <c r="C4" s="344" t="s">
        <v>19</v>
      </c>
      <c r="D4" s="362" t="s">
        <v>265</v>
      </c>
      <c r="E4" s="365" t="s">
        <v>266</v>
      </c>
    </row>
    <row r="5" spans="1:5" s="16" customFormat="1" ht="12" customHeight="1" thickBot="1">
      <c r="A5" s="14" t="s">
        <v>20</v>
      </c>
      <c r="B5" s="15" t="s">
        <v>21</v>
      </c>
      <c r="C5" s="345">
        <f>+C6+C7+C8+C9+C10+C11</f>
        <v>98306238</v>
      </c>
      <c r="D5" s="414">
        <f>+D6+D7+D8+D9+D10+D11</f>
        <v>12438266</v>
      </c>
      <c r="E5" s="366">
        <f>+E6+E7+E8+E9+E10+E11</f>
        <v>110744504</v>
      </c>
    </row>
    <row r="6" spans="1:5" s="16" customFormat="1" ht="12" customHeight="1">
      <c r="A6" s="17" t="s">
        <v>22</v>
      </c>
      <c r="B6" s="18" t="s">
        <v>23</v>
      </c>
      <c r="C6" s="346">
        <v>69457498</v>
      </c>
      <c r="D6" s="385">
        <v>14814266</v>
      </c>
      <c r="E6" s="367">
        <f aca="true" t="shared" si="0" ref="E6:E11">SUM(C6:D6)</f>
        <v>84271764</v>
      </c>
    </row>
    <row r="7" spans="1:5" s="16" customFormat="1" ht="12" customHeight="1">
      <c r="A7" s="19" t="s">
        <v>24</v>
      </c>
      <c r="B7" s="20" t="s">
        <v>25</v>
      </c>
      <c r="C7" s="347"/>
      <c r="D7" s="386"/>
      <c r="E7" s="367">
        <f t="shared" si="0"/>
        <v>0</v>
      </c>
    </row>
    <row r="8" spans="1:5" s="16" customFormat="1" ht="12" customHeight="1">
      <c r="A8" s="19" t="s">
        <v>26</v>
      </c>
      <c r="B8" s="20" t="s">
        <v>27</v>
      </c>
      <c r="C8" s="347">
        <v>27048740</v>
      </c>
      <c r="D8" s="386">
        <v>-2376000</v>
      </c>
      <c r="E8" s="367">
        <f t="shared" si="0"/>
        <v>24672740</v>
      </c>
    </row>
    <row r="9" spans="1:5" s="16" customFormat="1" ht="12" customHeight="1">
      <c r="A9" s="19" t="s">
        <v>28</v>
      </c>
      <c r="B9" s="20" t="s">
        <v>29</v>
      </c>
      <c r="C9" s="347">
        <v>1800000</v>
      </c>
      <c r="D9" s="386"/>
      <c r="E9" s="367">
        <f t="shared" si="0"/>
        <v>1800000</v>
      </c>
    </row>
    <row r="10" spans="1:5" s="16" customFormat="1" ht="12" customHeight="1">
      <c r="A10" s="19" t="s">
        <v>30</v>
      </c>
      <c r="B10" s="21" t="s">
        <v>31</v>
      </c>
      <c r="C10" s="347"/>
      <c r="D10" s="416"/>
      <c r="E10" s="367">
        <f t="shared" si="0"/>
        <v>0</v>
      </c>
    </row>
    <row r="11" spans="1:5" s="16" customFormat="1" ht="12" customHeight="1" thickBot="1">
      <c r="A11" s="22" t="s">
        <v>32</v>
      </c>
      <c r="B11" s="23" t="s">
        <v>33</v>
      </c>
      <c r="C11" s="347"/>
      <c r="D11" s="387"/>
      <c r="E11" s="367">
        <f t="shared" si="0"/>
        <v>0</v>
      </c>
    </row>
    <row r="12" spans="1:5" s="16" customFormat="1" ht="12" customHeight="1" thickBot="1">
      <c r="A12" s="14" t="s">
        <v>34</v>
      </c>
      <c r="B12" s="24" t="s">
        <v>35</v>
      </c>
      <c r="C12" s="345">
        <f>+C13+C14+C15+C16+C17</f>
        <v>45377058</v>
      </c>
      <c r="D12" s="414">
        <f>+D13+D14+D15+D16+D17</f>
        <v>-728532</v>
      </c>
      <c r="E12" s="366">
        <f>+E13+E14+E15+E16+E17</f>
        <v>44648526</v>
      </c>
    </row>
    <row r="13" spans="1:5" s="16" customFormat="1" ht="12" customHeight="1">
      <c r="A13" s="17" t="s">
        <v>36</v>
      </c>
      <c r="B13" s="18" t="s">
        <v>37</v>
      </c>
      <c r="C13" s="346"/>
      <c r="D13" s="385"/>
      <c r="E13" s="367"/>
    </row>
    <row r="14" spans="1:5" s="16" customFormat="1" ht="12" customHeight="1">
      <c r="A14" s="19" t="s">
        <v>38</v>
      </c>
      <c r="B14" s="20" t="s">
        <v>39</v>
      </c>
      <c r="C14" s="347"/>
      <c r="D14" s="386"/>
      <c r="E14" s="368">
        <f>SUM(C14:D14)</f>
        <v>0</v>
      </c>
    </row>
    <row r="15" spans="1:5" s="16" customFormat="1" ht="12" customHeight="1">
      <c r="A15" s="19" t="s">
        <v>40</v>
      </c>
      <c r="B15" s="20" t="s">
        <v>41</v>
      </c>
      <c r="C15" s="347"/>
      <c r="D15" s="386"/>
      <c r="E15" s="368">
        <f>SUM(C15:D15)</f>
        <v>0</v>
      </c>
    </row>
    <row r="16" spans="1:5" s="16" customFormat="1" ht="12" customHeight="1">
      <c r="A16" s="19" t="s">
        <v>42</v>
      </c>
      <c r="B16" s="20" t="s">
        <v>43</v>
      </c>
      <c r="C16" s="347"/>
      <c r="D16" s="386"/>
      <c r="E16" s="368">
        <f>SUM(C16:D16)</f>
        <v>0</v>
      </c>
    </row>
    <row r="17" spans="1:5" s="16" customFormat="1" ht="12" customHeight="1">
      <c r="A17" s="19" t="s">
        <v>44</v>
      </c>
      <c r="B17" s="20" t="s">
        <v>45</v>
      </c>
      <c r="C17" s="347">
        <v>45377058</v>
      </c>
      <c r="D17" s="386">
        <v>-728532</v>
      </c>
      <c r="E17" s="368">
        <f>SUM(C17:D17)</f>
        <v>44648526</v>
      </c>
    </row>
    <row r="18" spans="1:5" s="16" customFormat="1" ht="12" customHeight="1" thickBot="1">
      <c r="A18" s="22" t="s">
        <v>46</v>
      </c>
      <c r="B18" s="23" t="s">
        <v>47</v>
      </c>
      <c r="C18" s="348"/>
      <c r="D18" s="417"/>
      <c r="E18" s="368">
        <f>SUM(C18:D18)</f>
        <v>0</v>
      </c>
    </row>
    <row r="19" spans="1:5" s="16" customFormat="1" ht="12" customHeight="1" thickBot="1">
      <c r="A19" s="14" t="s">
        <v>48</v>
      </c>
      <c r="B19" s="15" t="s">
        <v>49</v>
      </c>
      <c r="C19" s="345">
        <f>+C20+C21+C22+C23+C24</f>
        <v>3876882</v>
      </c>
      <c r="D19" s="414">
        <f>+D20+D21+D22+D23+D24</f>
        <v>0</v>
      </c>
      <c r="E19" s="366">
        <f>+E20+E21+E22+E23+E24</f>
        <v>3876882</v>
      </c>
    </row>
    <row r="20" spans="1:5" s="16" customFormat="1" ht="12" customHeight="1">
      <c r="A20" s="17" t="s">
        <v>50</v>
      </c>
      <c r="B20" s="18" t="s">
        <v>51</v>
      </c>
      <c r="C20" s="346"/>
      <c r="D20" s="385"/>
      <c r="E20" s="367"/>
    </row>
    <row r="21" spans="1:5" s="16" customFormat="1" ht="12" customHeight="1">
      <c r="A21" s="19" t="s">
        <v>52</v>
      </c>
      <c r="B21" s="20" t="s">
        <v>53</v>
      </c>
      <c r="C21" s="347"/>
      <c r="D21" s="386"/>
      <c r="E21" s="368">
        <f>SUM(C21:D21)</f>
        <v>0</v>
      </c>
    </row>
    <row r="22" spans="1:5" s="16" customFormat="1" ht="12" customHeight="1">
      <c r="A22" s="19" t="s">
        <v>54</v>
      </c>
      <c r="B22" s="20" t="s">
        <v>55</v>
      </c>
      <c r="C22" s="347"/>
      <c r="D22" s="386"/>
      <c r="E22" s="368">
        <f>SUM(C22:D22)</f>
        <v>0</v>
      </c>
    </row>
    <row r="23" spans="1:5" s="16" customFormat="1" ht="12" customHeight="1">
      <c r="A23" s="19" t="s">
        <v>56</v>
      </c>
      <c r="B23" s="20" t="s">
        <v>57</v>
      </c>
      <c r="C23" s="347"/>
      <c r="D23" s="386"/>
      <c r="E23" s="368">
        <f>SUM(C23:D23)</f>
        <v>0</v>
      </c>
    </row>
    <row r="24" spans="1:5" s="16" customFormat="1" ht="12" customHeight="1">
      <c r="A24" s="19" t="s">
        <v>58</v>
      </c>
      <c r="B24" s="20" t="s">
        <v>59</v>
      </c>
      <c r="C24" s="347">
        <v>3876882</v>
      </c>
      <c r="D24" s="386"/>
      <c r="E24" s="368">
        <f>SUM(C24:D24)</f>
        <v>3876882</v>
      </c>
    </row>
    <row r="25" spans="1:5" s="16" customFormat="1" ht="12" customHeight="1" thickBot="1">
      <c r="A25" s="22" t="s">
        <v>60</v>
      </c>
      <c r="B25" s="25" t="s">
        <v>61</v>
      </c>
      <c r="C25" s="348"/>
      <c r="D25" s="387"/>
      <c r="E25" s="368">
        <f>SUM(C25:D25)</f>
        <v>0</v>
      </c>
    </row>
    <row r="26" spans="1:5" s="16" customFormat="1" ht="12" customHeight="1" thickBot="1">
      <c r="A26" s="14" t="s">
        <v>62</v>
      </c>
      <c r="B26" s="15" t="s">
        <v>63</v>
      </c>
      <c r="C26" s="345">
        <f>SUM(C27:C33)</f>
        <v>41530000</v>
      </c>
      <c r="D26" s="384">
        <f>SUM(D27:D33)</f>
        <v>-3500000</v>
      </c>
      <c r="E26" s="366">
        <f>SUM(E27:E33)</f>
        <v>38030000</v>
      </c>
    </row>
    <row r="27" spans="1:5" s="16" customFormat="1" ht="12" customHeight="1">
      <c r="A27" s="17" t="s">
        <v>64</v>
      </c>
      <c r="B27" s="18" t="s">
        <v>65</v>
      </c>
      <c r="C27" s="346">
        <v>2700000</v>
      </c>
      <c r="D27" s="385"/>
      <c r="E27" s="367">
        <f>SUM(C27:D27)</f>
        <v>2700000</v>
      </c>
    </row>
    <row r="28" spans="1:5" s="16" customFormat="1" ht="12" customHeight="1">
      <c r="A28" s="19" t="s">
        <v>66</v>
      </c>
      <c r="B28" s="20" t="s">
        <v>67</v>
      </c>
      <c r="C28" s="347"/>
      <c r="D28" s="386"/>
      <c r="E28" s="367">
        <f aca="true" t="shared" si="1" ref="E28:E33">SUM(C28:D28)</f>
        <v>0</v>
      </c>
    </row>
    <row r="29" spans="1:5" s="16" customFormat="1" ht="12" customHeight="1">
      <c r="A29" s="19" t="s">
        <v>68</v>
      </c>
      <c r="B29" s="20" t="s">
        <v>69</v>
      </c>
      <c r="C29" s="347">
        <v>35000000</v>
      </c>
      <c r="D29" s="386"/>
      <c r="E29" s="367">
        <f t="shared" si="1"/>
        <v>35000000</v>
      </c>
    </row>
    <row r="30" spans="1:5" s="16" customFormat="1" ht="12" customHeight="1">
      <c r="A30" s="19" t="s">
        <v>70</v>
      </c>
      <c r="B30" s="20" t="s">
        <v>71</v>
      </c>
      <c r="C30" s="347">
        <v>200000</v>
      </c>
      <c r="D30" s="386"/>
      <c r="E30" s="367">
        <f t="shared" si="1"/>
        <v>200000</v>
      </c>
    </row>
    <row r="31" spans="1:5" s="16" customFormat="1" ht="12" customHeight="1">
      <c r="A31" s="19" t="s">
        <v>72</v>
      </c>
      <c r="B31" s="20" t="s">
        <v>73</v>
      </c>
      <c r="C31" s="347">
        <v>3500000</v>
      </c>
      <c r="D31" s="386">
        <v>-3500000</v>
      </c>
      <c r="E31" s="367">
        <f t="shared" si="1"/>
        <v>0</v>
      </c>
    </row>
    <row r="32" spans="1:5" s="16" customFormat="1" ht="12" customHeight="1">
      <c r="A32" s="19" t="s">
        <v>74</v>
      </c>
      <c r="B32" s="20" t="s">
        <v>75</v>
      </c>
      <c r="C32" s="347"/>
      <c r="D32" s="386"/>
      <c r="E32" s="367">
        <f t="shared" si="1"/>
        <v>0</v>
      </c>
    </row>
    <row r="33" spans="1:5" s="16" customFormat="1" ht="15.75" customHeight="1" thickBot="1">
      <c r="A33" s="22" t="s">
        <v>76</v>
      </c>
      <c r="B33" s="26" t="s">
        <v>77</v>
      </c>
      <c r="C33" s="348">
        <v>130000</v>
      </c>
      <c r="D33" s="387"/>
      <c r="E33" s="367">
        <f t="shared" si="1"/>
        <v>130000</v>
      </c>
    </row>
    <row r="34" spans="1:5" s="16" customFormat="1" ht="16.5" customHeight="1" thickBot="1">
      <c r="A34" s="14" t="s">
        <v>78</v>
      </c>
      <c r="B34" s="15" t="s">
        <v>79</v>
      </c>
      <c r="C34" s="345">
        <f>SUM(C35:C45)</f>
        <v>21031781</v>
      </c>
      <c r="D34" s="384">
        <f>SUM(D35:D45)</f>
        <v>0</v>
      </c>
      <c r="E34" s="366">
        <f>SUM(E35:E45)</f>
        <v>21031781</v>
      </c>
    </row>
    <row r="35" spans="1:5" s="16" customFormat="1" ht="12" customHeight="1">
      <c r="A35" s="17" t="s">
        <v>80</v>
      </c>
      <c r="B35" s="18" t="s">
        <v>81</v>
      </c>
      <c r="C35" s="346"/>
      <c r="D35" s="385"/>
      <c r="E35" s="367"/>
    </row>
    <row r="36" spans="1:5" s="16" customFormat="1" ht="12" customHeight="1">
      <c r="A36" s="19" t="s">
        <v>82</v>
      </c>
      <c r="B36" s="20" t="s">
        <v>83</v>
      </c>
      <c r="C36" s="347">
        <v>1600000</v>
      </c>
      <c r="D36" s="386"/>
      <c r="E36" s="368">
        <f>SUM(C36:D36)</f>
        <v>1600000</v>
      </c>
    </row>
    <row r="37" spans="1:5" s="16" customFormat="1" ht="12" customHeight="1">
      <c r="A37" s="19" t="s">
        <v>84</v>
      </c>
      <c r="B37" s="20" t="s">
        <v>85</v>
      </c>
      <c r="C37" s="347">
        <v>2647000</v>
      </c>
      <c r="D37" s="386"/>
      <c r="E37" s="368">
        <f aca="true" t="shared" si="2" ref="E37:E45">SUM(C37:D37)</f>
        <v>2647000</v>
      </c>
    </row>
    <row r="38" spans="1:5" s="16" customFormat="1" ht="12" customHeight="1">
      <c r="A38" s="19" t="s">
        <v>86</v>
      </c>
      <c r="B38" s="20" t="s">
        <v>87</v>
      </c>
      <c r="C38" s="347">
        <v>3783958</v>
      </c>
      <c r="D38" s="386"/>
      <c r="E38" s="368">
        <f t="shared" si="2"/>
        <v>3783958</v>
      </c>
    </row>
    <row r="39" spans="1:5" s="16" customFormat="1" ht="12" customHeight="1">
      <c r="A39" s="19" t="s">
        <v>88</v>
      </c>
      <c r="B39" s="20" t="s">
        <v>89</v>
      </c>
      <c r="C39" s="347">
        <v>8048286</v>
      </c>
      <c r="D39" s="386"/>
      <c r="E39" s="368">
        <f t="shared" si="2"/>
        <v>8048286</v>
      </c>
    </row>
    <row r="40" spans="1:5" s="16" customFormat="1" ht="12" customHeight="1">
      <c r="A40" s="19" t="s">
        <v>90</v>
      </c>
      <c r="B40" s="20" t="s">
        <v>91</v>
      </c>
      <c r="C40" s="347">
        <v>2402537</v>
      </c>
      <c r="D40" s="386"/>
      <c r="E40" s="368">
        <f t="shared" si="2"/>
        <v>2402537</v>
      </c>
    </row>
    <row r="41" spans="1:5" s="16" customFormat="1" ht="12" customHeight="1">
      <c r="A41" s="19" t="s">
        <v>92</v>
      </c>
      <c r="B41" s="20" t="s">
        <v>93</v>
      </c>
      <c r="C41" s="347">
        <v>1800000</v>
      </c>
      <c r="D41" s="386"/>
      <c r="E41" s="368">
        <f t="shared" si="2"/>
        <v>1800000</v>
      </c>
    </row>
    <row r="42" spans="1:5" s="16" customFormat="1" ht="12" customHeight="1">
      <c r="A42" s="19" t="s">
        <v>94</v>
      </c>
      <c r="B42" s="20" t="s">
        <v>95</v>
      </c>
      <c r="C42" s="347"/>
      <c r="D42" s="386"/>
      <c r="E42" s="368">
        <f t="shared" si="2"/>
        <v>0</v>
      </c>
    </row>
    <row r="43" spans="1:5" s="16" customFormat="1" ht="12" customHeight="1">
      <c r="A43" s="19" t="s">
        <v>96</v>
      </c>
      <c r="B43" s="20" t="s">
        <v>97</v>
      </c>
      <c r="C43" s="347"/>
      <c r="D43" s="386"/>
      <c r="E43" s="368">
        <f t="shared" si="2"/>
        <v>0</v>
      </c>
    </row>
    <row r="44" spans="1:5" s="16" customFormat="1" ht="12" customHeight="1">
      <c r="A44" s="22" t="s">
        <v>98</v>
      </c>
      <c r="B44" s="25" t="s">
        <v>99</v>
      </c>
      <c r="C44" s="348"/>
      <c r="D44" s="386"/>
      <c r="E44" s="368">
        <f t="shared" si="2"/>
        <v>0</v>
      </c>
    </row>
    <row r="45" spans="1:5" s="16" customFormat="1" ht="12" customHeight="1" thickBot="1">
      <c r="A45" s="22" t="s">
        <v>100</v>
      </c>
      <c r="B45" s="23" t="s">
        <v>101</v>
      </c>
      <c r="C45" s="348">
        <v>750000</v>
      </c>
      <c r="D45" s="387"/>
      <c r="E45" s="368">
        <f t="shared" si="2"/>
        <v>750000</v>
      </c>
    </row>
    <row r="46" spans="1:5" s="16" customFormat="1" ht="12" customHeight="1" thickBot="1">
      <c r="A46" s="14" t="s">
        <v>102</v>
      </c>
      <c r="B46" s="15" t="s">
        <v>103</v>
      </c>
      <c r="C46" s="345">
        <f>SUM(C47:C49)</f>
        <v>0</v>
      </c>
      <c r="D46" s="388"/>
      <c r="E46" s="369"/>
    </row>
    <row r="47" spans="1:5" s="16" customFormat="1" ht="12" customHeight="1">
      <c r="A47" s="17" t="s">
        <v>104</v>
      </c>
      <c r="B47" s="18" t="s">
        <v>105</v>
      </c>
      <c r="C47" s="346"/>
      <c r="D47" s="385"/>
      <c r="E47" s="367"/>
    </row>
    <row r="48" spans="1:5" s="16" customFormat="1" ht="12" customHeight="1">
      <c r="A48" s="19" t="s">
        <v>106</v>
      </c>
      <c r="B48" s="20" t="s">
        <v>107</v>
      </c>
      <c r="C48" s="347"/>
      <c r="D48" s="386"/>
      <c r="E48" s="368"/>
    </row>
    <row r="49" spans="1:5" s="16" customFormat="1" ht="10.5" customHeight="1" thickBot="1">
      <c r="A49" s="19" t="s">
        <v>108</v>
      </c>
      <c r="B49" s="20" t="s">
        <v>109</v>
      </c>
      <c r="C49" s="347"/>
      <c r="D49" s="387"/>
      <c r="E49" s="370"/>
    </row>
    <row r="50" spans="1:5" s="16" customFormat="1" ht="13.5" customHeight="1" thickBot="1">
      <c r="A50" s="14" t="s">
        <v>110</v>
      </c>
      <c r="B50" s="15" t="s">
        <v>111</v>
      </c>
      <c r="C50" s="345">
        <f>SUM(C51:C53)</f>
        <v>0</v>
      </c>
      <c r="D50" s="388"/>
      <c r="E50" s="369"/>
    </row>
    <row r="51" spans="1:5" s="16" customFormat="1" ht="12" customHeight="1">
      <c r="A51" s="17" t="s">
        <v>112</v>
      </c>
      <c r="B51" s="18" t="s">
        <v>113</v>
      </c>
      <c r="C51" s="346"/>
      <c r="D51" s="385"/>
      <c r="E51" s="367"/>
    </row>
    <row r="52" spans="1:5" s="16" customFormat="1" ht="12" customHeight="1">
      <c r="A52" s="19" t="s">
        <v>114</v>
      </c>
      <c r="B52" s="20" t="s">
        <v>115</v>
      </c>
      <c r="C52" s="347"/>
      <c r="D52" s="386"/>
      <c r="E52" s="368"/>
    </row>
    <row r="53" spans="1:5" s="16" customFormat="1" ht="12" customHeight="1">
      <c r="A53" s="19" t="s">
        <v>116</v>
      </c>
      <c r="B53" s="20" t="s">
        <v>117</v>
      </c>
      <c r="C53" s="347"/>
      <c r="D53" s="386"/>
      <c r="E53" s="368"/>
    </row>
    <row r="54" spans="1:5" s="16" customFormat="1" ht="12" customHeight="1" thickBot="1">
      <c r="A54" s="22" t="s">
        <v>118</v>
      </c>
      <c r="B54" s="23" t="s">
        <v>119</v>
      </c>
      <c r="C54" s="348"/>
      <c r="D54" s="387"/>
      <c r="E54" s="370"/>
    </row>
    <row r="55" spans="1:5" s="16" customFormat="1" ht="12" customHeight="1" thickBot="1">
      <c r="A55" s="14" t="s">
        <v>120</v>
      </c>
      <c r="B55" s="24" t="s">
        <v>121</v>
      </c>
      <c r="C55" s="345">
        <f>SUM(C56:C58)</f>
        <v>0</v>
      </c>
      <c r="D55" s="388"/>
      <c r="E55" s="369"/>
    </row>
    <row r="56" spans="1:5" s="16" customFormat="1" ht="12" customHeight="1">
      <c r="A56" s="17" t="s">
        <v>122</v>
      </c>
      <c r="B56" s="18" t="s">
        <v>123</v>
      </c>
      <c r="C56" s="347"/>
      <c r="D56" s="385"/>
      <c r="E56" s="367"/>
    </row>
    <row r="57" spans="1:5" s="16" customFormat="1" ht="12" customHeight="1">
      <c r="A57" s="19" t="s">
        <v>124</v>
      </c>
      <c r="B57" s="20" t="s">
        <v>125</v>
      </c>
      <c r="C57" s="347"/>
      <c r="D57" s="386"/>
      <c r="E57" s="368"/>
    </row>
    <row r="58" spans="1:5" s="16" customFormat="1" ht="12" customHeight="1">
      <c r="A58" s="19" t="s">
        <v>126</v>
      </c>
      <c r="B58" s="20" t="s">
        <v>127</v>
      </c>
      <c r="C58" s="347"/>
      <c r="D58" s="386"/>
      <c r="E58" s="368"/>
    </row>
    <row r="59" spans="1:5" s="16" customFormat="1" ht="12" customHeight="1" thickBot="1">
      <c r="A59" s="22" t="s">
        <v>128</v>
      </c>
      <c r="B59" s="23" t="s">
        <v>129</v>
      </c>
      <c r="C59" s="347"/>
      <c r="D59" s="387"/>
      <c r="E59" s="370"/>
    </row>
    <row r="60" spans="1:5" s="16" customFormat="1" ht="12" customHeight="1" thickBot="1">
      <c r="A60" s="27" t="s">
        <v>130</v>
      </c>
      <c r="B60" s="15" t="s">
        <v>131</v>
      </c>
      <c r="C60" s="345">
        <f>+C5+C12+C19+C26+C34+C46+C50+C55</f>
        <v>210121959</v>
      </c>
      <c r="D60" s="414">
        <f>+D5+D12+D19+D26+D34+D46+D50+D55</f>
        <v>8209734</v>
      </c>
      <c r="E60" s="366">
        <f>+E5+E12+E19+E26+E34+E46+E50+E55</f>
        <v>218331693</v>
      </c>
    </row>
    <row r="61" spans="1:5" s="16" customFormat="1" ht="12" customHeight="1" thickBot="1">
      <c r="A61" s="28" t="s">
        <v>132</v>
      </c>
      <c r="B61" s="24" t="s">
        <v>133</v>
      </c>
      <c r="C61" s="345">
        <f>SUM(C62:C63)</f>
        <v>10000000</v>
      </c>
      <c r="D61" s="345">
        <f>SUM(D62:D63)</f>
        <v>0</v>
      </c>
      <c r="E61" s="345">
        <f>SUM(E62:E63)</f>
        <v>10000000</v>
      </c>
    </row>
    <row r="62" spans="1:5" s="16" customFormat="1" ht="12" customHeight="1">
      <c r="A62" s="19" t="s">
        <v>134</v>
      </c>
      <c r="B62" s="20" t="s">
        <v>135</v>
      </c>
      <c r="C62" s="347"/>
      <c r="D62" s="386"/>
      <c r="E62" s="368"/>
    </row>
    <row r="63" spans="1:5" s="16" customFormat="1" ht="12" customHeight="1" thickBot="1">
      <c r="A63" s="22" t="s">
        <v>136</v>
      </c>
      <c r="B63" s="29" t="s">
        <v>459</v>
      </c>
      <c r="C63" s="347">
        <v>10000000</v>
      </c>
      <c r="D63" s="387"/>
      <c r="E63" s="370">
        <f>C63+D63</f>
        <v>10000000</v>
      </c>
    </row>
    <row r="64" spans="1:5" s="16" customFormat="1" ht="12" customHeight="1" thickBot="1">
      <c r="A64" s="28" t="s">
        <v>137</v>
      </c>
      <c r="B64" s="24" t="s">
        <v>138</v>
      </c>
      <c r="C64" s="345">
        <f>SUM(C65:C66)</f>
        <v>0</v>
      </c>
      <c r="D64" s="388"/>
      <c r="E64" s="369"/>
    </row>
    <row r="65" spans="1:5" s="16" customFormat="1" ht="12" customHeight="1">
      <c r="A65" s="17" t="s">
        <v>139</v>
      </c>
      <c r="B65" s="18" t="s">
        <v>140</v>
      </c>
      <c r="C65" s="347"/>
      <c r="D65" s="385"/>
      <c r="E65" s="367"/>
    </row>
    <row r="66" spans="1:5" s="16" customFormat="1" ht="12" customHeight="1" thickBot="1">
      <c r="A66" s="22" t="s">
        <v>141</v>
      </c>
      <c r="B66" s="23" t="s">
        <v>142</v>
      </c>
      <c r="C66" s="347"/>
      <c r="D66" s="387"/>
      <c r="E66" s="370"/>
    </row>
    <row r="67" spans="1:5" s="16" customFormat="1" ht="12" customHeight="1" thickBot="1">
      <c r="A67" s="28" t="s">
        <v>143</v>
      </c>
      <c r="B67" s="24" t="s">
        <v>144</v>
      </c>
      <c r="C67" s="345">
        <f>SUM(C68:C69)</f>
        <v>278000000</v>
      </c>
      <c r="D67" s="414">
        <f>SUM(D68:D69)</f>
        <v>18875626</v>
      </c>
      <c r="E67" s="366">
        <f>SUM(E68:E69)</f>
        <v>296875626</v>
      </c>
    </row>
    <row r="68" spans="1:5" s="16" customFormat="1" ht="12" customHeight="1">
      <c r="A68" s="17" t="s">
        <v>145</v>
      </c>
      <c r="B68" s="18" t="s">
        <v>146</v>
      </c>
      <c r="C68" s="347">
        <v>278000000</v>
      </c>
      <c r="D68" s="415">
        <v>18875626</v>
      </c>
      <c r="E68" s="367">
        <f>C68+D68</f>
        <v>296875626</v>
      </c>
    </row>
    <row r="69" spans="1:5" s="16" customFormat="1" ht="12" customHeight="1" thickBot="1">
      <c r="A69" s="22" t="s">
        <v>147</v>
      </c>
      <c r="B69" s="23" t="s">
        <v>148</v>
      </c>
      <c r="C69" s="347"/>
      <c r="D69" s="387"/>
      <c r="E69" s="370"/>
    </row>
    <row r="70" spans="1:5" s="16" customFormat="1" ht="12" customHeight="1" thickBot="1">
      <c r="A70" s="28" t="s">
        <v>149</v>
      </c>
      <c r="B70" s="24" t="s">
        <v>150</v>
      </c>
      <c r="C70" s="345">
        <f>SUM(C71:C73)</f>
        <v>0</v>
      </c>
      <c r="D70" s="345">
        <f>SUM(D71:D73)</f>
        <v>728532</v>
      </c>
      <c r="E70" s="345">
        <f>SUM(E71:E73)</f>
        <v>728532</v>
      </c>
    </row>
    <row r="71" spans="1:5" s="16" customFormat="1" ht="12" customHeight="1">
      <c r="A71" s="17" t="s">
        <v>151</v>
      </c>
      <c r="B71" s="18" t="s">
        <v>152</v>
      </c>
      <c r="C71" s="347"/>
      <c r="D71" s="385">
        <v>728532</v>
      </c>
      <c r="E71" s="367">
        <v>728532</v>
      </c>
    </row>
    <row r="72" spans="1:5" s="16" customFormat="1" ht="12" customHeight="1">
      <c r="A72" s="19" t="s">
        <v>153</v>
      </c>
      <c r="B72" s="20" t="s">
        <v>154</v>
      </c>
      <c r="C72" s="347"/>
      <c r="D72" s="386"/>
      <c r="E72" s="368"/>
    </row>
    <row r="73" spans="1:5" s="16" customFormat="1" ht="12" customHeight="1" thickBot="1">
      <c r="A73" s="22" t="s">
        <v>155</v>
      </c>
      <c r="B73" s="23" t="s">
        <v>156</v>
      </c>
      <c r="C73" s="347"/>
      <c r="D73" s="387"/>
      <c r="E73" s="370"/>
    </row>
    <row r="74" spans="1:5" s="16" customFormat="1" ht="12" customHeight="1" thickBot="1">
      <c r="A74" s="28" t="s">
        <v>157</v>
      </c>
      <c r="B74" s="24" t="s">
        <v>158</v>
      </c>
      <c r="C74" s="345">
        <f>SUM(C75:C76)</f>
        <v>0</v>
      </c>
      <c r="D74" s="388"/>
      <c r="E74" s="369"/>
    </row>
    <row r="75" spans="1:5" s="16" customFormat="1" ht="12" customHeight="1">
      <c r="A75" s="30" t="s">
        <v>159</v>
      </c>
      <c r="B75" s="18" t="s">
        <v>160</v>
      </c>
      <c r="C75" s="347"/>
      <c r="D75" s="385"/>
      <c r="E75" s="367"/>
    </row>
    <row r="76" spans="1:5" s="16" customFormat="1" ht="12" customHeight="1" thickBot="1">
      <c r="A76" s="31" t="s">
        <v>161</v>
      </c>
      <c r="B76" s="20" t="s">
        <v>162</v>
      </c>
      <c r="C76" s="347"/>
      <c r="D76" s="387"/>
      <c r="E76" s="370"/>
    </row>
    <row r="77" spans="1:5" s="16" customFormat="1" ht="12" customHeight="1" thickBot="1">
      <c r="A77" s="28" t="s">
        <v>163</v>
      </c>
      <c r="B77" s="24" t="s">
        <v>164</v>
      </c>
      <c r="C77" s="349"/>
      <c r="D77" s="388"/>
      <c r="E77" s="369"/>
    </row>
    <row r="78" spans="1:5" s="16" customFormat="1" ht="13.5" customHeight="1" thickBot="1">
      <c r="A78" s="28" t="s">
        <v>165</v>
      </c>
      <c r="B78" s="24" t="s">
        <v>166</v>
      </c>
      <c r="C78" s="349"/>
      <c r="D78" s="389"/>
      <c r="E78" s="371"/>
    </row>
    <row r="79" spans="1:5" s="16" customFormat="1" ht="15.75" customHeight="1" thickBot="1">
      <c r="A79" s="28" t="s">
        <v>167</v>
      </c>
      <c r="B79" s="32" t="s">
        <v>168</v>
      </c>
      <c r="C79" s="345">
        <f>+C61+C64+C67+C70+C74+C78+C77</f>
        <v>288000000</v>
      </c>
      <c r="D79" s="384">
        <f>+D61+D64+D67+D70+D74+D78+D77</f>
        <v>19604158</v>
      </c>
      <c r="E79" s="366">
        <f>+E61+E64+E67+E70+E74+E78+E77</f>
        <v>307604158</v>
      </c>
    </row>
    <row r="80" spans="1:5" s="16" customFormat="1" ht="16.5" customHeight="1" thickBot="1">
      <c r="A80" s="33" t="s">
        <v>169</v>
      </c>
      <c r="B80" s="34" t="s">
        <v>170</v>
      </c>
      <c r="C80" s="345">
        <f>+C60+C79</f>
        <v>498121959</v>
      </c>
      <c r="D80" s="384">
        <f>+D60+D79</f>
        <v>27813892</v>
      </c>
      <c r="E80" s="366">
        <f>+E60+E79</f>
        <v>525935851</v>
      </c>
    </row>
    <row r="81" spans="1:5" s="16" customFormat="1" ht="37.5" customHeight="1">
      <c r="A81" s="35"/>
      <c r="B81" s="36"/>
      <c r="C81" s="37"/>
      <c r="D81" s="409"/>
      <c r="E81" s="372"/>
    </row>
    <row r="82" spans="1:5" ht="16.5" customHeight="1">
      <c r="A82" s="474" t="s">
        <v>171</v>
      </c>
      <c r="B82" s="474"/>
      <c r="C82" s="474"/>
      <c r="D82" s="361"/>
      <c r="E82" s="364"/>
    </row>
    <row r="83" spans="1:5" s="38" customFormat="1" ht="16.5" customHeight="1" thickBot="1">
      <c r="A83" s="476" t="s">
        <v>172</v>
      </c>
      <c r="B83" s="476"/>
      <c r="D83" s="361"/>
      <c r="E83" s="373" t="s">
        <v>441</v>
      </c>
    </row>
    <row r="84" spans="1:5" ht="37.5" customHeight="1" thickBot="1">
      <c r="A84" s="9" t="s">
        <v>16</v>
      </c>
      <c r="B84" s="10" t="s">
        <v>173</v>
      </c>
      <c r="C84" s="343" t="str">
        <f>+C3</f>
        <v>2020. évi előirányzat</v>
      </c>
      <c r="D84" s="408" t="s">
        <v>439</v>
      </c>
      <c r="E84" s="363" t="s">
        <v>440</v>
      </c>
    </row>
    <row r="85" spans="1:5" s="13" customFormat="1" ht="12" customHeight="1" thickBot="1">
      <c r="A85" s="39"/>
      <c r="B85" s="40" t="s">
        <v>18</v>
      </c>
      <c r="C85" s="350" t="s">
        <v>19</v>
      </c>
      <c r="D85" s="362" t="s">
        <v>265</v>
      </c>
      <c r="E85" s="374" t="s">
        <v>266</v>
      </c>
    </row>
    <row r="86" spans="1:5" ht="12" customHeight="1" thickBot="1">
      <c r="A86" s="41" t="s">
        <v>20</v>
      </c>
      <c r="B86" s="42" t="s">
        <v>174</v>
      </c>
      <c r="C86" s="351">
        <f>C87+C88+C89+C90+C91+C104</f>
        <v>157240707</v>
      </c>
      <c r="D86" s="413">
        <f>D87+D88+D89+D90+D91+D104</f>
        <v>-965164</v>
      </c>
      <c r="E86" s="375">
        <f>E87+E88+E89+E90+E91+E104</f>
        <v>156275543</v>
      </c>
    </row>
    <row r="87" spans="1:5" ht="12.75" customHeight="1">
      <c r="A87" s="43" t="s">
        <v>22</v>
      </c>
      <c r="B87" s="44" t="s">
        <v>175</v>
      </c>
      <c r="C87" s="352">
        <v>52923820</v>
      </c>
      <c r="D87" s="390"/>
      <c r="E87" s="376">
        <f>SUM(C87:D87)</f>
        <v>52923820</v>
      </c>
    </row>
    <row r="88" spans="1:5" ht="12.75" customHeight="1">
      <c r="A88" s="19" t="s">
        <v>24</v>
      </c>
      <c r="B88" s="45" t="s">
        <v>176</v>
      </c>
      <c r="C88" s="347">
        <v>7032757</v>
      </c>
      <c r="D88" s="391"/>
      <c r="E88" s="376">
        <f aca="true" t="shared" si="3" ref="E88:E106">SUM(C88:D88)</f>
        <v>7032757</v>
      </c>
    </row>
    <row r="89" spans="1:5" ht="12.75" customHeight="1">
      <c r="A89" s="19" t="s">
        <v>26</v>
      </c>
      <c r="B89" s="45" t="s">
        <v>177</v>
      </c>
      <c r="C89" s="348">
        <v>59814932</v>
      </c>
      <c r="D89" s="386">
        <v>1500000</v>
      </c>
      <c r="E89" s="376">
        <f t="shared" si="3"/>
        <v>61314932</v>
      </c>
    </row>
    <row r="90" spans="1:5" ht="12.75" customHeight="1">
      <c r="A90" s="19" t="s">
        <v>28</v>
      </c>
      <c r="B90" s="46" t="s">
        <v>178</v>
      </c>
      <c r="C90" s="348">
        <v>9500000</v>
      </c>
      <c r="D90" s="386"/>
      <c r="E90" s="376">
        <f t="shared" si="3"/>
        <v>9500000</v>
      </c>
    </row>
    <row r="91" spans="1:5" ht="12.75" customHeight="1">
      <c r="A91" s="19" t="s">
        <v>179</v>
      </c>
      <c r="B91" s="47" t="s">
        <v>180</v>
      </c>
      <c r="C91" s="348">
        <v>8283482</v>
      </c>
      <c r="D91" s="386">
        <v>180035</v>
      </c>
      <c r="E91" s="376">
        <f t="shared" si="3"/>
        <v>8463517</v>
      </c>
    </row>
    <row r="92" spans="1:5" ht="12.75" customHeight="1">
      <c r="A92" s="19" t="s">
        <v>32</v>
      </c>
      <c r="B92" s="45" t="s">
        <v>181</v>
      </c>
      <c r="C92" s="348"/>
      <c r="D92" s="386">
        <v>180035</v>
      </c>
      <c r="E92" s="376">
        <f t="shared" si="3"/>
        <v>180035</v>
      </c>
    </row>
    <row r="93" spans="1:5" ht="12.75" customHeight="1">
      <c r="A93" s="19" t="s">
        <v>182</v>
      </c>
      <c r="B93" s="48" t="s">
        <v>183</v>
      </c>
      <c r="C93" s="348"/>
      <c r="D93" s="386"/>
      <c r="E93" s="376">
        <f t="shared" si="3"/>
        <v>0</v>
      </c>
    </row>
    <row r="94" spans="1:5" ht="12.75" customHeight="1">
      <c r="A94" s="19" t="s">
        <v>184</v>
      </c>
      <c r="B94" s="48" t="s">
        <v>185</v>
      </c>
      <c r="C94" s="348"/>
      <c r="D94" s="386"/>
      <c r="E94" s="376">
        <f t="shared" si="3"/>
        <v>0</v>
      </c>
    </row>
    <row r="95" spans="1:5" ht="12.75" customHeight="1">
      <c r="A95" s="19" t="s">
        <v>186</v>
      </c>
      <c r="B95" s="49" t="s">
        <v>187</v>
      </c>
      <c r="C95" s="348"/>
      <c r="D95" s="386"/>
      <c r="E95" s="376">
        <f t="shared" si="3"/>
        <v>0</v>
      </c>
    </row>
    <row r="96" spans="1:5" ht="12.75" customHeight="1">
      <c r="A96" s="19" t="s">
        <v>188</v>
      </c>
      <c r="B96" s="50" t="s">
        <v>189</v>
      </c>
      <c r="C96" s="348"/>
      <c r="D96" s="386"/>
      <c r="E96" s="376">
        <f t="shared" si="3"/>
        <v>0</v>
      </c>
    </row>
    <row r="97" spans="1:5" ht="12.75" customHeight="1">
      <c r="A97" s="19" t="s">
        <v>190</v>
      </c>
      <c r="B97" s="50" t="s">
        <v>191</v>
      </c>
      <c r="C97" s="348"/>
      <c r="D97" s="386"/>
      <c r="E97" s="376">
        <f t="shared" si="3"/>
        <v>0</v>
      </c>
    </row>
    <row r="98" spans="1:5" ht="12.75" customHeight="1">
      <c r="A98" s="19" t="s">
        <v>192</v>
      </c>
      <c r="B98" s="49" t="s">
        <v>193</v>
      </c>
      <c r="C98" s="348">
        <v>6155482</v>
      </c>
      <c r="D98" s="386"/>
      <c r="E98" s="376">
        <f t="shared" si="3"/>
        <v>6155482</v>
      </c>
    </row>
    <row r="99" spans="1:5" ht="12.75" customHeight="1">
      <c r="A99" s="19" t="s">
        <v>194</v>
      </c>
      <c r="B99" s="49" t="s">
        <v>195</v>
      </c>
      <c r="C99" s="348"/>
      <c r="D99" s="386"/>
      <c r="E99" s="376">
        <f t="shared" si="3"/>
        <v>0</v>
      </c>
    </row>
    <row r="100" spans="1:5" ht="12.75" customHeight="1">
      <c r="A100" s="19" t="s">
        <v>196</v>
      </c>
      <c r="B100" s="50" t="s">
        <v>197</v>
      </c>
      <c r="C100" s="348"/>
      <c r="D100" s="386"/>
      <c r="E100" s="376">
        <f t="shared" si="3"/>
        <v>0</v>
      </c>
    </row>
    <row r="101" spans="1:5" ht="12.75" customHeight="1">
      <c r="A101" s="51" t="s">
        <v>198</v>
      </c>
      <c r="B101" s="48" t="s">
        <v>199</v>
      </c>
      <c r="C101" s="348"/>
      <c r="D101" s="386"/>
      <c r="E101" s="376">
        <f t="shared" si="3"/>
        <v>0</v>
      </c>
    </row>
    <row r="102" spans="1:5" ht="12.75" customHeight="1">
      <c r="A102" s="19" t="s">
        <v>200</v>
      </c>
      <c r="B102" s="48" t="s">
        <v>201</v>
      </c>
      <c r="C102" s="348"/>
      <c r="D102" s="386"/>
      <c r="E102" s="376">
        <f t="shared" si="3"/>
        <v>0</v>
      </c>
    </row>
    <row r="103" spans="1:5" ht="12.75" customHeight="1">
      <c r="A103" s="22" t="s">
        <v>202</v>
      </c>
      <c r="B103" s="48" t="s">
        <v>203</v>
      </c>
      <c r="C103" s="348">
        <v>2128000</v>
      </c>
      <c r="D103" s="392"/>
      <c r="E103" s="376">
        <f t="shared" si="3"/>
        <v>2128000</v>
      </c>
    </row>
    <row r="104" spans="1:5" ht="12.75" customHeight="1">
      <c r="A104" s="19" t="s">
        <v>204</v>
      </c>
      <c r="B104" s="46" t="s">
        <v>205</v>
      </c>
      <c r="C104" s="347">
        <f>C106+C105</f>
        <v>19685716</v>
      </c>
      <c r="D104" s="393">
        <v>-2645199</v>
      </c>
      <c r="E104" s="377">
        <f>E106+E105</f>
        <v>17040517</v>
      </c>
    </row>
    <row r="105" spans="1:5" ht="12.75" customHeight="1">
      <c r="A105" s="19" t="s">
        <v>206</v>
      </c>
      <c r="B105" s="45" t="s">
        <v>207</v>
      </c>
      <c r="C105" s="347">
        <v>3685716</v>
      </c>
      <c r="D105" s="386">
        <v>-2645199</v>
      </c>
      <c r="E105" s="376">
        <f t="shared" si="3"/>
        <v>1040517</v>
      </c>
    </row>
    <row r="106" spans="1:5" ht="12.75" customHeight="1" thickBot="1">
      <c r="A106" s="52" t="s">
        <v>208</v>
      </c>
      <c r="B106" s="53" t="s">
        <v>209</v>
      </c>
      <c r="C106" s="353">
        <v>16000000</v>
      </c>
      <c r="D106" s="411"/>
      <c r="E106" s="376">
        <f t="shared" si="3"/>
        <v>16000000</v>
      </c>
    </row>
    <row r="107" spans="1:5" ht="12.75" customHeight="1" thickBot="1">
      <c r="A107" s="54" t="s">
        <v>34</v>
      </c>
      <c r="B107" s="55" t="s">
        <v>210</v>
      </c>
      <c r="C107" s="354">
        <f>+C108+C110+C112</f>
        <v>269267906</v>
      </c>
      <c r="D107" s="412">
        <f>+D108+D110+D112</f>
        <v>19215000</v>
      </c>
      <c r="E107" s="378">
        <f>+E108+E110+E112</f>
        <v>288482906</v>
      </c>
    </row>
    <row r="108" spans="1:5" ht="12.75" customHeight="1">
      <c r="A108" s="17" t="s">
        <v>36</v>
      </c>
      <c r="B108" s="45" t="s">
        <v>211</v>
      </c>
      <c r="C108" s="346">
        <v>265019206</v>
      </c>
      <c r="D108" s="415">
        <v>-4983374</v>
      </c>
      <c r="E108" s="376">
        <f>SUM(C108:D108)</f>
        <v>260035832</v>
      </c>
    </row>
    <row r="109" spans="1:5" ht="12.75" customHeight="1">
      <c r="A109" s="17" t="s">
        <v>38</v>
      </c>
      <c r="B109" s="56" t="s">
        <v>212</v>
      </c>
      <c r="C109" s="346"/>
      <c r="D109" s="386"/>
      <c r="E109" s="376">
        <f aca="true" t="shared" si="4" ref="E109:E120">SUM(C109:D109)</f>
        <v>0</v>
      </c>
    </row>
    <row r="110" spans="1:5" ht="12.75" customHeight="1">
      <c r="A110" s="17" t="s">
        <v>40</v>
      </c>
      <c r="B110" s="56" t="s">
        <v>213</v>
      </c>
      <c r="C110" s="347">
        <v>4248700</v>
      </c>
      <c r="D110" s="386">
        <v>24198374</v>
      </c>
      <c r="E110" s="376">
        <f t="shared" si="4"/>
        <v>28447074</v>
      </c>
    </row>
    <row r="111" spans="1:5" ht="12.75" customHeight="1">
      <c r="A111" s="17" t="s">
        <v>42</v>
      </c>
      <c r="B111" s="56" t="s">
        <v>214</v>
      </c>
      <c r="C111" s="355"/>
      <c r="D111" s="386"/>
      <c r="E111" s="376">
        <f t="shared" si="4"/>
        <v>0</v>
      </c>
    </row>
    <row r="112" spans="1:5" ht="12.75" customHeight="1">
      <c r="A112" s="17" t="s">
        <v>44</v>
      </c>
      <c r="B112" s="23" t="s">
        <v>215</v>
      </c>
      <c r="C112" s="355"/>
      <c r="D112" s="386"/>
      <c r="E112" s="376">
        <f t="shared" si="4"/>
        <v>0</v>
      </c>
    </row>
    <row r="113" spans="1:5" ht="12.75" customHeight="1">
      <c r="A113" s="17" t="s">
        <v>46</v>
      </c>
      <c r="B113" s="21" t="s">
        <v>216</v>
      </c>
      <c r="C113" s="355"/>
      <c r="D113" s="386"/>
      <c r="E113" s="376">
        <f t="shared" si="4"/>
        <v>0</v>
      </c>
    </row>
    <row r="114" spans="1:5" ht="12.75" customHeight="1">
      <c r="A114" s="17" t="s">
        <v>217</v>
      </c>
      <c r="B114" s="57" t="s">
        <v>218</v>
      </c>
      <c r="C114" s="355"/>
      <c r="D114" s="386"/>
      <c r="E114" s="376">
        <f t="shared" si="4"/>
        <v>0</v>
      </c>
    </row>
    <row r="115" spans="1:5" ht="12.75" customHeight="1">
      <c r="A115" s="17" t="s">
        <v>219</v>
      </c>
      <c r="B115" s="50" t="s">
        <v>191</v>
      </c>
      <c r="C115" s="355"/>
      <c r="D115" s="386"/>
      <c r="E115" s="376">
        <f t="shared" si="4"/>
        <v>0</v>
      </c>
    </row>
    <row r="116" spans="1:5" ht="12.75" customHeight="1">
      <c r="A116" s="17" t="s">
        <v>220</v>
      </c>
      <c r="B116" s="50" t="s">
        <v>221</v>
      </c>
      <c r="C116" s="355"/>
      <c r="D116" s="386"/>
      <c r="E116" s="376">
        <f t="shared" si="4"/>
        <v>0</v>
      </c>
    </row>
    <row r="117" spans="1:5" ht="12.75" customHeight="1">
      <c r="A117" s="17" t="s">
        <v>222</v>
      </c>
      <c r="B117" s="50" t="s">
        <v>223</v>
      </c>
      <c r="C117" s="355"/>
      <c r="D117" s="386"/>
      <c r="E117" s="381">
        <f t="shared" si="4"/>
        <v>0</v>
      </c>
    </row>
    <row r="118" spans="1:5" ht="12.75" customHeight="1">
      <c r="A118" s="17" t="s">
        <v>224</v>
      </c>
      <c r="B118" s="50" t="s">
        <v>197</v>
      </c>
      <c r="C118" s="355"/>
      <c r="D118" s="386"/>
      <c r="E118" s="376">
        <f t="shared" si="4"/>
        <v>0</v>
      </c>
    </row>
    <row r="119" spans="1:5" ht="12.75" customHeight="1">
      <c r="A119" s="17" t="s">
        <v>225</v>
      </c>
      <c r="B119" s="50" t="s">
        <v>226</v>
      </c>
      <c r="C119" s="355"/>
      <c r="D119" s="386"/>
      <c r="E119" s="376">
        <f t="shared" si="4"/>
        <v>0</v>
      </c>
    </row>
    <row r="120" spans="1:5" ht="12.75" customHeight="1" thickBot="1">
      <c r="A120" s="51" t="s">
        <v>227</v>
      </c>
      <c r="B120" s="50" t="s">
        <v>228</v>
      </c>
      <c r="C120" s="356"/>
      <c r="D120" s="387"/>
      <c r="E120" s="376">
        <f t="shared" si="4"/>
        <v>0</v>
      </c>
    </row>
    <row r="121" spans="1:5" ht="12.75" customHeight="1" thickBot="1">
      <c r="A121" s="14" t="s">
        <v>48</v>
      </c>
      <c r="B121" s="15" t="s">
        <v>229</v>
      </c>
      <c r="C121" s="345">
        <f>+C86+C107</f>
        <v>426508613</v>
      </c>
      <c r="D121" s="345">
        <f>+D86+D107</f>
        <v>18249836</v>
      </c>
      <c r="E121" s="394">
        <f>+E86+E107</f>
        <v>444758449</v>
      </c>
    </row>
    <row r="122" spans="1:5" ht="12.75" customHeight="1" thickBot="1">
      <c r="A122" s="14" t="s">
        <v>230</v>
      </c>
      <c r="B122" s="15" t="s">
        <v>231</v>
      </c>
      <c r="C122" s="345">
        <f>C123+C124</f>
        <v>0</v>
      </c>
      <c r="D122" s="388"/>
      <c r="E122" s="379"/>
    </row>
    <row r="123" spans="1:5" ht="12.75" customHeight="1">
      <c r="A123" s="17" t="s">
        <v>64</v>
      </c>
      <c r="B123" s="56" t="s">
        <v>232</v>
      </c>
      <c r="C123" s="355"/>
      <c r="D123" s="385"/>
      <c r="E123" s="376"/>
    </row>
    <row r="124" spans="1:5" ht="12.75" customHeight="1" thickBot="1">
      <c r="A124" s="51" t="s">
        <v>66</v>
      </c>
      <c r="B124" s="56" t="s">
        <v>233</v>
      </c>
      <c r="C124" s="355"/>
      <c r="D124" s="387"/>
      <c r="E124" s="380"/>
    </row>
    <row r="125" spans="1:5" ht="12.75" customHeight="1" thickBot="1">
      <c r="A125" s="14" t="s">
        <v>78</v>
      </c>
      <c r="B125" s="15" t="s">
        <v>234</v>
      </c>
      <c r="C125" s="345">
        <f>SUM(C126:C129)</f>
        <v>0</v>
      </c>
      <c r="D125" s="388"/>
      <c r="E125" s="379"/>
    </row>
    <row r="126" spans="1:5" ht="12.75" customHeight="1">
      <c r="A126" s="17" t="s">
        <v>80</v>
      </c>
      <c r="B126" s="58" t="s">
        <v>235</v>
      </c>
      <c r="C126" s="355"/>
      <c r="D126" s="385"/>
      <c r="E126" s="376"/>
    </row>
    <row r="127" spans="1:5" ht="12.75" customHeight="1">
      <c r="A127" s="17" t="s">
        <v>82</v>
      </c>
      <c r="B127" s="58" t="s">
        <v>236</v>
      </c>
      <c r="C127" s="355"/>
      <c r="D127" s="386"/>
      <c r="E127" s="381"/>
    </row>
    <row r="128" spans="1:5" ht="12.75" customHeight="1">
      <c r="A128" s="17" t="s">
        <v>84</v>
      </c>
      <c r="B128" s="58" t="s">
        <v>237</v>
      </c>
      <c r="C128" s="355"/>
      <c r="D128" s="386"/>
      <c r="E128" s="381"/>
    </row>
    <row r="129" spans="1:5" ht="12.75" customHeight="1" thickBot="1">
      <c r="A129" s="51" t="s">
        <v>86</v>
      </c>
      <c r="B129" s="58" t="s">
        <v>238</v>
      </c>
      <c r="C129" s="355"/>
      <c r="D129" s="387"/>
      <c r="E129" s="380"/>
    </row>
    <row r="130" spans="1:5" ht="12.75" customHeight="1" thickBot="1">
      <c r="A130" s="14" t="s">
        <v>102</v>
      </c>
      <c r="B130" s="15" t="s">
        <v>239</v>
      </c>
      <c r="C130" s="345">
        <f>+C131+C132+C133+C134</f>
        <v>71613346</v>
      </c>
      <c r="D130" s="414">
        <f>+D131+D132+D133+D134</f>
        <v>9564056</v>
      </c>
      <c r="E130" s="394">
        <f>+E131+E132+E133+E134</f>
        <v>81177402</v>
      </c>
    </row>
    <row r="131" spans="1:5" ht="12.75" customHeight="1">
      <c r="A131" s="17" t="s">
        <v>104</v>
      </c>
      <c r="B131" s="58" t="s">
        <v>240</v>
      </c>
      <c r="C131" s="355"/>
      <c r="D131" s="385"/>
      <c r="E131" s="395"/>
    </row>
    <row r="132" spans="1:5" ht="12.75" customHeight="1">
      <c r="A132" s="17" t="s">
        <v>106</v>
      </c>
      <c r="B132" s="58" t="s">
        <v>241</v>
      </c>
      <c r="C132" s="355"/>
      <c r="D132" s="386">
        <v>4660781</v>
      </c>
      <c r="E132" s="396">
        <f>C132+D132</f>
        <v>4660781</v>
      </c>
    </row>
    <row r="133" spans="1:5" ht="12.75" customHeight="1">
      <c r="A133" s="17" t="s">
        <v>108</v>
      </c>
      <c r="B133" s="58" t="s">
        <v>242</v>
      </c>
      <c r="C133" s="355">
        <v>71613346</v>
      </c>
      <c r="D133" s="416">
        <v>4903275</v>
      </c>
      <c r="E133" s="396">
        <f>SUM(C133:D133)</f>
        <v>76516621</v>
      </c>
    </row>
    <row r="134" spans="1:5" ht="12.75" customHeight="1" thickBot="1">
      <c r="A134" s="51" t="s">
        <v>243</v>
      </c>
      <c r="B134" s="59" t="s">
        <v>244</v>
      </c>
      <c r="C134" s="355"/>
      <c r="D134" s="387"/>
      <c r="E134" s="397"/>
    </row>
    <row r="135" spans="1:5" ht="12.75" customHeight="1" thickBot="1">
      <c r="A135" s="14" t="s">
        <v>245</v>
      </c>
      <c r="B135" s="15" t="s">
        <v>246</v>
      </c>
      <c r="C135" s="357">
        <f>SUM(C136:C140)</f>
        <v>0</v>
      </c>
      <c r="D135" s="388"/>
      <c r="E135" s="398"/>
    </row>
    <row r="136" spans="1:5" ht="12.75" customHeight="1">
      <c r="A136" s="17" t="s">
        <v>112</v>
      </c>
      <c r="B136" s="58" t="s">
        <v>247</v>
      </c>
      <c r="C136" s="355"/>
      <c r="D136" s="385"/>
      <c r="E136" s="399"/>
    </row>
    <row r="137" spans="1:5" ht="12.75" customHeight="1">
      <c r="A137" s="17" t="s">
        <v>114</v>
      </c>
      <c r="B137" s="58" t="s">
        <v>248</v>
      </c>
      <c r="C137" s="355"/>
      <c r="D137" s="386"/>
      <c r="E137" s="396"/>
    </row>
    <row r="138" spans="1:5" ht="12.75" customHeight="1">
      <c r="A138" s="17" t="s">
        <v>116</v>
      </c>
      <c r="B138" s="58" t="s">
        <v>249</v>
      </c>
      <c r="C138" s="355"/>
      <c r="D138" s="386"/>
      <c r="E138" s="396"/>
    </row>
    <row r="139" spans="1:5" ht="12.75" customHeight="1">
      <c r="A139" s="17" t="s">
        <v>118</v>
      </c>
      <c r="B139" s="58" t="s">
        <v>250</v>
      </c>
      <c r="C139" s="355"/>
      <c r="D139" s="386"/>
      <c r="E139" s="396"/>
    </row>
    <row r="140" spans="1:5" ht="12.75" customHeight="1" thickBot="1">
      <c r="A140" s="17" t="s">
        <v>251</v>
      </c>
      <c r="B140" s="58" t="s">
        <v>252</v>
      </c>
      <c r="C140" s="355"/>
      <c r="D140" s="387"/>
      <c r="E140" s="397"/>
    </row>
    <row r="141" spans="1:5" ht="12.75" customHeight="1" thickBot="1">
      <c r="A141" s="14" t="s">
        <v>120</v>
      </c>
      <c r="B141" s="15" t="s">
        <v>253</v>
      </c>
      <c r="C141" s="358"/>
      <c r="D141" s="388"/>
      <c r="E141" s="398"/>
    </row>
    <row r="142" spans="1:5" ht="12.75" customHeight="1" thickBot="1">
      <c r="A142" s="14" t="s">
        <v>254</v>
      </c>
      <c r="B142" s="15" t="s">
        <v>255</v>
      </c>
      <c r="C142" s="358"/>
      <c r="D142" s="388"/>
      <c r="E142" s="398"/>
    </row>
    <row r="143" spans="1:9" ht="12.75" customHeight="1" thickBot="1">
      <c r="A143" s="14" t="s">
        <v>256</v>
      </c>
      <c r="B143" s="15" t="s">
        <v>257</v>
      </c>
      <c r="C143" s="357">
        <f>+C122+C125+C130+C135+C141+C142</f>
        <v>71613346</v>
      </c>
      <c r="D143" s="357">
        <f>+D122+D125+D130+D135+D141+D142</f>
        <v>9564056</v>
      </c>
      <c r="E143" s="60">
        <f>+E122+E125+E130+E135+E141+E142</f>
        <v>81177402</v>
      </c>
      <c r="F143" s="61"/>
      <c r="G143" s="62"/>
      <c r="H143" s="62"/>
      <c r="I143" s="62"/>
    </row>
    <row r="144" spans="1:5" s="16" customFormat="1" ht="12.75" customHeight="1" thickBot="1">
      <c r="A144" s="63" t="s">
        <v>258</v>
      </c>
      <c r="B144" s="64" t="s">
        <v>259</v>
      </c>
      <c r="C144" s="357">
        <f>+C121+C143</f>
        <v>498121959</v>
      </c>
      <c r="D144" s="357">
        <f>+D121+D143</f>
        <v>27813892</v>
      </c>
      <c r="E144" s="60">
        <f>+E121+E143</f>
        <v>525935851</v>
      </c>
    </row>
    <row r="145" spans="4:5" ht="11.25" customHeight="1">
      <c r="D145" s="410"/>
      <c r="E145" s="400"/>
    </row>
    <row r="146" spans="4:5" ht="15.75">
      <c r="D146" s="361"/>
      <c r="E146" s="364"/>
    </row>
    <row r="147" spans="4:5" ht="15.75">
      <c r="D147" s="361"/>
      <c r="E147" s="364"/>
    </row>
    <row r="148" spans="4:5" ht="15.75">
      <c r="D148" s="361"/>
      <c r="E148" s="364"/>
    </row>
    <row r="149" spans="4:5" ht="15.75">
      <c r="D149" s="361"/>
      <c r="E149" s="364"/>
    </row>
    <row r="150" spans="4:5" ht="15.75">
      <c r="D150" s="361"/>
      <c r="E150" s="364"/>
    </row>
    <row r="151" spans="4:5" ht="15.75">
      <c r="D151" s="361"/>
      <c r="E151" s="364"/>
    </row>
    <row r="152" spans="4:5" ht="15.75">
      <c r="D152" s="361"/>
      <c r="E152" s="364"/>
    </row>
    <row r="153" spans="4:5" ht="15.75">
      <c r="D153" s="361"/>
      <c r="E153" s="364"/>
    </row>
    <row r="154" spans="4:5" ht="15.75">
      <c r="D154" s="361"/>
      <c r="E154" s="364"/>
    </row>
    <row r="155" spans="4:5" ht="15.75">
      <c r="D155" s="361"/>
      <c r="E155" s="364"/>
    </row>
    <row r="156" spans="4:5" ht="15.75">
      <c r="D156" s="361"/>
      <c r="E156" s="364"/>
    </row>
    <row r="157" spans="4:5" ht="15.75">
      <c r="D157" s="361"/>
      <c r="E157" s="364"/>
    </row>
    <row r="158" spans="4:5" ht="15.75">
      <c r="D158" s="361"/>
      <c r="E158" s="364"/>
    </row>
    <row r="159" spans="4:5" ht="15.75">
      <c r="D159" s="361"/>
      <c r="E159" s="364"/>
    </row>
    <row r="160" spans="4:5" ht="15.75">
      <c r="D160" s="361"/>
      <c r="E160" s="364"/>
    </row>
    <row r="161" spans="4:5" ht="15.75">
      <c r="D161" s="361"/>
      <c r="E161" s="364"/>
    </row>
    <row r="162" spans="4:5" ht="15.75">
      <c r="D162" s="361"/>
      <c r="E162" s="364"/>
    </row>
    <row r="163" spans="4:5" ht="15.75">
      <c r="D163" s="361"/>
      <c r="E163" s="364"/>
    </row>
    <row r="164" spans="4:5" ht="15.75">
      <c r="D164" s="361"/>
      <c r="E164" s="364"/>
    </row>
    <row r="165" spans="4:5" ht="15.75">
      <c r="D165" s="361"/>
      <c r="E165" s="364"/>
    </row>
    <row r="166" spans="4:5" ht="15.75">
      <c r="D166" s="361"/>
      <c r="E166" s="364"/>
    </row>
    <row r="167" spans="4:5" ht="15.75">
      <c r="D167" s="361"/>
      <c r="E167" s="364"/>
    </row>
    <row r="168" spans="4:5" ht="15.75">
      <c r="D168" s="361"/>
      <c r="E168" s="364"/>
    </row>
    <row r="169" spans="4:5" ht="15.75">
      <c r="D169" s="361"/>
      <c r="E169" s="364"/>
    </row>
    <row r="170" spans="4:5" ht="15.75">
      <c r="D170" s="361"/>
      <c r="E170" s="364"/>
    </row>
    <row r="171" spans="4:5" ht="15.75">
      <c r="D171" s="361"/>
      <c r="E171" s="364"/>
    </row>
    <row r="172" spans="4:5" ht="15.75">
      <c r="D172" s="361"/>
      <c r="E172" s="364"/>
    </row>
    <row r="173" spans="4:5" ht="15.75">
      <c r="D173" s="361"/>
      <c r="E173" s="364"/>
    </row>
    <row r="174" spans="4:5" ht="15.75">
      <c r="D174" s="361"/>
      <c r="E174" s="364"/>
    </row>
    <row r="175" spans="4:5" ht="15.75">
      <c r="D175" s="361"/>
      <c r="E175" s="364"/>
    </row>
    <row r="176" spans="4:5" ht="15.75">
      <c r="D176" s="361"/>
      <c r="E176" s="364"/>
    </row>
    <row r="177" spans="4:5" ht="15.75">
      <c r="D177" s="361"/>
      <c r="E177" s="364"/>
    </row>
    <row r="178" spans="4:5" ht="15.75">
      <c r="D178" s="361"/>
      <c r="E178" s="364"/>
    </row>
    <row r="179" spans="4:5" ht="15.75">
      <c r="D179" s="361"/>
      <c r="E179" s="364"/>
    </row>
    <row r="180" spans="4:5" ht="15.75">
      <c r="D180" s="361"/>
      <c r="E180" s="364"/>
    </row>
    <row r="181" spans="4:5" ht="15.75">
      <c r="D181" s="361"/>
      <c r="E181" s="364"/>
    </row>
    <row r="182" spans="4:5" ht="15.75">
      <c r="D182" s="361"/>
      <c r="E182" s="364"/>
    </row>
    <row r="183" spans="4:5" ht="15.75">
      <c r="D183" s="361"/>
      <c r="E183" s="364"/>
    </row>
    <row r="184" spans="4:5" ht="15.75">
      <c r="D184" s="361"/>
      <c r="E184" s="364"/>
    </row>
    <row r="185" spans="4:5" ht="15.75">
      <c r="D185" s="361"/>
      <c r="E185" s="364"/>
    </row>
    <row r="186" spans="4:5" ht="15.75">
      <c r="D186" s="361"/>
      <c r="E186" s="364"/>
    </row>
    <row r="187" spans="4:5" ht="15.75">
      <c r="D187" s="361"/>
      <c r="E187" s="364"/>
    </row>
    <row r="188" spans="4:5" ht="15.75">
      <c r="D188" s="361"/>
      <c r="E188" s="364"/>
    </row>
    <row r="189" spans="4:5" ht="15.75">
      <c r="D189" s="361"/>
      <c r="E189" s="364"/>
    </row>
    <row r="190" spans="4:5" ht="15.75">
      <c r="D190" s="361"/>
      <c r="E190" s="364"/>
    </row>
    <row r="191" spans="4:5" ht="15.75">
      <c r="D191" s="361"/>
      <c r="E191" s="364"/>
    </row>
    <row r="192" spans="4:5" ht="15.75">
      <c r="D192" s="361"/>
      <c r="E192" s="364"/>
    </row>
    <row r="193" spans="4:5" ht="15.75">
      <c r="D193" s="361"/>
      <c r="E193" s="364"/>
    </row>
    <row r="194" spans="4:5" ht="15.75">
      <c r="D194" s="361"/>
      <c r="E194" s="364"/>
    </row>
    <row r="195" spans="4:5" ht="15.75">
      <c r="D195" s="361"/>
      <c r="E195" s="364"/>
    </row>
    <row r="196" spans="4:5" ht="15.75">
      <c r="D196" s="361"/>
      <c r="E196" s="364"/>
    </row>
    <row r="197" spans="4:5" ht="15.75">
      <c r="D197" s="361"/>
      <c r="E197" s="364"/>
    </row>
    <row r="198" spans="4:5" ht="15.75">
      <c r="D198" s="361"/>
      <c r="E198" s="364"/>
    </row>
    <row r="199" spans="4:5" ht="15.75">
      <c r="D199" s="361"/>
      <c r="E199" s="364"/>
    </row>
    <row r="200" spans="4:5" ht="15.75">
      <c r="D200" s="361"/>
      <c r="E200" s="364"/>
    </row>
    <row r="201" spans="4:5" ht="15.75">
      <c r="D201" s="361"/>
      <c r="E201" s="364"/>
    </row>
    <row r="202" spans="4:5" ht="15.75">
      <c r="D202" s="361"/>
      <c r="E202" s="364"/>
    </row>
    <row r="203" spans="4:5" ht="15.75">
      <c r="D203" s="361"/>
      <c r="E203" s="364"/>
    </row>
    <row r="204" spans="4:5" ht="15.75">
      <c r="D204" s="361"/>
      <c r="E204" s="364"/>
    </row>
    <row r="205" spans="4:5" ht="15.75">
      <c r="D205" s="361"/>
      <c r="E205" s="364"/>
    </row>
    <row r="206" spans="4:5" ht="15.75">
      <c r="D206" s="361"/>
      <c r="E206" s="364"/>
    </row>
    <row r="207" spans="4:5" ht="15.75">
      <c r="D207" s="361"/>
      <c r="E207" s="364"/>
    </row>
    <row r="208" spans="4:5" ht="15.75">
      <c r="D208" s="361"/>
      <c r="E208" s="364"/>
    </row>
    <row r="209" spans="4:5" ht="15.75">
      <c r="D209" s="361"/>
      <c r="E209" s="364"/>
    </row>
    <row r="210" spans="4:5" ht="15.75">
      <c r="D210" s="361"/>
      <c r="E210" s="364"/>
    </row>
    <row r="211" spans="4:5" ht="15.75">
      <c r="D211" s="361"/>
      <c r="E211" s="364"/>
    </row>
    <row r="212" spans="4:5" ht="15.75">
      <c r="D212" s="361"/>
      <c r="E212" s="364"/>
    </row>
    <row r="213" spans="4:5" ht="15.75">
      <c r="D213" s="361"/>
      <c r="E213" s="364"/>
    </row>
    <row r="214" spans="4:5" ht="15.75">
      <c r="D214" s="361"/>
      <c r="E214" s="364"/>
    </row>
    <row r="215" spans="4:5" ht="15.75">
      <c r="D215" s="361"/>
      <c r="E215" s="364"/>
    </row>
    <row r="216" spans="4:5" ht="15.75">
      <c r="D216" s="361"/>
      <c r="E216" s="364"/>
    </row>
    <row r="217" spans="4:5" ht="15.75">
      <c r="D217" s="361"/>
      <c r="E217" s="364"/>
    </row>
    <row r="218" spans="4:5" ht="15.75">
      <c r="D218" s="361"/>
      <c r="E218" s="364"/>
    </row>
    <row r="219" spans="4:5" ht="15.75">
      <c r="D219" s="361"/>
      <c r="E219" s="364"/>
    </row>
    <row r="220" spans="4:5" ht="15.75">
      <c r="D220" s="361"/>
      <c r="E220" s="364"/>
    </row>
    <row r="221" spans="4:5" ht="15.75">
      <c r="D221" s="361"/>
      <c r="E221" s="364"/>
    </row>
    <row r="222" spans="4:5" ht="15.75">
      <c r="D222" s="361"/>
      <c r="E222" s="364"/>
    </row>
    <row r="223" spans="4:5" ht="15.75">
      <c r="D223" s="361"/>
      <c r="E223" s="364"/>
    </row>
    <row r="224" spans="4:5" ht="15.75">
      <c r="D224" s="361"/>
      <c r="E224" s="364"/>
    </row>
    <row r="225" spans="4:5" ht="15.75">
      <c r="D225" s="361"/>
      <c r="E225" s="364"/>
    </row>
    <row r="226" spans="4:5" ht="15.75">
      <c r="D226" s="361"/>
      <c r="E226" s="364"/>
    </row>
    <row r="227" spans="4:5" ht="15.75">
      <c r="D227" s="361"/>
      <c r="E227" s="364"/>
    </row>
    <row r="228" spans="4:5" ht="15.75">
      <c r="D228" s="361"/>
      <c r="E228" s="364"/>
    </row>
    <row r="229" spans="4:5" ht="15.75">
      <c r="D229" s="361"/>
      <c r="E229" s="364"/>
    </row>
    <row r="230" spans="4:5" ht="15.75">
      <c r="D230" s="361"/>
      <c r="E230" s="364"/>
    </row>
    <row r="231" spans="4:5" ht="15.75">
      <c r="D231" s="361"/>
      <c r="E231" s="364"/>
    </row>
    <row r="232" spans="4:5" ht="15.75">
      <c r="D232" s="361"/>
      <c r="E232" s="364"/>
    </row>
    <row r="233" spans="4:5" ht="15.75">
      <c r="D233" s="361"/>
      <c r="E233" s="364"/>
    </row>
    <row r="234" spans="4:5" ht="15.75">
      <c r="D234" s="361"/>
      <c r="E234" s="364"/>
    </row>
    <row r="235" spans="4:5" ht="15.75">
      <c r="D235" s="361"/>
      <c r="E235" s="364"/>
    </row>
    <row r="236" spans="4:5" ht="15.75">
      <c r="D236" s="361"/>
      <c r="E236" s="364"/>
    </row>
    <row r="237" spans="4:5" ht="15.75">
      <c r="D237" s="361"/>
      <c r="E237" s="364"/>
    </row>
    <row r="238" spans="4:5" ht="15.75">
      <c r="D238" s="361"/>
      <c r="E238" s="364"/>
    </row>
    <row r="239" spans="4:5" ht="15.75">
      <c r="D239" s="361"/>
      <c r="E239" s="364"/>
    </row>
    <row r="240" spans="4:5" ht="15.75">
      <c r="D240" s="361"/>
      <c r="E240" s="364"/>
    </row>
    <row r="241" spans="4:5" ht="15.75">
      <c r="D241" s="361"/>
      <c r="E241" s="364"/>
    </row>
    <row r="242" spans="4:5" ht="15.75">
      <c r="D242" s="361"/>
      <c r="E242" s="364"/>
    </row>
    <row r="243" spans="4:5" ht="15.75">
      <c r="D243" s="361"/>
      <c r="E243" s="364"/>
    </row>
    <row r="244" spans="4:5" ht="15.75">
      <c r="D244" s="361"/>
      <c r="E244" s="364"/>
    </row>
    <row r="245" spans="4:5" ht="15.75">
      <c r="D245" s="361"/>
      <c r="E245" s="364"/>
    </row>
    <row r="246" spans="4:5" ht="15.75">
      <c r="D246" s="361"/>
      <c r="E246" s="364"/>
    </row>
    <row r="247" spans="4:5" ht="15.75">
      <c r="D247" s="361"/>
      <c r="E247" s="364"/>
    </row>
    <row r="248" spans="4:5" ht="15.75">
      <c r="D248" s="361"/>
      <c r="E248" s="364"/>
    </row>
    <row r="249" spans="4:5" ht="15.75">
      <c r="D249" s="361"/>
      <c r="E249" s="364"/>
    </row>
    <row r="250" spans="4:5" ht="15.75">
      <c r="D250" s="361"/>
      <c r="E250" s="364"/>
    </row>
    <row r="251" spans="4:5" ht="15.75">
      <c r="D251" s="361"/>
      <c r="E251" s="364"/>
    </row>
    <row r="252" spans="4:5" ht="15.75">
      <c r="D252" s="361"/>
      <c r="E252" s="364"/>
    </row>
    <row r="253" spans="4:5" ht="15.75">
      <c r="D253" s="361"/>
      <c r="E253" s="364"/>
    </row>
    <row r="254" spans="4:5" ht="15.75">
      <c r="D254" s="361"/>
      <c r="E254" s="364"/>
    </row>
    <row r="255" spans="4:5" ht="15.75">
      <c r="D255" s="361"/>
      <c r="E255" s="364"/>
    </row>
    <row r="256" spans="4:5" ht="15.75">
      <c r="D256" s="361"/>
      <c r="E256" s="364"/>
    </row>
    <row r="257" spans="4:5" ht="15.75">
      <c r="D257" s="361"/>
      <c r="E257" s="364"/>
    </row>
    <row r="258" spans="4:5" ht="15.75">
      <c r="D258" s="361"/>
      <c r="E258" s="364"/>
    </row>
    <row r="259" spans="4:5" ht="15.75">
      <c r="D259" s="361"/>
      <c r="E259" s="364"/>
    </row>
    <row r="260" spans="4:5" ht="15.75">
      <c r="D260" s="361"/>
      <c r="E260" s="364"/>
    </row>
    <row r="261" spans="4:5" ht="15.75">
      <c r="D261" s="361"/>
      <c r="E261" s="364"/>
    </row>
    <row r="262" spans="4:5" ht="15.75">
      <c r="D262" s="361"/>
      <c r="E262" s="364"/>
    </row>
    <row r="263" spans="4:5" ht="15.75">
      <c r="D263" s="361"/>
      <c r="E263" s="364"/>
    </row>
    <row r="264" spans="4:5" ht="15.75">
      <c r="D264" s="361"/>
      <c r="E264" s="364"/>
    </row>
    <row r="265" spans="4:5" ht="15.75">
      <c r="D265" s="361"/>
      <c r="E265" s="364"/>
    </row>
    <row r="266" spans="4:5" ht="15.75">
      <c r="D266" s="361"/>
      <c r="E266" s="364"/>
    </row>
    <row r="267" spans="4:5" ht="15.75">
      <c r="D267" s="361"/>
      <c r="E267" s="364"/>
    </row>
    <row r="268" spans="4:5" ht="15.75">
      <c r="D268" s="361"/>
      <c r="E268" s="364"/>
    </row>
    <row r="269" spans="4:5" ht="15.75">
      <c r="D269" s="361"/>
      <c r="E269" s="364"/>
    </row>
    <row r="270" spans="4:5" ht="15.75">
      <c r="D270" s="361"/>
      <c r="E270" s="364"/>
    </row>
    <row r="271" spans="4:5" ht="15.75">
      <c r="D271" s="361"/>
      <c r="E271" s="364"/>
    </row>
    <row r="272" spans="4:5" ht="15.75">
      <c r="D272" s="361"/>
      <c r="E272" s="364"/>
    </row>
    <row r="273" spans="4:5" ht="15.75">
      <c r="D273" s="361"/>
      <c r="E273" s="364"/>
    </row>
    <row r="274" spans="4:5" ht="15.75">
      <c r="D274" s="361"/>
      <c r="E274" s="364"/>
    </row>
    <row r="275" spans="4:5" ht="15.75">
      <c r="D275" s="361"/>
      <c r="E275" s="364"/>
    </row>
    <row r="276" spans="4:5" ht="15.75">
      <c r="D276" s="361"/>
      <c r="E276" s="364"/>
    </row>
    <row r="277" spans="4:5" ht="15.75">
      <c r="D277" s="361"/>
      <c r="E277" s="364"/>
    </row>
    <row r="278" spans="4:5" ht="15.75">
      <c r="D278" s="361"/>
      <c r="E278" s="364"/>
    </row>
    <row r="279" spans="4:5" ht="15.75">
      <c r="D279" s="361"/>
      <c r="E279" s="364"/>
    </row>
    <row r="280" spans="4:5" ht="15.75">
      <c r="D280" s="361"/>
      <c r="E280" s="364"/>
    </row>
    <row r="281" spans="4:5" ht="15.75">
      <c r="D281" s="361"/>
      <c r="E281" s="364"/>
    </row>
    <row r="282" spans="4:5" ht="15.75">
      <c r="D282" s="361"/>
      <c r="E282" s="364"/>
    </row>
    <row r="283" spans="4:5" ht="15.75">
      <c r="D283" s="361"/>
      <c r="E283" s="364"/>
    </row>
    <row r="284" spans="4:5" ht="15.75">
      <c r="D284" s="361"/>
      <c r="E284" s="364"/>
    </row>
    <row r="285" spans="4:5" ht="15.75">
      <c r="D285" s="361"/>
      <c r="E285" s="364"/>
    </row>
    <row r="286" spans="4:5" ht="15.75">
      <c r="D286" s="361"/>
      <c r="E286" s="364"/>
    </row>
    <row r="287" spans="4:5" ht="15.75">
      <c r="D287" s="361"/>
      <c r="E287" s="364"/>
    </row>
    <row r="288" spans="4:5" ht="15.75">
      <c r="D288" s="361"/>
      <c r="E288" s="364"/>
    </row>
    <row r="289" spans="4:5" ht="15.75">
      <c r="D289" s="361"/>
      <c r="E289" s="364"/>
    </row>
    <row r="290" spans="4:5" ht="15.75">
      <c r="D290" s="361"/>
      <c r="E290" s="364"/>
    </row>
    <row r="291" spans="4:5" ht="15.75">
      <c r="D291" s="361"/>
      <c r="E291" s="364"/>
    </row>
    <row r="292" spans="4:5" ht="15.75">
      <c r="D292" s="361"/>
      <c r="E292" s="364"/>
    </row>
    <row r="293" spans="4:5" ht="15.75">
      <c r="D293" s="361"/>
      <c r="E293" s="364"/>
    </row>
    <row r="294" spans="4:5" ht="15.75">
      <c r="D294" s="361"/>
      <c r="E294" s="364"/>
    </row>
    <row r="295" spans="4:5" ht="15.75">
      <c r="D295" s="361"/>
      <c r="E295" s="364"/>
    </row>
    <row r="296" spans="4:5" ht="15.75">
      <c r="D296" s="361"/>
      <c r="E296" s="364"/>
    </row>
    <row r="297" spans="4:5" ht="15.75">
      <c r="D297" s="361"/>
      <c r="E297" s="364"/>
    </row>
    <row r="298" spans="4:5" ht="15.75">
      <c r="D298" s="361"/>
      <c r="E298" s="364"/>
    </row>
    <row r="299" spans="4:5" ht="15.75">
      <c r="D299" s="361"/>
      <c r="E299" s="364"/>
    </row>
    <row r="300" spans="4:5" ht="15.75">
      <c r="D300" s="361"/>
      <c r="E300" s="364"/>
    </row>
    <row r="301" spans="4:5" ht="15.75">
      <c r="D301" s="361"/>
      <c r="E301" s="364"/>
    </row>
    <row r="302" spans="4:5" ht="15.75">
      <c r="D302" s="361"/>
      <c r="E302" s="364"/>
    </row>
    <row r="303" spans="4:5" ht="15.75">
      <c r="D303" s="361"/>
      <c r="E303" s="364"/>
    </row>
    <row r="304" spans="4:5" ht="15.75">
      <c r="D304" s="361"/>
      <c r="E304" s="364"/>
    </row>
    <row r="305" spans="4:5" ht="15.75">
      <c r="D305" s="361"/>
      <c r="E305" s="364"/>
    </row>
    <row r="306" spans="4:5" ht="15.75">
      <c r="D306" s="361"/>
      <c r="E306" s="364"/>
    </row>
    <row r="307" spans="4:5" ht="15.75">
      <c r="D307" s="361"/>
      <c r="E307" s="364"/>
    </row>
    <row r="308" spans="4:5" ht="15.75">
      <c r="D308" s="361"/>
      <c r="E308" s="364"/>
    </row>
    <row r="309" spans="4:5" ht="15.75">
      <c r="D309" s="361"/>
      <c r="E309" s="364"/>
    </row>
    <row r="310" spans="4:5" ht="15.75">
      <c r="D310" s="361"/>
      <c r="E310" s="364"/>
    </row>
    <row r="311" spans="4:5" ht="15.75">
      <c r="D311" s="361"/>
      <c r="E311" s="364"/>
    </row>
    <row r="312" spans="4:5" ht="15.75">
      <c r="D312" s="361"/>
      <c r="E312" s="364"/>
    </row>
    <row r="313" spans="4:5" ht="15.75">
      <c r="D313" s="361"/>
      <c r="E313" s="364"/>
    </row>
    <row r="314" spans="4:5" ht="15.75">
      <c r="D314" s="361"/>
      <c r="E314" s="364"/>
    </row>
    <row r="315" spans="4:5" ht="15.75">
      <c r="D315" s="361"/>
      <c r="E315" s="364"/>
    </row>
    <row r="316" spans="4:5" ht="15.75">
      <c r="D316" s="361"/>
      <c r="E316" s="364"/>
    </row>
    <row r="317" spans="4:5" ht="15.75">
      <c r="D317" s="361"/>
      <c r="E317" s="364"/>
    </row>
    <row r="318" spans="4:5" ht="15.75">
      <c r="D318" s="361"/>
      <c r="E318" s="364"/>
    </row>
    <row r="319" spans="4:5" ht="15.75">
      <c r="D319" s="361"/>
      <c r="E319" s="364"/>
    </row>
    <row r="320" spans="4:5" ht="15.75">
      <c r="D320" s="361"/>
      <c r="E320" s="364"/>
    </row>
    <row r="321" spans="4:5" ht="15.75">
      <c r="D321" s="361"/>
      <c r="E321" s="364"/>
    </row>
    <row r="322" spans="4:5" ht="15.75">
      <c r="D322" s="361"/>
      <c r="E322" s="364"/>
    </row>
    <row r="323" spans="4:5" ht="15.75">
      <c r="D323" s="361"/>
      <c r="E323" s="364"/>
    </row>
    <row r="324" spans="4:5" ht="15.75">
      <c r="D324" s="361"/>
      <c r="E324" s="364"/>
    </row>
    <row r="325" spans="4:5" ht="15.75">
      <c r="D325" s="361"/>
      <c r="E325" s="364"/>
    </row>
    <row r="326" spans="4:5" ht="15.75">
      <c r="D326" s="361"/>
      <c r="E326" s="364"/>
    </row>
    <row r="327" spans="4:5" ht="15.75">
      <c r="D327" s="361"/>
      <c r="E327" s="364"/>
    </row>
    <row r="328" spans="4:5" ht="15.75">
      <c r="D328" s="361"/>
      <c r="E328" s="364"/>
    </row>
    <row r="329" spans="4:5" ht="15.75">
      <c r="D329" s="361"/>
      <c r="E329" s="364"/>
    </row>
    <row r="330" spans="4:5" ht="15.75">
      <c r="D330" s="361"/>
      <c r="E330" s="364"/>
    </row>
    <row r="331" spans="4:5" ht="15.75">
      <c r="D331" s="361"/>
      <c r="E331" s="364"/>
    </row>
    <row r="332" spans="4:5" ht="15.75">
      <c r="D332" s="361"/>
      <c r="E332" s="364"/>
    </row>
    <row r="333" spans="4:5" ht="15.75">
      <c r="D333" s="361"/>
      <c r="E333" s="364"/>
    </row>
    <row r="334" spans="4:5" ht="15.75">
      <c r="D334" s="361"/>
      <c r="E334" s="364"/>
    </row>
    <row r="335" spans="4:5" ht="15.75">
      <c r="D335" s="361"/>
      <c r="E335" s="364"/>
    </row>
    <row r="336" spans="4:5" ht="15.75">
      <c r="D336" s="361"/>
      <c r="E336" s="364"/>
    </row>
    <row r="337" spans="4:5" ht="15.75">
      <c r="D337" s="361"/>
      <c r="E337" s="364"/>
    </row>
    <row r="338" spans="4:5" ht="15.75">
      <c r="D338" s="361"/>
      <c r="E338" s="364"/>
    </row>
    <row r="339" spans="4:5" ht="15.75">
      <c r="D339" s="361"/>
      <c r="E339" s="364"/>
    </row>
    <row r="340" spans="4:5" ht="15.75">
      <c r="D340" s="361"/>
      <c r="E340" s="364"/>
    </row>
    <row r="341" spans="4:5" ht="15.75">
      <c r="D341" s="361"/>
      <c r="E341" s="364"/>
    </row>
    <row r="342" spans="4:5" ht="15.75">
      <c r="D342" s="361"/>
      <c r="E342" s="364"/>
    </row>
    <row r="343" spans="4:5" ht="15.75">
      <c r="D343" s="361"/>
      <c r="E343" s="364"/>
    </row>
    <row r="344" spans="4:5" ht="15.75">
      <c r="D344" s="361"/>
      <c r="E344" s="364"/>
    </row>
    <row r="345" spans="4:5" ht="15.75">
      <c r="D345" s="361"/>
      <c r="E345" s="364"/>
    </row>
    <row r="346" spans="4:5" ht="15.75">
      <c r="D346" s="361"/>
      <c r="E346" s="364"/>
    </row>
    <row r="347" spans="4:5" ht="15.75">
      <c r="D347" s="361"/>
      <c r="E347" s="364"/>
    </row>
    <row r="348" spans="4:5" ht="15.75">
      <c r="D348" s="361"/>
      <c r="E348" s="364"/>
    </row>
    <row r="349" spans="4:5" ht="15.75">
      <c r="D349" s="361"/>
      <c r="E349" s="364"/>
    </row>
    <row r="350" spans="4:5" ht="15.75">
      <c r="D350" s="361"/>
      <c r="E350" s="364"/>
    </row>
    <row r="351" spans="4:5" ht="15.75">
      <c r="D351" s="361"/>
      <c r="E351" s="364"/>
    </row>
    <row r="352" spans="4:5" ht="15.75">
      <c r="D352" s="361"/>
      <c r="E352" s="364"/>
    </row>
    <row r="353" spans="4:5" ht="15.75">
      <c r="D353" s="361"/>
      <c r="E353" s="364"/>
    </row>
    <row r="354" spans="4:5" ht="15.75">
      <c r="D354" s="361"/>
      <c r="E354" s="364"/>
    </row>
    <row r="355" spans="4:5" ht="15.75">
      <c r="D355" s="361"/>
      <c r="E355" s="364"/>
    </row>
    <row r="356" spans="4:5" ht="15.75">
      <c r="D356" s="361"/>
      <c r="E356" s="364"/>
    </row>
    <row r="357" spans="4:5" ht="15.75">
      <c r="D357" s="361"/>
      <c r="E357" s="364"/>
    </row>
    <row r="358" spans="4:5" ht="15.75">
      <c r="D358" s="361"/>
      <c r="E358" s="364"/>
    </row>
    <row r="359" spans="4:5" ht="15.75">
      <c r="D359" s="361"/>
      <c r="E359" s="364"/>
    </row>
    <row r="360" spans="4:5" ht="15.75">
      <c r="D360" s="361"/>
      <c r="E360" s="364"/>
    </row>
    <row r="361" spans="4:5" ht="15.75">
      <c r="D361" s="361"/>
      <c r="E361" s="364"/>
    </row>
    <row r="362" spans="4:5" ht="15.75">
      <c r="D362" s="361"/>
      <c r="E362" s="364"/>
    </row>
    <row r="363" spans="4:5" ht="15.75">
      <c r="D363" s="361"/>
      <c r="E363" s="364"/>
    </row>
    <row r="364" spans="4:5" ht="15.75">
      <c r="D364" s="361"/>
      <c r="E364" s="364"/>
    </row>
    <row r="365" spans="4:5" ht="15.75">
      <c r="D365" s="361"/>
      <c r="E365" s="364"/>
    </row>
    <row r="366" spans="4:5" ht="15.75">
      <c r="D366" s="361"/>
      <c r="E366" s="364"/>
    </row>
    <row r="367" spans="4:5" ht="15.75">
      <c r="D367" s="361"/>
      <c r="E367" s="364"/>
    </row>
    <row r="368" spans="4:5" ht="15.75">
      <c r="D368" s="361"/>
      <c r="E368" s="364"/>
    </row>
    <row r="369" spans="4:5" ht="15.75">
      <c r="D369" s="361"/>
      <c r="E369" s="364"/>
    </row>
    <row r="370" spans="4:5" ht="15.75">
      <c r="D370" s="361"/>
      <c r="E370" s="364"/>
    </row>
    <row r="371" spans="4:5" ht="15.75">
      <c r="D371" s="361"/>
      <c r="E371" s="364"/>
    </row>
    <row r="372" spans="4:5" ht="15.75">
      <c r="D372" s="361"/>
      <c r="E372" s="364"/>
    </row>
    <row r="373" spans="4:5" ht="15.75">
      <c r="D373" s="361"/>
      <c r="E373" s="364"/>
    </row>
    <row r="374" spans="4:5" ht="15.75">
      <c r="D374" s="361"/>
      <c r="E374" s="364"/>
    </row>
    <row r="375" spans="4:5" ht="15.75">
      <c r="D375" s="361"/>
      <c r="E375" s="364"/>
    </row>
    <row r="376" spans="4:5" ht="15.75">
      <c r="D376" s="361"/>
      <c r="E376" s="364"/>
    </row>
    <row r="377" spans="4:5" ht="15.75">
      <c r="D377" s="361"/>
      <c r="E377" s="364"/>
    </row>
    <row r="378" spans="4:5" ht="15.75">
      <c r="D378" s="361"/>
      <c r="E378" s="364"/>
    </row>
    <row r="379" spans="4:5" ht="15.75">
      <c r="D379" s="361"/>
      <c r="E379" s="364"/>
    </row>
    <row r="380" spans="4:5" ht="15.75">
      <c r="D380" s="361"/>
      <c r="E380" s="364"/>
    </row>
    <row r="381" spans="4:5" ht="15.75">
      <c r="D381" s="361"/>
      <c r="E381" s="364"/>
    </row>
    <row r="382" spans="4:5" ht="15.75">
      <c r="D382" s="361"/>
      <c r="E382" s="364"/>
    </row>
    <row r="383" spans="4:5" ht="15.75">
      <c r="D383" s="361"/>
      <c r="E383" s="364"/>
    </row>
    <row r="384" spans="4:5" ht="15.75">
      <c r="D384" s="361"/>
      <c r="E384" s="364"/>
    </row>
    <row r="385" spans="4:5" ht="15.75">
      <c r="D385" s="361"/>
      <c r="E385" s="364"/>
    </row>
    <row r="386" spans="4:5" ht="15.75">
      <c r="D386" s="361"/>
      <c r="E386" s="364"/>
    </row>
    <row r="387" spans="4:5" ht="15.75">
      <c r="D387" s="361"/>
      <c r="E387" s="364"/>
    </row>
    <row r="388" spans="4:5" ht="15.75">
      <c r="D388" s="361"/>
      <c r="E388" s="364"/>
    </row>
    <row r="389" spans="4:5" ht="15.75">
      <c r="D389" s="361"/>
      <c r="E389" s="364"/>
    </row>
    <row r="390" spans="4:5" ht="15.75">
      <c r="D390" s="361"/>
      <c r="E390" s="364"/>
    </row>
    <row r="391" spans="4:5" ht="15.75">
      <c r="D391" s="361"/>
      <c r="E391" s="364"/>
    </row>
    <row r="392" spans="4:5" ht="15.75">
      <c r="D392" s="361"/>
      <c r="E392" s="364"/>
    </row>
    <row r="393" spans="4:5" ht="15.75">
      <c r="D393" s="361"/>
      <c r="E393" s="364"/>
    </row>
    <row r="394" spans="4:5" ht="15.75">
      <c r="D394" s="361"/>
      <c r="E394" s="364"/>
    </row>
    <row r="395" spans="4:5" ht="15.75">
      <c r="D395" s="361"/>
      <c r="E395" s="364"/>
    </row>
    <row r="396" spans="4:5" ht="15.75">
      <c r="D396" s="361"/>
      <c r="E396" s="364"/>
    </row>
    <row r="397" spans="4:5" ht="15.75">
      <c r="D397" s="361"/>
      <c r="E397" s="364"/>
    </row>
    <row r="398" spans="4:5" ht="15.75">
      <c r="D398" s="361"/>
      <c r="E398" s="364"/>
    </row>
    <row r="399" spans="4:5" ht="15.75">
      <c r="D399" s="361"/>
      <c r="E399" s="364"/>
    </row>
    <row r="400" spans="4:5" ht="15.75">
      <c r="D400" s="361"/>
      <c r="E400" s="364"/>
    </row>
    <row r="401" spans="4:5" ht="15.75">
      <c r="D401" s="361"/>
      <c r="E401" s="364"/>
    </row>
    <row r="402" spans="4:5" ht="15.75">
      <c r="D402" s="361"/>
      <c r="E402" s="364"/>
    </row>
    <row r="403" spans="4:5" ht="15.75">
      <c r="D403" s="361"/>
      <c r="E403" s="364"/>
    </row>
    <row r="404" spans="4:5" ht="15.75">
      <c r="D404" s="361"/>
      <c r="E404" s="364"/>
    </row>
    <row r="405" spans="4:5" ht="15.75">
      <c r="D405" s="361"/>
      <c r="E405" s="364"/>
    </row>
    <row r="406" spans="4:5" ht="15.75">
      <c r="D406" s="361"/>
      <c r="E406" s="364"/>
    </row>
    <row r="407" spans="4:5" ht="15.75">
      <c r="D407" s="361"/>
      <c r="E407" s="364"/>
    </row>
    <row r="408" spans="4:5" ht="15.75">
      <c r="D408" s="361"/>
      <c r="E408" s="364"/>
    </row>
    <row r="409" spans="4:5" ht="15.75">
      <c r="D409" s="361"/>
      <c r="E409" s="364"/>
    </row>
    <row r="410" spans="4:5" ht="15.75">
      <c r="D410" s="361"/>
      <c r="E410" s="364"/>
    </row>
    <row r="411" spans="4:5" ht="15.75">
      <c r="D411" s="361"/>
      <c r="E411" s="364"/>
    </row>
    <row r="412" spans="4:5" ht="15.75">
      <c r="D412" s="361"/>
      <c r="E412" s="364"/>
    </row>
    <row r="413" spans="4:5" ht="15.75">
      <c r="D413" s="361"/>
      <c r="E413" s="364"/>
    </row>
    <row r="414" spans="4:5" ht="15.75">
      <c r="D414" s="361"/>
      <c r="E414" s="364"/>
    </row>
    <row r="415" spans="4:5" ht="15.75">
      <c r="D415" s="361"/>
      <c r="E415" s="364"/>
    </row>
    <row r="416" spans="4:5" ht="15.75">
      <c r="D416" s="361"/>
      <c r="E416" s="364"/>
    </row>
    <row r="417" spans="4:5" ht="15.75">
      <c r="D417" s="361"/>
      <c r="E417" s="364"/>
    </row>
    <row r="418" spans="4:5" ht="15.75">
      <c r="D418" s="361"/>
      <c r="E418" s="364"/>
    </row>
    <row r="419" spans="4:5" ht="15.75">
      <c r="D419" s="361"/>
      <c r="E419" s="364"/>
    </row>
    <row r="420" spans="4:5" ht="15.75">
      <c r="D420" s="361"/>
      <c r="E420" s="364"/>
    </row>
    <row r="421" spans="4:5" ht="15.75">
      <c r="D421" s="361"/>
      <c r="E421" s="364"/>
    </row>
    <row r="422" spans="4:5" ht="15.75">
      <c r="D422" s="361"/>
      <c r="E422" s="364"/>
    </row>
    <row r="423" spans="4:5" ht="15.75">
      <c r="D423" s="361"/>
      <c r="E423" s="364"/>
    </row>
    <row r="424" spans="4:5" ht="15.75">
      <c r="D424" s="361"/>
      <c r="E424" s="364"/>
    </row>
    <row r="425" spans="4:5" ht="15.75">
      <c r="D425" s="361"/>
      <c r="E425" s="364"/>
    </row>
    <row r="426" spans="4:5" ht="15.75">
      <c r="D426" s="361"/>
      <c r="E426" s="364"/>
    </row>
    <row r="427" spans="4:5" ht="15.75">
      <c r="D427" s="361"/>
      <c r="E427" s="364"/>
    </row>
    <row r="428" spans="4:5" ht="15.75">
      <c r="D428" s="361"/>
      <c r="E428" s="364"/>
    </row>
    <row r="429" spans="4:5" ht="15.75">
      <c r="D429" s="361"/>
      <c r="E429" s="364"/>
    </row>
    <row r="430" spans="4:5" ht="15.75">
      <c r="D430" s="361"/>
      <c r="E430" s="364"/>
    </row>
    <row r="431" spans="4:5" ht="15.75">
      <c r="D431" s="361"/>
      <c r="E431" s="364"/>
    </row>
    <row r="432" spans="4:5" ht="15.75">
      <c r="D432" s="361"/>
      <c r="E432" s="364"/>
    </row>
    <row r="433" spans="4:5" ht="15.75">
      <c r="D433" s="361"/>
      <c r="E433" s="364"/>
    </row>
    <row r="434" spans="4:5" ht="15.75">
      <c r="D434" s="361"/>
      <c r="E434" s="364"/>
    </row>
    <row r="435" spans="4:5" ht="15.75">
      <c r="D435" s="361"/>
      <c r="E435" s="364"/>
    </row>
    <row r="436" spans="4:5" ht="15.75">
      <c r="D436" s="361"/>
      <c r="E436" s="364"/>
    </row>
    <row r="437" spans="4:5" ht="15.75">
      <c r="D437" s="361"/>
      <c r="E437" s="364"/>
    </row>
    <row r="438" spans="4:5" ht="15.75">
      <c r="D438" s="361"/>
      <c r="E438" s="364"/>
    </row>
    <row r="439" spans="4:5" ht="15.75">
      <c r="D439" s="361"/>
      <c r="E439" s="364"/>
    </row>
    <row r="440" spans="4:5" ht="15.75">
      <c r="D440" s="361"/>
      <c r="E440" s="364"/>
    </row>
    <row r="441" spans="4:5" ht="15.75">
      <c r="D441" s="361"/>
      <c r="E441" s="364"/>
    </row>
    <row r="442" spans="4:5" ht="15.75">
      <c r="D442" s="361"/>
      <c r="E442" s="364"/>
    </row>
    <row r="443" spans="4:5" ht="15.75">
      <c r="D443" s="361"/>
      <c r="E443" s="364"/>
    </row>
    <row r="444" spans="4:5" ht="15.75">
      <c r="D444" s="361"/>
      <c r="E444" s="364"/>
    </row>
    <row r="445" spans="4:5" ht="15.75">
      <c r="D445" s="361"/>
      <c r="E445" s="364"/>
    </row>
    <row r="446" spans="4:5" ht="15.75">
      <c r="D446" s="361"/>
      <c r="E446" s="364"/>
    </row>
    <row r="447" spans="4:5" ht="15.75">
      <c r="D447" s="361"/>
      <c r="E447" s="364"/>
    </row>
    <row r="448" spans="4:5" ht="15.75">
      <c r="D448" s="361"/>
      <c r="E448" s="364"/>
    </row>
    <row r="449" spans="4:5" ht="15.75">
      <c r="D449" s="361"/>
      <c r="E449" s="364"/>
    </row>
    <row r="450" spans="4:5" ht="15.75">
      <c r="D450" s="361"/>
      <c r="E450" s="364"/>
    </row>
    <row r="451" spans="4:5" ht="15.75">
      <c r="D451" s="361"/>
      <c r="E451" s="364"/>
    </row>
    <row r="452" spans="4:5" ht="15.75">
      <c r="D452" s="361"/>
      <c r="E452" s="364"/>
    </row>
    <row r="453" spans="4:5" ht="15.75">
      <c r="D453" s="361"/>
      <c r="E453" s="364"/>
    </row>
    <row r="454" spans="4:5" ht="15.75">
      <c r="D454" s="361"/>
      <c r="E454" s="364"/>
    </row>
    <row r="455" spans="4:5" ht="15.75">
      <c r="D455" s="361"/>
      <c r="E455" s="364"/>
    </row>
    <row r="456" spans="4:5" ht="15.75">
      <c r="D456" s="361"/>
      <c r="E456" s="364"/>
    </row>
    <row r="457" spans="4:5" ht="15.75">
      <c r="D457" s="361"/>
      <c r="E457" s="364"/>
    </row>
    <row r="458" spans="4:5" ht="15.75">
      <c r="D458" s="361"/>
      <c r="E458" s="364"/>
    </row>
    <row r="459" spans="4:5" ht="15.75">
      <c r="D459" s="361"/>
      <c r="E459" s="364"/>
    </row>
    <row r="460" spans="4:5" ht="15.75">
      <c r="D460" s="361"/>
      <c r="E460" s="364"/>
    </row>
    <row r="461" spans="4:5" ht="15.75">
      <c r="D461" s="361"/>
      <c r="E461" s="364"/>
    </row>
    <row r="462" spans="4:5" ht="15.75">
      <c r="D462" s="361"/>
      <c r="E462" s="364"/>
    </row>
    <row r="463" spans="4:5" ht="15.75">
      <c r="D463" s="361"/>
      <c r="E463" s="364"/>
    </row>
    <row r="464" spans="4:5" ht="15.75">
      <c r="D464" s="361"/>
      <c r="E464" s="364"/>
    </row>
    <row r="465" spans="4:5" ht="15.75">
      <c r="D465" s="361"/>
      <c r="E465" s="364"/>
    </row>
    <row r="466" spans="4:5" ht="15.75">
      <c r="D466" s="361"/>
      <c r="E466" s="364"/>
    </row>
    <row r="467" spans="4:5" ht="15.75">
      <c r="D467" s="361"/>
      <c r="E467" s="364"/>
    </row>
    <row r="468" spans="4:5" ht="15.75">
      <c r="D468" s="361"/>
      <c r="E468" s="364"/>
    </row>
    <row r="469" spans="4:5" ht="15.75">
      <c r="D469" s="361"/>
      <c r="E469" s="364"/>
    </row>
    <row r="470" spans="4:5" ht="15.75">
      <c r="D470" s="361"/>
      <c r="E470" s="364"/>
    </row>
    <row r="471" spans="4:5" ht="15.75">
      <c r="D471" s="361"/>
      <c r="E471" s="364"/>
    </row>
    <row r="472" spans="4:5" ht="15.75">
      <c r="D472" s="361"/>
      <c r="E472" s="364"/>
    </row>
    <row r="473" spans="4:5" ht="15.75">
      <c r="D473" s="361"/>
      <c r="E473" s="364"/>
    </row>
    <row r="474" spans="4:5" ht="15.75">
      <c r="D474" s="361"/>
      <c r="E474" s="364"/>
    </row>
    <row r="475" spans="4:5" ht="15.75">
      <c r="D475" s="361"/>
      <c r="E475" s="364"/>
    </row>
    <row r="476" spans="4:5" ht="15.75">
      <c r="D476" s="361"/>
      <c r="E476" s="364"/>
    </row>
    <row r="477" spans="4:5" ht="15.75">
      <c r="D477" s="361"/>
      <c r="E477" s="364"/>
    </row>
    <row r="478" spans="4:5" ht="15.75">
      <c r="D478" s="361"/>
      <c r="E478" s="364"/>
    </row>
    <row r="479" spans="4:5" ht="15.75">
      <c r="D479" s="361"/>
      <c r="E479" s="364"/>
    </row>
    <row r="480" spans="4:5" ht="15.75">
      <c r="D480" s="361"/>
      <c r="E480" s="364"/>
    </row>
    <row r="481" spans="4:5" ht="15.75">
      <c r="D481" s="361"/>
      <c r="E481" s="364"/>
    </row>
    <row r="482" spans="4:5" ht="15.75">
      <c r="D482" s="361"/>
      <c r="E482" s="364"/>
    </row>
    <row r="483" spans="4:5" ht="15.75">
      <c r="D483" s="361"/>
      <c r="E483" s="364"/>
    </row>
    <row r="484" spans="4:5" ht="15.75">
      <c r="D484" s="361"/>
      <c r="E484" s="364"/>
    </row>
    <row r="485" spans="4:5" ht="15.75">
      <c r="D485" s="361"/>
      <c r="E485" s="364"/>
    </row>
    <row r="486" spans="4:5" ht="15.75">
      <c r="D486" s="361"/>
      <c r="E486" s="364"/>
    </row>
    <row r="487" spans="4:5" ht="15.75">
      <c r="D487" s="361"/>
      <c r="E487" s="364"/>
    </row>
    <row r="488" spans="4:5" ht="15.75">
      <c r="D488" s="361"/>
      <c r="E488" s="364"/>
    </row>
    <row r="489" spans="4:5" ht="15.75">
      <c r="D489" s="361"/>
      <c r="E489" s="364"/>
    </row>
    <row r="490" spans="4:5" ht="15.75">
      <c r="D490" s="361"/>
      <c r="E490" s="364"/>
    </row>
    <row r="491" spans="4:5" ht="15.75">
      <c r="D491" s="361"/>
      <c r="E491" s="364"/>
    </row>
    <row r="492" spans="4:5" ht="15.75">
      <c r="D492" s="361"/>
      <c r="E492" s="364"/>
    </row>
    <row r="493" spans="4:5" ht="15.75">
      <c r="D493" s="361"/>
      <c r="E493" s="364"/>
    </row>
    <row r="494" spans="4:5" ht="15.75">
      <c r="D494" s="361"/>
      <c r="E494" s="364"/>
    </row>
    <row r="495" spans="4:5" ht="15.75">
      <c r="D495" s="361"/>
      <c r="E495" s="364"/>
    </row>
    <row r="496" spans="4:5" ht="15.75">
      <c r="D496" s="361"/>
      <c r="E496" s="364"/>
    </row>
    <row r="497" spans="4:5" ht="15.75">
      <c r="D497" s="361"/>
      <c r="E497" s="364"/>
    </row>
    <row r="498" spans="4:5" ht="15.75">
      <c r="D498" s="361"/>
      <c r="E498" s="364"/>
    </row>
    <row r="499" spans="4:5" ht="15.75">
      <c r="D499" s="361"/>
      <c r="E499" s="364"/>
    </row>
    <row r="500" spans="4:5" ht="15.75">
      <c r="D500" s="361"/>
      <c r="E500" s="364"/>
    </row>
    <row r="501" spans="4:5" ht="15.75">
      <c r="D501" s="361"/>
      <c r="E501" s="364"/>
    </row>
    <row r="502" spans="4:5" ht="15.75">
      <c r="D502" s="361"/>
      <c r="E502" s="364"/>
    </row>
    <row r="503" spans="4:5" ht="15.75">
      <c r="D503" s="361"/>
      <c r="E503" s="364"/>
    </row>
    <row r="504" spans="4:5" ht="15.75">
      <c r="D504" s="361"/>
      <c r="E504" s="364"/>
    </row>
    <row r="505" spans="4:5" ht="15.75">
      <c r="D505" s="361"/>
      <c r="E505" s="364"/>
    </row>
    <row r="506" spans="4:5" ht="15.75">
      <c r="D506" s="361"/>
      <c r="E506" s="364"/>
    </row>
    <row r="507" spans="4:5" ht="15.75">
      <c r="D507" s="361"/>
      <c r="E507" s="364"/>
    </row>
    <row r="508" spans="4:5" ht="15.75">
      <c r="D508" s="361"/>
      <c r="E508" s="364"/>
    </row>
    <row r="509" spans="4:5" ht="15.75">
      <c r="D509" s="361"/>
      <c r="E509" s="364"/>
    </row>
    <row r="510" spans="4:5" ht="15.75">
      <c r="D510" s="361"/>
      <c r="E510" s="364"/>
    </row>
    <row r="511" spans="4:5" ht="15.75">
      <c r="D511" s="361"/>
      <c r="E511" s="364"/>
    </row>
    <row r="512" spans="4:5" ht="15.75">
      <c r="D512" s="361"/>
      <c r="E512" s="364"/>
    </row>
    <row r="513" spans="4:5" ht="15.75">
      <c r="D513" s="361"/>
      <c r="E513" s="364"/>
    </row>
    <row r="514" spans="4:5" ht="15.75">
      <c r="D514" s="361"/>
      <c r="E514" s="364"/>
    </row>
    <row r="515" spans="4:5" ht="15.75">
      <c r="D515" s="361"/>
      <c r="E515" s="364"/>
    </row>
    <row r="516" spans="4:5" ht="15.75">
      <c r="D516" s="361"/>
      <c r="E516" s="364"/>
    </row>
    <row r="517" spans="4:5" ht="15.75">
      <c r="D517" s="361"/>
      <c r="E517" s="364"/>
    </row>
    <row r="518" spans="4:5" ht="15.75">
      <c r="D518" s="361"/>
      <c r="E518" s="364"/>
    </row>
    <row r="519" spans="4:5" ht="15.75">
      <c r="D519" s="361"/>
      <c r="E519" s="364"/>
    </row>
    <row r="520" spans="4:5" ht="15.75">
      <c r="D520" s="361"/>
      <c r="E520" s="364"/>
    </row>
    <row r="521" spans="4:5" ht="15.75">
      <c r="D521" s="361"/>
      <c r="E521" s="364"/>
    </row>
    <row r="522" spans="4:5" ht="15.75">
      <c r="D522" s="361"/>
      <c r="E522" s="364"/>
    </row>
    <row r="523" spans="4:5" ht="15.75">
      <c r="D523" s="361"/>
      <c r="E523" s="364"/>
    </row>
    <row r="524" spans="4:5" ht="15.75">
      <c r="D524" s="361"/>
      <c r="E524" s="364"/>
    </row>
    <row r="525" spans="4:5" ht="15.75">
      <c r="D525" s="361"/>
      <c r="E525" s="364"/>
    </row>
    <row r="526" spans="4:5" ht="15.75">
      <c r="D526" s="361"/>
      <c r="E526" s="364"/>
    </row>
    <row r="527" spans="4:5" ht="15.75">
      <c r="D527" s="361"/>
      <c r="E527" s="364"/>
    </row>
    <row r="528" spans="4:5" ht="15.75">
      <c r="D528" s="361"/>
      <c r="E528" s="364"/>
    </row>
    <row r="529" spans="4:5" ht="15.75">
      <c r="D529" s="361"/>
      <c r="E529" s="364"/>
    </row>
    <row r="530" spans="4:5" ht="15.75">
      <c r="D530" s="361"/>
      <c r="E530" s="364"/>
    </row>
    <row r="531" spans="4:5" ht="15.75">
      <c r="D531" s="361"/>
      <c r="E531" s="364"/>
    </row>
    <row r="532" spans="4:5" ht="15.75">
      <c r="D532" s="361"/>
      <c r="E532" s="364"/>
    </row>
    <row r="533" spans="4:5" ht="15.75">
      <c r="D533" s="361"/>
      <c r="E533" s="364"/>
    </row>
    <row r="534" spans="4:5" ht="15.75">
      <c r="D534" s="361"/>
      <c r="E534" s="364"/>
    </row>
    <row r="535" spans="4:5" ht="15.75">
      <c r="D535" s="361"/>
      <c r="E535" s="364"/>
    </row>
    <row r="536" spans="4:5" ht="15.75">
      <c r="D536" s="361"/>
      <c r="E536" s="364"/>
    </row>
    <row r="537" spans="4:5" ht="15.75">
      <c r="D537" s="361"/>
      <c r="E537" s="364"/>
    </row>
    <row r="538" spans="4:5" ht="15.75">
      <c r="D538" s="361"/>
      <c r="E538" s="364"/>
    </row>
    <row r="539" spans="4:5" ht="15.75">
      <c r="D539" s="361"/>
      <c r="E539" s="364"/>
    </row>
    <row r="540" spans="4:5" ht="15.75">
      <c r="D540" s="361"/>
      <c r="E540" s="364"/>
    </row>
    <row r="541" spans="4:5" ht="15.75">
      <c r="D541" s="361"/>
      <c r="E541" s="364"/>
    </row>
    <row r="542" spans="4:5" ht="15.75">
      <c r="D542" s="361"/>
      <c r="E542" s="364"/>
    </row>
    <row r="543" spans="4:5" ht="15.75">
      <c r="D543" s="361"/>
      <c r="E543" s="364"/>
    </row>
    <row r="544" spans="4:5" ht="15.75">
      <c r="D544" s="361"/>
      <c r="E544" s="364"/>
    </row>
    <row r="545" spans="4:5" ht="15.75">
      <c r="D545" s="361"/>
      <c r="E545" s="364"/>
    </row>
    <row r="546" spans="4:5" ht="15.75">
      <c r="D546" s="361"/>
      <c r="E546" s="364"/>
    </row>
    <row r="547" spans="4:5" ht="15.75">
      <c r="D547" s="361"/>
      <c r="E547" s="364"/>
    </row>
    <row r="548" spans="4:5" ht="15.75">
      <c r="D548" s="361"/>
      <c r="E548" s="364"/>
    </row>
    <row r="549" spans="4:5" ht="15.75">
      <c r="D549" s="361"/>
      <c r="E549" s="364"/>
    </row>
    <row r="550" spans="4:5" ht="15.75">
      <c r="D550" s="361"/>
      <c r="E550" s="364"/>
    </row>
    <row r="551" spans="4:5" ht="15.75">
      <c r="D551" s="361"/>
      <c r="E551" s="364"/>
    </row>
    <row r="552" spans="4:5" ht="15.75">
      <c r="D552" s="361"/>
      <c r="E552" s="364"/>
    </row>
    <row r="553" spans="4:5" ht="15.75">
      <c r="D553" s="361"/>
      <c r="E553" s="364"/>
    </row>
    <row r="554" spans="4:5" ht="15.75">
      <c r="D554" s="361"/>
      <c r="E554" s="364"/>
    </row>
    <row r="555" spans="4:5" ht="15.75">
      <c r="D555" s="361"/>
      <c r="E555" s="364"/>
    </row>
    <row r="556" spans="4:5" ht="15.75">
      <c r="D556" s="361"/>
      <c r="E556" s="364"/>
    </row>
    <row r="557" spans="4:5" ht="15.75">
      <c r="D557" s="361"/>
      <c r="E557" s="364"/>
    </row>
    <row r="558" spans="4:5" ht="15.75">
      <c r="D558" s="361"/>
      <c r="E558" s="364"/>
    </row>
    <row r="559" spans="4:5" ht="15.75">
      <c r="D559" s="361"/>
      <c r="E559" s="364"/>
    </row>
    <row r="560" spans="4:5" ht="15.75">
      <c r="D560" s="361"/>
      <c r="E560" s="364"/>
    </row>
    <row r="561" spans="4:5" ht="15.75">
      <c r="D561" s="361"/>
      <c r="E561" s="364"/>
    </row>
    <row r="562" spans="4:5" ht="15.75">
      <c r="D562" s="361"/>
      <c r="E562" s="364"/>
    </row>
    <row r="563" spans="4:5" ht="15.75">
      <c r="D563" s="361"/>
      <c r="E563" s="364"/>
    </row>
    <row r="564" spans="4:5" ht="15.75">
      <c r="D564" s="361"/>
      <c r="E564" s="364"/>
    </row>
    <row r="565" spans="4:5" ht="15.75">
      <c r="D565" s="361"/>
      <c r="E565" s="364"/>
    </row>
    <row r="566" spans="4:5" ht="15.75">
      <c r="D566" s="361"/>
      <c r="E566" s="364"/>
    </row>
    <row r="567" spans="4:5" ht="15.75">
      <c r="D567" s="361"/>
      <c r="E567" s="364"/>
    </row>
    <row r="568" spans="4:5" ht="15.75">
      <c r="D568" s="361"/>
      <c r="E568" s="364"/>
    </row>
    <row r="569" spans="4:5" ht="15.75">
      <c r="D569" s="361"/>
      <c r="E569" s="364"/>
    </row>
    <row r="570" spans="4:5" ht="15.75">
      <c r="D570" s="361"/>
      <c r="E570" s="364"/>
    </row>
    <row r="571" spans="4:5" ht="15.75">
      <c r="D571" s="361"/>
      <c r="E571" s="364"/>
    </row>
    <row r="572" spans="4:5" ht="15.75">
      <c r="D572" s="361"/>
      <c r="E572" s="364"/>
    </row>
    <row r="573" spans="4:5" ht="15.75">
      <c r="D573" s="361"/>
      <c r="E573" s="364"/>
    </row>
    <row r="574" spans="4:5" ht="15.75">
      <c r="D574" s="361"/>
      <c r="E574" s="364"/>
    </row>
    <row r="575" spans="4:5" ht="15.75">
      <c r="D575" s="361"/>
      <c r="E575" s="364"/>
    </row>
    <row r="576" spans="4:5" ht="15.75">
      <c r="D576" s="361"/>
      <c r="E576" s="364"/>
    </row>
    <row r="577" spans="4:5" ht="15.75">
      <c r="D577" s="361"/>
      <c r="E577" s="364"/>
    </row>
    <row r="578" spans="4:5" ht="15.75">
      <c r="D578" s="361"/>
      <c r="E578" s="364"/>
    </row>
    <row r="579" spans="4:5" ht="15.75">
      <c r="D579" s="361"/>
      <c r="E579" s="364"/>
    </row>
    <row r="580" spans="4:5" ht="15.75">
      <c r="D580" s="361"/>
      <c r="E580" s="364"/>
    </row>
    <row r="581" spans="4:5" ht="15.75">
      <c r="D581" s="361"/>
      <c r="E581" s="364"/>
    </row>
    <row r="582" spans="4:5" ht="15.75">
      <c r="D582" s="361"/>
      <c r="E582" s="364"/>
    </row>
    <row r="583" spans="4:5" ht="15.75">
      <c r="D583" s="361"/>
      <c r="E583" s="364"/>
    </row>
    <row r="584" spans="4:5" ht="15.75">
      <c r="D584" s="361"/>
      <c r="E584" s="364"/>
    </row>
    <row r="585" spans="4:5" ht="15.75">
      <c r="D585" s="361"/>
      <c r="E585" s="364"/>
    </row>
    <row r="586" spans="4:5" ht="15.75">
      <c r="D586" s="361"/>
      <c r="E586" s="364"/>
    </row>
    <row r="587" spans="4:5" ht="15.75">
      <c r="D587" s="361"/>
      <c r="E587" s="364"/>
    </row>
    <row r="588" spans="4:5" ht="15.75">
      <c r="D588" s="361"/>
      <c r="E588" s="364"/>
    </row>
    <row r="589" spans="4:5" ht="15.75">
      <c r="D589" s="361"/>
      <c r="E589" s="364"/>
    </row>
    <row r="590" spans="4:5" ht="15.75">
      <c r="D590" s="361"/>
      <c r="E590" s="364"/>
    </row>
    <row r="591" spans="4:5" ht="15.75">
      <c r="D591" s="361"/>
      <c r="E591" s="364"/>
    </row>
    <row r="592" spans="4:5" ht="15.75">
      <c r="D592" s="361"/>
      <c r="E592" s="364"/>
    </row>
    <row r="593" spans="4:5" ht="15.75">
      <c r="D593" s="361"/>
      <c r="E593" s="364"/>
    </row>
    <row r="594" spans="4:5" ht="15.75">
      <c r="D594" s="361"/>
      <c r="E594" s="364"/>
    </row>
    <row r="595" spans="4:5" ht="15.75">
      <c r="D595" s="361"/>
      <c r="E595" s="364"/>
    </row>
    <row r="596" spans="4:5" ht="15.75">
      <c r="D596" s="361"/>
      <c r="E596" s="364"/>
    </row>
    <row r="597" spans="4:5" ht="15.75">
      <c r="D597" s="361"/>
      <c r="E597" s="364"/>
    </row>
    <row r="598" spans="4:5" ht="15.75">
      <c r="D598" s="361"/>
      <c r="E598" s="364"/>
    </row>
    <row r="599" spans="4:5" ht="15.75">
      <c r="D599" s="361"/>
      <c r="E599" s="364"/>
    </row>
    <row r="600" spans="4:5" ht="15.75">
      <c r="D600" s="361"/>
      <c r="E600" s="364"/>
    </row>
    <row r="601" spans="4:5" ht="15.75">
      <c r="D601" s="361"/>
      <c r="E601" s="364"/>
    </row>
    <row r="602" spans="4:5" ht="15.75">
      <c r="D602" s="361"/>
      <c r="E602" s="364"/>
    </row>
    <row r="603" spans="4:5" ht="15.75">
      <c r="D603" s="361"/>
      <c r="E603" s="364"/>
    </row>
    <row r="604" spans="4:5" ht="15.75">
      <c r="D604" s="361"/>
      <c r="E604" s="364"/>
    </row>
    <row r="605" spans="4:5" ht="15.75">
      <c r="D605" s="361"/>
      <c r="E605" s="364"/>
    </row>
    <row r="606" spans="4:5" ht="15.75">
      <c r="D606" s="361"/>
      <c r="E606" s="364"/>
    </row>
    <row r="607" spans="4:5" ht="15.75">
      <c r="D607" s="361"/>
      <c r="E607" s="364"/>
    </row>
    <row r="608" spans="4:5" ht="15.75">
      <c r="D608" s="361"/>
      <c r="E608" s="364"/>
    </row>
    <row r="609" spans="4:5" ht="15.75">
      <c r="D609" s="361"/>
      <c r="E609" s="364"/>
    </row>
    <row r="610" spans="4:5" ht="15.75">
      <c r="D610" s="361"/>
      <c r="E610" s="364"/>
    </row>
    <row r="611" spans="4:5" ht="15.75">
      <c r="D611" s="361"/>
      <c r="E611" s="364"/>
    </row>
    <row r="612" spans="4:5" ht="15.75">
      <c r="D612" s="361"/>
      <c r="E612" s="364"/>
    </row>
    <row r="613" spans="4:5" ht="15.75">
      <c r="D613" s="361"/>
      <c r="E613" s="364"/>
    </row>
    <row r="614" spans="4:5" ht="15.75">
      <c r="D614" s="361"/>
      <c r="E614" s="364"/>
    </row>
    <row r="615" spans="4:5" ht="15.75">
      <c r="D615" s="361"/>
      <c r="E615" s="364"/>
    </row>
    <row r="616" spans="4:5" ht="15.75">
      <c r="D616" s="361"/>
      <c r="E616" s="364"/>
    </row>
    <row r="617" spans="4:5" ht="15.75">
      <c r="D617" s="361"/>
      <c r="E617" s="364"/>
    </row>
    <row r="618" spans="4:5" ht="15.75">
      <c r="D618" s="361"/>
      <c r="E618" s="364"/>
    </row>
    <row r="619" spans="4:5" ht="15.75">
      <c r="D619" s="361"/>
      <c r="E619" s="364"/>
    </row>
    <row r="620" spans="4:5" ht="15.75">
      <c r="D620" s="361"/>
      <c r="E620" s="364"/>
    </row>
    <row r="621" spans="4:5" ht="15.75">
      <c r="D621" s="361"/>
      <c r="E621" s="364"/>
    </row>
    <row r="622" spans="4:5" ht="15.75">
      <c r="D622" s="361"/>
      <c r="E622" s="364"/>
    </row>
    <row r="623" spans="4:5" ht="15.75">
      <c r="D623" s="361"/>
      <c r="E623" s="364"/>
    </row>
    <row r="624" spans="4:5" ht="15.75">
      <c r="D624" s="361"/>
      <c r="E624" s="364"/>
    </row>
    <row r="625" spans="4:5" ht="15.75">
      <c r="D625" s="361"/>
      <c r="E625" s="364"/>
    </row>
    <row r="626" spans="4:5" ht="15.75">
      <c r="D626" s="361"/>
      <c r="E626" s="364"/>
    </row>
    <row r="627" spans="4:5" ht="15.75">
      <c r="D627" s="361"/>
      <c r="E627" s="364"/>
    </row>
    <row r="628" spans="4:5" ht="15.75">
      <c r="D628" s="361"/>
      <c r="E628" s="364"/>
    </row>
    <row r="629" spans="4:5" ht="15.75">
      <c r="D629" s="361"/>
      <c r="E629" s="364"/>
    </row>
    <row r="630" spans="4:5" ht="15.75">
      <c r="D630" s="361"/>
      <c r="E630" s="364"/>
    </row>
    <row r="631" spans="4:5" ht="15.75">
      <c r="D631" s="361"/>
      <c r="E631" s="364"/>
    </row>
    <row r="632" spans="4:5" ht="15.75">
      <c r="D632" s="361"/>
      <c r="E632" s="364"/>
    </row>
    <row r="633" spans="4:5" ht="15.75">
      <c r="D633" s="361"/>
      <c r="E633" s="364"/>
    </row>
    <row r="634" spans="4:5" ht="15.75">
      <c r="D634" s="361"/>
      <c r="E634" s="364"/>
    </row>
    <row r="635" spans="4:5" ht="15.75">
      <c r="D635" s="361"/>
      <c r="E635" s="364"/>
    </row>
    <row r="636" spans="4:5" ht="15.75">
      <c r="D636" s="361"/>
      <c r="E636" s="364"/>
    </row>
    <row r="637" spans="4:5" ht="15.75">
      <c r="D637" s="361"/>
      <c r="E637" s="364"/>
    </row>
    <row r="638" spans="4:5" ht="15.75">
      <c r="D638" s="361"/>
      <c r="E638" s="364"/>
    </row>
    <row r="639" spans="4:5" ht="15.75">
      <c r="D639" s="361"/>
      <c r="E639" s="364"/>
    </row>
    <row r="640" spans="4:5" ht="15.75">
      <c r="D640" s="361"/>
      <c r="E640" s="364"/>
    </row>
    <row r="641" spans="4:5" ht="15.75">
      <c r="D641" s="361"/>
      <c r="E641" s="364"/>
    </row>
    <row r="642" spans="4:5" ht="15.75">
      <c r="D642" s="361"/>
      <c r="E642" s="364"/>
    </row>
    <row r="643" spans="4:5" ht="15.75">
      <c r="D643" s="361"/>
      <c r="E643" s="364"/>
    </row>
    <row r="644" spans="4:5" ht="15.75">
      <c r="D644" s="361"/>
      <c r="E644" s="364"/>
    </row>
    <row r="645" spans="4:5" ht="15.75">
      <c r="D645" s="361"/>
      <c r="E645" s="364"/>
    </row>
    <row r="646" spans="4:5" ht="15.75">
      <c r="D646" s="361"/>
      <c r="E646" s="364"/>
    </row>
    <row r="647" spans="4:5" ht="15.75">
      <c r="D647" s="361"/>
      <c r="E647" s="364"/>
    </row>
    <row r="648" spans="4:5" ht="15.75">
      <c r="D648" s="361"/>
      <c r="E648" s="364"/>
    </row>
    <row r="649" spans="4:5" ht="15.75">
      <c r="D649" s="361"/>
      <c r="E649" s="364"/>
    </row>
    <row r="650" spans="4:5" ht="15.75">
      <c r="D650" s="361"/>
      <c r="E650" s="364"/>
    </row>
    <row r="651" spans="4:5" ht="15.75">
      <c r="D651" s="361"/>
      <c r="E651" s="364"/>
    </row>
    <row r="652" spans="4:5" ht="15.75">
      <c r="D652" s="361"/>
      <c r="E652" s="364"/>
    </row>
    <row r="653" spans="4:5" ht="15.75">
      <c r="D653" s="361"/>
      <c r="E653" s="364"/>
    </row>
    <row r="654" spans="4:5" ht="15.75">
      <c r="D654" s="361"/>
      <c r="E654" s="364"/>
    </row>
    <row r="655" spans="4:5" ht="15.75">
      <c r="D655" s="361"/>
      <c r="E655" s="364"/>
    </row>
    <row r="656" spans="4:5" ht="15.75">
      <c r="D656" s="361"/>
      <c r="E656" s="364"/>
    </row>
    <row r="657" spans="4:5" ht="15.75">
      <c r="D657" s="361"/>
      <c r="E657" s="364"/>
    </row>
    <row r="658" spans="4:5" ht="15.75">
      <c r="D658" s="361"/>
      <c r="E658" s="364"/>
    </row>
    <row r="659" spans="4:5" ht="15.75">
      <c r="D659" s="361"/>
      <c r="E659" s="364"/>
    </row>
    <row r="660" spans="4:5" ht="15.75">
      <c r="D660" s="361"/>
      <c r="E660" s="364"/>
    </row>
    <row r="661" spans="4:5" ht="15.75">
      <c r="D661" s="361"/>
      <c r="E661" s="364"/>
    </row>
    <row r="662" spans="4:5" ht="15.75">
      <c r="D662" s="361"/>
      <c r="E662" s="364"/>
    </row>
    <row r="663" spans="4:5" ht="15.75">
      <c r="D663" s="361"/>
      <c r="E663" s="364"/>
    </row>
    <row r="664" spans="4:5" ht="15.75">
      <c r="D664" s="361"/>
      <c r="E664" s="364"/>
    </row>
    <row r="665" spans="4:5" ht="15.75">
      <c r="D665" s="361"/>
      <c r="E665" s="364"/>
    </row>
    <row r="666" spans="4:5" ht="15.75">
      <c r="D666" s="361"/>
      <c r="E666" s="364"/>
    </row>
    <row r="667" spans="4:5" ht="15.75">
      <c r="D667" s="361"/>
      <c r="E667" s="364"/>
    </row>
    <row r="668" spans="4:5" ht="15.75">
      <c r="D668" s="361"/>
      <c r="E668" s="364"/>
    </row>
    <row r="669" spans="4:5" ht="15.75">
      <c r="D669" s="361"/>
      <c r="E669" s="364"/>
    </row>
    <row r="670" spans="4:5" ht="15.75">
      <c r="D670" s="361"/>
      <c r="E670" s="364"/>
    </row>
    <row r="671" spans="4:5" ht="15.75">
      <c r="D671" s="361"/>
      <c r="E671" s="364"/>
    </row>
    <row r="672" spans="4:5" ht="15.75">
      <c r="D672" s="361"/>
      <c r="E672" s="364"/>
    </row>
    <row r="673" spans="4:5" ht="15.75">
      <c r="D673" s="361"/>
      <c r="E673" s="364"/>
    </row>
    <row r="674" spans="4:5" ht="15.75">
      <c r="D674" s="361"/>
      <c r="E674" s="364"/>
    </row>
    <row r="675" spans="4:5" ht="15.75">
      <c r="D675" s="361"/>
      <c r="E675" s="364"/>
    </row>
    <row r="676" spans="4:5" ht="15.75">
      <c r="D676" s="361"/>
      <c r="E676" s="364"/>
    </row>
    <row r="677" spans="4:5" ht="15.75">
      <c r="D677" s="361"/>
      <c r="E677" s="364"/>
    </row>
    <row r="678" spans="4:5" ht="15.75">
      <c r="D678" s="361"/>
      <c r="E678" s="364"/>
    </row>
    <row r="679" spans="4:5" ht="15.75">
      <c r="D679" s="361"/>
      <c r="E679" s="364"/>
    </row>
    <row r="680" spans="4:5" ht="15.75">
      <c r="D680" s="361"/>
      <c r="E680" s="364"/>
    </row>
    <row r="681" spans="4:5" ht="15.75">
      <c r="D681" s="361"/>
      <c r="E681" s="364"/>
    </row>
    <row r="682" spans="4:5" ht="15.75">
      <c r="D682" s="361"/>
      <c r="E682" s="364"/>
    </row>
    <row r="683" spans="4:5" ht="15.75">
      <c r="D683" s="361"/>
      <c r="E683" s="364"/>
    </row>
    <row r="684" spans="4:5" ht="15.75">
      <c r="D684" s="361"/>
      <c r="E684" s="364"/>
    </row>
    <row r="685" spans="4:5" ht="15.75">
      <c r="D685" s="361"/>
      <c r="E685" s="364"/>
    </row>
    <row r="686" spans="4:5" ht="15.75">
      <c r="D686" s="361"/>
      <c r="E686" s="364"/>
    </row>
    <row r="687" spans="4:5" ht="15.75">
      <c r="D687" s="361"/>
      <c r="E687" s="364"/>
    </row>
    <row r="688" spans="4:5" ht="15.75">
      <c r="D688" s="361"/>
      <c r="E688" s="364"/>
    </row>
    <row r="689" spans="4:5" ht="15.75">
      <c r="D689" s="361"/>
      <c r="E689" s="364"/>
    </row>
    <row r="690" spans="4:5" ht="15.75">
      <c r="D690" s="361"/>
      <c r="E690" s="364"/>
    </row>
    <row r="691" spans="4:5" ht="15.75">
      <c r="D691" s="361"/>
      <c r="E691" s="364"/>
    </row>
    <row r="692" spans="4:5" ht="15.75">
      <c r="D692" s="361"/>
      <c r="E692" s="364"/>
    </row>
    <row r="693" spans="4:5" ht="15.75">
      <c r="D693" s="361"/>
      <c r="E693" s="364"/>
    </row>
    <row r="694" spans="4:5" ht="15.75">
      <c r="D694" s="361"/>
      <c r="E694" s="364"/>
    </row>
    <row r="695" spans="4:5" ht="15.75">
      <c r="D695" s="361"/>
      <c r="E695" s="364"/>
    </row>
    <row r="696" spans="4:5" ht="15.75">
      <c r="D696" s="361"/>
      <c r="E696" s="364"/>
    </row>
    <row r="697" spans="4:5" ht="15.75">
      <c r="D697" s="361"/>
      <c r="E697" s="364"/>
    </row>
    <row r="698" spans="4:5" ht="15.75">
      <c r="D698" s="361"/>
      <c r="E698" s="364"/>
    </row>
    <row r="699" spans="4:5" ht="15.75">
      <c r="D699" s="361"/>
      <c r="E699" s="364"/>
    </row>
    <row r="700" spans="4:5" ht="15.75">
      <c r="D700" s="361"/>
      <c r="E700" s="364"/>
    </row>
    <row r="701" spans="4:5" ht="15.75">
      <c r="D701" s="361"/>
      <c r="E701" s="364"/>
    </row>
    <row r="702" spans="4:5" ht="15.75">
      <c r="D702" s="361"/>
      <c r="E702" s="364"/>
    </row>
    <row r="703" spans="4:5" ht="15.75">
      <c r="D703" s="361"/>
      <c r="E703" s="364"/>
    </row>
    <row r="704" spans="4:5" ht="15.75">
      <c r="D704" s="361"/>
      <c r="E704" s="364"/>
    </row>
    <row r="705" spans="4:5" ht="15.75">
      <c r="D705" s="361"/>
      <c r="E705" s="364"/>
    </row>
    <row r="706" spans="4:5" ht="15.75">
      <c r="D706" s="361"/>
      <c r="E706" s="364"/>
    </row>
    <row r="707" spans="4:5" ht="15.75">
      <c r="D707" s="361"/>
      <c r="E707" s="364"/>
    </row>
    <row r="708" spans="4:5" ht="15.75">
      <c r="D708" s="361"/>
      <c r="E708" s="364"/>
    </row>
    <row r="709" spans="4:5" ht="15.75">
      <c r="D709" s="361"/>
      <c r="E709" s="364"/>
    </row>
    <row r="710" spans="4:5" ht="15.75">
      <c r="D710" s="361"/>
      <c r="E710" s="364"/>
    </row>
    <row r="711" spans="4:5" ht="15.75">
      <c r="D711" s="361"/>
      <c r="E711" s="364"/>
    </row>
    <row r="712" spans="4:5" ht="15.75">
      <c r="D712" s="361"/>
      <c r="E712" s="364"/>
    </row>
    <row r="713" spans="4:5" ht="15.75">
      <c r="D713" s="361"/>
      <c r="E713" s="364"/>
    </row>
    <row r="714" spans="4:5" ht="15.75">
      <c r="D714" s="361"/>
      <c r="E714" s="364"/>
    </row>
    <row r="715" spans="4:5" ht="15.75">
      <c r="D715" s="361"/>
      <c r="E715" s="364"/>
    </row>
    <row r="716" spans="4:5" ht="15.75">
      <c r="D716" s="361"/>
      <c r="E716" s="364"/>
    </row>
    <row r="717" spans="4:5" ht="15.75">
      <c r="D717" s="361"/>
      <c r="E717" s="364"/>
    </row>
    <row r="718" spans="4:5" ht="15.75">
      <c r="D718" s="361"/>
      <c r="E718" s="364"/>
    </row>
    <row r="719" spans="4:5" ht="15.75">
      <c r="D719" s="361"/>
      <c r="E719" s="364"/>
    </row>
    <row r="720" spans="4:5" ht="15.75">
      <c r="D720" s="361"/>
      <c r="E720" s="364"/>
    </row>
    <row r="721" spans="4:5" ht="15.75">
      <c r="D721" s="361"/>
      <c r="E721" s="364"/>
    </row>
    <row r="722" spans="4:5" ht="15.75">
      <c r="D722" s="361"/>
      <c r="E722" s="364"/>
    </row>
    <row r="723" spans="4:5" ht="15.75">
      <c r="D723" s="361"/>
      <c r="E723" s="364"/>
    </row>
    <row r="724" spans="4:5" ht="15.75">
      <c r="D724" s="361"/>
      <c r="E724" s="364"/>
    </row>
    <row r="725" spans="4:5" ht="15.75">
      <c r="D725" s="361"/>
      <c r="E725" s="364"/>
    </row>
    <row r="726" spans="4:5" ht="15.75">
      <c r="D726" s="361"/>
      <c r="E726" s="364"/>
    </row>
    <row r="727" spans="4:5" ht="15.75">
      <c r="D727" s="361"/>
      <c r="E727" s="364"/>
    </row>
    <row r="728" spans="4:5" ht="15.75">
      <c r="D728" s="361"/>
      <c r="E728" s="364"/>
    </row>
    <row r="729" spans="4:5" ht="15.75">
      <c r="D729" s="361"/>
      <c r="E729" s="364"/>
    </row>
    <row r="730" spans="4:5" ht="15.75">
      <c r="D730" s="361"/>
      <c r="E730" s="364"/>
    </row>
    <row r="731" spans="4:5" ht="15.75">
      <c r="D731" s="361"/>
      <c r="E731" s="364"/>
    </row>
    <row r="732" spans="4:5" ht="15.75">
      <c r="D732" s="361"/>
      <c r="E732" s="364"/>
    </row>
    <row r="733" spans="4:5" ht="15.75">
      <c r="D733" s="361"/>
      <c r="E733" s="364"/>
    </row>
    <row r="734" spans="4:5" ht="15.75">
      <c r="D734" s="361"/>
      <c r="E734" s="364"/>
    </row>
    <row r="735" spans="4:5" ht="15.75">
      <c r="D735" s="361"/>
      <c r="E735" s="364"/>
    </row>
    <row r="736" spans="4:5" ht="15.75">
      <c r="D736" s="361"/>
      <c r="E736" s="364"/>
    </row>
    <row r="737" spans="4:5" ht="15.75">
      <c r="D737" s="361"/>
      <c r="E737" s="364"/>
    </row>
    <row r="738" spans="4:5" ht="15.75">
      <c r="D738" s="361"/>
      <c r="E738" s="364"/>
    </row>
    <row r="739" spans="4:5" ht="15.75">
      <c r="D739" s="361"/>
      <c r="E739" s="364"/>
    </row>
    <row r="740" spans="4:5" ht="15.75">
      <c r="D740" s="361"/>
      <c r="E740" s="364"/>
    </row>
    <row r="741" spans="4:5" ht="15.75">
      <c r="D741" s="361"/>
      <c r="E741" s="364"/>
    </row>
    <row r="742" spans="4:5" ht="15.75">
      <c r="D742" s="361"/>
      <c r="E742" s="364"/>
    </row>
    <row r="743" spans="4:5" ht="15.75">
      <c r="D743" s="361"/>
      <c r="E743" s="364"/>
    </row>
    <row r="744" spans="4:5" ht="15.75">
      <c r="D744" s="361"/>
      <c r="E744" s="364"/>
    </row>
    <row r="745" spans="4:5" ht="15.75">
      <c r="D745" s="361"/>
      <c r="E745" s="364"/>
    </row>
    <row r="746" spans="4:5" ht="15.75">
      <c r="D746" s="361"/>
      <c r="E746" s="364"/>
    </row>
    <row r="747" spans="4:5" ht="15.75">
      <c r="D747" s="361"/>
      <c r="E747" s="364"/>
    </row>
    <row r="748" spans="4:5" ht="15.75">
      <c r="D748" s="361"/>
      <c r="E748" s="364"/>
    </row>
    <row r="749" spans="4:5" ht="15.75">
      <c r="D749" s="361"/>
      <c r="E749" s="364"/>
    </row>
    <row r="750" spans="4:5" ht="15.75">
      <c r="D750" s="361"/>
      <c r="E750" s="364"/>
    </row>
    <row r="751" spans="4:5" ht="15.75">
      <c r="D751" s="361"/>
      <c r="E751" s="364"/>
    </row>
    <row r="752" spans="4:5" ht="15.75">
      <c r="D752" s="361"/>
      <c r="E752" s="364"/>
    </row>
    <row r="753" spans="4:5" ht="15.75">
      <c r="D753" s="361"/>
      <c r="E753" s="364"/>
    </row>
    <row r="754" spans="4:5" ht="15.75">
      <c r="D754" s="361"/>
      <c r="E754" s="364"/>
    </row>
    <row r="755" spans="4:5" ht="15.75">
      <c r="D755" s="361"/>
      <c r="E755" s="364"/>
    </row>
    <row r="756" spans="4:5" ht="15.75">
      <c r="D756" s="361"/>
      <c r="E756" s="364"/>
    </row>
    <row r="757" spans="4:5" ht="15.75">
      <c r="D757" s="361"/>
      <c r="E757" s="364"/>
    </row>
    <row r="758" spans="4:5" ht="15.75">
      <c r="D758" s="361"/>
      <c r="E758" s="364"/>
    </row>
    <row r="759" spans="4:5" ht="15.75">
      <c r="D759" s="361"/>
      <c r="E759" s="364"/>
    </row>
    <row r="760" spans="4:5" ht="15.75">
      <c r="D760" s="361"/>
      <c r="E760" s="364"/>
    </row>
    <row r="761" spans="4:5" ht="15.75">
      <c r="D761" s="361"/>
      <c r="E761" s="364"/>
    </row>
    <row r="762" spans="4:5" ht="15.75">
      <c r="D762" s="361"/>
      <c r="E762" s="364"/>
    </row>
    <row r="763" spans="4:5" ht="15.75">
      <c r="D763" s="361"/>
      <c r="E763" s="364"/>
    </row>
    <row r="764" spans="4:5" ht="15.75">
      <c r="D764" s="361"/>
      <c r="E764" s="364"/>
    </row>
    <row r="765" spans="4:5" ht="15.75">
      <c r="D765" s="361"/>
      <c r="E765" s="364"/>
    </row>
    <row r="766" spans="4:5" ht="15.75">
      <c r="D766" s="361"/>
      <c r="E766" s="364"/>
    </row>
    <row r="767" spans="4:5" ht="15.75">
      <c r="D767" s="361"/>
      <c r="E767" s="364"/>
    </row>
    <row r="768" spans="4:5" ht="15.75">
      <c r="D768" s="361"/>
      <c r="E768" s="364"/>
    </row>
    <row r="769" spans="4:5" ht="15.75">
      <c r="D769" s="361"/>
      <c r="E769" s="364"/>
    </row>
    <row r="770" spans="4:5" ht="15.75">
      <c r="D770" s="361"/>
      <c r="E770" s="364"/>
    </row>
    <row r="771" spans="4:5" ht="15.75">
      <c r="D771" s="361"/>
      <c r="E771" s="364"/>
    </row>
    <row r="772" spans="4:5" ht="15.75">
      <c r="D772" s="361"/>
      <c r="E772" s="364"/>
    </row>
    <row r="773" spans="4:5" ht="15.75">
      <c r="D773" s="361"/>
      <c r="E773" s="364"/>
    </row>
    <row r="774" spans="4:5" ht="15.75">
      <c r="D774" s="361"/>
      <c r="E774" s="364"/>
    </row>
    <row r="775" spans="4:5" ht="15.75">
      <c r="D775" s="361"/>
      <c r="E775" s="364"/>
    </row>
    <row r="776" spans="4:5" ht="15.75">
      <c r="D776" s="361"/>
      <c r="E776" s="364"/>
    </row>
    <row r="777" spans="4:5" ht="15.75">
      <c r="D777" s="361"/>
      <c r="E777" s="364"/>
    </row>
    <row r="778" spans="4:5" ht="15.75">
      <c r="D778" s="361"/>
      <c r="E778" s="364"/>
    </row>
    <row r="779" spans="4:5" ht="15.75">
      <c r="D779" s="361"/>
      <c r="E779" s="364"/>
    </row>
    <row r="780" spans="4:5" ht="15.75">
      <c r="D780" s="361"/>
      <c r="E780" s="364"/>
    </row>
    <row r="781" spans="4:5" ht="15.75">
      <c r="D781" s="361"/>
      <c r="E781" s="364"/>
    </row>
    <row r="782" spans="4:5" ht="15.75">
      <c r="D782" s="361"/>
      <c r="E782" s="364"/>
    </row>
    <row r="783" spans="4:5" ht="15.75">
      <c r="D783" s="361"/>
      <c r="E783" s="364"/>
    </row>
    <row r="784" spans="4:5" ht="15.75">
      <c r="D784" s="361"/>
      <c r="E784" s="364"/>
    </row>
    <row r="785" spans="4:5" ht="15.75">
      <c r="D785" s="361"/>
      <c r="E785" s="364"/>
    </row>
    <row r="786" spans="4:5" ht="15.75">
      <c r="D786" s="361"/>
      <c r="E786" s="364"/>
    </row>
    <row r="787" spans="4:5" ht="15.75">
      <c r="D787" s="361"/>
      <c r="E787" s="364"/>
    </row>
    <row r="788" spans="4:5" ht="15.75">
      <c r="D788" s="361"/>
      <c r="E788" s="364"/>
    </row>
    <row r="789" spans="4:5" ht="15.75">
      <c r="D789" s="361"/>
      <c r="E789" s="364"/>
    </row>
    <row r="790" spans="4:5" ht="15.75">
      <c r="D790" s="361"/>
      <c r="E790" s="364"/>
    </row>
    <row r="791" spans="4:5" ht="15.75">
      <c r="D791" s="361"/>
      <c r="E791" s="364"/>
    </row>
    <row r="792" spans="4:5" ht="15.75">
      <c r="D792" s="361"/>
      <c r="E792" s="364"/>
    </row>
    <row r="793" spans="4:5" ht="15.75">
      <c r="D793" s="361"/>
      <c r="E793" s="364"/>
    </row>
    <row r="794" spans="4:5" ht="15.75">
      <c r="D794" s="361"/>
      <c r="E794" s="364"/>
    </row>
    <row r="795" spans="4:5" ht="15.75">
      <c r="D795" s="361"/>
      <c r="E795" s="364"/>
    </row>
    <row r="796" spans="4:5" ht="15.75">
      <c r="D796" s="361"/>
      <c r="E796" s="364"/>
    </row>
    <row r="797" spans="4:5" ht="15.75">
      <c r="D797" s="361"/>
      <c r="E797" s="364"/>
    </row>
    <row r="798" spans="4:5" ht="15.75">
      <c r="D798" s="361"/>
      <c r="E798" s="364"/>
    </row>
    <row r="799" spans="4:5" ht="15.75">
      <c r="D799" s="361"/>
      <c r="E799" s="364"/>
    </row>
    <row r="800" spans="4:5" ht="15.75">
      <c r="D800" s="361"/>
      <c r="E800" s="364"/>
    </row>
    <row r="801" spans="4:5" ht="15.75">
      <c r="D801" s="361"/>
      <c r="E801" s="364"/>
    </row>
    <row r="802" spans="4:5" ht="15.75">
      <c r="D802" s="361"/>
      <c r="E802" s="364"/>
    </row>
    <row r="803" spans="4:5" ht="15.75">
      <c r="D803" s="361"/>
      <c r="E803" s="364"/>
    </row>
    <row r="804" spans="4:5" ht="15.75">
      <c r="D804" s="361"/>
      <c r="E804" s="364"/>
    </row>
    <row r="805" spans="4:5" ht="15.75">
      <c r="D805" s="361"/>
      <c r="E805" s="364"/>
    </row>
    <row r="806" spans="4:5" ht="15.75">
      <c r="D806" s="361"/>
      <c r="E806" s="364"/>
    </row>
    <row r="807" spans="4:5" ht="15.75">
      <c r="D807" s="361"/>
      <c r="E807" s="364"/>
    </row>
    <row r="808" spans="4:5" ht="15.75">
      <c r="D808" s="361"/>
      <c r="E808" s="364"/>
    </row>
    <row r="809" spans="4:5" ht="15.75">
      <c r="D809" s="361"/>
      <c r="E809" s="364"/>
    </row>
    <row r="810" spans="4:5" ht="15.75">
      <c r="D810" s="361"/>
      <c r="E810" s="364"/>
    </row>
    <row r="811" spans="4:5" ht="15.75">
      <c r="D811" s="361"/>
      <c r="E811" s="364"/>
    </row>
    <row r="812" spans="4:5" ht="15.75">
      <c r="D812" s="361"/>
      <c r="E812" s="364"/>
    </row>
    <row r="813" spans="4:5" ht="15.75">
      <c r="D813" s="361"/>
      <c r="E813" s="364"/>
    </row>
    <row r="814" spans="4:5" ht="15.75">
      <c r="D814" s="361"/>
      <c r="E814" s="364"/>
    </row>
    <row r="815" spans="4:5" ht="15.75">
      <c r="D815" s="361"/>
      <c r="E815" s="364"/>
    </row>
    <row r="816" spans="4:5" ht="15.75">
      <c r="D816" s="361"/>
      <c r="E816" s="364"/>
    </row>
    <row r="817" spans="4:5" ht="15.75">
      <c r="D817" s="361"/>
      <c r="E817" s="364"/>
    </row>
    <row r="818" spans="4:5" ht="15.75">
      <c r="D818" s="361"/>
      <c r="E818" s="364"/>
    </row>
    <row r="819" spans="4:5" ht="15.75">
      <c r="D819" s="361"/>
      <c r="E819" s="364"/>
    </row>
    <row r="820" spans="4:5" ht="15.75">
      <c r="D820" s="361"/>
      <c r="E820" s="364"/>
    </row>
    <row r="821" spans="4:5" ht="15.75">
      <c r="D821" s="361"/>
      <c r="E821" s="364"/>
    </row>
    <row r="822" spans="4:5" ht="15.75">
      <c r="D822" s="361"/>
      <c r="E822" s="364"/>
    </row>
    <row r="823" spans="4:5" ht="15.75">
      <c r="D823" s="361"/>
      <c r="E823" s="364"/>
    </row>
    <row r="824" spans="4:5" ht="15.75">
      <c r="D824" s="361"/>
      <c r="E824" s="364"/>
    </row>
    <row r="825" spans="4:5" ht="15.75">
      <c r="D825" s="361"/>
      <c r="E825" s="364"/>
    </row>
    <row r="826" spans="4:5" ht="15.75">
      <c r="D826" s="361"/>
      <c r="E826" s="364"/>
    </row>
    <row r="827" spans="4:5" ht="15.75">
      <c r="D827" s="361"/>
      <c r="E827" s="364"/>
    </row>
    <row r="828" spans="4:5" ht="15.75">
      <c r="D828" s="361"/>
      <c r="E828" s="364"/>
    </row>
    <row r="829" spans="4:5" ht="15.75">
      <c r="D829" s="361"/>
      <c r="E829" s="364"/>
    </row>
    <row r="830" spans="4:5" ht="15.75">
      <c r="D830" s="361"/>
      <c r="E830" s="364"/>
    </row>
    <row r="831" spans="4:5" ht="15.75">
      <c r="D831" s="361"/>
      <c r="E831" s="364"/>
    </row>
    <row r="832" spans="4:5" ht="15.75">
      <c r="D832" s="361"/>
      <c r="E832" s="364"/>
    </row>
    <row r="833" spans="4:5" ht="15.75">
      <c r="D833" s="361"/>
      <c r="E833" s="364"/>
    </row>
    <row r="834" spans="4:5" ht="15.75">
      <c r="D834" s="361"/>
      <c r="E834" s="364"/>
    </row>
    <row r="835" spans="4:5" ht="15.75">
      <c r="D835" s="361"/>
      <c r="E835" s="364"/>
    </row>
    <row r="836" spans="4:5" ht="15.75">
      <c r="D836" s="361"/>
      <c r="E836" s="364"/>
    </row>
    <row r="837" spans="4:5" ht="15.75">
      <c r="D837" s="361"/>
      <c r="E837" s="364"/>
    </row>
    <row r="838" spans="4:5" ht="15.75">
      <c r="D838" s="361"/>
      <c r="E838" s="364"/>
    </row>
    <row r="839" spans="4:5" ht="15.75">
      <c r="D839" s="361"/>
      <c r="E839" s="364"/>
    </row>
    <row r="840" spans="4:5" ht="15.75">
      <c r="D840" s="361"/>
      <c r="E840" s="364"/>
    </row>
    <row r="841" spans="4:5" ht="15.75">
      <c r="D841" s="361"/>
      <c r="E841" s="364"/>
    </row>
  </sheetData>
  <sheetProtection selectLockedCells="1" selectUnlockedCells="1"/>
  <mergeCells count="4">
    <mergeCell ref="A1:C1"/>
    <mergeCell ref="A2:B2"/>
    <mergeCell ref="A82:C82"/>
    <mergeCell ref="A83:B83"/>
  </mergeCells>
  <printOptions horizontalCentered="1"/>
  <pageMargins left="0.3937007874015748" right="0.3937007874015748" top="0.4330708661417323" bottom="0.35433070866141736" header="0.15748031496062992" footer="0.5118110236220472"/>
  <pageSetup horizontalDpi="600" verticalDpi="600" orientation="portrait" paperSize="9" scale="71" r:id="rId1"/>
  <headerFooter alignWithMargins="0">
    <oddHeader>&amp;C&amp;"Times New Roman CE,Félkövér"&amp;12
Bakonyszombathely Község Önkormányzat
2020. ÉVI KÖLTSÉGVETÉSÉNEK ÖSSZEVONT MÉRLEGE&amp;R&amp;"Times New Roman CE,Félkövér dőlt"&amp;11 &amp;"Times New Roman CE,Dőlt"1.1. melléklet az 8/2020. (VI.30.) önkormányzati rendelethez</oddHeader>
  </headerFooter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41"/>
  <sheetViews>
    <sheetView zoomScale="115" zoomScaleNormal="115" zoomScaleSheetLayoutView="100" zoomScalePageLayoutView="0" workbookViewId="0" topLeftCell="B1">
      <selection activeCell="D34" sqref="D34"/>
    </sheetView>
  </sheetViews>
  <sheetFormatPr defaultColWidth="9.00390625" defaultRowHeight="12.75"/>
  <cols>
    <col min="1" max="1" width="6.875" style="65" customWidth="1"/>
    <col min="2" max="2" width="48.125" style="66" customWidth="1"/>
    <col min="3" max="4" width="14.00390625" style="65" customWidth="1"/>
    <col min="5" max="5" width="44.125" style="65" customWidth="1"/>
    <col min="6" max="7" width="16.375" style="65" customWidth="1"/>
    <col min="8" max="8" width="4.875" style="65" customWidth="1"/>
    <col min="9" max="16384" width="9.375" style="65" customWidth="1"/>
  </cols>
  <sheetData>
    <row r="1" spans="2:8" ht="24" customHeight="1">
      <c r="B1" s="480" t="s">
        <v>260</v>
      </c>
      <c r="C1" s="480"/>
      <c r="D1" s="480"/>
      <c r="E1" s="480"/>
      <c r="F1" s="480"/>
      <c r="G1" s="333"/>
      <c r="H1" s="481"/>
    </row>
    <row r="2" spans="7:8" ht="9" customHeight="1" thickBot="1">
      <c r="G2" s="67" t="s">
        <v>428</v>
      </c>
      <c r="H2" s="481"/>
    </row>
    <row r="3" spans="1:8" ht="14.25" customHeight="1" thickBot="1">
      <c r="A3" s="477" t="s">
        <v>16</v>
      </c>
      <c r="B3" s="478" t="s">
        <v>262</v>
      </c>
      <c r="C3" s="479"/>
      <c r="D3" s="402"/>
      <c r="E3" s="477" t="s">
        <v>263</v>
      </c>
      <c r="F3" s="478"/>
      <c r="G3" s="70"/>
      <c r="H3" s="481"/>
    </row>
    <row r="4" spans="1:8" s="71" customFormat="1" ht="23.25" customHeight="1" thickBot="1">
      <c r="A4" s="477"/>
      <c r="B4" s="68" t="s">
        <v>264</v>
      </c>
      <c r="C4" s="402" t="str">
        <f>+'1.1.sz.mell.'!C3</f>
        <v>2020. évi előirányzat</v>
      </c>
      <c r="D4" s="435" t="s">
        <v>460</v>
      </c>
      <c r="E4" s="68" t="s">
        <v>264</v>
      </c>
      <c r="F4" s="69" t="str">
        <f>+C4</f>
        <v>2020. évi előirányzat</v>
      </c>
      <c r="G4" s="430" t="s">
        <v>460</v>
      </c>
      <c r="H4" s="481"/>
    </row>
    <row r="5" spans="1:8" s="76" customFormat="1" ht="12" customHeight="1" thickBot="1">
      <c r="A5" s="72"/>
      <c r="B5" s="73" t="s">
        <v>18</v>
      </c>
      <c r="C5" s="275" t="s">
        <v>19</v>
      </c>
      <c r="D5" s="275"/>
      <c r="E5" s="73" t="s">
        <v>265</v>
      </c>
      <c r="F5" s="74" t="s">
        <v>266</v>
      </c>
      <c r="G5" s="75"/>
      <c r="H5" s="481"/>
    </row>
    <row r="6" spans="1:11" ht="12.75" customHeight="1">
      <c r="A6" s="77" t="s">
        <v>20</v>
      </c>
      <c r="B6" s="78" t="s">
        <v>267</v>
      </c>
      <c r="C6" s="403">
        <v>98306238</v>
      </c>
      <c r="D6" s="403">
        <v>110744504</v>
      </c>
      <c r="E6" s="78" t="s">
        <v>268</v>
      </c>
      <c r="F6" s="276">
        <v>52923820</v>
      </c>
      <c r="G6" s="281">
        <v>52923820</v>
      </c>
      <c r="H6" s="481"/>
      <c r="K6" s="65" t="s">
        <v>326</v>
      </c>
    </row>
    <row r="7" spans="1:8" ht="13.5" customHeight="1">
      <c r="A7" s="79" t="s">
        <v>34</v>
      </c>
      <c r="B7" s="80" t="s">
        <v>269</v>
      </c>
      <c r="C7" s="278">
        <v>45377058</v>
      </c>
      <c r="D7" s="278">
        <v>44648526</v>
      </c>
      <c r="E7" s="80" t="s">
        <v>455</v>
      </c>
      <c r="F7" s="277">
        <v>7032757</v>
      </c>
      <c r="G7" s="282">
        <v>7032757</v>
      </c>
      <c r="H7" s="481"/>
    </row>
    <row r="8" spans="1:8" ht="12.75" customHeight="1">
      <c r="A8" s="79" t="s">
        <v>48</v>
      </c>
      <c r="B8" s="80" t="s">
        <v>270</v>
      </c>
      <c r="C8" s="278"/>
      <c r="D8" s="278"/>
      <c r="E8" s="80" t="s">
        <v>271</v>
      </c>
      <c r="F8" s="277">
        <v>59814932</v>
      </c>
      <c r="G8" s="282">
        <v>61314932</v>
      </c>
      <c r="H8" s="481"/>
    </row>
    <row r="9" spans="1:10" ht="12.75" customHeight="1">
      <c r="A9" s="79" t="s">
        <v>230</v>
      </c>
      <c r="B9" s="80" t="s">
        <v>272</v>
      </c>
      <c r="C9" s="278">
        <v>41530000</v>
      </c>
      <c r="D9" s="278">
        <v>38030000</v>
      </c>
      <c r="E9" s="80" t="s">
        <v>178</v>
      </c>
      <c r="F9" s="277">
        <v>9500000</v>
      </c>
      <c r="G9" s="282">
        <v>9500000</v>
      </c>
      <c r="H9" s="481"/>
      <c r="J9" s="65" t="s">
        <v>326</v>
      </c>
    </row>
    <row r="10" spans="1:8" ht="12.75" customHeight="1">
      <c r="A10" s="79" t="s">
        <v>78</v>
      </c>
      <c r="B10" s="81" t="s">
        <v>273</v>
      </c>
      <c r="C10" s="278">
        <v>21031781</v>
      </c>
      <c r="D10" s="278">
        <v>21031781</v>
      </c>
      <c r="E10" s="80" t="s">
        <v>180</v>
      </c>
      <c r="F10" s="277">
        <v>8283482</v>
      </c>
      <c r="G10" s="282">
        <v>8463517</v>
      </c>
      <c r="H10" s="481"/>
    </row>
    <row r="11" spans="1:8" ht="12.75" customHeight="1" thickBot="1">
      <c r="A11" s="79" t="s">
        <v>102</v>
      </c>
      <c r="B11" s="80" t="s">
        <v>274</v>
      </c>
      <c r="C11" s="278"/>
      <c r="D11" s="278"/>
      <c r="E11" s="80" t="s">
        <v>434</v>
      </c>
      <c r="F11" s="277">
        <v>3685716</v>
      </c>
      <c r="G11" s="316">
        <v>1040517</v>
      </c>
      <c r="H11" s="481"/>
    </row>
    <row r="12" spans="1:8" ht="15.75" customHeight="1" thickBot="1">
      <c r="A12" s="84" t="s">
        <v>245</v>
      </c>
      <c r="B12" s="85" t="s">
        <v>445</v>
      </c>
      <c r="C12" s="404">
        <f>SUM(C6:C11)</f>
        <v>206245077</v>
      </c>
      <c r="D12" s="404">
        <f>SUM(D6:D11)</f>
        <v>214454811</v>
      </c>
      <c r="E12" s="85" t="s">
        <v>444</v>
      </c>
      <c r="F12" s="279">
        <f>SUM(F6:F11)</f>
        <v>141240707</v>
      </c>
      <c r="G12" s="283">
        <f>SUM(G6:G11)</f>
        <v>140275543</v>
      </c>
      <c r="H12" s="481"/>
    </row>
    <row r="13" spans="1:8" ht="12.75" customHeight="1">
      <c r="A13" s="86" t="s">
        <v>120</v>
      </c>
      <c r="B13" s="87" t="s">
        <v>454</v>
      </c>
      <c r="C13" s="433">
        <f>+C14+C15</f>
        <v>6608975</v>
      </c>
      <c r="D13" s="433">
        <f>+D14+D15</f>
        <v>6998134</v>
      </c>
      <c r="E13" s="80" t="s">
        <v>278</v>
      </c>
      <c r="F13" s="280"/>
      <c r="G13" s="281"/>
      <c r="H13" s="481"/>
    </row>
    <row r="14" spans="1:8" ht="12.75" customHeight="1">
      <c r="A14" s="79" t="s">
        <v>254</v>
      </c>
      <c r="B14" s="80" t="s">
        <v>280</v>
      </c>
      <c r="C14" s="278">
        <v>6608975</v>
      </c>
      <c r="D14" s="278">
        <v>6269602</v>
      </c>
      <c r="E14" s="80" t="s">
        <v>281</v>
      </c>
      <c r="F14" s="277"/>
      <c r="G14" s="282"/>
      <c r="H14" s="481"/>
    </row>
    <row r="15" spans="1:8" ht="12.75" customHeight="1">
      <c r="A15" s="79" t="s">
        <v>256</v>
      </c>
      <c r="B15" s="80" t="s">
        <v>463</v>
      </c>
      <c r="C15" s="278"/>
      <c r="D15" s="278">
        <v>728532</v>
      </c>
      <c r="E15" s="80" t="s">
        <v>462</v>
      </c>
      <c r="F15" s="277"/>
      <c r="G15" s="282">
        <v>4660781</v>
      </c>
      <c r="H15" s="481"/>
    </row>
    <row r="16" spans="1:8" ht="12.75" customHeight="1">
      <c r="A16" s="79" t="s">
        <v>258</v>
      </c>
      <c r="B16" s="80" t="s">
        <v>453</v>
      </c>
      <c r="C16" s="434">
        <f>+C17</f>
        <v>0</v>
      </c>
      <c r="D16" s="436"/>
      <c r="E16" s="437" t="s">
        <v>242</v>
      </c>
      <c r="F16" s="277">
        <v>71613346</v>
      </c>
      <c r="G16" s="282">
        <v>76516621</v>
      </c>
      <c r="H16" s="481"/>
    </row>
    <row r="17" spans="1:8" ht="12.75" customHeight="1" thickBot="1">
      <c r="A17" s="86" t="s">
        <v>275</v>
      </c>
      <c r="B17" s="87" t="s">
        <v>283</v>
      </c>
      <c r="C17" s="405"/>
      <c r="D17" s="405"/>
      <c r="E17" s="78" t="s">
        <v>284</v>
      </c>
      <c r="F17" s="280"/>
      <c r="G17" s="316"/>
      <c r="H17" s="481"/>
    </row>
    <row r="18" spans="1:8" ht="15.75" customHeight="1" thickBot="1">
      <c r="A18" s="84" t="s">
        <v>276</v>
      </c>
      <c r="B18" s="85" t="s">
        <v>442</v>
      </c>
      <c r="C18" s="404">
        <f>+C13+C16</f>
        <v>6608975</v>
      </c>
      <c r="D18" s="404">
        <f>+D13+D16</f>
        <v>6998134</v>
      </c>
      <c r="E18" s="85" t="s">
        <v>443</v>
      </c>
      <c r="F18" s="279">
        <f>SUM(F13:F17)</f>
        <v>71613346</v>
      </c>
      <c r="G18" s="283">
        <f>SUM(G13:G17)</f>
        <v>81177402</v>
      </c>
      <c r="H18" s="481"/>
    </row>
    <row r="19" spans="1:8" ht="13.5" thickBot="1">
      <c r="A19" s="84" t="s">
        <v>277</v>
      </c>
      <c r="B19" s="88" t="s">
        <v>285</v>
      </c>
      <c r="C19" s="401">
        <f>+C12+C18</f>
        <v>212854052</v>
      </c>
      <c r="D19" s="404">
        <f>+D12+D18</f>
        <v>221452945</v>
      </c>
      <c r="E19" s="88" t="s">
        <v>286</v>
      </c>
      <c r="F19" s="438">
        <f>+F12+F18</f>
        <v>212854053</v>
      </c>
      <c r="G19" s="283">
        <f>+G12+G18</f>
        <v>221452945</v>
      </c>
      <c r="H19" s="481"/>
    </row>
    <row r="20" spans="1:8" ht="13.5" thickBot="1">
      <c r="A20" s="84" t="s">
        <v>279</v>
      </c>
      <c r="B20" s="88" t="s">
        <v>287</v>
      </c>
      <c r="C20" s="401" t="str">
        <f>IF(C12-F12&lt;0,F12-C12,"-")</f>
        <v>-</v>
      </c>
      <c r="D20" s="404"/>
      <c r="E20" s="88" t="s">
        <v>288</v>
      </c>
      <c r="F20" s="438">
        <f>IF(C12-F12&gt;0,C12-F12,"-")</f>
        <v>65004370</v>
      </c>
      <c r="G20" s="283">
        <f>IF(D12-G12&gt;0,D12-G12,"-")</f>
        <v>74179268</v>
      </c>
      <c r="H20" s="481"/>
    </row>
    <row r="21" spans="1:8" ht="13.5" thickBot="1">
      <c r="A21" s="84" t="s">
        <v>282</v>
      </c>
      <c r="B21" s="88" t="s">
        <v>289</v>
      </c>
      <c r="C21" s="401">
        <f>IF(C12+C18-F19&lt;0,F19-(C12+C18),"-")</f>
        <v>1</v>
      </c>
      <c r="D21" s="404"/>
      <c r="E21" s="88" t="s">
        <v>290</v>
      </c>
      <c r="F21" s="438" t="str">
        <f>IF(C12+C18-F19&gt;0,C12+C18-F19,"-")</f>
        <v>-</v>
      </c>
      <c r="G21" s="283" t="str">
        <f>IF(D12+D18-G19&gt;0,D12+D18-G19,"-")</f>
        <v>-</v>
      </c>
      <c r="H21" s="481"/>
    </row>
    <row r="22" ht="4.5" customHeight="1"/>
    <row r="23" spans="2:7" ht="12" customHeight="1">
      <c r="B23" s="482" t="s">
        <v>291</v>
      </c>
      <c r="C23" s="482"/>
      <c r="D23" s="482"/>
      <c r="E23" s="482"/>
      <c r="F23" s="482"/>
      <c r="G23" s="334"/>
    </row>
    <row r="24" spans="6:7" ht="3.75" customHeight="1" thickBot="1">
      <c r="F24" s="67"/>
      <c r="G24" s="67"/>
    </row>
    <row r="25" spans="1:7" ht="13.5" thickBot="1">
      <c r="A25" s="477" t="s">
        <v>16</v>
      </c>
      <c r="B25" s="478" t="s">
        <v>262</v>
      </c>
      <c r="C25" s="479"/>
      <c r="D25" s="70"/>
      <c r="E25" s="477" t="s">
        <v>263</v>
      </c>
      <c r="F25" s="479"/>
      <c r="G25" s="418"/>
    </row>
    <row r="26" spans="1:7" ht="24.75" thickBot="1">
      <c r="A26" s="477"/>
      <c r="B26" s="68" t="s">
        <v>264</v>
      </c>
      <c r="C26" s="402" t="s">
        <v>461</v>
      </c>
      <c r="D26" s="430" t="s">
        <v>460</v>
      </c>
      <c r="E26" s="68" t="s">
        <v>264</v>
      </c>
      <c r="F26" s="402" t="s">
        <v>461</v>
      </c>
      <c r="G26" s="360" t="s">
        <v>460</v>
      </c>
    </row>
    <row r="27" spans="1:7" ht="13.5" thickBot="1">
      <c r="A27" s="72"/>
      <c r="B27" s="73" t="s">
        <v>18</v>
      </c>
      <c r="C27" s="275" t="s">
        <v>19</v>
      </c>
      <c r="D27" s="75"/>
      <c r="E27" s="73" t="s">
        <v>265</v>
      </c>
      <c r="F27" s="275" t="s">
        <v>266</v>
      </c>
      <c r="G27" s="419"/>
    </row>
    <row r="28" spans="1:7" ht="12.75">
      <c r="A28" s="77" t="s">
        <v>20</v>
      </c>
      <c r="B28" s="78" t="s">
        <v>292</v>
      </c>
      <c r="C28" s="406"/>
      <c r="D28" s="90"/>
      <c r="E28" s="78" t="s">
        <v>211</v>
      </c>
      <c r="F28" s="406">
        <v>265019206</v>
      </c>
      <c r="G28" s="420">
        <v>260035832</v>
      </c>
    </row>
    <row r="29" spans="1:7" ht="12.75">
      <c r="A29" s="79" t="s">
        <v>34</v>
      </c>
      <c r="B29" s="80" t="s">
        <v>293</v>
      </c>
      <c r="C29" s="82"/>
      <c r="D29" s="91"/>
      <c r="E29" s="80" t="s">
        <v>213</v>
      </c>
      <c r="F29" s="82">
        <v>4248700</v>
      </c>
      <c r="G29" s="421">
        <v>28447074</v>
      </c>
    </row>
    <row r="30" spans="1:7" ht="12.75">
      <c r="A30" s="79" t="s">
        <v>48</v>
      </c>
      <c r="B30" s="80" t="s">
        <v>294</v>
      </c>
      <c r="C30" s="82">
        <v>3876882</v>
      </c>
      <c r="D30" s="91">
        <v>3876882</v>
      </c>
      <c r="E30" s="80" t="s">
        <v>215</v>
      </c>
      <c r="F30" s="82"/>
      <c r="G30" s="421"/>
    </row>
    <row r="31" spans="1:7" ht="13.5" thickBot="1">
      <c r="A31" s="79" t="s">
        <v>230</v>
      </c>
      <c r="B31" s="80" t="s">
        <v>295</v>
      </c>
      <c r="C31" s="427"/>
      <c r="D31" s="273"/>
      <c r="E31" s="87" t="s">
        <v>435</v>
      </c>
      <c r="F31" s="82">
        <v>16000000</v>
      </c>
      <c r="G31" s="422">
        <v>16000000</v>
      </c>
    </row>
    <row r="32" spans="1:7" ht="13.5" thickBot="1">
      <c r="A32" s="84" t="s">
        <v>78</v>
      </c>
      <c r="B32" s="85" t="s">
        <v>446</v>
      </c>
      <c r="C32" s="407">
        <f>+C28+C29+C30+C31</f>
        <v>3876882</v>
      </c>
      <c r="D32" s="431">
        <f>+D28+D29+D30+D31</f>
        <v>3876882</v>
      </c>
      <c r="E32" s="85" t="s">
        <v>448</v>
      </c>
      <c r="F32" s="407">
        <f>+F28+F29+F30+F31</f>
        <v>285267906</v>
      </c>
      <c r="G32" s="423">
        <f>+G28+G29+G30+G31</f>
        <v>304482906</v>
      </c>
    </row>
    <row r="33" spans="1:7" ht="12.75">
      <c r="A33" s="77" t="s">
        <v>102</v>
      </c>
      <c r="B33" s="92" t="s">
        <v>447</v>
      </c>
      <c r="C33" s="428">
        <f>+C34+C35</f>
        <v>271391025</v>
      </c>
      <c r="D33" s="432">
        <f>+D34+D35</f>
        <v>290606024</v>
      </c>
      <c r="E33" s="80" t="s">
        <v>278</v>
      </c>
      <c r="F33" s="406"/>
      <c r="G33" s="420"/>
    </row>
    <row r="34" spans="1:7" ht="12.75">
      <c r="A34" s="77" t="s">
        <v>245</v>
      </c>
      <c r="B34" s="93" t="s">
        <v>296</v>
      </c>
      <c r="C34" s="82">
        <v>271391025</v>
      </c>
      <c r="D34" s="91">
        <v>290606024</v>
      </c>
      <c r="E34" s="80" t="s">
        <v>297</v>
      </c>
      <c r="F34" s="82"/>
      <c r="G34" s="421"/>
    </row>
    <row r="35" spans="1:7" ht="15" customHeight="1">
      <c r="A35" s="77" t="s">
        <v>120</v>
      </c>
      <c r="B35" s="94" t="s">
        <v>298</v>
      </c>
      <c r="C35" s="82"/>
      <c r="D35" s="91"/>
      <c r="E35" s="80" t="s">
        <v>299</v>
      </c>
      <c r="F35" s="82"/>
      <c r="G35" s="421"/>
    </row>
    <row r="36" spans="1:7" ht="13.5" thickBot="1">
      <c r="A36" s="77" t="s">
        <v>254</v>
      </c>
      <c r="B36" s="95" t="s">
        <v>453</v>
      </c>
      <c r="C36" s="429">
        <f>+C37</f>
        <v>10000000</v>
      </c>
      <c r="D36" s="429">
        <f>+D37</f>
        <v>10000000</v>
      </c>
      <c r="E36" s="78" t="s">
        <v>300</v>
      </c>
      <c r="F36" s="82"/>
      <c r="G36" s="421"/>
    </row>
    <row r="37" spans="1:7" ht="13.5" thickBot="1">
      <c r="A37" s="77" t="s">
        <v>256</v>
      </c>
      <c r="B37" s="94" t="s">
        <v>301</v>
      </c>
      <c r="C37" s="82">
        <v>10000000</v>
      </c>
      <c r="D37" s="90">
        <v>10000000</v>
      </c>
      <c r="E37" s="96"/>
      <c r="F37" s="82"/>
      <c r="G37" s="422"/>
    </row>
    <row r="38" spans="1:7" ht="19.5" customHeight="1" thickBot="1">
      <c r="A38" s="84" t="s">
        <v>258</v>
      </c>
      <c r="B38" s="85" t="s">
        <v>449</v>
      </c>
      <c r="C38" s="407">
        <f>+C33+C36</f>
        <v>281391025</v>
      </c>
      <c r="D38" s="431">
        <f>+D33+D36</f>
        <v>300606024</v>
      </c>
      <c r="E38" s="85" t="s">
        <v>452</v>
      </c>
      <c r="F38" s="407">
        <f>SUM(F33:F37)</f>
        <v>0</v>
      </c>
      <c r="G38" s="424"/>
    </row>
    <row r="39" spans="1:7" ht="13.5" thickBot="1">
      <c r="A39" s="84" t="s">
        <v>275</v>
      </c>
      <c r="B39" s="88" t="s">
        <v>450</v>
      </c>
      <c r="C39" s="401">
        <f>+C32+C38</f>
        <v>285267907</v>
      </c>
      <c r="D39" s="283">
        <f>+D32+D38</f>
        <v>304482906</v>
      </c>
      <c r="E39" s="88" t="s">
        <v>451</v>
      </c>
      <c r="F39" s="401">
        <f>+F32+F38</f>
        <v>285267906</v>
      </c>
      <c r="G39" s="425">
        <f>+G32+G38</f>
        <v>304482906</v>
      </c>
    </row>
    <row r="40" spans="1:7" ht="13.5" thickBot="1">
      <c r="A40" s="84" t="s">
        <v>276</v>
      </c>
      <c r="B40" s="88" t="s">
        <v>287</v>
      </c>
      <c r="C40" s="401">
        <f>IF(C32-F32&lt;0,F32-C32,"-")</f>
        <v>281391024</v>
      </c>
      <c r="D40" s="283">
        <f>IF(D32-G32&lt;0,G32-D32,"-")</f>
        <v>300606024</v>
      </c>
      <c r="E40" s="88" t="s">
        <v>288</v>
      </c>
      <c r="F40" s="401" t="str">
        <f>IF(C32-F32&gt;0,C32-F32,"-")</f>
        <v>-</v>
      </c>
      <c r="G40" s="426"/>
    </row>
    <row r="41" spans="1:7" ht="13.5" thickBot="1">
      <c r="A41" s="84" t="s">
        <v>277</v>
      </c>
      <c r="B41" s="88" t="s">
        <v>289</v>
      </c>
      <c r="C41" s="401" t="str">
        <f>IF(C32+C38-F37&lt;0,F37-(C32+C38),"-")</f>
        <v>-</v>
      </c>
      <c r="D41" s="283"/>
      <c r="E41" s="88" t="s">
        <v>290</v>
      </c>
      <c r="F41" s="401">
        <f>IF(C32+C38-F37&gt;0,C32+C38-F37,"-")</f>
        <v>285267907</v>
      </c>
      <c r="G41" s="425">
        <f>IF(D32+D38-G37&gt;0,D32+D38-G37,"-")</f>
        <v>304482906</v>
      </c>
    </row>
  </sheetData>
  <sheetProtection selectLockedCells="1" selectUnlockedCells="1"/>
  <mergeCells count="9">
    <mergeCell ref="A25:A26"/>
    <mergeCell ref="B25:C25"/>
    <mergeCell ref="E25:F25"/>
    <mergeCell ref="B1:F1"/>
    <mergeCell ref="H1:H21"/>
    <mergeCell ref="A3:A4"/>
    <mergeCell ref="B3:C3"/>
    <mergeCell ref="E3:F3"/>
    <mergeCell ref="B23:F23"/>
  </mergeCells>
  <printOptions horizontalCentered="1"/>
  <pageMargins left="0.11811023622047245" right="0.07874015748031496" top="0.15748031496062992" bottom="0.15748031496062992" header="0.15748031496062992" footer="0.15748031496062992"/>
  <pageSetup horizontalDpi="300" verticalDpi="300" orientation="landscape" paperSize="9" r:id="rId1"/>
  <headerFooter alignWithMargins="0">
    <oddHeader>&amp;R&amp;"Times New Roman CE,Félkövér dőlt" 2&amp;"Times New Roman CE,Dőlt". melléklet  az 8/2020. (VI.30.) önkormányzati rendelethe&amp;"Times New Roman CE,Félkövér dőlt"z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97" t="s">
        <v>0</v>
      </c>
      <c r="E1" s="98" t="s">
        <v>302</v>
      </c>
    </row>
    <row r="3" spans="1:5" ht="12.75">
      <c r="A3" s="1"/>
      <c r="B3" s="99"/>
      <c r="C3" s="1"/>
      <c r="D3" s="100"/>
      <c r="E3" s="99"/>
    </row>
    <row r="4" spans="1:5" ht="15.75">
      <c r="A4" s="2" t="str">
        <f>+ÖSSZEFÜGGÉSEK!A5</f>
        <v>2020. évi előirányzat BEVÉTELEK</v>
      </c>
      <c r="B4" s="101"/>
      <c r="C4" s="3"/>
      <c r="D4" s="100"/>
      <c r="E4" s="99"/>
    </row>
    <row r="5" spans="1:5" ht="12.75">
      <c r="A5" s="1"/>
      <c r="B5" s="99"/>
      <c r="C5" s="1"/>
      <c r="D5" s="100"/>
      <c r="E5" s="99"/>
    </row>
    <row r="6" spans="1:5" ht="12.75">
      <c r="A6" s="1" t="s">
        <v>1</v>
      </c>
      <c r="B6" s="99">
        <f>+'1.1.sz.mell.'!C60</f>
        <v>210121959</v>
      </c>
      <c r="C6" s="1" t="s">
        <v>2</v>
      </c>
      <c r="D6" s="100" t="e">
        <f>+'2.1.sz.mell  '!C12+#REF!</f>
        <v>#REF!</v>
      </c>
      <c r="E6" s="99" t="e">
        <f>+B6-D6</f>
        <v>#REF!</v>
      </c>
    </row>
    <row r="7" spans="1:5" ht="12.75">
      <c r="A7" s="1" t="s">
        <v>3</v>
      </c>
      <c r="B7" s="99">
        <f>+'1.1.sz.mell.'!C79</f>
        <v>288000000</v>
      </c>
      <c r="C7" s="1" t="s">
        <v>4</v>
      </c>
      <c r="D7" s="100" t="e">
        <f>+'2.1.sz.mell  '!C18+#REF!</f>
        <v>#REF!</v>
      </c>
      <c r="E7" s="99" t="e">
        <f>+B7-D7</f>
        <v>#REF!</v>
      </c>
    </row>
    <row r="8" spans="1:5" ht="12.75">
      <c r="A8" s="1" t="s">
        <v>5</v>
      </c>
      <c r="B8" s="99">
        <f>+'1.1.sz.mell.'!C80</f>
        <v>498121959</v>
      </c>
      <c r="C8" s="1" t="s">
        <v>6</v>
      </c>
      <c r="D8" s="100" t="e">
        <f>+'2.1.sz.mell  '!C19+#REF!</f>
        <v>#REF!</v>
      </c>
      <c r="E8" s="99" t="e">
        <f>+B8-D8</f>
        <v>#REF!</v>
      </c>
    </row>
    <row r="9" spans="1:5" ht="12.75">
      <c r="A9" s="1"/>
      <c r="B9" s="99"/>
      <c r="C9" s="1"/>
      <c r="D9" s="100"/>
      <c r="E9" s="99"/>
    </row>
    <row r="10" spans="1:5" ht="12.75">
      <c r="A10" s="1"/>
      <c r="B10" s="99"/>
      <c r="C10" s="1"/>
      <c r="D10" s="100"/>
      <c r="E10" s="99"/>
    </row>
    <row r="11" spans="1:5" ht="15.75">
      <c r="A11" s="2" t="str">
        <f>+ÖSSZEFÜGGÉSEK!A12</f>
        <v>2020. évi előirányzat KIADÁSOK</v>
      </c>
      <c r="B11" s="101"/>
      <c r="C11" s="3"/>
      <c r="D11" s="100"/>
      <c r="E11" s="99"/>
    </row>
    <row r="12" spans="1:5" ht="12.75">
      <c r="A12" s="1"/>
      <c r="B12" s="99"/>
      <c r="C12" s="1"/>
      <c r="D12" s="100"/>
      <c r="E12" s="99"/>
    </row>
    <row r="13" spans="1:5" ht="12.75">
      <c r="A13" s="1" t="s">
        <v>7</v>
      </c>
      <c r="B13" s="99">
        <f>+'1.1.sz.mell.'!C121</f>
        <v>426508613</v>
      </c>
      <c r="C13" s="1" t="s">
        <v>8</v>
      </c>
      <c r="D13" s="100" t="e">
        <f>+'2.1.sz.mell  '!F12+#REF!</f>
        <v>#REF!</v>
      </c>
      <c r="E13" s="99" t="e">
        <f>+B13-D13</f>
        <v>#REF!</v>
      </c>
    </row>
    <row r="14" spans="1:5" ht="12.75">
      <c r="A14" s="1" t="s">
        <v>9</v>
      </c>
      <c r="B14" s="99">
        <f>+'1.1.sz.mell.'!C143</f>
        <v>71613346</v>
      </c>
      <c r="C14" s="1" t="s">
        <v>10</v>
      </c>
      <c r="D14" s="100" t="e">
        <f>+'2.1.sz.mell  '!F18+#REF!</f>
        <v>#REF!</v>
      </c>
      <c r="E14" s="99" t="e">
        <f>+B14-D14</f>
        <v>#REF!</v>
      </c>
    </row>
    <row r="15" spans="1:5" ht="12.75">
      <c r="A15" s="1" t="s">
        <v>11</v>
      </c>
      <c r="B15" s="99">
        <f>+'1.1.sz.mell.'!C144</f>
        <v>498121959</v>
      </c>
      <c r="C15" s="1" t="s">
        <v>12</v>
      </c>
      <c r="D15" s="100" t="e">
        <f>+'2.1.sz.mell  '!F19+#REF!</f>
        <v>#REF!</v>
      </c>
      <c r="E15" s="99" t="e">
        <f>+B15-D15</f>
        <v>#REF!</v>
      </c>
    </row>
  </sheetData>
  <sheetProtection sheet="1" objects="1" scenarios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V28"/>
  <sheetViews>
    <sheetView zoomScalePageLayoutView="0" workbookViewId="0" topLeftCell="A13">
      <selection activeCell="G13" sqref="G13"/>
    </sheetView>
  </sheetViews>
  <sheetFormatPr defaultColWidth="9.00390625" defaultRowHeight="12.75"/>
  <cols>
    <col min="1" max="1" width="45.625" style="0" customWidth="1"/>
    <col min="2" max="2" width="4.875" style="102" customWidth="1"/>
    <col min="3" max="3" width="10.00390625" style="0" customWidth="1"/>
    <col min="4" max="4" width="9.625" style="0" customWidth="1"/>
    <col min="5" max="5" width="10.125" style="0" customWidth="1"/>
    <col min="6" max="6" width="10.375" style="0" customWidth="1"/>
    <col min="7" max="7" width="9.875" style="0" customWidth="1"/>
    <col min="8" max="8" width="10.125" style="0" bestFit="1" customWidth="1"/>
    <col min="9" max="9" width="10.375" style="0" customWidth="1"/>
    <col min="10" max="10" width="11.00390625" style="0" customWidth="1"/>
    <col min="11" max="11" width="12.125" style="0" customWidth="1"/>
    <col min="12" max="12" width="10.875" style="0" customWidth="1"/>
    <col min="13" max="13" width="9.875" style="0" customWidth="1"/>
    <col min="14" max="14" width="10.50390625" style="0" customWidth="1"/>
    <col min="15" max="15" width="10.125" style="0" bestFit="1" customWidth="1"/>
    <col min="16" max="16" width="10.125" style="0" customWidth="1"/>
    <col min="17" max="17" width="10.875" style="0" customWidth="1"/>
    <col min="18" max="18" width="11.375" style="0" customWidth="1"/>
    <col min="19" max="19" width="11.50390625" style="0" customWidth="1"/>
  </cols>
  <sheetData>
    <row r="2" spans="1:19" ht="18.75">
      <c r="A2" s="483" t="s">
        <v>470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</row>
    <row r="3" spans="1:19" ht="18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8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6" spans="1:19" ht="18" customHeight="1">
      <c r="A6" s="104"/>
      <c r="B6" s="484" t="s">
        <v>303</v>
      </c>
      <c r="C6" s="484"/>
      <c r="D6" s="484"/>
      <c r="E6" s="484"/>
      <c r="F6" s="484"/>
      <c r="G6" s="484"/>
      <c r="H6" s="484"/>
      <c r="I6" s="484"/>
      <c r="J6" s="484"/>
      <c r="K6" s="484"/>
      <c r="L6" s="484" t="s">
        <v>304</v>
      </c>
      <c r="M6" s="484"/>
      <c r="N6" s="484"/>
      <c r="O6" s="484"/>
      <c r="P6" s="484"/>
      <c r="Q6" s="484"/>
      <c r="R6" s="484"/>
      <c r="S6" s="105" t="s">
        <v>305</v>
      </c>
    </row>
    <row r="7" spans="1:22" s="102" customFormat="1" ht="46.5" customHeight="1">
      <c r="A7" s="106" t="s">
        <v>306</v>
      </c>
      <c r="B7" s="340" t="s">
        <v>438</v>
      </c>
      <c r="C7" s="107" t="s">
        <v>268</v>
      </c>
      <c r="D7" s="107" t="s">
        <v>307</v>
      </c>
      <c r="E7" s="107" t="s">
        <v>308</v>
      </c>
      <c r="F7" s="108" t="s">
        <v>309</v>
      </c>
      <c r="G7" s="108" t="s">
        <v>310</v>
      </c>
      <c r="H7" s="108" t="s">
        <v>311</v>
      </c>
      <c r="I7" s="107" t="s">
        <v>312</v>
      </c>
      <c r="J7" s="108" t="s">
        <v>313</v>
      </c>
      <c r="K7" s="109" t="s">
        <v>314</v>
      </c>
      <c r="L7" s="107" t="s">
        <v>315</v>
      </c>
      <c r="M7" s="107" t="s">
        <v>316</v>
      </c>
      <c r="N7" s="107" t="s">
        <v>317</v>
      </c>
      <c r="O7" s="107" t="s">
        <v>318</v>
      </c>
      <c r="P7" s="107" t="s">
        <v>319</v>
      </c>
      <c r="Q7" s="107" t="s">
        <v>320</v>
      </c>
      <c r="R7" s="109" t="s">
        <v>321</v>
      </c>
      <c r="S7" s="109" t="s">
        <v>305</v>
      </c>
      <c r="T7" s="110"/>
      <c r="U7" s="110"/>
      <c r="V7" s="110"/>
    </row>
    <row r="8" spans="1:19" ht="30" customHeight="1">
      <c r="A8" s="111" t="s">
        <v>322</v>
      </c>
      <c r="B8" s="112">
        <v>7</v>
      </c>
      <c r="C8" s="113">
        <v>12478820</v>
      </c>
      <c r="D8" s="114">
        <v>2158294</v>
      </c>
      <c r="E8" s="114">
        <v>11392419</v>
      </c>
      <c r="F8" s="114"/>
      <c r="G8" s="114">
        <v>6015482</v>
      </c>
      <c r="H8" s="114"/>
      <c r="I8" s="114">
        <v>17040517</v>
      </c>
      <c r="J8" s="339">
        <v>281903756</v>
      </c>
      <c r="K8" s="285">
        <f>SUM(C8:J8)</f>
        <v>330989288</v>
      </c>
      <c r="L8" s="116"/>
      <c r="M8" s="117"/>
      <c r="N8" s="117"/>
      <c r="O8" s="117">
        <v>13876882</v>
      </c>
      <c r="P8" s="117">
        <v>5447000</v>
      </c>
      <c r="Q8" s="341"/>
      <c r="R8" s="286">
        <f>SUM(L8:Q8)</f>
        <v>19323882</v>
      </c>
      <c r="S8" s="342">
        <f aca="true" t="shared" si="0" ref="S8:S28">R8-K8</f>
        <v>-311665406</v>
      </c>
    </row>
    <row r="9" spans="1:19" ht="30" customHeight="1">
      <c r="A9" s="111" t="s">
        <v>437</v>
      </c>
      <c r="B9" s="337"/>
      <c r="C9" s="113"/>
      <c r="D9" s="114"/>
      <c r="E9" s="114"/>
      <c r="F9" s="114"/>
      <c r="G9" s="114"/>
      <c r="H9" s="114"/>
      <c r="I9" s="114"/>
      <c r="J9" s="115"/>
      <c r="K9" s="291">
        <f>SUM(C9:J9)</f>
        <v>0</v>
      </c>
      <c r="L9" s="132"/>
      <c r="M9" s="133"/>
      <c r="N9" s="133"/>
      <c r="O9" s="133"/>
      <c r="P9" s="133"/>
      <c r="Q9" s="289">
        <v>296875626</v>
      </c>
      <c r="R9" s="338">
        <f>SUM(L9:Q9)</f>
        <v>296875626</v>
      </c>
      <c r="S9" s="118">
        <f t="shared" si="0"/>
        <v>296875626</v>
      </c>
    </row>
    <row r="10" spans="1:19" ht="24.75" customHeight="1">
      <c r="A10" s="119" t="s">
        <v>323</v>
      </c>
      <c r="B10" s="120"/>
      <c r="C10" s="121"/>
      <c r="D10" s="122"/>
      <c r="E10" s="122">
        <v>101600</v>
      </c>
      <c r="F10" s="122"/>
      <c r="G10" s="122"/>
      <c r="H10" s="122">
        <v>300000</v>
      </c>
      <c r="I10" s="122"/>
      <c r="J10" s="123"/>
      <c r="K10" s="288">
        <f aca="true" t="shared" si="1" ref="K10:K25">SUM(C10:J10)</f>
        <v>401600</v>
      </c>
      <c r="L10" s="124"/>
      <c r="M10" s="125"/>
      <c r="N10" s="125"/>
      <c r="O10" s="125"/>
      <c r="P10" s="125"/>
      <c r="Q10" s="287"/>
      <c r="R10" s="288"/>
      <c r="S10" s="126">
        <f t="shared" si="0"/>
        <v>-401600</v>
      </c>
    </row>
    <row r="11" spans="1:19" ht="30" customHeight="1">
      <c r="A11" s="111" t="s">
        <v>324</v>
      </c>
      <c r="B11" s="120"/>
      <c r="C11" s="121"/>
      <c r="D11" s="122"/>
      <c r="E11" s="122"/>
      <c r="F11" s="122"/>
      <c r="G11" s="122"/>
      <c r="H11" s="122"/>
      <c r="I11" s="122"/>
      <c r="J11" s="123"/>
      <c r="K11" s="288">
        <f t="shared" si="1"/>
        <v>0</v>
      </c>
      <c r="L11" s="124"/>
      <c r="M11" s="125"/>
      <c r="N11" s="125"/>
      <c r="O11" s="125"/>
      <c r="P11" s="125">
        <v>3683958</v>
      </c>
      <c r="Q11" s="287"/>
      <c r="R11" s="288">
        <f aca="true" t="shared" si="2" ref="R11:R28">SUM(L11:Q11)</f>
        <v>3683958</v>
      </c>
      <c r="S11" s="126">
        <f t="shared" si="0"/>
        <v>3683958</v>
      </c>
    </row>
    <row r="12" spans="1:19" ht="30" customHeight="1">
      <c r="A12" s="111" t="s">
        <v>325</v>
      </c>
      <c r="B12" s="120"/>
      <c r="C12" s="121"/>
      <c r="D12" s="122"/>
      <c r="E12" s="122"/>
      <c r="F12" s="122"/>
      <c r="G12" s="122">
        <v>4840816</v>
      </c>
      <c r="H12" s="122"/>
      <c r="I12" s="122"/>
      <c r="J12" s="123"/>
      <c r="K12" s="288">
        <f t="shared" si="1"/>
        <v>4840816</v>
      </c>
      <c r="L12" s="443">
        <v>46603638</v>
      </c>
      <c r="M12" s="125"/>
      <c r="N12" s="125"/>
      <c r="O12" s="442"/>
      <c r="P12" s="125"/>
      <c r="Q12" s="287"/>
      <c r="R12" s="288">
        <f t="shared" si="2"/>
        <v>46603638</v>
      </c>
      <c r="S12" s="126">
        <f t="shared" si="0"/>
        <v>41762822</v>
      </c>
    </row>
    <row r="13" spans="1:21" ht="29.25" customHeight="1">
      <c r="A13" s="111" t="s">
        <v>480</v>
      </c>
      <c r="B13" s="120">
        <v>25</v>
      </c>
      <c r="C13" s="121">
        <v>24459000</v>
      </c>
      <c r="D13" s="122">
        <v>2140163</v>
      </c>
      <c r="E13" s="122">
        <v>881940</v>
      </c>
      <c r="F13" s="122"/>
      <c r="G13" s="122"/>
      <c r="H13" s="122"/>
      <c r="I13" s="122"/>
      <c r="J13" s="123"/>
      <c r="K13" s="288">
        <f t="shared" si="1"/>
        <v>27481103</v>
      </c>
      <c r="L13" s="124"/>
      <c r="M13" s="125"/>
      <c r="N13" s="125">
        <v>24093971</v>
      </c>
      <c r="O13" s="125"/>
      <c r="P13" s="125">
        <v>728532</v>
      </c>
      <c r="Q13" s="287"/>
      <c r="R13" s="288">
        <f t="shared" si="2"/>
        <v>24822503</v>
      </c>
      <c r="S13" s="126">
        <f t="shared" si="0"/>
        <v>-2658600</v>
      </c>
      <c r="U13" t="s">
        <v>326</v>
      </c>
    </row>
    <row r="14" spans="1:19" ht="19.5" customHeight="1">
      <c r="A14" s="119" t="s">
        <v>327</v>
      </c>
      <c r="B14" s="120"/>
      <c r="C14" s="121"/>
      <c r="D14" s="122"/>
      <c r="E14" s="122">
        <v>2819400</v>
      </c>
      <c r="F14" s="122"/>
      <c r="G14" s="122"/>
      <c r="H14" s="122"/>
      <c r="I14" s="122"/>
      <c r="J14" s="123"/>
      <c r="K14" s="288">
        <f t="shared" si="1"/>
        <v>2819400</v>
      </c>
      <c r="L14" s="124"/>
      <c r="M14" s="125"/>
      <c r="N14" s="125"/>
      <c r="O14" s="125"/>
      <c r="P14" s="125"/>
      <c r="Q14" s="287"/>
      <c r="R14" s="288">
        <f t="shared" si="2"/>
        <v>0</v>
      </c>
      <c r="S14" s="126">
        <f t="shared" si="0"/>
        <v>-2819400</v>
      </c>
    </row>
    <row r="15" spans="1:19" ht="19.5" customHeight="1">
      <c r="A15" s="119" t="s">
        <v>328</v>
      </c>
      <c r="B15" s="120"/>
      <c r="C15" s="121"/>
      <c r="D15" s="122"/>
      <c r="E15" s="122">
        <v>726100</v>
      </c>
      <c r="F15" s="122"/>
      <c r="G15" s="122"/>
      <c r="H15" s="122"/>
      <c r="I15" s="122"/>
      <c r="J15" s="123"/>
      <c r="K15" s="288">
        <f t="shared" si="1"/>
        <v>726100</v>
      </c>
      <c r="L15" s="124"/>
      <c r="M15" s="125"/>
      <c r="N15" s="125"/>
      <c r="O15" s="125"/>
      <c r="P15" s="125"/>
      <c r="Q15" s="287"/>
      <c r="R15" s="288">
        <f t="shared" si="2"/>
        <v>0</v>
      </c>
      <c r="S15" s="126">
        <f t="shared" si="0"/>
        <v>-726100</v>
      </c>
    </row>
    <row r="16" spans="1:19" ht="30" customHeight="1">
      <c r="A16" s="111" t="s">
        <v>329</v>
      </c>
      <c r="B16" s="120">
        <v>2</v>
      </c>
      <c r="C16" s="121">
        <v>7827200</v>
      </c>
      <c r="D16" s="122">
        <v>1347260</v>
      </c>
      <c r="E16" s="122">
        <v>9261971</v>
      </c>
      <c r="F16" s="122"/>
      <c r="G16" s="122"/>
      <c r="H16" s="122"/>
      <c r="I16" s="122"/>
      <c r="J16" s="123">
        <v>752818</v>
      </c>
      <c r="K16" s="288">
        <f t="shared" si="1"/>
        <v>19189249</v>
      </c>
      <c r="L16" s="124"/>
      <c r="M16" s="125"/>
      <c r="N16" s="125"/>
      <c r="O16" s="125"/>
      <c r="P16" s="125"/>
      <c r="Q16" s="287"/>
      <c r="R16" s="288">
        <f t="shared" si="2"/>
        <v>0</v>
      </c>
      <c r="S16" s="126">
        <f t="shared" si="0"/>
        <v>-19189249</v>
      </c>
    </row>
    <row r="17" spans="1:19" ht="30" customHeight="1">
      <c r="A17" s="111" t="s">
        <v>330</v>
      </c>
      <c r="B17" s="120">
        <v>1</v>
      </c>
      <c r="C17" s="121">
        <v>5373400</v>
      </c>
      <c r="D17" s="122">
        <v>930345</v>
      </c>
      <c r="E17" s="122">
        <v>1616040</v>
      </c>
      <c r="F17" s="122"/>
      <c r="G17" s="122"/>
      <c r="H17" s="122"/>
      <c r="I17" s="122"/>
      <c r="J17" s="123">
        <v>31750</v>
      </c>
      <c r="K17" s="288">
        <f t="shared" si="1"/>
        <v>7951535</v>
      </c>
      <c r="L17" s="124"/>
      <c r="M17" s="125"/>
      <c r="N17" s="125">
        <v>8178800</v>
      </c>
      <c r="O17" s="125"/>
      <c r="P17" s="125"/>
      <c r="Q17" s="287"/>
      <c r="R17" s="288">
        <f t="shared" si="2"/>
        <v>8178800</v>
      </c>
      <c r="S17" s="126">
        <f t="shared" si="0"/>
        <v>227265</v>
      </c>
    </row>
    <row r="18" spans="1:19" ht="30" customHeight="1">
      <c r="A18" s="111" t="s">
        <v>331</v>
      </c>
      <c r="B18" s="120"/>
      <c r="C18" s="121"/>
      <c r="D18" s="122"/>
      <c r="E18" s="122">
        <v>850900</v>
      </c>
      <c r="F18" s="122"/>
      <c r="G18" s="122"/>
      <c r="H18" s="122"/>
      <c r="I18" s="122"/>
      <c r="J18" s="123"/>
      <c r="K18" s="288">
        <f t="shared" si="1"/>
        <v>850900</v>
      </c>
      <c r="L18" s="124"/>
      <c r="M18" s="125"/>
      <c r="N18" s="125"/>
      <c r="O18" s="125"/>
      <c r="P18" s="125"/>
      <c r="Q18" s="287"/>
      <c r="R18" s="288">
        <f t="shared" si="2"/>
        <v>0</v>
      </c>
      <c r="S18" s="126">
        <f t="shared" si="0"/>
        <v>-850900</v>
      </c>
    </row>
    <row r="19" spans="1:19" ht="19.5" customHeight="1">
      <c r="A19" s="119" t="s">
        <v>332</v>
      </c>
      <c r="B19" s="120"/>
      <c r="C19" s="121">
        <v>2445400</v>
      </c>
      <c r="D19" s="122">
        <v>431695</v>
      </c>
      <c r="E19" s="122">
        <v>5284160</v>
      </c>
      <c r="F19" s="122"/>
      <c r="G19" s="122"/>
      <c r="H19" s="122"/>
      <c r="I19" s="122"/>
      <c r="J19" s="123">
        <v>3876882</v>
      </c>
      <c r="K19" s="288">
        <f t="shared" si="1"/>
        <v>12038137</v>
      </c>
      <c r="L19" s="124"/>
      <c r="M19" s="125"/>
      <c r="N19" s="125"/>
      <c r="O19" s="125"/>
      <c r="P19" s="125">
        <v>550000</v>
      </c>
      <c r="Q19" s="287"/>
      <c r="R19" s="288">
        <f t="shared" si="2"/>
        <v>550000</v>
      </c>
      <c r="S19" s="126">
        <f t="shared" si="0"/>
        <v>-11488137</v>
      </c>
    </row>
    <row r="20" spans="1:19" ht="33.75" customHeight="1">
      <c r="A20" s="111" t="s">
        <v>333</v>
      </c>
      <c r="B20" s="120"/>
      <c r="C20" s="121"/>
      <c r="D20" s="122"/>
      <c r="E20" s="122"/>
      <c r="F20" s="122"/>
      <c r="G20" s="122"/>
      <c r="H20" s="122">
        <v>1828000</v>
      </c>
      <c r="I20" s="122"/>
      <c r="J20" s="123"/>
      <c r="K20" s="288">
        <f t="shared" si="1"/>
        <v>1828000</v>
      </c>
      <c r="L20" s="124"/>
      <c r="M20" s="125"/>
      <c r="N20" s="125"/>
      <c r="O20" s="125"/>
      <c r="P20" s="125"/>
      <c r="Q20" s="287"/>
      <c r="R20" s="288">
        <f t="shared" si="2"/>
        <v>0</v>
      </c>
      <c r="S20" s="126">
        <f t="shared" si="0"/>
        <v>-1828000</v>
      </c>
    </row>
    <row r="21" spans="1:19" ht="31.5" customHeight="1">
      <c r="A21" s="111" t="s">
        <v>334</v>
      </c>
      <c r="B21" s="120"/>
      <c r="C21" s="121"/>
      <c r="D21" s="122"/>
      <c r="E21" s="122">
        <v>19885124</v>
      </c>
      <c r="F21" s="122"/>
      <c r="G21" s="122"/>
      <c r="H21" s="122"/>
      <c r="I21" s="122"/>
      <c r="J21" s="123"/>
      <c r="K21" s="288">
        <f t="shared" si="1"/>
        <v>19885124</v>
      </c>
      <c r="L21" s="124"/>
      <c r="M21" s="125"/>
      <c r="N21" s="125"/>
      <c r="O21" s="125"/>
      <c r="P21" s="125">
        <v>5076553</v>
      </c>
      <c r="Q21" s="287"/>
      <c r="R21" s="288">
        <f t="shared" si="2"/>
        <v>5076553</v>
      </c>
      <c r="S21" s="126">
        <f t="shared" si="0"/>
        <v>-14808571</v>
      </c>
    </row>
    <row r="22" spans="1:19" ht="31.5" customHeight="1">
      <c r="A22" s="111" t="s">
        <v>481</v>
      </c>
      <c r="B22" s="120"/>
      <c r="C22" s="121">
        <v>100000</v>
      </c>
      <c r="D22" s="122">
        <v>25000</v>
      </c>
      <c r="E22" s="122">
        <v>3379009</v>
      </c>
      <c r="F22" s="122"/>
      <c r="G22" s="122"/>
      <c r="H22" s="122"/>
      <c r="I22" s="122"/>
      <c r="J22" s="123">
        <v>1917700</v>
      </c>
      <c r="K22" s="288">
        <f t="shared" si="1"/>
        <v>5421709</v>
      </c>
      <c r="L22" s="124"/>
      <c r="M22" s="125"/>
      <c r="N22" s="125"/>
      <c r="O22" s="125"/>
      <c r="P22" s="125">
        <v>1129500</v>
      </c>
      <c r="Q22" s="287"/>
      <c r="R22" s="288"/>
      <c r="S22" s="126"/>
    </row>
    <row r="23" spans="1:19" ht="19.5" customHeight="1">
      <c r="A23" s="119" t="s">
        <v>335</v>
      </c>
      <c r="B23" s="120"/>
      <c r="C23" s="121"/>
      <c r="D23" s="122"/>
      <c r="E23" s="122">
        <v>5116269</v>
      </c>
      <c r="F23" s="122"/>
      <c r="G23" s="122"/>
      <c r="H23" s="122"/>
      <c r="I23" s="122"/>
      <c r="J23" s="123"/>
      <c r="K23" s="288">
        <f t="shared" si="1"/>
        <v>5116269</v>
      </c>
      <c r="L23" s="124"/>
      <c r="M23" s="125"/>
      <c r="N23" s="125"/>
      <c r="O23" s="125"/>
      <c r="P23" s="125">
        <v>5144770</v>
      </c>
      <c r="Q23" s="287"/>
      <c r="R23" s="288">
        <f t="shared" si="2"/>
        <v>5144770</v>
      </c>
      <c r="S23" s="126">
        <f t="shared" si="0"/>
        <v>28501</v>
      </c>
    </row>
    <row r="24" spans="1:19" ht="30" customHeight="1">
      <c r="A24" s="111" t="s">
        <v>336</v>
      </c>
      <c r="B24" s="120"/>
      <c r="C24" s="121">
        <v>240000</v>
      </c>
      <c r="D24" s="122"/>
      <c r="E24" s="122"/>
      <c r="F24" s="122">
        <v>9500000</v>
      </c>
      <c r="G24" s="122">
        <v>140000</v>
      </c>
      <c r="H24" s="122"/>
      <c r="I24" s="122"/>
      <c r="J24" s="123"/>
      <c r="K24" s="288">
        <f t="shared" si="1"/>
        <v>9880000</v>
      </c>
      <c r="L24" s="124"/>
      <c r="M24" s="125"/>
      <c r="N24" s="125"/>
      <c r="O24" s="125"/>
      <c r="P24" s="125"/>
      <c r="Q24" s="287"/>
      <c r="R24" s="288">
        <f t="shared" si="2"/>
        <v>0</v>
      </c>
      <c r="S24" s="126">
        <f t="shared" si="0"/>
        <v>-9880000</v>
      </c>
    </row>
    <row r="25" spans="1:19" ht="30" customHeight="1" thickBot="1">
      <c r="A25" s="127" t="s">
        <v>337</v>
      </c>
      <c r="B25" s="128"/>
      <c r="C25" s="129"/>
      <c r="D25" s="130"/>
      <c r="E25" s="130"/>
      <c r="F25" s="130"/>
      <c r="G25" s="130"/>
      <c r="H25" s="130"/>
      <c r="I25" s="130"/>
      <c r="J25" s="131"/>
      <c r="K25" s="291">
        <f t="shared" si="1"/>
        <v>0</v>
      </c>
      <c r="L25" s="132"/>
      <c r="M25" s="133">
        <v>38030000</v>
      </c>
      <c r="N25" s="133"/>
      <c r="O25" s="133"/>
      <c r="P25" s="133"/>
      <c r="Q25" s="289"/>
      <c r="R25" s="290">
        <f t="shared" si="2"/>
        <v>38030000</v>
      </c>
      <c r="S25" s="135">
        <f t="shared" si="0"/>
        <v>38030000</v>
      </c>
    </row>
    <row r="26" spans="1:19" ht="24.75" customHeight="1" thickBot="1">
      <c r="A26" s="136" t="s">
        <v>338</v>
      </c>
      <c r="B26" s="137">
        <f aca="true" t="shared" si="3" ref="B26:Q26">SUM(B8:B25)</f>
        <v>35</v>
      </c>
      <c r="C26" s="138">
        <f t="shared" si="3"/>
        <v>52923820</v>
      </c>
      <c r="D26" s="138">
        <f t="shared" si="3"/>
        <v>7032757</v>
      </c>
      <c r="E26" s="138">
        <f t="shared" si="3"/>
        <v>61314932</v>
      </c>
      <c r="F26" s="138">
        <f t="shared" si="3"/>
        <v>9500000</v>
      </c>
      <c r="G26" s="138">
        <f t="shared" si="3"/>
        <v>10996298</v>
      </c>
      <c r="H26" s="138">
        <f t="shared" si="3"/>
        <v>2128000</v>
      </c>
      <c r="I26" s="138">
        <f t="shared" si="3"/>
        <v>17040517</v>
      </c>
      <c r="J26" s="138">
        <f t="shared" si="3"/>
        <v>288482906</v>
      </c>
      <c r="K26" s="138">
        <f t="shared" si="3"/>
        <v>449419230</v>
      </c>
      <c r="L26" s="139">
        <f t="shared" si="3"/>
        <v>46603638</v>
      </c>
      <c r="M26" s="139">
        <f t="shared" si="3"/>
        <v>38030000</v>
      </c>
      <c r="N26" s="139">
        <f t="shared" si="3"/>
        <v>32272771</v>
      </c>
      <c r="O26" s="139">
        <f t="shared" si="3"/>
        <v>13876882</v>
      </c>
      <c r="P26" s="139">
        <f t="shared" si="3"/>
        <v>21760313</v>
      </c>
      <c r="Q26" s="139">
        <f t="shared" si="3"/>
        <v>296875626</v>
      </c>
      <c r="R26" s="140">
        <f t="shared" si="2"/>
        <v>449419230</v>
      </c>
      <c r="S26" s="138">
        <f t="shared" si="0"/>
        <v>0</v>
      </c>
    </row>
    <row r="27" spans="1:19" ht="47.25" customHeight="1">
      <c r="A27" s="141" t="s">
        <v>436</v>
      </c>
      <c r="B27" s="142">
        <v>12</v>
      </c>
      <c r="C27" s="143"/>
      <c r="D27" s="144"/>
      <c r="E27" s="144"/>
      <c r="F27" s="144"/>
      <c r="G27" s="144">
        <v>76516621</v>
      </c>
      <c r="H27" s="144"/>
      <c r="I27" s="144"/>
      <c r="J27" s="145"/>
      <c r="K27" s="146">
        <f>SUM(C27:J27)</f>
        <v>76516621</v>
      </c>
      <c r="L27" s="134">
        <v>64140866</v>
      </c>
      <c r="M27" s="133"/>
      <c r="N27" s="133">
        <v>12375755</v>
      </c>
      <c r="O27" s="133"/>
      <c r="P27" s="133"/>
      <c r="Q27" s="134"/>
      <c r="R27" s="140">
        <f t="shared" si="2"/>
        <v>76516621</v>
      </c>
      <c r="S27" s="138">
        <f t="shared" si="0"/>
        <v>0</v>
      </c>
    </row>
    <row r="28" spans="1:19" ht="24.75" customHeight="1">
      <c r="A28" s="147" t="s">
        <v>339</v>
      </c>
      <c r="B28" s="137">
        <f>SUM(B26:B27)</f>
        <v>47</v>
      </c>
      <c r="C28" s="138">
        <f aca="true" t="shared" si="4" ref="C28:Q28">SUM(C26:C27)</f>
        <v>52923820</v>
      </c>
      <c r="D28" s="138">
        <f t="shared" si="4"/>
        <v>7032757</v>
      </c>
      <c r="E28" s="138">
        <f t="shared" si="4"/>
        <v>61314932</v>
      </c>
      <c r="F28" s="138">
        <f t="shared" si="4"/>
        <v>9500000</v>
      </c>
      <c r="G28" s="138">
        <f t="shared" si="4"/>
        <v>87512919</v>
      </c>
      <c r="H28" s="138">
        <f t="shared" si="4"/>
        <v>2128000</v>
      </c>
      <c r="I28" s="138">
        <f t="shared" si="4"/>
        <v>17040517</v>
      </c>
      <c r="J28" s="138">
        <f t="shared" si="4"/>
        <v>288482906</v>
      </c>
      <c r="K28" s="140">
        <f t="shared" si="4"/>
        <v>525935851</v>
      </c>
      <c r="L28" s="140">
        <f t="shared" si="4"/>
        <v>110744504</v>
      </c>
      <c r="M28" s="140">
        <f t="shared" si="4"/>
        <v>38030000</v>
      </c>
      <c r="N28" s="140">
        <f t="shared" si="4"/>
        <v>44648526</v>
      </c>
      <c r="O28" s="140">
        <f t="shared" si="4"/>
        <v>13876882</v>
      </c>
      <c r="P28" s="140">
        <f t="shared" si="4"/>
        <v>21760313</v>
      </c>
      <c r="Q28" s="140">
        <f t="shared" si="4"/>
        <v>296875626</v>
      </c>
      <c r="R28" s="140">
        <f t="shared" si="2"/>
        <v>525935851</v>
      </c>
      <c r="S28" s="138">
        <f t="shared" si="0"/>
        <v>0</v>
      </c>
    </row>
  </sheetData>
  <sheetProtection selectLockedCells="1" selectUnlockedCells="1"/>
  <mergeCells count="3">
    <mergeCell ref="A2:S2"/>
    <mergeCell ref="B6:K6"/>
    <mergeCell ref="L6:R6"/>
  </mergeCells>
  <printOptions/>
  <pageMargins left="0.03937007874015748" right="0" top="0.5118110236220472" bottom="0.35433070866141736" header="0.15748031496062992" footer="0.2362204724409449"/>
  <pageSetup horizontalDpi="300" verticalDpi="300" orientation="landscape" paperSize="8" r:id="rId1"/>
  <headerFooter alignWithMargins="0">
    <oddHeader>&amp;R&amp;"Times New Roman CE,Félkövér"3. melléklet a 8/2020.(VI.30.)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B1:E17"/>
  <sheetViews>
    <sheetView zoomScalePageLayoutView="0" workbookViewId="0" topLeftCell="A1">
      <selection activeCell="C20" sqref="C20"/>
    </sheetView>
  </sheetViews>
  <sheetFormatPr defaultColWidth="9.00390625" defaultRowHeight="12.75"/>
  <cols>
    <col min="2" max="2" width="71.875" style="0" customWidth="1"/>
    <col min="3" max="3" width="19.00390625" style="0" customWidth="1"/>
    <col min="4" max="4" width="16.00390625" style="0" customWidth="1"/>
    <col min="5" max="5" width="15.375" style="0" customWidth="1"/>
  </cols>
  <sheetData>
    <row r="1" spans="4:5" ht="12.75">
      <c r="D1" s="485"/>
      <c r="E1" s="485"/>
    </row>
    <row r="4" spans="2:5" ht="41.25" customHeight="1">
      <c r="B4" s="486" t="s">
        <v>464</v>
      </c>
      <c r="C4" s="486"/>
      <c r="D4" s="486"/>
      <c r="E4" s="486"/>
    </row>
    <row r="7" spans="2:5" s="148" customFormat="1" ht="15.75">
      <c r="B7" s="149" t="s">
        <v>264</v>
      </c>
      <c r="C7" s="149" t="s">
        <v>340</v>
      </c>
      <c r="D7" s="149" t="s">
        <v>341</v>
      </c>
      <c r="E7" s="149" t="s">
        <v>342</v>
      </c>
    </row>
    <row r="8" spans="2:5" s="150" customFormat="1" ht="15.75">
      <c r="B8" s="151" t="s">
        <v>343</v>
      </c>
      <c r="C8" s="152">
        <v>214454811</v>
      </c>
      <c r="D8" s="152">
        <v>3876882</v>
      </c>
      <c r="E8" s="153">
        <f>SUM(C8:D8)</f>
        <v>218331693</v>
      </c>
    </row>
    <row r="9" spans="2:5" s="150" customFormat="1" ht="15.75">
      <c r="B9" s="154" t="s">
        <v>344</v>
      </c>
      <c r="C9" s="155">
        <v>140275543</v>
      </c>
      <c r="D9" s="155">
        <v>304482906</v>
      </c>
      <c r="E9" s="153">
        <f>SUM(C9:D9)</f>
        <v>444758449</v>
      </c>
    </row>
    <row r="10" spans="2:5" s="150" customFormat="1" ht="15.75">
      <c r="B10" s="156" t="s">
        <v>345</v>
      </c>
      <c r="C10" s="293">
        <f>C8-C9</f>
        <v>74179268</v>
      </c>
      <c r="D10" s="157">
        <f>D8-D9</f>
        <v>-300606024</v>
      </c>
      <c r="E10" s="158">
        <f>E8-E9</f>
        <v>-226426756</v>
      </c>
    </row>
    <row r="11" spans="2:5" s="150" customFormat="1" ht="27.75" customHeight="1">
      <c r="B11" s="151" t="s">
        <v>346</v>
      </c>
      <c r="C11" s="152"/>
      <c r="D11" s="152"/>
      <c r="E11" s="153"/>
    </row>
    <row r="12" spans="2:5" s="150" customFormat="1" ht="15.75">
      <c r="B12" s="159" t="s">
        <v>347</v>
      </c>
      <c r="C12" s="160">
        <v>6269602</v>
      </c>
      <c r="D12" s="160">
        <v>290606024</v>
      </c>
      <c r="E12" s="161">
        <f>SUM(C12:D12)</f>
        <v>296875626</v>
      </c>
    </row>
    <row r="13" spans="2:5" s="150" customFormat="1" ht="15.75">
      <c r="B13" s="159" t="s">
        <v>348</v>
      </c>
      <c r="C13" s="160">
        <v>728532</v>
      </c>
      <c r="D13" s="160"/>
      <c r="E13" s="161">
        <v>728532</v>
      </c>
    </row>
    <row r="14" spans="2:5" s="150" customFormat="1" ht="15.75">
      <c r="B14" s="159"/>
      <c r="C14" s="160"/>
      <c r="D14" s="160"/>
      <c r="E14" s="161"/>
    </row>
    <row r="15" spans="2:5" s="150" customFormat="1" ht="15.75">
      <c r="B15" s="159" t="s">
        <v>349</v>
      </c>
      <c r="C15" s="160">
        <v>4660781</v>
      </c>
      <c r="D15" s="160"/>
      <c r="E15" s="161">
        <v>4660781</v>
      </c>
    </row>
    <row r="16" spans="2:5" s="150" customFormat="1" ht="15.75">
      <c r="B16" s="154" t="s">
        <v>350</v>
      </c>
      <c r="C16" s="155">
        <v>76516621</v>
      </c>
      <c r="D16" s="155"/>
      <c r="E16" s="161">
        <f>SUM(C16:D16)</f>
        <v>76516621</v>
      </c>
    </row>
    <row r="17" spans="2:5" s="150" customFormat="1" ht="31.5">
      <c r="B17" s="292" t="s">
        <v>351</v>
      </c>
      <c r="C17" s="157">
        <f>C10+C11+C12+C13-C15-C16</f>
        <v>0</v>
      </c>
      <c r="D17" s="157">
        <f>D10+D11+D12+D13-D15-D16</f>
        <v>-10000000</v>
      </c>
      <c r="E17" s="157">
        <f>E10+E11+E12+E13-E15-E16</f>
        <v>-10000000</v>
      </c>
    </row>
  </sheetData>
  <sheetProtection selectLockedCells="1" selectUnlockedCells="1"/>
  <mergeCells count="2">
    <mergeCell ref="D1:E1"/>
    <mergeCell ref="B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 CE,Dőlt"4. melléklet az 5/2018. (VI.19.) számú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C1:F16"/>
  <sheetViews>
    <sheetView zoomScalePageLayoutView="0" workbookViewId="0" topLeftCell="A1">
      <selection activeCell="F15" sqref="F15"/>
    </sheetView>
  </sheetViews>
  <sheetFormatPr defaultColWidth="9.00390625" defaultRowHeight="12.75"/>
  <cols>
    <col min="2" max="2" width="5.875" style="0" customWidth="1"/>
    <col min="3" max="3" width="71.875" style="0" customWidth="1"/>
    <col min="4" max="4" width="19.00390625" style="0" customWidth="1"/>
    <col min="5" max="5" width="15.375" style="0" customWidth="1"/>
    <col min="6" max="6" width="17.00390625" style="0" customWidth="1"/>
  </cols>
  <sheetData>
    <row r="1" spans="5:6" ht="12.75">
      <c r="E1" s="485"/>
      <c r="F1" s="485"/>
    </row>
    <row r="4" spans="3:6" ht="41.25" customHeight="1">
      <c r="C4" s="486" t="s">
        <v>465</v>
      </c>
      <c r="D4" s="486"/>
      <c r="E4" s="486"/>
      <c r="F4" s="486"/>
    </row>
    <row r="7" spans="3:6" s="148" customFormat="1" ht="24.75" customHeight="1">
      <c r="C7" s="149" t="s">
        <v>264</v>
      </c>
      <c r="D7" s="149" t="s">
        <v>340</v>
      </c>
      <c r="E7" s="149" t="s">
        <v>341</v>
      </c>
      <c r="F7" s="149" t="s">
        <v>342</v>
      </c>
    </row>
    <row r="8" spans="3:6" s="150" customFormat="1" ht="24.75" customHeight="1">
      <c r="C8" s="151" t="s">
        <v>343</v>
      </c>
      <c r="D8" s="152">
        <v>214454811</v>
      </c>
      <c r="E8" s="152">
        <v>3876882</v>
      </c>
      <c r="F8" s="163">
        <f>SUM(D8:E8)</f>
        <v>218331693</v>
      </c>
    </row>
    <row r="9" spans="3:6" s="150" customFormat="1" ht="24.75" customHeight="1">
      <c r="C9" s="154" t="s">
        <v>344</v>
      </c>
      <c r="D9" s="155">
        <v>221452945</v>
      </c>
      <c r="E9" s="155">
        <v>304482906</v>
      </c>
      <c r="F9" s="153">
        <f>SUM(D9:E9)</f>
        <v>525935851</v>
      </c>
    </row>
    <row r="10" spans="3:6" s="150" customFormat="1" ht="24.75" customHeight="1">
      <c r="C10" s="156" t="s">
        <v>345</v>
      </c>
      <c r="D10" s="157">
        <f>D8-D9</f>
        <v>-6998134</v>
      </c>
      <c r="E10" s="157">
        <f>E8-E9</f>
        <v>-300606024</v>
      </c>
      <c r="F10" s="158">
        <f>F8-F9</f>
        <v>-307604158</v>
      </c>
    </row>
    <row r="11" spans="3:6" s="150" customFormat="1" ht="24.75" customHeight="1">
      <c r="C11" s="151" t="s">
        <v>352</v>
      </c>
      <c r="D11" s="152">
        <v>6998134</v>
      </c>
      <c r="E11" s="152">
        <v>290606024</v>
      </c>
      <c r="F11" s="153">
        <f>SUM(D11:E11)</f>
        <v>297604158</v>
      </c>
    </row>
    <row r="12" spans="3:6" s="150" customFormat="1" ht="24.75" customHeight="1">
      <c r="C12" s="164" t="s">
        <v>353</v>
      </c>
      <c r="D12" s="155"/>
      <c r="E12" s="155"/>
      <c r="F12" s="165">
        <f>SUM(D12:E12)</f>
        <v>0</v>
      </c>
    </row>
    <row r="13" spans="3:6" s="150" customFormat="1" ht="24.75" customHeight="1" thickBot="1">
      <c r="C13" s="156" t="s">
        <v>354</v>
      </c>
      <c r="D13" s="157">
        <f>D10+D11-D12</f>
        <v>0</v>
      </c>
      <c r="E13" s="157">
        <f>E10+E11-E12</f>
        <v>-10000000</v>
      </c>
      <c r="F13" s="158">
        <f>F10+F11-F12</f>
        <v>-10000000</v>
      </c>
    </row>
    <row r="14" spans="3:6" s="150" customFormat="1" ht="24.75" customHeight="1">
      <c r="C14" s="159" t="s">
        <v>355</v>
      </c>
      <c r="D14" s="160"/>
      <c r="E14" s="160">
        <v>10000000</v>
      </c>
      <c r="F14" s="161">
        <v>10000000</v>
      </c>
    </row>
    <row r="15" spans="3:6" s="150" customFormat="1" ht="24.75" customHeight="1" thickBot="1">
      <c r="C15" s="154" t="s">
        <v>356</v>
      </c>
      <c r="D15" s="155"/>
      <c r="E15" s="155"/>
      <c r="F15" s="161">
        <f>SUM(D15:E15)</f>
        <v>0</v>
      </c>
    </row>
    <row r="16" spans="3:6" s="150" customFormat="1" ht="24.75" customHeight="1">
      <c r="C16" s="162" t="s">
        <v>357</v>
      </c>
      <c r="D16" s="157">
        <f>D13+D14-D15</f>
        <v>0</v>
      </c>
      <c r="E16" s="157">
        <f>E13+E14-E15</f>
        <v>0</v>
      </c>
      <c r="F16" s="158">
        <f>F13+F14-F15</f>
        <v>0</v>
      </c>
    </row>
  </sheetData>
  <sheetProtection selectLockedCells="1" selectUnlockedCells="1"/>
  <mergeCells count="2">
    <mergeCell ref="E1:F1"/>
    <mergeCell ref="C4:F4"/>
  </mergeCells>
  <printOptions/>
  <pageMargins left="0.196850393700787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 CE,Dőlt"5. melléklet az 5/2018.(VI.19.)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B3:H23"/>
  <sheetViews>
    <sheetView zoomScale="120" zoomScaleNormal="120" zoomScalePageLayoutView="0" workbookViewId="0" topLeftCell="A1">
      <selection activeCell="C17" sqref="C17"/>
    </sheetView>
  </sheetViews>
  <sheetFormatPr defaultColWidth="9.00390625" defaultRowHeight="12.75"/>
  <cols>
    <col min="1" max="1" width="4.625" style="166" customWidth="1"/>
    <col min="2" max="2" width="5.625" style="166" customWidth="1"/>
    <col min="3" max="3" width="35.625" style="166" customWidth="1"/>
    <col min="4" max="6" width="14.00390625" style="166" customWidth="1"/>
    <col min="7" max="7" width="15.375" style="166" customWidth="1"/>
    <col min="8" max="16384" width="9.375" style="166" customWidth="1"/>
  </cols>
  <sheetData>
    <row r="3" spans="2:7" ht="33" customHeight="1">
      <c r="B3" s="487" t="s">
        <v>358</v>
      </c>
      <c r="C3" s="487"/>
      <c r="D3" s="487"/>
      <c r="E3" s="487"/>
      <c r="F3" s="487"/>
      <c r="G3" s="487"/>
    </row>
    <row r="4" spans="2:7" ht="33" customHeight="1">
      <c r="B4" s="167"/>
      <c r="C4" s="167"/>
      <c r="D4" s="167"/>
      <c r="E4" s="167"/>
      <c r="F4" s="167"/>
      <c r="G4" s="167"/>
    </row>
    <row r="5" spans="2:8" ht="15.75" customHeight="1">
      <c r="B5" s="168"/>
      <c r="C5" s="168"/>
      <c r="D5" s="488"/>
      <c r="E5" s="488"/>
      <c r="F5" s="489" t="s">
        <v>359</v>
      </c>
      <c r="G5" s="489"/>
      <c r="H5" s="169"/>
    </row>
    <row r="6" spans="2:7" ht="63" customHeight="1">
      <c r="B6" s="490" t="s">
        <v>360</v>
      </c>
      <c r="C6" s="491" t="s">
        <v>361</v>
      </c>
      <c r="D6" s="492" t="s">
        <v>362</v>
      </c>
      <c r="E6" s="492"/>
      <c r="F6" s="492"/>
      <c r="G6" s="493" t="s">
        <v>363</v>
      </c>
    </row>
    <row r="7" spans="2:7" ht="15">
      <c r="B7" s="490"/>
      <c r="C7" s="491"/>
      <c r="D7" s="170">
        <f>+LEFT(ÖSSZEFÜGGÉSEK!A5,4)+1</f>
        <v>2021</v>
      </c>
      <c r="E7" s="170">
        <f>+D7+1</f>
        <v>2022</v>
      </c>
      <c r="F7" s="170">
        <f>+E7+1</f>
        <v>2023</v>
      </c>
      <c r="G7" s="493"/>
    </row>
    <row r="8" spans="2:7" ht="15">
      <c r="B8" s="171"/>
      <c r="C8" s="172" t="s">
        <v>18</v>
      </c>
      <c r="D8" s="172" t="s">
        <v>19</v>
      </c>
      <c r="E8" s="172" t="s">
        <v>265</v>
      </c>
      <c r="F8" s="172" t="s">
        <v>266</v>
      </c>
      <c r="G8" s="173" t="s">
        <v>364</v>
      </c>
    </row>
    <row r="9" spans="2:7" ht="15">
      <c r="B9" s="174" t="s">
        <v>20</v>
      </c>
      <c r="C9" s="175" t="s">
        <v>466</v>
      </c>
      <c r="D9" s="176">
        <v>2500000</v>
      </c>
      <c r="E9" s="176">
        <v>2500000</v>
      </c>
      <c r="F9" s="176">
        <v>5000000</v>
      </c>
      <c r="G9" s="177">
        <f>SUM(D9:F9)</f>
        <v>10000000</v>
      </c>
    </row>
    <row r="10" spans="2:7" ht="15">
      <c r="B10" s="178" t="s">
        <v>34</v>
      </c>
      <c r="C10" s="179"/>
      <c r="D10" s="180"/>
      <c r="E10" s="180"/>
      <c r="F10" s="180"/>
      <c r="G10" s="181">
        <f>SUM(D10:F10)</f>
        <v>0</v>
      </c>
    </row>
    <row r="11" spans="2:7" ht="15">
      <c r="B11" s="178" t="s">
        <v>48</v>
      </c>
      <c r="C11" s="179"/>
      <c r="D11" s="180"/>
      <c r="E11" s="180"/>
      <c r="F11" s="180"/>
      <c r="G11" s="181">
        <f>SUM(D11:F11)</f>
        <v>0</v>
      </c>
    </row>
    <row r="12" spans="2:7" ht="15">
      <c r="B12" s="178" t="s">
        <v>230</v>
      </c>
      <c r="C12" s="179"/>
      <c r="D12" s="180"/>
      <c r="E12" s="180"/>
      <c r="F12" s="180"/>
      <c r="G12" s="181">
        <f>SUM(D12:F12)</f>
        <v>0</v>
      </c>
    </row>
    <row r="13" spans="2:7" ht="15">
      <c r="B13" s="182" t="s">
        <v>78</v>
      </c>
      <c r="C13" s="183"/>
      <c r="D13" s="184"/>
      <c r="E13" s="184"/>
      <c r="F13" s="184"/>
      <c r="G13" s="181">
        <f>SUM(D13:F13)</f>
        <v>0</v>
      </c>
    </row>
    <row r="14" spans="2:7" s="189" customFormat="1" ht="14.25">
      <c r="B14" s="185" t="s">
        <v>102</v>
      </c>
      <c r="C14" s="186" t="s">
        <v>365</v>
      </c>
      <c r="D14" s="187">
        <f>SUM(D9:D13)</f>
        <v>2500000</v>
      </c>
      <c r="E14" s="187">
        <f>SUM(E9:E13)</f>
        <v>2500000</v>
      </c>
      <c r="F14" s="187">
        <f>SUM(F9:F13)</f>
        <v>5000000</v>
      </c>
      <c r="G14" s="188">
        <f>SUM(G9:G13)</f>
        <v>10000000</v>
      </c>
    </row>
    <row r="23" ht="15">
      <c r="H23" s="166" t="s">
        <v>326</v>
      </c>
    </row>
  </sheetData>
  <sheetProtection selectLockedCells="1" selectUnlockedCells="1"/>
  <mergeCells count="7">
    <mergeCell ref="B3:G3"/>
    <mergeCell ref="D5:E5"/>
    <mergeCell ref="F5:G5"/>
    <mergeCell ref="B6:B7"/>
    <mergeCell ref="C6:C7"/>
    <mergeCell ref="D6:F6"/>
    <mergeCell ref="G6:G7"/>
  </mergeCells>
  <printOptions horizontalCentered="1"/>
  <pageMargins left="0.3937007874015748" right="0.551181102362204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6. melléklet az 8/2020. (VI.30.)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4"/>
  <sheetViews>
    <sheetView zoomScale="120" zoomScaleNormal="120" zoomScalePageLayoutView="0" workbookViewId="0" topLeftCell="A1">
      <selection activeCell="C8" sqref="C8"/>
    </sheetView>
  </sheetViews>
  <sheetFormatPr defaultColWidth="9.00390625" defaultRowHeight="12.75"/>
  <cols>
    <col min="1" max="1" width="5.625" style="166" customWidth="1"/>
    <col min="2" max="2" width="68.625" style="166" customWidth="1"/>
    <col min="3" max="3" width="19.50390625" style="166" customWidth="1"/>
    <col min="4" max="16384" width="9.375" style="166" customWidth="1"/>
  </cols>
  <sheetData>
    <row r="1" spans="1:3" ht="33" customHeight="1">
      <c r="A1" s="487" t="s">
        <v>366</v>
      </c>
      <c r="B1" s="487"/>
      <c r="C1" s="487"/>
    </row>
    <row r="2" spans="1:3" ht="33" customHeight="1">
      <c r="A2" s="167"/>
      <c r="B2" s="167"/>
      <c r="C2" s="167"/>
    </row>
    <row r="3" spans="1:3" ht="33" customHeight="1">
      <c r="A3" s="167"/>
      <c r="B3" s="167"/>
      <c r="C3" s="167"/>
    </row>
    <row r="4" spans="1:4" ht="15.75" customHeight="1">
      <c r="A4" s="168"/>
      <c r="B4" s="168"/>
      <c r="C4" s="190" t="s">
        <v>359</v>
      </c>
      <c r="D4" s="169"/>
    </row>
    <row r="5" spans="1:3" ht="26.25" customHeight="1">
      <c r="A5" s="191" t="s">
        <v>360</v>
      </c>
      <c r="B5" s="192" t="s">
        <v>367</v>
      </c>
      <c r="C5" s="193" t="str">
        <f>+'1.1.sz.mell.'!C3</f>
        <v>2020. évi előirányzat</v>
      </c>
    </row>
    <row r="6" spans="1:3" ht="15">
      <c r="A6" s="194"/>
      <c r="B6" s="195" t="s">
        <v>18</v>
      </c>
      <c r="C6" s="196" t="s">
        <v>19</v>
      </c>
    </row>
    <row r="7" spans="1:3" ht="15">
      <c r="A7" s="197" t="s">
        <v>20</v>
      </c>
      <c r="B7" s="198" t="s">
        <v>368</v>
      </c>
      <c r="C7" s="199">
        <v>37700000</v>
      </c>
    </row>
    <row r="8" spans="1:3" ht="24.75">
      <c r="A8" s="200" t="s">
        <v>34</v>
      </c>
      <c r="B8" s="201" t="s">
        <v>369</v>
      </c>
      <c r="C8" s="202"/>
    </row>
    <row r="9" spans="1:3" ht="15">
      <c r="A9" s="200" t="s">
        <v>48</v>
      </c>
      <c r="B9" s="203" t="s">
        <v>370</v>
      </c>
      <c r="C9" s="202"/>
    </row>
    <row r="10" spans="1:3" ht="24.75">
      <c r="A10" s="200" t="s">
        <v>230</v>
      </c>
      <c r="B10" s="203" t="s">
        <v>371</v>
      </c>
      <c r="C10" s="202"/>
    </row>
    <row r="11" spans="1:3" ht="15">
      <c r="A11" s="204" t="s">
        <v>78</v>
      </c>
      <c r="B11" s="203" t="s">
        <v>372</v>
      </c>
      <c r="C11" s="205">
        <v>330000</v>
      </c>
    </row>
    <row r="12" spans="1:3" ht="15">
      <c r="A12" s="200" t="s">
        <v>102</v>
      </c>
      <c r="B12" s="206" t="s">
        <v>373</v>
      </c>
      <c r="C12" s="202"/>
    </row>
    <row r="13" spans="1:3" ht="15">
      <c r="A13" s="494" t="s">
        <v>374</v>
      </c>
      <c r="B13" s="494"/>
      <c r="C13" s="207">
        <f>SUM(C7:C12)</f>
        <v>38030000</v>
      </c>
    </row>
    <row r="14" spans="1:3" ht="36.75" customHeight="1">
      <c r="A14" s="495" t="s">
        <v>375</v>
      </c>
      <c r="B14" s="495"/>
      <c r="C14" s="495"/>
    </row>
  </sheetData>
  <sheetProtection selectLockedCells="1" selectUnlockedCells="1"/>
  <mergeCells count="3">
    <mergeCell ref="A1:C1"/>
    <mergeCell ref="A13:B13"/>
    <mergeCell ref="A14:C14"/>
  </mergeCells>
  <printOptions horizontalCentered="1"/>
  <pageMargins left="0.5905511811023623" right="0.6692913385826772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7. melléklet az 8/2020. (VI.30.)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2020-08-10T09:46:12Z</cp:lastPrinted>
  <dcterms:created xsi:type="dcterms:W3CDTF">2017-03-28T13:07:49Z</dcterms:created>
  <dcterms:modified xsi:type="dcterms:W3CDTF">2020-08-10T09:47:11Z</dcterms:modified>
  <cp:category/>
  <cp:version/>
  <cp:contentType/>
  <cp:contentStatus/>
</cp:coreProperties>
</file>