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8\Testületi\Erdősmecske\Előterjesztések\05\"/>
    </mc:Choice>
  </mc:AlternateContent>
  <bookViews>
    <workbookView xWindow="0" yWindow="0" windowWidth="28800" windowHeight="12210" tabRatio="599" firstSheet="5"/>
  </bookViews>
  <sheets>
    <sheet name="1.Címrend (2)" sheetId="45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12.Több éves" sheetId="41" r:id="rId12"/>
    <sheet name="13.Ei ütemterv" sheetId="31" r:id="rId13"/>
    <sheet name="14.Mérleg" sheetId="44" r:id="rId14"/>
  </sheets>
  <definedNames>
    <definedName name="_xlnm._FilterDatabase" localSheetId="4" hidden="1">'5.Bevétel'!$A$2:$J$19</definedName>
    <definedName name="_xlnm._FilterDatabase" localSheetId="5" hidden="1">'6.Kiadások'!$A$2:$K$38</definedName>
    <definedName name="_xlnm.Print_Titles" localSheetId="0">'1.Címrend (2)'!$1:$1</definedName>
    <definedName name="_xlnm.Print_Titles" localSheetId="10">'11.Intézm.'!$1:$1</definedName>
    <definedName name="_xlnm.Print_Titles" localSheetId="12">'13.Ei ütemterv'!$2:$3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Area" localSheetId="13">'14.Mérleg'!$A$1:$AF$78</definedName>
    <definedName name="_xlnm.Print_Area">'14.Mérleg'!$A$1:$AF$61</definedName>
  </definedNames>
  <calcPr calcId="162913"/>
</workbook>
</file>

<file path=xl/calcChain.xml><?xml version="1.0" encoding="utf-8"?>
<calcChain xmlns="http://schemas.openxmlformats.org/spreadsheetml/2006/main">
  <c r="F11" i="11" l="1"/>
  <c r="F9" i="11"/>
  <c r="F10" i="11"/>
  <c r="D11" i="37" l="1"/>
  <c r="B12" i="37"/>
  <c r="C12" i="37"/>
  <c r="D12" i="37" s="1"/>
  <c r="D15" i="37" s="1"/>
  <c r="E12" i="37"/>
  <c r="E15" i="37"/>
  <c r="C22" i="13" l="1"/>
  <c r="D22" i="13"/>
  <c r="E22" i="13"/>
  <c r="F8" i="13"/>
  <c r="F9" i="13"/>
  <c r="F10" i="13"/>
  <c r="F11" i="13"/>
  <c r="F12" i="13"/>
  <c r="F17" i="13"/>
  <c r="T18" i="42"/>
  <c r="S18" i="42"/>
  <c r="T16" i="42"/>
  <c r="P13" i="42"/>
  <c r="O13" i="42"/>
  <c r="N13" i="42"/>
  <c r="R12" i="42"/>
  <c r="R16" i="42" s="1"/>
  <c r="P12" i="42"/>
  <c r="O12" i="42"/>
  <c r="N12" i="42"/>
  <c r="P11" i="42"/>
  <c r="O11" i="42"/>
  <c r="N11" i="42"/>
  <c r="T10" i="42"/>
  <c r="S10" i="42"/>
  <c r="S16" i="42" s="1"/>
  <c r="R10" i="42"/>
  <c r="P14" i="42"/>
  <c r="O14" i="42"/>
  <c r="N10" i="42"/>
  <c r="N14" i="42" s="1"/>
  <c r="P8" i="42"/>
  <c r="O8" i="42"/>
  <c r="N8" i="42"/>
  <c r="P7" i="42"/>
  <c r="O7" i="42"/>
  <c r="N7" i="42"/>
  <c r="T5" i="42"/>
  <c r="S5" i="42"/>
  <c r="R5" i="42"/>
  <c r="T4" i="42"/>
  <c r="T9" i="42" s="1"/>
  <c r="S4" i="42"/>
  <c r="S9" i="42" s="1"/>
  <c r="R4" i="42"/>
  <c r="R9" i="42" s="1"/>
  <c r="P9" i="42"/>
  <c r="P18" i="42" s="1"/>
  <c r="O9" i="42"/>
  <c r="O18" i="42" s="1"/>
  <c r="N9" i="42"/>
  <c r="N18" i="42" s="1"/>
  <c r="R18" i="42" l="1"/>
  <c r="D101" i="31"/>
  <c r="E101" i="31"/>
  <c r="F101" i="31"/>
  <c r="G101" i="31"/>
  <c r="H101" i="31"/>
  <c r="I101" i="31"/>
  <c r="J101" i="31"/>
  <c r="K101" i="31"/>
  <c r="L101" i="31"/>
  <c r="M101" i="31"/>
  <c r="N101" i="31"/>
  <c r="D102" i="31"/>
  <c r="E102" i="31"/>
  <c r="F102" i="31"/>
  <c r="G102" i="31"/>
  <c r="H102" i="31"/>
  <c r="I102" i="31"/>
  <c r="J102" i="31"/>
  <c r="K102" i="31"/>
  <c r="L102" i="31"/>
  <c r="M102" i="31"/>
  <c r="N102" i="31"/>
  <c r="O102" i="31"/>
  <c r="O101" i="31"/>
  <c r="D89" i="31"/>
  <c r="E89" i="31"/>
  <c r="F89" i="31"/>
  <c r="G89" i="31"/>
  <c r="H89" i="31"/>
  <c r="I89" i="31"/>
  <c r="J89" i="31"/>
  <c r="K89" i="31"/>
  <c r="L89" i="31"/>
  <c r="M89" i="31"/>
  <c r="N89" i="31"/>
  <c r="D90" i="31"/>
  <c r="E90" i="31"/>
  <c r="F90" i="31"/>
  <c r="G90" i="31"/>
  <c r="H90" i="31"/>
  <c r="I90" i="31"/>
  <c r="J90" i="31"/>
  <c r="K90" i="31"/>
  <c r="L90" i="31"/>
  <c r="M90" i="31"/>
  <c r="N90" i="31"/>
  <c r="O89" i="31"/>
  <c r="O90" i="31"/>
  <c r="D87" i="31"/>
  <c r="E87" i="31"/>
  <c r="F87" i="31"/>
  <c r="G87" i="31"/>
  <c r="H87" i="31"/>
  <c r="I87" i="31"/>
  <c r="J87" i="31"/>
  <c r="K87" i="31"/>
  <c r="L87" i="31"/>
  <c r="M87" i="31"/>
  <c r="N87" i="31"/>
  <c r="D88" i="31"/>
  <c r="E88" i="31"/>
  <c r="F88" i="31"/>
  <c r="G88" i="31"/>
  <c r="H88" i="31"/>
  <c r="I88" i="31"/>
  <c r="J88" i="31"/>
  <c r="K88" i="31"/>
  <c r="L88" i="31"/>
  <c r="M88" i="31"/>
  <c r="N88" i="31"/>
  <c r="O87" i="31"/>
  <c r="O88" i="31"/>
  <c r="D85" i="31"/>
  <c r="E85" i="31"/>
  <c r="F85" i="31"/>
  <c r="G85" i="31"/>
  <c r="H85" i="31"/>
  <c r="I85" i="31"/>
  <c r="J85" i="31"/>
  <c r="K85" i="31"/>
  <c r="L85" i="31"/>
  <c r="M85" i="31"/>
  <c r="N85" i="31"/>
  <c r="D86" i="31"/>
  <c r="E86" i="31"/>
  <c r="F86" i="31"/>
  <c r="G86" i="31"/>
  <c r="H86" i="31"/>
  <c r="I86" i="31"/>
  <c r="J86" i="31"/>
  <c r="K86" i="31"/>
  <c r="L86" i="31"/>
  <c r="M86" i="31"/>
  <c r="N86" i="31"/>
  <c r="O86" i="31"/>
  <c r="O85" i="31"/>
  <c r="D73" i="31"/>
  <c r="E73" i="31"/>
  <c r="F73" i="31"/>
  <c r="G73" i="31"/>
  <c r="H73" i="31"/>
  <c r="I73" i="31"/>
  <c r="J73" i="31"/>
  <c r="K73" i="31"/>
  <c r="L73" i="31"/>
  <c r="M73" i="31"/>
  <c r="N73" i="31"/>
  <c r="D74" i="31"/>
  <c r="E74" i="31"/>
  <c r="F74" i="31"/>
  <c r="G74" i="31"/>
  <c r="H74" i="31"/>
  <c r="I74" i="31"/>
  <c r="J74" i="31"/>
  <c r="K74" i="31"/>
  <c r="L74" i="31"/>
  <c r="M74" i="31"/>
  <c r="N74" i="31"/>
  <c r="D75" i="31"/>
  <c r="E75" i="31"/>
  <c r="F75" i="31"/>
  <c r="G75" i="31"/>
  <c r="H75" i="31"/>
  <c r="I75" i="31"/>
  <c r="J75" i="31"/>
  <c r="K75" i="31"/>
  <c r="L75" i="31"/>
  <c r="M75" i="31"/>
  <c r="N75" i="31"/>
  <c r="D76" i="31"/>
  <c r="E76" i="31"/>
  <c r="F76" i="31"/>
  <c r="G76" i="31"/>
  <c r="H76" i="31"/>
  <c r="I76" i="31"/>
  <c r="J76" i="31"/>
  <c r="K76" i="31"/>
  <c r="L76" i="31"/>
  <c r="M76" i="31"/>
  <c r="N76" i="31"/>
  <c r="D77" i="31"/>
  <c r="E77" i="31"/>
  <c r="F77" i="31"/>
  <c r="G77" i="31"/>
  <c r="H77" i="31"/>
  <c r="I77" i="31"/>
  <c r="J77" i="31"/>
  <c r="K77" i="31"/>
  <c r="L77" i="31"/>
  <c r="M77" i="31"/>
  <c r="N77" i="31"/>
  <c r="D78" i="31"/>
  <c r="E78" i="31"/>
  <c r="F78" i="31"/>
  <c r="G78" i="31"/>
  <c r="H78" i="31"/>
  <c r="I78" i="31"/>
  <c r="J78" i="31"/>
  <c r="K78" i="31"/>
  <c r="L78" i="31"/>
  <c r="M78" i="31"/>
  <c r="N78" i="31"/>
  <c r="D79" i="31"/>
  <c r="E79" i="31"/>
  <c r="F79" i="31"/>
  <c r="G79" i="31"/>
  <c r="H79" i="31"/>
  <c r="I79" i="31"/>
  <c r="J79" i="31"/>
  <c r="K79" i="31"/>
  <c r="L79" i="31"/>
  <c r="M79" i="31"/>
  <c r="N79" i="31"/>
  <c r="D80" i="31"/>
  <c r="E80" i="31"/>
  <c r="F80" i="31"/>
  <c r="G80" i="31"/>
  <c r="H80" i="31"/>
  <c r="I80" i="31"/>
  <c r="J80" i="31"/>
  <c r="K80" i="31"/>
  <c r="L80" i="31"/>
  <c r="M80" i="31"/>
  <c r="N80" i="31"/>
  <c r="D81" i="31"/>
  <c r="E81" i="31"/>
  <c r="F81" i="31"/>
  <c r="G81" i="31"/>
  <c r="H81" i="31"/>
  <c r="I81" i="31"/>
  <c r="J81" i="31"/>
  <c r="K81" i="31"/>
  <c r="L81" i="31"/>
  <c r="M81" i="31"/>
  <c r="N81" i="31"/>
  <c r="D82" i="31"/>
  <c r="E82" i="31"/>
  <c r="F82" i="31"/>
  <c r="G82" i="31"/>
  <c r="H82" i="31"/>
  <c r="I82" i="31"/>
  <c r="J82" i="31"/>
  <c r="K82" i="31"/>
  <c r="L82" i="31"/>
  <c r="M82" i="31"/>
  <c r="N82" i="31"/>
  <c r="O74" i="31"/>
  <c r="O75" i="31"/>
  <c r="O76" i="31"/>
  <c r="O77" i="31"/>
  <c r="O78" i="31"/>
  <c r="O79" i="31"/>
  <c r="O80" i="31"/>
  <c r="O81" i="31"/>
  <c r="O82" i="31"/>
  <c r="O73" i="31"/>
  <c r="D71" i="31"/>
  <c r="E71" i="31"/>
  <c r="F71" i="31"/>
  <c r="G71" i="31"/>
  <c r="H71" i="31"/>
  <c r="I71" i="31"/>
  <c r="J71" i="31"/>
  <c r="K71" i="31"/>
  <c r="L71" i="31"/>
  <c r="M71" i="31"/>
  <c r="N71" i="31"/>
  <c r="D72" i="31"/>
  <c r="E72" i="31"/>
  <c r="F72" i="31"/>
  <c r="G72" i="31"/>
  <c r="H72" i="31"/>
  <c r="I72" i="31"/>
  <c r="J72" i="31"/>
  <c r="K72" i="31"/>
  <c r="L72" i="31"/>
  <c r="M72" i="31"/>
  <c r="N72" i="31"/>
  <c r="O72" i="31"/>
  <c r="O71" i="31"/>
  <c r="D65" i="31"/>
  <c r="E65" i="31"/>
  <c r="F65" i="31"/>
  <c r="G65" i="31"/>
  <c r="H65" i="31"/>
  <c r="I65" i="31"/>
  <c r="J65" i="31"/>
  <c r="K65" i="31"/>
  <c r="L65" i="31"/>
  <c r="M65" i="31"/>
  <c r="N65" i="31"/>
  <c r="D66" i="31"/>
  <c r="E66" i="31"/>
  <c r="F66" i="31"/>
  <c r="G66" i="31"/>
  <c r="H66" i="31"/>
  <c r="I66" i="31"/>
  <c r="J66" i="31"/>
  <c r="K66" i="31"/>
  <c r="L66" i="31"/>
  <c r="M66" i="31"/>
  <c r="N66" i="31"/>
  <c r="D67" i="31"/>
  <c r="E67" i="31"/>
  <c r="F67" i="31"/>
  <c r="G67" i="31"/>
  <c r="H67" i="31"/>
  <c r="I67" i="31"/>
  <c r="J67" i="31"/>
  <c r="K67" i="31"/>
  <c r="L67" i="31"/>
  <c r="M67" i="31"/>
  <c r="N67" i="31"/>
  <c r="D68" i="31"/>
  <c r="E68" i="31"/>
  <c r="F68" i="31"/>
  <c r="G68" i="31"/>
  <c r="H68" i="31"/>
  <c r="I68" i="31"/>
  <c r="J68" i="31"/>
  <c r="K68" i="31"/>
  <c r="L68" i="31"/>
  <c r="M68" i="31"/>
  <c r="N68" i="31"/>
  <c r="O66" i="31"/>
  <c r="O67" i="31"/>
  <c r="O68" i="31"/>
  <c r="O65" i="31"/>
  <c r="P57" i="31"/>
  <c r="E57" i="31"/>
  <c r="F57" i="31"/>
  <c r="G57" i="31"/>
  <c r="H57" i="31"/>
  <c r="I57" i="31"/>
  <c r="J57" i="31"/>
  <c r="K57" i="31"/>
  <c r="L57" i="31"/>
  <c r="M57" i="31"/>
  <c r="N57" i="31"/>
  <c r="O57" i="31"/>
  <c r="D57" i="31"/>
  <c r="D53" i="31"/>
  <c r="D52" i="31"/>
  <c r="E52" i="31"/>
  <c r="F52" i="31"/>
  <c r="G52" i="31"/>
  <c r="H52" i="31"/>
  <c r="I52" i="31"/>
  <c r="J52" i="31"/>
  <c r="K52" i="31"/>
  <c r="L52" i="31"/>
  <c r="M52" i="31"/>
  <c r="N52" i="31"/>
  <c r="E53" i="31"/>
  <c r="F53" i="31"/>
  <c r="G53" i="31"/>
  <c r="H53" i="31"/>
  <c r="I53" i="31"/>
  <c r="J53" i="31"/>
  <c r="K53" i="31"/>
  <c r="L53" i="31"/>
  <c r="M53" i="31"/>
  <c r="N53" i="31"/>
  <c r="O52" i="31"/>
  <c r="O53" i="31"/>
  <c r="D51" i="31"/>
  <c r="E51" i="31"/>
  <c r="F51" i="31"/>
  <c r="G51" i="31"/>
  <c r="H51" i="31"/>
  <c r="I51" i="31"/>
  <c r="J51" i="31"/>
  <c r="K51" i="31"/>
  <c r="L51" i="31"/>
  <c r="M51" i="31"/>
  <c r="N51" i="31"/>
  <c r="O51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3" i="31"/>
  <c r="P52" i="31"/>
  <c r="P51" i="31"/>
  <c r="P50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D38" i="31"/>
  <c r="E38" i="31"/>
  <c r="F38" i="31"/>
  <c r="G38" i="31"/>
  <c r="H38" i="31"/>
  <c r="I38" i="31"/>
  <c r="J38" i="31"/>
  <c r="K38" i="31"/>
  <c r="L38" i="31"/>
  <c r="M38" i="31"/>
  <c r="N38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O38" i="31"/>
  <c r="P41" i="31"/>
  <c r="P40" i="31"/>
  <c r="P39" i="31"/>
  <c r="P38" i="31"/>
  <c r="D36" i="31"/>
  <c r="E36" i="31"/>
  <c r="F36" i="31"/>
  <c r="G36" i="31"/>
  <c r="H36" i="31"/>
  <c r="I36" i="31"/>
  <c r="J36" i="31"/>
  <c r="K36" i="31"/>
  <c r="L36" i="31"/>
  <c r="M36" i="31"/>
  <c r="N36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O36" i="31"/>
  <c r="P37" i="31"/>
  <c r="P36" i="31"/>
  <c r="D34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D27" i="31"/>
  <c r="E27" i="31"/>
  <c r="F27" i="31"/>
  <c r="G27" i="31"/>
  <c r="H27" i="31"/>
  <c r="I27" i="31"/>
  <c r="J27" i="31"/>
  <c r="K27" i="31"/>
  <c r="L27" i="31"/>
  <c r="M27" i="31"/>
  <c r="N27" i="31"/>
  <c r="D26" i="31"/>
  <c r="E26" i="31"/>
  <c r="F26" i="31"/>
  <c r="G26" i="31"/>
  <c r="H26" i="31"/>
  <c r="I26" i="31"/>
  <c r="J26" i="31"/>
  <c r="K26" i="31"/>
  <c r="L26" i="31"/>
  <c r="M26" i="31"/>
  <c r="N26" i="31"/>
  <c r="D25" i="31"/>
  <c r="E25" i="31"/>
  <c r="F25" i="31"/>
  <c r="G25" i="31"/>
  <c r="H25" i="31"/>
  <c r="I25" i="31"/>
  <c r="J25" i="31"/>
  <c r="K25" i="31"/>
  <c r="L25" i="31"/>
  <c r="M25" i="31"/>
  <c r="N25" i="31"/>
  <c r="D24" i="31"/>
  <c r="E24" i="31"/>
  <c r="F24" i="31"/>
  <c r="G24" i="31"/>
  <c r="H24" i="31"/>
  <c r="I24" i="31"/>
  <c r="J24" i="31"/>
  <c r="K24" i="31"/>
  <c r="L24" i="31"/>
  <c r="M24" i="31"/>
  <c r="N24" i="31"/>
  <c r="O27" i="31"/>
  <c r="O26" i="31"/>
  <c r="O25" i="31"/>
  <c r="O24" i="31"/>
  <c r="D22" i="31"/>
  <c r="E22" i="31"/>
  <c r="F22" i="31"/>
  <c r="G22" i="31"/>
  <c r="H22" i="31"/>
  <c r="I22" i="31"/>
  <c r="J22" i="31"/>
  <c r="K22" i="31"/>
  <c r="L22" i="31"/>
  <c r="M22" i="31"/>
  <c r="N22" i="31"/>
  <c r="D23" i="31"/>
  <c r="E23" i="31"/>
  <c r="F23" i="31"/>
  <c r="G23" i="31"/>
  <c r="H23" i="31"/>
  <c r="I23" i="31"/>
  <c r="J23" i="31"/>
  <c r="K23" i="31"/>
  <c r="L23" i="31"/>
  <c r="M23" i="31"/>
  <c r="N23" i="31"/>
  <c r="O23" i="31"/>
  <c r="O22" i="31"/>
  <c r="D21" i="31"/>
  <c r="E21" i="31"/>
  <c r="F21" i="31"/>
  <c r="G21" i="31"/>
  <c r="H21" i="31"/>
  <c r="I21" i="31"/>
  <c r="J21" i="31"/>
  <c r="K21" i="31"/>
  <c r="L21" i="31"/>
  <c r="M21" i="31"/>
  <c r="N21" i="31"/>
  <c r="O21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33" i="31"/>
  <c r="P32" i="31"/>
  <c r="P27" i="31"/>
  <c r="P26" i="31"/>
  <c r="P25" i="31"/>
  <c r="P24" i="31"/>
  <c r="P23" i="31"/>
  <c r="P22" i="31"/>
  <c r="P21" i="31"/>
  <c r="P20" i="31"/>
  <c r="P19" i="31"/>
  <c r="P18" i="31"/>
  <c r="D17" i="31"/>
  <c r="D16" i="31"/>
  <c r="P16" i="31"/>
  <c r="E4" i="31"/>
  <c r="F4" i="31"/>
  <c r="G4" i="31"/>
  <c r="H4" i="31"/>
  <c r="I4" i="31"/>
  <c r="J4" i="31"/>
  <c r="K4" i="31"/>
  <c r="L4" i="31"/>
  <c r="M4" i="31"/>
  <c r="N4" i="31"/>
  <c r="O4" i="31"/>
  <c r="E5" i="31"/>
  <c r="F5" i="31"/>
  <c r="G5" i="31"/>
  <c r="H5" i="31"/>
  <c r="I5" i="31"/>
  <c r="J5" i="31"/>
  <c r="K5" i="31"/>
  <c r="L5" i="31"/>
  <c r="M5" i="31"/>
  <c r="N5" i="31"/>
  <c r="O5" i="31"/>
  <c r="E6" i="31"/>
  <c r="F6" i="31"/>
  <c r="G6" i="31"/>
  <c r="H6" i="31"/>
  <c r="I6" i="31"/>
  <c r="J6" i="31"/>
  <c r="K6" i="31"/>
  <c r="L6" i="31"/>
  <c r="M6" i="31"/>
  <c r="N6" i="31"/>
  <c r="O6" i="31"/>
  <c r="E7" i="31"/>
  <c r="F7" i="31"/>
  <c r="G7" i="31"/>
  <c r="H7" i="31"/>
  <c r="I7" i="31"/>
  <c r="J7" i="31"/>
  <c r="K7" i="31"/>
  <c r="L7" i="31"/>
  <c r="M7" i="31"/>
  <c r="N7" i="31"/>
  <c r="O7" i="31"/>
  <c r="E8" i="31"/>
  <c r="F8" i="31"/>
  <c r="G8" i="31"/>
  <c r="H8" i="31"/>
  <c r="I8" i="31"/>
  <c r="J8" i="31"/>
  <c r="K8" i="31"/>
  <c r="L8" i="31"/>
  <c r="M8" i="31"/>
  <c r="N8" i="31"/>
  <c r="O8" i="31"/>
  <c r="E9" i="31"/>
  <c r="F9" i="31"/>
  <c r="G9" i="31"/>
  <c r="H9" i="31"/>
  <c r="I9" i="31"/>
  <c r="J9" i="31"/>
  <c r="K9" i="31"/>
  <c r="L9" i="31"/>
  <c r="M9" i="31"/>
  <c r="N9" i="31"/>
  <c r="O9" i="31"/>
  <c r="E10" i="31"/>
  <c r="F10" i="31"/>
  <c r="G10" i="31"/>
  <c r="H10" i="31"/>
  <c r="I10" i="31"/>
  <c r="J10" i="31"/>
  <c r="K10" i="31"/>
  <c r="L10" i="31"/>
  <c r="M10" i="31"/>
  <c r="N10" i="31"/>
  <c r="O10" i="31"/>
  <c r="E11" i="31"/>
  <c r="F11" i="31"/>
  <c r="G11" i="31"/>
  <c r="H11" i="31"/>
  <c r="I11" i="31"/>
  <c r="J11" i="31"/>
  <c r="K11" i="31"/>
  <c r="L11" i="31"/>
  <c r="M11" i="31"/>
  <c r="N11" i="31"/>
  <c r="O11" i="31"/>
  <c r="E12" i="31"/>
  <c r="F12" i="31"/>
  <c r="G12" i="31"/>
  <c r="H12" i="31"/>
  <c r="I12" i="31"/>
  <c r="J12" i="31"/>
  <c r="K12" i="31"/>
  <c r="L12" i="31"/>
  <c r="M12" i="31"/>
  <c r="N12" i="31"/>
  <c r="O12" i="31"/>
  <c r="E13" i="31"/>
  <c r="F13" i="31"/>
  <c r="G13" i="31"/>
  <c r="H13" i="31"/>
  <c r="I13" i="31"/>
  <c r="J13" i="31"/>
  <c r="K13" i="31"/>
  <c r="L13" i="31"/>
  <c r="M13" i="31"/>
  <c r="N13" i="31"/>
  <c r="O13" i="31"/>
  <c r="E14" i="31"/>
  <c r="F14" i="31"/>
  <c r="G14" i="31"/>
  <c r="H14" i="31"/>
  <c r="I14" i="31"/>
  <c r="J14" i="31"/>
  <c r="K14" i="31"/>
  <c r="L14" i="31"/>
  <c r="M14" i="31"/>
  <c r="N14" i="31"/>
  <c r="O14" i="31"/>
  <c r="E15" i="31"/>
  <c r="F15" i="31"/>
  <c r="G15" i="31"/>
  <c r="H15" i="31"/>
  <c r="I15" i="31"/>
  <c r="J15" i="31"/>
  <c r="K15" i="31"/>
  <c r="L15" i="31"/>
  <c r="M15" i="31"/>
  <c r="N15" i="31"/>
  <c r="O15" i="31"/>
  <c r="D5" i="31"/>
  <c r="D6" i="31"/>
  <c r="D7" i="31"/>
  <c r="D8" i="31"/>
  <c r="D9" i="31"/>
  <c r="D10" i="31"/>
  <c r="D11" i="31"/>
  <c r="D12" i="31"/>
  <c r="D13" i="31"/>
  <c r="D14" i="31"/>
  <c r="D15" i="31"/>
  <c r="D4" i="31"/>
  <c r="P15" i="31"/>
  <c r="P14" i="31"/>
  <c r="P13" i="31"/>
  <c r="P12" i="31"/>
  <c r="P11" i="31"/>
  <c r="P10" i="31"/>
  <c r="P9" i="31"/>
  <c r="P8" i="31"/>
  <c r="P7" i="31"/>
  <c r="P6" i="31"/>
  <c r="P5" i="31"/>
  <c r="P4" i="31"/>
  <c r="H10" i="42" l="1"/>
  <c r="F14" i="42"/>
  <c r="D14" i="42"/>
  <c r="F9" i="42"/>
  <c r="E9" i="42"/>
  <c r="E14" i="42"/>
  <c r="E18" i="42" l="1"/>
  <c r="F18" i="42"/>
  <c r="D9" i="42"/>
  <c r="D18" i="42" s="1"/>
  <c r="F80" i="30"/>
  <c r="F81" i="30"/>
  <c r="D79" i="30"/>
  <c r="E79" i="30"/>
  <c r="C74" i="30"/>
  <c r="D74" i="30"/>
  <c r="E74" i="30"/>
  <c r="D69" i="30"/>
  <c r="E69" i="30"/>
  <c r="C69" i="30"/>
  <c r="F66" i="30"/>
  <c r="F67" i="30"/>
  <c r="F68" i="30"/>
  <c r="D56" i="30"/>
  <c r="D64" i="30"/>
  <c r="E64" i="30"/>
  <c r="C64" i="30"/>
  <c r="E56" i="30"/>
  <c r="C56" i="30"/>
  <c r="F52" i="30"/>
  <c r="C46" i="30"/>
  <c r="C41" i="30"/>
  <c r="D29" i="30"/>
  <c r="E29" i="30"/>
  <c r="C29" i="30"/>
  <c r="F26" i="30"/>
  <c r="F28" i="30"/>
  <c r="D27" i="30"/>
  <c r="E27" i="30"/>
  <c r="C27" i="30"/>
  <c r="C25" i="30"/>
  <c r="D25" i="30"/>
  <c r="E25" i="30"/>
  <c r="C17" i="30"/>
  <c r="D17" i="30"/>
  <c r="E17" i="30"/>
  <c r="F27" i="30" l="1"/>
  <c r="F29" i="30"/>
  <c r="J12" i="40"/>
  <c r="I12" i="40"/>
  <c r="I20" i="40"/>
  <c r="J20" i="40"/>
  <c r="E37" i="34"/>
  <c r="L32" i="34"/>
  <c r="C29" i="35"/>
  <c r="F3" i="30" l="1"/>
  <c r="L8" i="34"/>
  <c r="L9" i="34"/>
  <c r="L10" i="34"/>
  <c r="L11" i="34"/>
  <c r="L12" i="34"/>
  <c r="L13" i="34"/>
  <c r="L15" i="34"/>
  <c r="L16" i="34"/>
  <c r="L17" i="34"/>
  <c r="L18" i="34"/>
  <c r="L19" i="34"/>
  <c r="L20" i="34"/>
  <c r="L21" i="34"/>
  <c r="L23" i="34"/>
  <c r="L24" i="34"/>
  <c r="L25" i="34"/>
  <c r="L26" i="34"/>
  <c r="L27" i="34"/>
  <c r="L29" i="34"/>
  <c r="L30" i="34"/>
  <c r="L31" i="34"/>
  <c r="L33" i="34"/>
  <c r="L34" i="34"/>
  <c r="L35" i="34"/>
  <c r="L36" i="34"/>
  <c r="K6" i="39" l="1"/>
  <c r="K7" i="39"/>
  <c r="K8" i="39"/>
  <c r="K9" i="39"/>
  <c r="K10" i="39"/>
  <c r="K11" i="39"/>
  <c r="K12" i="39"/>
  <c r="K13" i="39"/>
  <c r="K15" i="39"/>
  <c r="K17" i="39"/>
  <c r="K5" i="39"/>
  <c r="H18" i="39"/>
  <c r="H19" i="39" s="1"/>
  <c r="G18" i="39"/>
  <c r="G19" i="39" s="1"/>
  <c r="I9" i="33"/>
  <c r="J9" i="33"/>
  <c r="I10" i="33"/>
  <c r="J10" i="33"/>
  <c r="I11" i="33"/>
  <c r="J11" i="33"/>
  <c r="I12" i="33"/>
  <c r="J12" i="33"/>
  <c r="I13" i="33"/>
  <c r="J13" i="33"/>
  <c r="I14" i="33"/>
  <c r="J14" i="33"/>
  <c r="I15" i="33"/>
  <c r="J15" i="33"/>
  <c r="I16" i="33"/>
  <c r="J16" i="33"/>
  <c r="I17" i="33"/>
  <c r="J17" i="33"/>
  <c r="I18" i="33"/>
  <c r="J18" i="33"/>
  <c r="H18" i="33"/>
  <c r="H17" i="33"/>
  <c r="H16" i="33"/>
  <c r="H15" i="33"/>
  <c r="H14" i="33"/>
  <c r="H13" i="33"/>
  <c r="H12" i="33"/>
  <c r="H11" i="33"/>
  <c r="H10" i="33"/>
  <c r="H9" i="33"/>
  <c r="C9" i="33"/>
  <c r="D9" i="33"/>
  <c r="C10" i="33"/>
  <c r="D10" i="33"/>
  <c r="C12" i="33"/>
  <c r="D12" i="33"/>
  <c r="C14" i="33"/>
  <c r="D14" i="33"/>
  <c r="C15" i="33"/>
  <c r="D15" i="33"/>
  <c r="C16" i="33"/>
  <c r="D16" i="33"/>
  <c r="C17" i="33"/>
  <c r="D17" i="33"/>
  <c r="C18" i="33"/>
  <c r="D18" i="33"/>
  <c r="C19" i="33"/>
  <c r="D19" i="33"/>
  <c r="C20" i="33"/>
  <c r="D20" i="33"/>
  <c r="C21" i="33"/>
  <c r="D21" i="33"/>
  <c r="C22" i="33"/>
  <c r="D22" i="33"/>
  <c r="C24" i="33"/>
  <c r="D24" i="33"/>
  <c r="C25" i="33"/>
  <c r="D25" i="33"/>
  <c r="B21" i="33"/>
  <c r="B25" i="33"/>
  <c r="B24" i="33"/>
  <c r="B22" i="33"/>
  <c r="B20" i="33"/>
  <c r="B19" i="33"/>
  <c r="B17" i="33"/>
  <c r="B18" i="33"/>
  <c r="B16" i="33"/>
  <c r="B15" i="33"/>
  <c r="B14" i="33"/>
  <c r="B12" i="33"/>
  <c r="B10" i="33"/>
  <c r="B9" i="33"/>
  <c r="D29" i="35"/>
  <c r="B29" i="35"/>
  <c r="K11" i="35"/>
  <c r="D13" i="33" l="1"/>
  <c r="C13" i="33"/>
  <c r="B13" i="33"/>
  <c r="E82" i="30" l="1"/>
  <c r="F36" i="30"/>
  <c r="E32" i="30"/>
  <c r="F31" i="30"/>
  <c r="F10" i="30"/>
  <c r="E24" i="33"/>
  <c r="K16" i="33"/>
  <c r="K24" i="35"/>
  <c r="E15" i="35"/>
  <c r="E23" i="35"/>
  <c r="O56" i="31" l="1"/>
  <c r="O35" i="31"/>
  <c r="N35" i="31"/>
  <c r="M35" i="31"/>
  <c r="L35" i="31"/>
  <c r="K35" i="31"/>
  <c r="J35" i="31"/>
  <c r="I35" i="31"/>
  <c r="H35" i="31"/>
  <c r="G35" i="31"/>
  <c r="F35" i="31"/>
  <c r="E35" i="31"/>
  <c r="D35" i="31"/>
  <c r="J27" i="40"/>
  <c r="J14" i="40"/>
  <c r="J25" i="40" s="1"/>
  <c r="J26" i="40" s="1"/>
  <c r="I27" i="40"/>
  <c r="I14" i="40"/>
  <c r="I25" i="40" s="1"/>
  <c r="I26" i="40" s="1"/>
  <c r="D23" i="11"/>
  <c r="E23" i="11"/>
  <c r="C23" i="11"/>
  <c r="D82" i="30"/>
  <c r="F82" i="30" s="1"/>
  <c r="C82" i="30"/>
  <c r="C79" i="30"/>
  <c r="F75" i="30"/>
  <c r="D32" i="30"/>
  <c r="D11" i="30"/>
  <c r="E11" i="30"/>
  <c r="C11" i="30"/>
  <c r="K37" i="34"/>
  <c r="C37" i="34"/>
  <c r="D37" i="34"/>
  <c r="F37" i="34"/>
  <c r="G37" i="34"/>
  <c r="H37" i="34"/>
  <c r="I37" i="34"/>
  <c r="J37" i="34"/>
  <c r="D18" i="39"/>
  <c r="D19" i="39" s="1"/>
  <c r="F11" i="30" l="1"/>
  <c r="L37" i="34"/>
  <c r="I22" i="40"/>
  <c r="J28" i="40"/>
  <c r="I28" i="40"/>
  <c r="J22" i="40"/>
  <c r="F23" i="11"/>
  <c r="D84" i="31"/>
  <c r="C25" i="11"/>
  <c r="F22" i="13"/>
  <c r="C49" i="30"/>
  <c r="F42" i="30"/>
  <c r="E106" i="31" l="1"/>
  <c r="E108" i="31" s="1"/>
  <c r="F106" i="31"/>
  <c r="F108" i="31" s="1"/>
  <c r="G106" i="31"/>
  <c r="G108" i="31" s="1"/>
  <c r="H106" i="31"/>
  <c r="H108" i="31" s="1"/>
  <c r="I106" i="31"/>
  <c r="I108" i="31" s="1"/>
  <c r="J106" i="31"/>
  <c r="J108" i="31" s="1"/>
  <c r="K106" i="31"/>
  <c r="K108" i="31" s="1"/>
  <c r="L106" i="31"/>
  <c r="L108" i="31" s="1"/>
  <c r="M106" i="31"/>
  <c r="M108" i="31" s="1"/>
  <c r="N106" i="31"/>
  <c r="N108" i="31" s="1"/>
  <c r="O106" i="31"/>
  <c r="O108" i="31" s="1"/>
  <c r="D106" i="31"/>
  <c r="D108" i="31" s="1"/>
  <c r="E105" i="31"/>
  <c r="F105" i="31"/>
  <c r="G105" i="31"/>
  <c r="H105" i="31"/>
  <c r="I105" i="31"/>
  <c r="J105" i="31"/>
  <c r="K105" i="31"/>
  <c r="K107" i="31" s="1"/>
  <c r="L105" i="31"/>
  <c r="L107" i="31" s="1"/>
  <c r="M105" i="31"/>
  <c r="M107" i="31" s="1"/>
  <c r="N105" i="31"/>
  <c r="O105" i="31"/>
  <c r="O107" i="31" s="1"/>
  <c r="D105" i="31"/>
  <c r="D107" i="31" s="1"/>
  <c r="E84" i="31"/>
  <c r="F84" i="31"/>
  <c r="G84" i="31"/>
  <c r="H84" i="31"/>
  <c r="I84" i="31"/>
  <c r="J84" i="31"/>
  <c r="K84" i="31"/>
  <c r="L84" i="31"/>
  <c r="M84" i="31"/>
  <c r="N84" i="31"/>
  <c r="O84" i="31"/>
  <c r="D83" i="31"/>
  <c r="E70" i="31"/>
  <c r="F70" i="31"/>
  <c r="F96" i="31" s="1"/>
  <c r="G70" i="31"/>
  <c r="H70" i="31"/>
  <c r="H96" i="31" s="1"/>
  <c r="I70" i="31"/>
  <c r="J70" i="31"/>
  <c r="J96" i="31" s="1"/>
  <c r="K70" i="31"/>
  <c r="L70" i="31"/>
  <c r="L96" i="31" s="1"/>
  <c r="M70" i="31"/>
  <c r="N70" i="31"/>
  <c r="N96" i="31" s="1"/>
  <c r="O70" i="31"/>
  <c r="D70" i="31"/>
  <c r="D69" i="31"/>
  <c r="O61" i="31"/>
  <c r="E61" i="31"/>
  <c r="F61" i="31"/>
  <c r="G61" i="31"/>
  <c r="H61" i="31"/>
  <c r="I61" i="31"/>
  <c r="J61" i="31"/>
  <c r="K61" i="31"/>
  <c r="L61" i="31"/>
  <c r="M61" i="31"/>
  <c r="N61" i="31"/>
  <c r="D61" i="31"/>
  <c r="D56" i="31"/>
  <c r="E34" i="31"/>
  <c r="F34" i="31"/>
  <c r="G34" i="31"/>
  <c r="H34" i="31"/>
  <c r="I34" i="31"/>
  <c r="I44" i="31" s="1"/>
  <c r="J34" i="31"/>
  <c r="K34" i="31"/>
  <c r="L34" i="31"/>
  <c r="M34" i="31"/>
  <c r="N34" i="31"/>
  <c r="O34" i="31"/>
  <c r="E17" i="31"/>
  <c r="E45" i="31" s="1"/>
  <c r="F17" i="31"/>
  <c r="G17" i="31"/>
  <c r="G45" i="31" s="1"/>
  <c r="H17" i="31"/>
  <c r="J17" i="31"/>
  <c r="K17" i="31"/>
  <c r="L17" i="31"/>
  <c r="M17" i="31"/>
  <c r="N17" i="31"/>
  <c r="O17" i="31"/>
  <c r="O45" i="31" s="1"/>
  <c r="I17" i="31"/>
  <c r="I16" i="42"/>
  <c r="J16" i="42"/>
  <c r="I9" i="42"/>
  <c r="I18" i="42" s="1"/>
  <c r="J9" i="42"/>
  <c r="J18" i="42" s="1"/>
  <c r="H18" i="40"/>
  <c r="F8" i="11"/>
  <c r="D25" i="11"/>
  <c r="D26" i="11" s="1"/>
  <c r="E25" i="11"/>
  <c r="C26" i="11"/>
  <c r="C23" i="13"/>
  <c r="D23" i="13"/>
  <c r="E23" i="13"/>
  <c r="F4" i="30"/>
  <c r="F5" i="30"/>
  <c r="F6" i="30"/>
  <c r="F7" i="30"/>
  <c r="F8" i="30"/>
  <c r="F12" i="30"/>
  <c r="F13" i="30"/>
  <c r="F14" i="30"/>
  <c r="F15" i="30"/>
  <c r="F16" i="30"/>
  <c r="F18" i="30"/>
  <c r="F20" i="30"/>
  <c r="F21" i="30"/>
  <c r="F22" i="30"/>
  <c r="F23" i="30"/>
  <c r="F24" i="30"/>
  <c r="F30" i="30"/>
  <c r="F35" i="30"/>
  <c r="F37" i="30"/>
  <c r="F38" i="30"/>
  <c r="F39" i="30"/>
  <c r="F40" i="30"/>
  <c r="F47" i="30"/>
  <c r="F48" i="30"/>
  <c r="F51" i="30"/>
  <c r="F53" i="30"/>
  <c r="F54" i="30"/>
  <c r="F58" i="30"/>
  <c r="F60" i="30"/>
  <c r="F63" i="30"/>
  <c r="F72" i="30"/>
  <c r="F73" i="30"/>
  <c r="F76" i="30"/>
  <c r="F77" i="30"/>
  <c r="F78" i="30"/>
  <c r="F83" i="30"/>
  <c r="D84" i="30"/>
  <c r="E84" i="30"/>
  <c r="C84" i="30"/>
  <c r="D59" i="30"/>
  <c r="E59" i="30"/>
  <c r="C59" i="30"/>
  <c r="D49" i="30"/>
  <c r="E49" i="30"/>
  <c r="D41" i="30"/>
  <c r="E41" i="30"/>
  <c r="F32" i="30"/>
  <c r="D9" i="30"/>
  <c r="D33" i="30" s="1"/>
  <c r="E9" i="30"/>
  <c r="E33" i="30" s="1"/>
  <c r="I26" i="33"/>
  <c r="J26" i="33"/>
  <c r="J38" i="34"/>
  <c r="K38" i="34"/>
  <c r="I38" i="34"/>
  <c r="H38" i="34"/>
  <c r="G38" i="34"/>
  <c r="F38" i="34"/>
  <c r="E38" i="34"/>
  <c r="D38" i="34"/>
  <c r="C38" i="34"/>
  <c r="L6" i="34"/>
  <c r="L7" i="34"/>
  <c r="L5" i="34"/>
  <c r="J18" i="39"/>
  <c r="J19" i="39" s="1"/>
  <c r="F18" i="39"/>
  <c r="F19" i="39" s="1"/>
  <c r="E18" i="39"/>
  <c r="E19" i="39" s="1"/>
  <c r="C18" i="39"/>
  <c r="K10" i="33"/>
  <c r="K11" i="33"/>
  <c r="K12" i="33"/>
  <c r="K13" i="33"/>
  <c r="K15" i="33"/>
  <c r="K18" i="33"/>
  <c r="K9" i="33"/>
  <c r="E10" i="33"/>
  <c r="E14" i="33"/>
  <c r="E15" i="33"/>
  <c r="E16" i="33"/>
  <c r="E17" i="33"/>
  <c r="E18" i="33"/>
  <c r="E19" i="33"/>
  <c r="E25" i="33"/>
  <c r="E9" i="33"/>
  <c r="K26" i="35"/>
  <c r="K23" i="35"/>
  <c r="E28" i="35"/>
  <c r="K6" i="35"/>
  <c r="K7" i="35"/>
  <c r="K8" i="35"/>
  <c r="K10" i="35"/>
  <c r="K5" i="35"/>
  <c r="E6" i="35"/>
  <c r="E9" i="35"/>
  <c r="E10" i="35"/>
  <c r="E11" i="35"/>
  <c r="E12" i="35"/>
  <c r="E13" i="35"/>
  <c r="E14" i="35"/>
  <c r="E5" i="35"/>
  <c r="C8" i="35"/>
  <c r="D8" i="35"/>
  <c r="B8" i="35"/>
  <c r="C7" i="35"/>
  <c r="C11" i="33" s="1"/>
  <c r="C26" i="33" s="1"/>
  <c r="D7" i="35"/>
  <c r="D11" i="33" s="1"/>
  <c r="D26" i="33" s="1"/>
  <c r="I29" i="35"/>
  <c r="J29" i="35"/>
  <c r="I16" i="35"/>
  <c r="J16" i="35"/>
  <c r="D30" i="41"/>
  <c r="C30" i="41"/>
  <c r="B30" i="41"/>
  <c r="F13" i="41"/>
  <c r="E13" i="41"/>
  <c r="D13" i="41"/>
  <c r="C13" i="41"/>
  <c r="B13" i="41"/>
  <c r="I83" i="31"/>
  <c r="I95" i="31" s="1"/>
  <c r="H9" i="42"/>
  <c r="C9" i="30"/>
  <c r="H26" i="33"/>
  <c r="H16" i="35"/>
  <c r="B7" i="35"/>
  <c r="H16" i="42"/>
  <c r="H19" i="40"/>
  <c r="D20" i="40"/>
  <c r="D27" i="40" s="1"/>
  <c r="D12" i="40"/>
  <c r="D14" i="40" s="1"/>
  <c r="H11" i="40"/>
  <c r="H9" i="40"/>
  <c r="G26" i="40"/>
  <c r="G28" i="40" s="1"/>
  <c r="F26" i="40"/>
  <c r="F28" i="40" s="1"/>
  <c r="E26" i="40"/>
  <c r="E28" i="40" s="1"/>
  <c r="G20" i="40"/>
  <c r="F20" i="40"/>
  <c r="E20" i="40"/>
  <c r="G14" i="40"/>
  <c r="G22" i="40" s="1"/>
  <c r="F12" i="40"/>
  <c r="F14" i="40" s="1"/>
  <c r="E12" i="40"/>
  <c r="E14" i="40" s="1"/>
  <c r="E22" i="40" s="1"/>
  <c r="H10" i="40"/>
  <c r="H5" i="40"/>
  <c r="C32" i="30"/>
  <c r="E16" i="31"/>
  <c r="E56" i="31"/>
  <c r="E60" i="31" s="1"/>
  <c r="E107" i="31"/>
  <c r="E69" i="31"/>
  <c r="E83" i="31"/>
  <c r="E95" i="31" s="1"/>
  <c r="F16" i="31"/>
  <c r="F56" i="31"/>
  <c r="F60" i="31" s="1"/>
  <c r="F107" i="31"/>
  <c r="F69" i="31"/>
  <c r="F83" i="31"/>
  <c r="G16" i="31"/>
  <c r="G56" i="31"/>
  <c r="G60" i="31" s="1"/>
  <c r="G107" i="31"/>
  <c r="G69" i="31"/>
  <c r="G83" i="31"/>
  <c r="G95" i="31" s="1"/>
  <c r="H16" i="31"/>
  <c r="H56" i="31"/>
  <c r="H60" i="31" s="1"/>
  <c r="H107" i="31"/>
  <c r="H69" i="31"/>
  <c r="H83" i="31"/>
  <c r="I16" i="31"/>
  <c r="I56" i="31"/>
  <c r="I60" i="31" s="1"/>
  <c r="I107" i="31"/>
  <c r="I69" i="31"/>
  <c r="J16" i="31"/>
  <c r="J44" i="31" s="1"/>
  <c r="J56" i="31"/>
  <c r="J60" i="31" s="1"/>
  <c r="J107" i="31"/>
  <c r="J69" i="31"/>
  <c r="J83" i="31"/>
  <c r="J95" i="31" s="1"/>
  <c r="K16" i="31"/>
  <c r="K56" i="31"/>
  <c r="K60" i="31" s="1"/>
  <c r="K69" i="31"/>
  <c r="K83" i="31"/>
  <c r="L16" i="31"/>
  <c r="L44" i="31" s="1"/>
  <c r="L56" i="31"/>
  <c r="L60" i="31" s="1"/>
  <c r="L69" i="31"/>
  <c r="L83" i="31"/>
  <c r="M16" i="31"/>
  <c r="M56" i="31"/>
  <c r="M60" i="31" s="1"/>
  <c r="M69" i="31"/>
  <c r="M83" i="31"/>
  <c r="N16" i="31"/>
  <c r="N56" i="31"/>
  <c r="N60" i="31" s="1"/>
  <c r="N107" i="31"/>
  <c r="N69" i="31"/>
  <c r="N83" i="31"/>
  <c r="O16" i="31"/>
  <c r="O60" i="31"/>
  <c r="O69" i="31"/>
  <c r="O83" i="31"/>
  <c r="P104" i="31"/>
  <c r="P103" i="31"/>
  <c r="P100" i="31"/>
  <c r="P99" i="31"/>
  <c r="P98" i="31"/>
  <c r="P97" i="31"/>
  <c r="P94" i="31"/>
  <c r="P93" i="31"/>
  <c r="P84" i="31"/>
  <c r="P59" i="31"/>
  <c r="P58" i="31"/>
  <c r="P55" i="31"/>
  <c r="P54" i="31"/>
  <c r="P49" i="31"/>
  <c r="P48" i="31"/>
  <c r="P47" i="31"/>
  <c r="P46" i="31"/>
  <c r="P42" i="31"/>
  <c r="P43" i="31"/>
  <c r="P35" i="31"/>
  <c r="P31" i="31"/>
  <c r="P30" i="31"/>
  <c r="P29" i="31"/>
  <c r="P28" i="31"/>
  <c r="H29" i="35"/>
  <c r="N44" i="31"/>
  <c r="N62" i="31" s="1"/>
  <c r="N115" i="31" s="1"/>
  <c r="K18" i="39" l="1"/>
  <c r="P106" i="31"/>
  <c r="N95" i="31"/>
  <c r="P61" i="31"/>
  <c r="I62" i="31"/>
  <c r="I115" i="31" s="1"/>
  <c r="H44" i="31"/>
  <c r="H62" i="31" s="1"/>
  <c r="H115" i="31" s="1"/>
  <c r="F44" i="31"/>
  <c r="F62" i="31" s="1"/>
  <c r="F115" i="31" s="1"/>
  <c r="H18" i="42"/>
  <c r="C33" i="30"/>
  <c r="C19" i="39"/>
  <c r="B16" i="35"/>
  <c r="B11" i="33"/>
  <c r="B26" i="33" s="1"/>
  <c r="K26" i="33"/>
  <c r="E44" i="31"/>
  <c r="E62" i="31" s="1"/>
  <c r="E115" i="31" s="1"/>
  <c r="O95" i="31"/>
  <c r="O109" i="31" s="1"/>
  <c r="O116" i="31" s="1"/>
  <c r="L95" i="31"/>
  <c r="K95" i="31"/>
  <c r="B34" i="35"/>
  <c r="F57" i="30"/>
  <c r="F84" i="30"/>
  <c r="H20" i="40"/>
  <c r="H27" i="40" s="1"/>
  <c r="M44" i="31"/>
  <c r="M62" i="31" s="1"/>
  <c r="M115" i="31" s="1"/>
  <c r="P108" i="31"/>
  <c r="P34" i="31"/>
  <c r="P44" i="31" s="1"/>
  <c r="G63" i="31"/>
  <c r="G121" i="31" s="1"/>
  <c r="F110" i="31"/>
  <c r="F122" i="31" s="1"/>
  <c r="M95" i="31"/>
  <c r="H95" i="31"/>
  <c r="H109" i="31" s="1"/>
  <c r="H116" i="31" s="1"/>
  <c r="F22" i="40"/>
  <c r="E63" i="31"/>
  <c r="E121" i="31" s="1"/>
  <c r="P56" i="31"/>
  <c r="D60" i="31"/>
  <c r="P60" i="31" s="1"/>
  <c r="L110" i="31"/>
  <c r="L122" i="31" s="1"/>
  <c r="H110" i="31"/>
  <c r="H122" i="31" s="1"/>
  <c r="D95" i="31"/>
  <c r="D109" i="31" s="1"/>
  <c r="N110" i="31"/>
  <c r="N122" i="31" s="1"/>
  <c r="J110" i="31"/>
  <c r="J122" i="31" s="1"/>
  <c r="D46" i="30"/>
  <c r="H12" i="40"/>
  <c r="H14" i="40" s="1"/>
  <c r="O63" i="31"/>
  <c r="O121" i="31" s="1"/>
  <c r="O44" i="31"/>
  <c r="O62" i="31" s="1"/>
  <c r="O115" i="31" s="1"/>
  <c r="K44" i="31"/>
  <c r="K62" i="31" s="1"/>
  <c r="K115" i="31" s="1"/>
  <c r="G44" i="31"/>
  <c r="G62" i="31" s="1"/>
  <c r="G115" i="31" s="1"/>
  <c r="F23" i="13"/>
  <c r="L38" i="34"/>
  <c r="N45" i="31"/>
  <c r="N63" i="31" s="1"/>
  <c r="N121" i="31" s="1"/>
  <c r="F69" i="30"/>
  <c r="F49" i="30"/>
  <c r="F45" i="30"/>
  <c r="F25" i="30"/>
  <c r="E29" i="35"/>
  <c r="H34" i="35"/>
  <c r="O96" i="31"/>
  <c r="O110" i="31" s="1"/>
  <c r="O122" i="31" s="1"/>
  <c r="M96" i="31"/>
  <c r="M110" i="31" s="1"/>
  <c r="M122" i="31" s="1"/>
  <c r="K96" i="31"/>
  <c r="K110" i="31" s="1"/>
  <c r="K122" i="31" s="1"/>
  <c r="I96" i="31"/>
  <c r="I110" i="31" s="1"/>
  <c r="I122" i="31" s="1"/>
  <c r="P83" i="31"/>
  <c r="F95" i="31"/>
  <c r="G96" i="31"/>
  <c r="G110" i="31" s="1"/>
  <c r="G122" i="31" s="1"/>
  <c r="E96" i="31"/>
  <c r="E110" i="31" s="1"/>
  <c r="E122" i="31" s="1"/>
  <c r="D96" i="31"/>
  <c r="D110" i="31" s="1"/>
  <c r="D122" i="31" s="1"/>
  <c r="P70" i="31"/>
  <c r="M45" i="31"/>
  <c r="M63" i="31" s="1"/>
  <c r="M121" i="31" s="1"/>
  <c r="K45" i="31"/>
  <c r="K63" i="31" s="1"/>
  <c r="K121" i="31" s="1"/>
  <c r="H45" i="31"/>
  <c r="H63" i="31" s="1"/>
  <c r="H121" i="31" s="1"/>
  <c r="F45" i="31"/>
  <c r="F63" i="31" s="1"/>
  <c r="F121" i="31" s="1"/>
  <c r="D45" i="31"/>
  <c r="D63" i="31" s="1"/>
  <c r="L45" i="31"/>
  <c r="L63" i="31" s="1"/>
  <c r="L121" i="31" s="1"/>
  <c r="J45" i="31"/>
  <c r="J63" i="31" s="1"/>
  <c r="J121" i="31" s="1"/>
  <c r="F25" i="11"/>
  <c r="E26" i="11"/>
  <c r="F26" i="11" s="1"/>
  <c r="F79" i="30"/>
  <c r="F74" i="30"/>
  <c r="F64" i="30"/>
  <c r="F59" i="30"/>
  <c r="F55" i="30"/>
  <c r="F50" i="30"/>
  <c r="E46" i="30"/>
  <c r="F44" i="30"/>
  <c r="F43" i="30"/>
  <c r="F41" i="30"/>
  <c r="F17" i="30"/>
  <c r="F9" i="30"/>
  <c r="K19" i="39"/>
  <c r="E13" i="33"/>
  <c r="E11" i="33"/>
  <c r="K29" i="35"/>
  <c r="K16" i="35"/>
  <c r="I34" i="35"/>
  <c r="D16" i="35"/>
  <c r="D34" i="35" s="1"/>
  <c r="E8" i="35"/>
  <c r="E7" i="35"/>
  <c r="C16" i="35"/>
  <c r="C34" i="35" s="1"/>
  <c r="P105" i="31"/>
  <c r="I45" i="31"/>
  <c r="I63" i="31" s="1"/>
  <c r="I121" i="31" s="1"/>
  <c r="P17" i="31"/>
  <c r="P45" i="31" s="1"/>
  <c r="N109" i="31"/>
  <c r="N116" i="31" s="1"/>
  <c r="L109" i="31"/>
  <c r="L116" i="31" s="1"/>
  <c r="J109" i="31"/>
  <c r="J116" i="31" s="1"/>
  <c r="F109" i="31"/>
  <c r="F116" i="31" s="1"/>
  <c r="D44" i="31"/>
  <c r="D62" i="31" s="1"/>
  <c r="P69" i="31"/>
  <c r="M109" i="31"/>
  <c r="M116" i="31" s="1"/>
  <c r="K109" i="31"/>
  <c r="K116" i="31" s="1"/>
  <c r="I109" i="31"/>
  <c r="I116" i="31" s="1"/>
  <c r="G109" i="31"/>
  <c r="G116" i="31" s="1"/>
  <c r="E109" i="31"/>
  <c r="E116" i="31" s="1"/>
  <c r="L62" i="31"/>
  <c r="L115" i="31" s="1"/>
  <c r="J62" i="31"/>
  <c r="J115" i="31" s="1"/>
  <c r="C65" i="30"/>
  <c r="C85" i="30" s="1"/>
  <c r="J34" i="35"/>
  <c r="D25" i="40"/>
  <c r="D26" i="40" s="1"/>
  <c r="D28" i="40" s="1"/>
  <c r="D22" i="40"/>
  <c r="P107" i="31"/>
  <c r="D121" i="31" l="1"/>
  <c r="P121" i="31" s="1"/>
  <c r="P63" i="31"/>
  <c r="E65" i="30"/>
  <c r="H22" i="40"/>
  <c r="H25" i="40"/>
  <c r="H26" i="40" s="1"/>
  <c r="H28" i="40" s="1"/>
  <c r="F56" i="30"/>
  <c r="P95" i="31"/>
  <c r="P122" i="31"/>
  <c r="D65" i="30"/>
  <c r="P96" i="31"/>
  <c r="P110" i="31"/>
  <c r="F46" i="30"/>
  <c r="F33" i="30"/>
  <c r="E26" i="33"/>
  <c r="K34" i="35"/>
  <c r="E16" i="35"/>
  <c r="E34" i="35"/>
  <c r="D116" i="31"/>
  <c r="P116" i="31" s="1"/>
  <c r="P109" i="31"/>
  <c r="P62" i="31"/>
  <c r="D115" i="31"/>
  <c r="D123" i="31" l="1"/>
  <c r="E120" i="31" s="1"/>
  <c r="E123" i="31" s="1"/>
  <c r="F120" i="31" s="1"/>
  <c r="F123" i="31" s="1"/>
  <c r="G120" i="31" s="1"/>
  <c r="G123" i="31" s="1"/>
  <c r="H120" i="31" s="1"/>
  <c r="H123" i="31" s="1"/>
  <c r="I120" i="31" s="1"/>
  <c r="I123" i="31" s="1"/>
  <c r="J120" i="31" s="1"/>
  <c r="J123" i="31" s="1"/>
  <c r="K120" i="31" s="1"/>
  <c r="K123" i="31" s="1"/>
  <c r="L120" i="31" s="1"/>
  <c r="L123" i="31" s="1"/>
  <c r="M120" i="31" s="1"/>
  <c r="M123" i="31" s="1"/>
  <c r="N120" i="31" s="1"/>
  <c r="N123" i="31" s="1"/>
  <c r="O120" i="31" s="1"/>
  <c r="O123" i="31" s="1"/>
  <c r="P120" i="31" s="1"/>
  <c r="E85" i="30"/>
  <c r="F65" i="30"/>
  <c r="D85" i="30"/>
  <c r="D117" i="31"/>
  <c r="E114" i="31" s="1"/>
  <c r="E117" i="31" s="1"/>
  <c r="F114" i="31" s="1"/>
  <c r="F117" i="31" s="1"/>
  <c r="G114" i="31" s="1"/>
  <c r="G117" i="31" s="1"/>
  <c r="H114" i="31" s="1"/>
  <c r="H117" i="31" s="1"/>
  <c r="I114" i="31" s="1"/>
  <c r="I117" i="31" s="1"/>
  <c r="J114" i="31" s="1"/>
  <c r="J117" i="31" s="1"/>
  <c r="K114" i="31" s="1"/>
  <c r="K117" i="31" s="1"/>
  <c r="L114" i="31" s="1"/>
  <c r="L117" i="31" s="1"/>
  <c r="M114" i="31" s="1"/>
  <c r="M117" i="31" s="1"/>
  <c r="N114" i="31" s="1"/>
  <c r="N117" i="31" s="1"/>
  <c r="O114" i="31" s="1"/>
  <c r="O117" i="31" s="1"/>
  <c r="P114" i="31" s="1"/>
  <c r="P115" i="31"/>
  <c r="F85" i="30" l="1"/>
</calcChain>
</file>

<file path=xl/sharedStrings.xml><?xml version="1.0" encoding="utf-8"?>
<sst xmlns="http://schemas.openxmlformats.org/spreadsheetml/2006/main" count="1123" uniqueCount="667">
  <si>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</si>
  <si>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</si>
  <si>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</si>
  <si>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</si>
  <si>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</si>
  <si>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</si>
  <si>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</si>
  <si>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</si>
  <si>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</si>
  <si>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</si>
  <si>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</si>
  <si>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</si>
  <si>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</si>
  <si>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</si>
  <si>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</si>
  <si>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</si>
  <si>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Bevételek mindösszesen</t>
  </si>
  <si>
    <t>Kiadások mindösszesen:</t>
  </si>
  <si>
    <t>K506</t>
  </si>
  <si>
    <t>B8131</t>
  </si>
  <si>
    <t>B816</t>
  </si>
  <si>
    <t>Központi, irányítószervi támogatás</t>
  </si>
  <si>
    <t>K67</t>
  </si>
  <si>
    <t>Beruházási célú el. Áfa</t>
  </si>
  <si>
    <t>K915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</si>
  <si>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</si>
  <si>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</si>
  <si>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</si>
  <si>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</si>
  <si>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</si>
  <si>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</si>
  <si>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</si>
  <si>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</si>
  <si>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</si>
  <si>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B111</t>
  </si>
  <si>
    <t>B112</t>
  </si>
  <si>
    <t>B113</t>
  </si>
  <si>
    <t>B114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</si>
  <si>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</si>
  <si>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</si>
  <si>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</si>
  <si>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</si>
  <si>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</si>
  <si>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</si>
  <si>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</si>
  <si>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</si>
  <si>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</si>
  <si>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</si>
  <si>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</si>
  <si>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</si>
  <si>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</si>
  <si>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</si>
  <si>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</si>
  <si>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</si>
  <si>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</si>
  <si>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</si>
  <si>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</si>
  <si>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</si>
  <si>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</si>
  <si>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</si>
  <si>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</si>
  <si>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</si>
  <si>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</si>
  <si>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</si>
  <si>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</si>
  <si>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</si>
  <si>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</si>
  <si>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</si>
  <si>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</si>
  <si>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</si>
  <si>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</si>
  <si>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</si>
  <si>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</si>
  <si>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</si>
  <si>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</si>
  <si>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</si>
  <si>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</si>
  <si>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</si>
  <si>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</si>
  <si>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</si>
  <si>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</si>
  <si>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</si>
  <si>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</si>
  <si>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</si>
  <si>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</si>
  <si>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</si>
  <si>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</si>
  <si>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</si>
  <si>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</si>
  <si>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</si>
  <si>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</si>
  <si>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</si>
  <si>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</si>
  <si>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</si>
  <si>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</si>
  <si>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</si>
  <si>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</si>
  <si>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</si>
  <si>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</si>
  <si>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</si>
  <si>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</si>
  <si>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</si>
  <si>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</si>
  <si>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</si>
  <si>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</si>
  <si>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</si>
  <si>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</si>
  <si>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</si>
  <si>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</si>
  <si>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</si>
  <si>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</si>
  <si>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</si>
  <si>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</si>
  <si>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</si>
  <si>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</si>
  <si>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</si>
  <si>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</si>
  <si>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</si>
  <si>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</si>
  <si>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</si>
  <si>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</si>
  <si>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</si>
  <si>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</si>
  <si>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</si>
  <si>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</si>
  <si>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</si>
  <si>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</si>
  <si>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</si>
  <si>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</si>
  <si>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</si>
  <si>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</si>
  <si>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</si>
  <si>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</si>
  <si>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</si>
  <si>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</si>
  <si>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</si>
  <si>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</si>
  <si>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</si>
  <si>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</si>
  <si>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</si>
  <si>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</si>
  <si>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</si>
  <si>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</si>
  <si>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</si>
  <si>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</si>
  <si>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</si>
  <si>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</si>
  <si>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</si>
  <si>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</si>
  <si>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</si>
  <si>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</si>
  <si>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</si>
  <si>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</si>
  <si>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</si>
  <si>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</si>
  <si>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</si>
  <si>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</si>
  <si>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</si>
  <si>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</si>
  <si>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</si>
  <si>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</si>
  <si>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</si>
  <si>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</si>
  <si>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</si>
  <si>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</si>
  <si>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</si>
  <si>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</si>
  <si>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</si>
  <si>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</si>
  <si>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</si>
  <si>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</si>
  <si>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</si>
  <si>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</si>
  <si>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</si>
  <si>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</si>
  <si>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</si>
  <si>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</si>
  <si>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</si>
  <si>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</si>
  <si>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</si>
  <si>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</si>
  <si>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</si>
  <si>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</si>
  <si>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</si>
  <si>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Teljesít.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</si>
  <si>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</si>
  <si>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</si>
  <si>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</si>
  <si>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</si>
  <si>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</si>
  <si>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</si>
  <si>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</si>
  <si>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</si>
  <si>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</si>
  <si>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</si>
  <si>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</si>
  <si>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</si>
  <si>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</si>
  <si>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</si>
  <si>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</si>
  <si>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</si>
  <si>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</si>
  <si>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</si>
  <si>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</si>
  <si>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</si>
  <si>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>Mód.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</si>
  <si>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</si>
  <si>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</si>
  <si>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</si>
  <si>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</si>
  <si>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</si>
  <si>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</si>
  <si>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</si>
  <si>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</si>
  <si>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</si>
  <si>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</si>
  <si>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</si>
  <si>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</si>
  <si>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</si>
  <si>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</si>
  <si>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</si>
  <si>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</si>
  <si>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</si>
  <si>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</si>
  <si>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</si>
  <si>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</si>
  <si>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</si>
  <si>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</si>
  <si>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</si>
  <si>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</si>
  <si>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</si>
  <si>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</si>
  <si>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</si>
  <si>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</si>
  <si>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</si>
  <si>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</si>
  <si>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</si>
  <si>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</si>
  <si>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</si>
  <si>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</si>
  <si>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</si>
  <si>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</si>
  <si>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</si>
  <si>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</si>
  <si>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</si>
  <si>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</si>
  <si>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</si>
  <si>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</si>
  <si>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</si>
  <si>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</si>
  <si>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</si>
  <si>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</si>
  <si>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</si>
  <si>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</si>
  <si>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</si>
  <si>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</si>
  <si>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</si>
  <si>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</si>
  <si>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</si>
  <si>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</si>
  <si>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</si>
  <si>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</si>
  <si>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</si>
  <si>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</si>
  <si>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</si>
  <si>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K351</t>
  </si>
  <si>
    <t>K352</t>
  </si>
  <si>
    <t>K341</t>
  </si>
  <si>
    <t>K342</t>
  </si>
  <si>
    <t>K355</t>
  </si>
  <si>
    <t>Rovat</t>
  </si>
  <si>
    <t>Rovat megnevezése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</si>
  <si>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</si>
  <si>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</si>
  <si>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</si>
  <si>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</si>
  <si>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</si>
  <si>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</si>
  <si>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</si>
  <si>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Működési célú előzet.áfa</t>
  </si>
  <si>
    <t>Fizetendő áfa</t>
  </si>
  <si>
    <t>Kiküldetés</t>
  </si>
  <si>
    <t>K122</t>
  </si>
  <si>
    <t>Szakmai agyag</t>
  </si>
  <si>
    <t>Üzemeltetési agyag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</si>
  <si>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</si>
  <si>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</si>
  <si>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</si>
  <si>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</si>
  <si>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</si>
  <si>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</si>
  <si>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</si>
  <si>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</si>
  <si>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</si>
  <si>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</si>
  <si>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</si>
  <si>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</si>
  <si>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</si>
  <si>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</si>
  <si>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</si>
  <si>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</si>
  <si>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</si>
  <si>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</si>
  <si>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</si>
  <si>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</si>
  <si>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</si>
  <si>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</si>
  <si>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</si>
  <si>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</si>
  <si>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</si>
  <si>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</si>
  <si>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</si>
  <si>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</si>
  <si>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</si>
  <si>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</si>
  <si>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</si>
  <si>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</si>
  <si>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</si>
  <si>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</si>
  <si>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</si>
  <si>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</si>
  <si>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</si>
  <si>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</si>
  <si>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</si>
  <si>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</si>
  <si>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</si>
  <si>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</si>
  <si>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</si>
  <si>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</si>
  <si>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</si>
  <si>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</si>
  <si>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</si>
  <si>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</si>
  <si>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</si>
  <si>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</si>
  <si>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</si>
  <si>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</si>
  <si>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</si>
  <si>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</si>
  <si>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</si>
  <si>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</si>
  <si>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</si>
  <si>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</si>
  <si>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</si>
  <si>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</si>
  <si>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</si>
  <si>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</si>
  <si>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</si>
  <si>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</si>
  <si>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</si>
  <si>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</si>
  <si>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</si>
  <si>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</si>
  <si>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 xml:space="preserve">   - Támogatási célú finanszírozási műveletek</t>
  </si>
  <si>
    <t xml:space="preserve">                     - Nemzetiségi Önk. Támogatása</t>
  </si>
  <si>
    <t>Módosít.</t>
  </si>
  <si>
    <t>Teljesítés</t>
  </si>
  <si>
    <t>Telj.%-a</t>
  </si>
  <si>
    <t>Telj.</t>
  </si>
  <si>
    <t>Ft-ban</t>
  </si>
  <si>
    <t>Feladat</t>
  </si>
  <si>
    <t>Ebből</t>
  </si>
  <si>
    <t>2015. év végéig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</si>
  <si>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</si>
  <si>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</si>
  <si>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</si>
  <si>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</si>
  <si>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</si>
  <si>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</si>
  <si>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</si>
  <si>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</si>
  <si>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 xml:space="preserve">       - Jövedelemadók</t>
  </si>
  <si>
    <t>Módosított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</si>
  <si>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</si>
  <si>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</si>
  <si>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</si>
  <si>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</si>
  <si>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</si>
  <si>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</si>
  <si>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</si>
  <si>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</si>
  <si>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</si>
  <si>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</si>
  <si>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</si>
  <si>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</si>
  <si>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</si>
  <si>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</si>
  <si>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</si>
  <si>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</si>
  <si>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</si>
  <si>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</si>
  <si>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</si>
  <si>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</si>
  <si>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K914</t>
  </si>
  <si>
    <t xml:space="preserve">Államháztartáson belüli megelőlegezések visszafizetése </t>
  </si>
  <si>
    <t>5.</t>
  </si>
  <si>
    <t>Államháztartáson belüli megelőlegezések</t>
  </si>
  <si>
    <t>K353</t>
  </si>
  <si>
    <t>ÁH-n belüli kamatkiadások</t>
  </si>
  <si>
    <t>6.</t>
  </si>
  <si>
    <t>Módosított előirányzat</t>
  </si>
  <si>
    <t>B21</t>
  </si>
  <si>
    <t>Felhalmozási célú önkormányzati támogatások</t>
  </si>
  <si>
    <t>Felhalmozási célú tám.államháztartáson belülről</t>
  </si>
  <si>
    <t>B403</t>
  </si>
  <si>
    <t>Közvetített szolgáltatások ellenértéke</t>
  </si>
  <si>
    <t>B814</t>
  </si>
  <si>
    <t xml:space="preserve">Államháztartáson belüli megelőlegezések </t>
  </si>
  <si>
    <t>K61</t>
  </si>
  <si>
    <t>Immateriális javak beszerzése</t>
  </si>
  <si>
    <t>K71</t>
  </si>
  <si>
    <t>Ingatlanok felújítása</t>
  </si>
  <si>
    <t>K74</t>
  </si>
  <si>
    <t>Felújítási ÁFA</t>
  </si>
  <si>
    <t>7.</t>
  </si>
  <si>
    <t>Államháztartáson belüli megelőleg.</t>
  </si>
  <si>
    <t>FORRÁSOK ÖSSZESEN (=G+H+I+J)</t>
  </si>
  <si>
    <t>259</t>
  </si>
  <si>
    <t>J) PASSZÍV IDŐBELI ELHATÁROLÁSOK (=J/1+J/2+J/3)</t>
  </si>
  <si>
    <t>258</t>
  </si>
  <si>
    <t>J/2 Költségek, ráfordítások passzív időbeli elhatárolása</t>
  </si>
  <si>
    <t>256</t>
  </si>
  <si>
    <t>H) KÖTELEZETTSÉGEK (=H/I+H/II+H/III)</t>
  </si>
  <si>
    <t>253</t>
  </si>
  <si>
    <t>H/III Kötelezettség jellegű sajátos elszámolások (=H/III/1+…+H/III/10)</t>
  </si>
  <si>
    <t>252</t>
  </si>
  <si>
    <t>H/III/1 Kapott előlegek</t>
  </si>
  <si>
    <t>242</t>
  </si>
  <si>
    <t>H/II Költségvetési évet követően esedékes kötelezettségek (=H/II/1+…+H/II/9)</t>
  </si>
  <si>
    <t>241</t>
  </si>
  <si>
    <t>H/II/9e - ebből: költségvetési évet követően esedékes kötelezettségek államháztartáson belüli megelőlegezések visszafizetésére</t>
  </si>
  <si>
    <t>235</t>
  </si>
  <si>
    <t>H/II/9 Költségvetési évet követően esedékes kötelezettségek finanszírozási kiadásokra (=&gt;H/II/9a+…+H/II/9j)</t>
  </si>
  <si>
    <t>230</t>
  </si>
  <si>
    <t>H/I Költségvetési évben esedékes kötelezettségek (=H/I/1+…+H/I/9)</t>
  </si>
  <si>
    <t>217</t>
  </si>
  <si>
    <t>H/I/9g - ebből: költségvetési évben esedékes kötelezettségek államháztartáson belüli megelőlegezések visszafizetésére</t>
  </si>
  <si>
    <t>210</t>
  </si>
  <si>
    <t>H/I/9 Költségvetési évben esedékes kötelezettségek finanszírozási kiadásokra (&gt;=H/I/9a+…+H/I/9m)</t>
  </si>
  <si>
    <t>203</t>
  </si>
  <si>
    <t>H/I/7 Költségvetési évben esedékes kötelezettségek felújításokra</t>
  </si>
  <si>
    <t>199</t>
  </si>
  <si>
    <t>H/I/6 Költségvetési évben esedékes kötelezettségek beruházásokra</t>
  </si>
  <si>
    <t>198</t>
  </si>
  <si>
    <t>H/I/5 Költségvetési évben esedékes kötelezettségek egyéb működési célú kiadásokra (&gt;=H/I/5a+H/I/5b)</t>
  </si>
  <si>
    <t>195</t>
  </si>
  <si>
    <t>H/I/4 Költségvetési évben esedékes kötelezettségek ellátottak pénzbeli juttatásaira</t>
  </si>
  <si>
    <t>194</t>
  </si>
  <si>
    <t>H/I/3 Költségvetési évben esedékes kötelezettségek dologi kiadásokra</t>
  </si>
  <si>
    <t>193</t>
  </si>
  <si>
    <t>H/I/1 Költségvetési évben esedékes kötelezettségek személyi juttatásokra</t>
  </si>
  <si>
    <t>191</t>
  </si>
  <si>
    <t>G) SAJÁT TŐKE  (= G/I+…+G/VI)</t>
  </si>
  <si>
    <t>190</t>
  </si>
  <si>
    <t>G/VI Mérleg szerinti eredmény</t>
  </si>
  <si>
    <t>189</t>
  </si>
  <si>
    <t>G/IV Felhalmozott eredmény</t>
  </si>
  <si>
    <t>187</t>
  </si>
  <si>
    <t>G/III Egyéb eszközök induláskori értéke és változásai (=G/III/1+G/III/2+/G/III/3)</t>
  </si>
  <si>
    <t>186</t>
  </si>
  <si>
    <t>G/III/3 Pénzeszközön kívüli egyéb eszközök induláskori értéke és változásai</t>
  </si>
  <si>
    <t>185</t>
  </si>
  <si>
    <t>G/I  Nemzeti vagyon induláskori értéke</t>
  </si>
  <si>
    <t>181</t>
  </si>
  <si>
    <t>ESZKÖZÖK ÖSSZESEN (=A+B+C+D+E+F)</t>
  </si>
  <si>
    <t>180</t>
  </si>
  <si>
    <t>E) EGYÉB SAJÁTOS ESZKÖZOLDALI  ELSZÁMOLÁSOK (=E/I+E/II+E/III)</t>
  </si>
  <si>
    <t>175</t>
  </si>
  <si>
    <t>E/III Egyéb sajátos eszközoldali elszámolások (=E/III/1+…+E/III/4)</t>
  </si>
  <si>
    <t>174</t>
  </si>
  <si>
    <t>E/III/1 December havi illetmények, munkabérek elszámolása</t>
  </si>
  <si>
    <t>170</t>
  </si>
  <si>
    <t>D) KÖVETELÉSEK  (=D/I+D/II+D/III)</t>
  </si>
  <si>
    <t>161</t>
  </si>
  <si>
    <t>D/III Követelés jellegű sajátos elszámolások (=D/III/1+…+D/III/9)</t>
  </si>
  <si>
    <t>160</t>
  </si>
  <si>
    <t>D/III/4 Forgótőke elszámolása</t>
  </si>
  <si>
    <t>154</t>
  </si>
  <si>
    <t>D/III/1e - ebből: foglalkoztatottaknak adott előlegek</t>
  </si>
  <si>
    <t>150</t>
  </si>
  <si>
    <t>D/III/1 Adott előlegek (=D/III/1a+…+D/III/1f)</t>
  </si>
  <si>
    <t>145</t>
  </si>
  <si>
    <t>D/I Költségvetési évben esedékes követelések (=D/I/1+…+D/I/8)</t>
  </si>
  <si>
    <t>103</t>
  </si>
  <si>
    <t>D/I/4i - ebből: költségvetési évben esedékes követelések egyéb működési bevételekre</t>
  </si>
  <si>
    <t>80</t>
  </si>
  <si>
    <t>D/I/4f - ebből: költségvetési évben esedékes követelések kamatbevételekre és más nyereségjellegű bevételekre</t>
  </si>
  <si>
    <t>77</t>
  </si>
  <si>
    <t>D/I/4d - ebből: költségvetési évben esedékes követelések kiszámlázott általános forgalmi adóra</t>
  </si>
  <si>
    <t>75</t>
  </si>
  <si>
    <t>D/I/4c - ebből: költségvetési évben esedékes követelések ellátási díjakra</t>
  </si>
  <si>
    <t>74</t>
  </si>
  <si>
    <t>D/I/4b - ebből: költségvetési évben esedékes követelések tulajdonosi bevételekre</t>
  </si>
  <si>
    <t>73</t>
  </si>
  <si>
    <t>D/I/4a - ebből: költségvetési évben esedékes követelések készletértékesítés ellenértékére, szolgáltatások ellenértékére, közvetített szolgáltatások ellenértékére</t>
  </si>
  <si>
    <t>72</t>
  </si>
  <si>
    <t>D/I/4 Költségvetési évben esedékes követelések működési bevételre (=D/I/4a+…+D/I/4i)</t>
  </si>
  <si>
    <t>71</t>
  </si>
  <si>
    <t>D/I/3f - ebből: költségvetési évben esedékes követelések egyéb közhatalmi bevételekre</t>
  </si>
  <si>
    <t>70</t>
  </si>
  <si>
    <t>D/I/3e - ebből: költségvetési évben esedékes követelések termékek és szolgáltatások adóira</t>
  </si>
  <si>
    <t>69</t>
  </si>
  <si>
    <t>D/I/3d - ebből: költségvetési évben esedékes követelések vagyoni típusú adókra</t>
  </si>
  <si>
    <t>68</t>
  </si>
  <si>
    <t>D/I/3a  - ebből: költségvetési évben esedékes követelések jövedelemadókra</t>
  </si>
  <si>
    <t>65</t>
  </si>
  <si>
    <t>D/I/3 Költségvetési évben esedékes követelések közhatalmi bevételre (=D/I/3a+…+D/I/3f)</t>
  </si>
  <si>
    <t>64</t>
  </si>
  <si>
    <t>D/I/2 Költségvetési évben esedékes követelések felhalmozási célú támogatások bevételeire államháztartáson belülről (&gt;=D/I/2a)</t>
  </si>
  <si>
    <t>62</t>
  </si>
  <si>
    <t>D/I/1 Költségvetési évben esedékes követelések működési célú támogatások bevételeire államháztartáson belülről (&gt;=D/I/1a)</t>
  </si>
  <si>
    <t>60</t>
  </si>
  <si>
    <t>C) PÉNZESZKÖZÖK (=C/I+…+C/IV)</t>
  </si>
  <si>
    <t>59</t>
  </si>
  <si>
    <t>C/III Forintszámlák (=C/III/1+C/III/2)</t>
  </si>
  <si>
    <t>55</t>
  </si>
  <si>
    <t>C/III/1 Kincstáron kívüli forintszámlák</t>
  </si>
  <si>
    <t>53</t>
  </si>
  <si>
    <t>C/II Pénztárak, csekkek, betétkönyvek (=C/II/1+C/II/2+C/II/3)</t>
  </si>
  <si>
    <t>52</t>
  </si>
  <si>
    <t>C/II/1 Forintpénztár</t>
  </si>
  <si>
    <t>49</t>
  </si>
  <si>
    <t>A) NEMZETI VAGYONBA TARTOZÓ BEFEKTETETT ESZKÖZÖK (=A/I+A/II+A/III+A/IV)</t>
  </si>
  <si>
    <t>28</t>
  </si>
  <si>
    <t>A/II Tárgyi eszközök (=A/II/1+...+A/II/5)</t>
  </si>
  <si>
    <t>10</t>
  </si>
  <si>
    <t>A/II/4 Beruházások, felújítások</t>
  </si>
  <si>
    <t>08</t>
  </si>
  <si>
    <t>A/II/2 Gépek, berendezések, felszerelések, járművek</t>
  </si>
  <si>
    <t>06</t>
  </si>
  <si>
    <t>A/II/1 Ingatlanok és a kapcsolódó vagyoni értékű jogok</t>
  </si>
  <si>
    <t>05</t>
  </si>
  <si>
    <t>A/I Immateriális javak (=A/I/1+A/I/2+A/I/3)</t>
  </si>
  <si>
    <t>04</t>
  </si>
  <si>
    <t>A/I/2 Szellemi termékek</t>
  </si>
  <si>
    <t>02</t>
  </si>
  <si>
    <t>Állomány a tárgyidõszak végén (=3+...+7)</t>
  </si>
  <si>
    <t>Értékelés</t>
  </si>
  <si>
    <t>Egyéb volumenváltozás</t>
  </si>
  <si>
    <t>Állományváltozás nem pénzforgalmi tranzakciók miatt</t>
  </si>
  <si>
    <t>Állományváltozás pénzforgalmi tranzakciók miatt</t>
  </si>
  <si>
    <t>Állomány a tárgyév elején</t>
  </si>
  <si>
    <t>#</t>
  </si>
  <si>
    <t>2017. évi felhalmozási költségvetési bevételek és kiadások teljesítése (Ft-ban)</t>
  </si>
  <si>
    <t>2017. évi egyesített költségvetési bevételek és kiadások teljesítése (Ft-ban)</t>
  </si>
  <si>
    <t>2017.évi terv</t>
  </si>
  <si>
    <t>2017. évi várható havi előirányzatok</t>
  </si>
  <si>
    <t>B6 Működési célú átvett pénzeszközök</t>
  </si>
  <si>
    <t>B7 Felhalmozási célra átvett pénzeszközök</t>
  </si>
  <si>
    <t>1.) Előző évi (2016.) pénzmaradvány felhasználása</t>
  </si>
  <si>
    <t>2016. évi pénzmaradványának felhasználása</t>
  </si>
  <si>
    <t>107051</t>
  </si>
  <si>
    <t>Szociális étkeztetés</t>
  </si>
  <si>
    <t>B6 Működési.c. átvett pénzeszk.</t>
  </si>
  <si>
    <t>041237</t>
  </si>
  <si>
    <t>Közfoglalkoztatási mintaprogram</t>
  </si>
  <si>
    <t>104037</t>
  </si>
  <si>
    <t>Intézményen kívüli gyermekétkeztetés</t>
  </si>
  <si>
    <t>106010</t>
  </si>
  <si>
    <t>Lakóingatlan szociális célú bérbeadása, üzemeltetése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</si>
  <si>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</si>
  <si>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</si>
  <si>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</si>
  <si>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</si>
  <si>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</si>
  <si>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</si>
  <si>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87</t>
  </si>
  <si>
    <t>D/I/6 Költségvetési évben esedékes követelések működési célú átvett pénzeszközre (&gt;=D/I/6a+D/I/6b+D/I/6c)</t>
  </si>
  <si>
    <t>151</t>
  </si>
  <si>
    <t>D/III/1f - ebből: túlfizetések, téves és visszajáró kifizetések</t>
  </si>
  <si>
    <t>165</t>
  </si>
  <si>
    <t>E/I/4 Más előzetesen felszámított nem levonható általános forgalmi adó</t>
  </si>
  <si>
    <t>166</t>
  </si>
  <si>
    <t>E/I Előzetesen felszámított általános forgalmi adó elszámolása (=E/I/1+…+E/I/4)</t>
  </si>
  <si>
    <t>168</t>
  </si>
  <si>
    <t>E/II/2 Más fizetendő általános forgalmi adó</t>
  </si>
  <si>
    <t>169</t>
  </si>
  <si>
    <t>E/II Fizetendő általános forgalmi adó elszámolása (=E/II/1+E/II/2)</t>
  </si>
  <si>
    <t>192</t>
  </si>
  <si>
    <t>H/I/2 Költségvetési évben esedékes kötelezettségek munkaadókat terhelő járulékokra és szociális hozzájárulási adóra</t>
  </si>
  <si>
    <t>257</t>
  </si>
  <si>
    <t>J/3 Halasztott eredményszemléletű bevételek</t>
  </si>
  <si>
    <t>Erdősmecske Község Önkormányzata</t>
  </si>
  <si>
    <t>Erdősmecske Község Önkormányzata 2017. évi költségvetési bevételeinek teljesítése (Ft-ban)</t>
  </si>
  <si>
    <t>Erdősmecske Község Önkormányzata 2017. évi költségvetési kiadásainak teljesítése (Ft-ban)</t>
  </si>
  <si>
    <t>Erdősmecske Község Önkormányzata 2017. évi kiadási és bevételi előirányzata (Ft-ban)</t>
  </si>
  <si>
    <t>Erdősmecske Község Önkormányzata több éves kihatással járó feladatainak előirányzata</t>
  </si>
  <si>
    <t>Falugondniki, tanyagondnoki szolgáltatás</t>
  </si>
  <si>
    <t>Közművelődés - hagyományos közösségi kulturális értékek gondozása</t>
  </si>
  <si>
    <t>01</t>
  </si>
  <si>
    <t>A/I/1 Vagyoni értékű jogok</t>
  </si>
  <si>
    <t>157</t>
  </si>
  <si>
    <t>D/III/7 Folyósított, megelőlegezett társadalombiztosítási és családtámogatási ellátások elszámolása</t>
  </si>
  <si>
    <t>244</t>
  </si>
  <si>
    <t>H/III/3 Más szervezetet megillető bevételek elszámolása</t>
  </si>
  <si>
    <t xml:space="preserve"> </t>
  </si>
  <si>
    <t>045130</t>
  </si>
  <si>
    <t>Híd, alagút építése</t>
  </si>
  <si>
    <t>Közutak, hidak, alagutak üzemeltetése, fenntartása</t>
  </si>
  <si>
    <t>076062</t>
  </si>
  <si>
    <t>Településegészségügyi feladatok</t>
  </si>
  <si>
    <t>Lakásfenntratással, lakhatással összefüggő ellátások</t>
  </si>
  <si>
    <t>091140</t>
  </si>
  <si>
    <t>Óvodai nevelés, ellátás működtetési feladatai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</si>
  <si>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</si>
  <si>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</si>
  <si>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</si>
  <si>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</si>
  <si>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</si>
  <si>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>B311</t>
  </si>
  <si>
    <t>Magánszemélyek jövedelemadói</t>
  </si>
  <si>
    <t>B52</t>
  </si>
  <si>
    <t>Ingatlanok értékesítése</t>
  </si>
  <si>
    <t xml:space="preserve">B5 </t>
  </si>
  <si>
    <t>B65</t>
  </si>
  <si>
    <t>Egyéb működési célú átvett pénzeszközök</t>
  </si>
  <si>
    <t xml:space="preserve">B6 </t>
  </si>
  <si>
    <t>Előző év költségvetési maradványának igénybevétele</t>
  </si>
  <si>
    <t>Törvény szerinti illetmények, munkabérek</t>
  </si>
  <si>
    <t>Béren kívüli juttatások</t>
  </si>
  <si>
    <t>Munkavégzésre irányuló egyéb jogviszonyban nem saját foglalkoztatottnak fizetett juttatások</t>
  </si>
  <si>
    <t>Munkaadókat terhelő járulékok és szociális hozzájárulási adó</t>
  </si>
  <si>
    <t>K42</t>
  </si>
  <si>
    <t>Családi támogatások</t>
  </si>
  <si>
    <t>K46</t>
  </si>
  <si>
    <t>Lakhatással kapcsolatos ellátások</t>
  </si>
  <si>
    <t>Egyéb nem intézményi ellátások</t>
  </si>
  <si>
    <t>Egyéb működési célú támogatások államháztartáson kívülre</t>
  </si>
  <si>
    <t>K513</t>
  </si>
  <si>
    <t>Tartalékok</t>
  </si>
  <si>
    <t>K5021</t>
  </si>
  <si>
    <t>helyi önkormányzatok előző évi elszámolásából származó kiadások</t>
  </si>
  <si>
    <t>Egyéb működési célú támogatások államháztartáson belülre</t>
  </si>
  <si>
    <t>K62</t>
  </si>
  <si>
    <t>Ingatlanok beszerzése, létesítése</t>
  </si>
  <si>
    <t>Központi irányító szervi támogatás</t>
  </si>
  <si>
    <t>Települési arculati kézikönyv</t>
  </si>
  <si>
    <t>Temető kápolna felújítás</t>
  </si>
  <si>
    <t>278 ház adás-vétel</t>
  </si>
  <si>
    <t>163 hrsz adás-vétel</t>
  </si>
  <si>
    <t xml:space="preserve">Egyedi urnafal </t>
  </si>
  <si>
    <t>Fűnyiró, talicska, egyéb tárgyi eszköz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</si>
  <si>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</si>
  <si>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</si>
  <si>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</si>
  <si>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</si>
  <si>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</si>
  <si>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</si>
  <si>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</si>
  <si>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</si>
  <si>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</si>
  <si>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</si>
  <si>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</si>
  <si>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</si>
  <si>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</si>
  <si>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</si>
  <si>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</si>
  <si>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</si>
  <si>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</si>
  <si>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</si>
  <si>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Gyermek étkeztetés</t>
  </si>
  <si>
    <t>041231</t>
  </si>
  <si>
    <t>Rövid időtartamú közfoglalkoztatás</t>
  </si>
  <si>
    <t>041236</t>
  </si>
  <si>
    <t>Országos közfoglalkoztatási program</t>
  </si>
  <si>
    <t>Erzsébeti Közös Önkormányzat működési támogatása</t>
  </si>
  <si>
    <t>Erdősmecskei Óvoda Fenntartó Társulás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</si>
</sst>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\ ##########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MS Sans Serif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30" fillId="0" borderId="0"/>
    <xf numFmtId="0" fontId="6" fillId="0" borderId="0"/>
    <xf numFmtId="0" fontId="33" fillId="0" borderId="0"/>
  </cellStyleXfs>
  <cellXfs count="3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0" fontId="11" fillId="0" borderId="12" xfId="0" applyFont="1" applyBorder="1"/>
    <xf numFmtId="3" fontId="11" fillId="0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3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4" fillId="0" borderId="12" xfId="0" applyNumberFormat="1" applyFont="1" applyBorder="1"/>
    <xf numFmtId="3" fontId="3" fillId="0" borderId="20" xfId="0" applyNumberFormat="1" applyFont="1" applyBorder="1" applyAlignment="1">
      <alignment horizontal="right" vertical="top" wrapText="1"/>
    </xf>
    <xf numFmtId="3" fontId="11" fillId="0" borderId="1" xfId="0" applyNumberFormat="1" applyFont="1" applyBorder="1"/>
    <xf numFmtId="0" fontId="0" fillId="0" borderId="12" xfId="0" applyBorder="1"/>
    <xf numFmtId="3" fontId="4" fillId="0" borderId="20" xfId="0" applyNumberFormat="1" applyFont="1" applyBorder="1"/>
    <xf numFmtId="3" fontId="4" fillId="2" borderId="2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13" fillId="0" borderId="13" xfId="0" applyNumberFormat="1" applyFont="1" applyBorder="1" applyAlignment="1">
      <alignment horizontal="center"/>
    </xf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9" fontId="11" fillId="0" borderId="1" xfId="3" applyFont="1" applyBorder="1"/>
    <xf numFmtId="9" fontId="4" fillId="0" borderId="1" xfId="3" applyFont="1" applyBorder="1"/>
    <xf numFmtId="9" fontId="0" fillId="0" borderId="1" xfId="3" applyFont="1" applyBorder="1"/>
    <xf numFmtId="9" fontId="4" fillId="2" borderId="1" xfId="3" applyFont="1" applyFill="1" applyBorder="1"/>
    <xf numFmtId="0" fontId="4" fillId="0" borderId="12" xfId="0" applyFont="1" applyBorder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3" fontId="0" fillId="0" borderId="2" xfId="0" applyNumberFormat="1" applyBorder="1"/>
    <xf numFmtId="0" fontId="22" fillId="0" borderId="1" xfId="0" applyFont="1" applyBorder="1" applyAlignment="1">
      <alignment horizontal="center"/>
    </xf>
    <xf numFmtId="3" fontId="29" fillId="0" borderId="1" xfId="0" applyNumberFormat="1" applyFont="1" applyBorder="1"/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9" fontId="14" fillId="0" borderId="1" xfId="3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9" fontId="0" fillId="0" borderId="1" xfId="3" applyFont="1" applyFill="1" applyBorder="1"/>
    <xf numFmtId="3" fontId="4" fillId="5" borderId="1" xfId="0" applyNumberFormat="1" applyFont="1" applyFill="1" applyBorder="1"/>
    <xf numFmtId="3" fontId="0" fillId="5" borderId="1" xfId="0" applyNumberFormat="1" applyFill="1" applyBorder="1"/>
    <xf numFmtId="0" fontId="6" fillId="0" borderId="0" xfId="5"/>
    <xf numFmtId="49" fontId="1" fillId="0" borderId="1" xfId="0" applyNumberFormat="1" applyFont="1" applyBorder="1"/>
    <xf numFmtId="0" fontId="31" fillId="0" borderId="0" xfId="5" applyFont="1" applyAlignment="1">
      <alignment horizontal="center" vertical="top" wrapText="1"/>
    </xf>
    <xf numFmtId="0" fontId="31" fillId="0" borderId="0" xfId="5" applyFont="1" applyAlignment="1">
      <alignment horizontal="left" vertical="top" wrapText="1"/>
    </xf>
    <xf numFmtId="3" fontId="31" fillId="0" borderId="0" xfId="5" applyNumberFormat="1" applyFont="1" applyAlignment="1">
      <alignment horizontal="right" vertical="top" wrapText="1"/>
    </xf>
    <xf numFmtId="3" fontId="1" fillId="0" borderId="1" xfId="0" applyNumberFormat="1" applyFont="1" applyBorder="1"/>
    <xf numFmtId="0" fontId="34" fillId="6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1" fillId="0" borderId="1" xfId="0" applyNumberFormat="1" applyFont="1" applyFill="1" applyBorder="1"/>
    <xf numFmtId="49" fontId="1" fillId="4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3" fontId="0" fillId="0" borderId="1" xfId="0" quotePrefix="1" applyNumberFormat="1" applyBorder="1"/>
    <xf numFmtId="0" fontId="3" fillId="2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/>
    <xf numFmtId="49" fontId="28" fillId="4" borderId="6" xfId="0" applyNumberFormat="1" applyFont="1" applyFill="1" applyBorder="1"/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1" xfId="0" applyFont="1" applyBorder="1"/>
    <xf numFmtId="0" fontId="28" fillId="0" borderId="13" xfId="0" applyFont="1" applyBorder="1"/>
    <xf numFmtId="0" fontId="28" fillId="0" borderId="29" xfId="0" applyFont="1" applyBorder="1"/>
    <xf numFmtId="0" fontId="1" fillId="0" borderId="10" xfId="0" applyFont="1" applyBorder="1"/>
    <xf numFmtId="0" fontId="4" fillId="0" borderId="1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1" fillId="4" borderId="1" xfId="0" applyFont="1" applyFill="1" applyBorder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32" fillId="5" borderId="0" xfId="5" applyFont="1" applyFill="1" applyAlignment="1">
      <alignment horizontal="center" vertical="top" wrapText="1"/>
    </xf>
    <xf numFmtId="0" fontId="6" fillId="5" borderId="0" xfId="5" applyFill="1"/>
  </cellXfs>
  <cellStyles count="7">
    <cellStyle name="Ezres" xfId="1" builtinId="3"/>
    <cellStyle name="Normál" xfId="0" builtinId="0"/>
    <cellStyle name="Normál 2" xfId="4"/>
    <cellStyle name="Normál 2 2" xfId="6"/>
    <cellStyle name="Normál 3" xfId="5"/>
    <cellStyle name="Normál_Költségvetési rend.2015" xfId="2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0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55" t="s">
        <v>582</v>
      </c>
      <c r="B1" s="255"/>
      <c r="C1" s="255"/>
      <c r="D1" s="255"/>
      <c r="E1" s="255"/>
    </row>
    <row r="2" spans="1:5" ht="14.25" x14ac:dyDescent="0.2">
      <c r="A2" s="256" t="s">
        <v>1</v>
      </c>
      <c r="B2" s="257" t="s">
        <v>2</v>
      </c>
      <c r="C2" s="258" t="s">
        <v>3</v>
      </c>
      <c r="D2" s="258"/>
      <c r="E2" s="258"/>
    </row>
    <row r="3" spans="1:5" ht="15.75" customHeight="1" x14ac:dyDescent="0.2">
      <c r="A3" s="256"/>
      <c r="B3" s="257"/>
      <c r="C3" s="231" t="s">
        <v>164</v>
      </c>
      <c r="D3" s="231" t="s">
        <v>89</v>
      </c>
      <c r="E3" s="230" t="s">
        <v>97</v>
      </c>
    </row>
    <row r="4" spans="1:5" ht="15" x14ac:dyDescent="0.25">
      <c r="A4" s="259" t="s">
        <v>4</v>
      </c>
      <c r="B4" s="105" t="s">
        <v>5</v>
      </c>
      <c r="C4" s="106" t="s">
        <v>91</v>
      </c>
      <c r="D4" s="107"/>
      <c r="E4" s="107" t="s">
        <v>230</v>
      </c>
    </row>
    <row r="5" spans="1:5" ht="15" x14ac:dyDescent="0.25">
      <c r="A5" s="251"/>
      <c r="B5" s="105" t="s">
        <v>5</v>
      </c>
      <c r="C5" s="106" t="s">
        <v>171</v>
      </c>
      <c r="D5" s="107"/>
      <c r="E5" s="105" t="s">
        <v>6</v>
      </c>
    </row>
    <row r="6" spans="1:5" ht="15" x14ac:dyDescent="0.25">
      <c r="A6" s="251"/>
      <c r="B6" s="105" t="s">
        <v>5</v>
      </c>
      <c r="C6" s="106" t="s">
        <v>93</v>
      </c>
      <c r="D6" s="107"/>
      <c r="E6" s="105" t="s">
        <v>170</v>
      </c>
    </row>
    <row r="7" spans="1:5" ht="15" x14ac:dyDescent="0.25">
      <c r="A7" s="251"/>
      <c r="B7" s="105" t="s">
        <v>5</v>
      </c>
      <c r="C7" s="108" t="s">
        <v>320</v>
      </c>
      <c r="D7" s="107"/>
      <c r="E7" s="105" t="s">
        <v>321</v>
      </c>
    </row>
    <row r="8" spans="1:5" ht="15" x14ac:dyDescent="0.25">
      <c r="A8" s="251"/>
      <c r="B8" s="105" t="s">
        <v>5</v>
      </c>
      <c r="C8" s="106" t="s">
        <v>642</v>
      </c>
      <c r="D8" s="107"/>
      <c r="E8" s="105" t="s">
        <v>643</v>
      </c>
    </row>
    <row r="9" spans="1:5" ht="15" x14ac:dyDescent="0.25">
      <c r="A9" s="251"/>
      <c r="B9" s="105" t="s">
        <v>5</v>
      </c>
      <c r="C9" s="108" t="s">
        <v>322</v>
      </c>
      <c r="D9" s="107"/>
      <c r="E9" s="105" t="s">
        <v>644</v>
      </c>
    </row>
    <row r="10" spans="1:5" ht="15" x14ac:dyDescent="0.25">
      <c r="A10" s="251"/>
      <c r="B10" s="105" t="s">
        <v>5</v>
      </c>
      <c r="C10" s="108" t="s">
        <v>96</v>
      </c>
      <c r="D10" s="107" t="s">
        <v>369</v>
      </c>
      <c r="E10" s="105" t="s">
        <v>324</v>
      </c>
    </row>
    <row r="11" spans="1:5" ht="15" x14ac:dyDescent="0.25">
      <c r="A11" s="251"/>
      <c r="B11" s="138" t="s">
        <v>5</v>
      </c>
      <c r="C11" s="206" t="s">
        <v>102</v>
      </c>
      <c r="D11" s="207"/>
      <c r="E11" s="138" t="s">
        <v>229</v>
      </c>
    </row>
    <row r="12" spans="1:5" ht="15.75" thickBot="1" x14ac:dyDescent="0.3">
      <c r="A12" s="254"/>
      <c r="B12" s="109" t="s">
        <v>5</v>
      </c>
      <c r="C12" s="110" t="s">
        <v>375</v>
      </c>
      <c r="D12" s="111"/>
      <c r="E12" s="109" t="s">
        <v>376</v>
      </c>
    </row>
    <row r="13" spans="1:5" ht="15.75" thickTop="1" x14ac:dyDescent="0.25">
      <c r="A13" s="250" t="s">
        <v>325</v>
      </c>
      <c r="B13" s="112" t="s">
        <v>5</v>
      </c>
      <c r="C13" s="113" t="s">
        <v>645</v>
      </c>
      <c r="D13" s="114"/>
      <c r="E13" s="114" t="s">
        <v>646</v>
      </c>
    </row>
    <row r="14" spans="1:5" ht="15" x14ac:dyDescent="0.25">
      <c r="A14" s="251"/>
      <c r="B14" s="105" t="s">
        <v>5</v>
      </c>
      <c r="C14" s="106" t="s">
        <v>92</v>
      </c>
      <c r="D14" s="107"/>
      <c r="E14" s="107" t="s">
        <v>7</v>
      </c>
    </row>
    <row r="15" spans="1:5" ht="15" x14ac:dyDescent="0.25">
      <c r="A15" s="251"/>
      <c r="B15" s="115" t="s">
        <v>5</v>
      </c>
      <c r="C15" s="106" t="s">
        <v>100</v>
      </c>
      <c r="D15" s="107" t="s">
        <v>8</v>
      </c>
      <c r="E15" s="116" t="s">
        <v>172</v>
      </c>
    </row>
    <row r="16" spans="1:5" ht="15" x14ac:dyDescent="0.25">
      <c r="A16" s="251"/>
      <c r="B16" s="115" t="s">
        <v>5</v>
      </c>
      <c r="C16" s="106" t="s">
        <v>95</v>
      </c>
      <c r="D16" s="107" t="s">
        <v>9</v>
      </c>
      <c r="E16" s="107" t="s">
        <v>10</v>
      </c>
    </row>
    <row r="17" spans="1:5" ht="15" customHeight="1" x14ac:dyDescent="0.25">
      <c r="A17" s="251"/>
      <c r="B17" s="117" t="s">
        <v>5</v>
      </c>
      <c r="C17" s="106" t="s">
        <v>99</v>
      </c>
      <c r="D17" s="107"/>
      <c r="E17" s="105" t="s">
        <v>11</v>
      </c>
    </row>
    <row r="18" spans="1:5" ht="15" x14ac:dyDescent="0.25">
      <c r="A18" s="251"/>
      <c r="B18" s="118" t="s">
        <v>5</v>
      </c>
      <c r="C18" s="106" t="s">
        <v>326</v>
      </c>
      <c r="D18" s="107" t="s">
        <v>327</v>
      </c>
      <c r="E18" s="105" t="s">
        <v>328</v>
      </c>
    </row>
    <row r="19" spans="1:5" ht="15" x14ac:dyDescent="0.25">
      <c r="A19" s="251"/>
      <c r="B19" s="105" t="s">
        <v>5</v>
      </c>
      <c r="C19" s="106" t="s">
        <v>90</v>
      </c>
      <c r="D19" s="107"/>
      <c r="E19" s="107" t="s">
        <v>647</v>
      </c>
    </row>
    <row r="20" spans="1:5" ht="15" x14ac:dyDescent="0.25">
      <c r="A20" s="251"/>
      <c r="B20" s="105" t="s">
        <v>5</v>
      </c>
      <c r="C20" s="234" t="s">
        <v>648</v>
      </c>
      <c r="D20" s="207"/>
      <c r="E20" s="207" t="s">
        <v>649</v>
      </c>
    </row>
    <row r="21" spans="1:5" ht="15" x14ac:dyDescent="0.25">
      <c r="A21" s="251"/>
      <c r="B21" s="105" t="s">
        <v>5</v>
      </c>
      <c r="C21" s="234" t="s">
        <v>650</v>
      </c>
      <c r="D21" s="207"/>
      <c r="E21" s="207" t="s">
        <v>651</v>
      </c>
    </row>
    <row r="22" spans="1:5" ht="15" x14ac:dyDescent="0.25">
      <c r="A22" s="251"/>
      <c r="B22" s="105" t="s">
        <v>5</v>
      </c>
      <c r="C22" s="234" t="s">
        <v>652</v>
      </c>
      <c r="D22" s="207"/>
      <c r="E22" s="207" t="s">
        <v>653</v>
      </c>
    </row>
    <row r="23" spans="1:5" ht="15" x14ac:dyDescent="0.25">
      <c r="A23" s="251"/>
      <c r="B23" s="105" t="s">
        <v>5</v>
      </c>
      <c r="C23" s="234" t="s">
        <v>654</v>
      </c>
      <c r="D23" s="207"/>
      <c r="E23" s="207" t="s">
        <v>655</v>
      </c>
    </row>
    <row r="24" spans="1:5" ht="15.75" customHeight="1" x14ac:dyDescent="0.25">
      <c r="A24" s="251"/>
      <c r="B24" s="105" t="s">
        <v>5</v>
      </c>
      <c r="C24" s="119" t="s">
        <v>656</v>
      </c>
      <c r="D24" s="120"/>
      <c r="E24" s="120" t="s">
        <v>657</v>
      </c>
    </row>
    <row r="25" spans="1:5" ht="15.75" thickBot="1" x14ac:dyDescent="0.3">
      <c r="A25" s="254"/>
      <c r="B25" s="109" t="s">
        <v>5</v>
      </c>
      <c r="C25" s="121" t="s">
        <v>98</v>
      </c>
      <c r="D25" s="111"/>
      <c r="E25" s="122" t="s">
        <v>14</v>
      </c>
    </row>
    <row r="26" spans="1:5" ht="15.75" thickTop="1" x14ac:dyDescent="0.25">
      <c r="A26" s="250" t="s">
        <v>329</v>
      </c>
      <c r="B26" s="123"/>
      <c r="C26" s="124"/>
      <c r="D26" s="125"/>
      <c r="E26" s="126"/>
    </row>
    <row r="27" spans="1:5" ht="15" x14ac:dyDescent="0.25">
      <c r="A27" s="251"/>
      <c r="B27" s="105" t="s">
        <v>5</v>
      </c>
      <c r="C27" s="106" t="s">
        <v>658</v>
      </c>
      <c r="D27" s="107"/>
      <c r="E27" s="116" t="s">
        <v>659</v>
      </c>
    </row>
    <row r="28" spans="1:5" ht="15.75" thickBot="1" x14ac:dyDescent="0.3">
      <c r="A28" s="251"/>
      <c r="B28" s="109" t="s">
        <v>5</v>
      </c>
      <c r="C28" s="111" t="s">
        <v>94</v>
      </c>
      <c r="D28" s="111"/>
      <c r="E28" s="122" t="s">
        <v>15</v>
      </c>
    </row>
    <row r="29" spans="1:5" ht="15.75" customHeight="1" thickTop="1" thickBot="1" x14ac:dyDescent="0.3">
      <c r="A29" s="235" t="s">
        <v>332</v>
      </c>
      <c r="B29" s="236" t="s">
        <v>5</v>
      </c>
      <c r="C29" s="128" t="s">
        <v>315</v>
      </c>
      <c r="D29" s="128"/>
      <c r="E29" s="129" t="s">
        <v>660</v>
      </c>
    </row>
    <row r="30" spans="1:5" s="240" customFormat="1" ht="15.75" customHeight="1" thickTop="1" x14ac:dyDescent="0.25">
      <c r="A30" s="237"/>
      <c r="B30" s="238" t="s">
        <v>5</v>
      </c>
      <c r="C30" s="114" t="s">
        <v>661</v>
      </c>
      <c r="D30" s="114"/>
      <c r="E30" s="239" t="s">
        <v>662</v>
      </c>
    </row>
    <row r="31" spans="1:5" ht="15" x14ac:dyDescent="0.25">
      <c r="A31" s="252" t="s">
        <v>334</v>
      </c>
      <c r="B31" s="241" t="s">
        <v>5</v>
      </c>
      <c r="C31" s="125" t="s">
        <v>175</v>
      </c>
      <c r="D31" s="125"/>
      <c r="E31" s="126" t="s">
        <v>335</v>
      </c>
    </row>
    <row r="32" spans="1:5" ht="15" x14ac:dyDescent="0.25">
      <c r="A32" s="252"/>
      <c r="B32" s="242" t="s">
        <v>5</v>
      </c>
      <c r="C32" s="107" t="s">
        <v>663</v>
      </c>
      <c r="D32" s="107"/>
      <c r="E32" s="116" t="s">
        <v>664</v>
      </c>
    </row>
    <row r="33" spans="1:5" ht="15.75" thickBot="1" x14ac:dyDescent="0.3">
      <c r="A33" s="253"/>
      <c r="B33" s="243" t="s">
        <v>5</v>
      </c>
      <c r="C33" s="111" t="s">
        <v>176</v>
      </c>
      <c r="D33" s="111"/>
      <c r="E33" s="122" t="s">
        <v>336</v>
      </c>
    </row>
    <row r="34" spans="1:5" ht="15.75" thickTop="1" x14ac:dyDescent="0.25">
      <c r="A34" s="251" t="s">
        <v>337</v>
      </c>
      <c r="B34" s="112"/>
      <c r="C34" s="130"/>
      <c r="D34" s="114"/>
      <c r="E34" s="112"/>
    </row>
    <row r="35" spans="1:5" ht="15" x14ac:dyDescent="0.25">
      <c r="A35" s="251"/>
      <c r="B35" s="105" t="s">
        <v>5</v>
      </c>
      <c r="C35" s="106" t="s">
        <v>556</v>
      </c>
      <c r="D35" s="107"/>
      <c r="E35" s="105" t="s">
        <v>557</v>
      </c>
    </row>
    <row r="36" spans="1:5" ht="15" x14ac:dyDescent="0.25">
      <c r="A36" s="251"/>
      <c r="B36" s="105" t="s">
        <v>5</v>
      </c>
      <c r="C36" s="106" t="s">
        <v>558</v>
      </c>
      <c r="D36" s="107"/>
      <c r="E36" s="105" t="s">
        <v>559</v>
      </c>
    </row>
    <row r="37" spans="1:5" ht="15" x14ac:dyDescent="0.25">
      <c r="A37" s="251"/>
      <c r="B37" s="131" t="s">
        <v>5</v>
      </c>
      <c r="C37" s="106" t="s">
        <v>551</v>
      </c>
      <c r="D37" s="107"/>
      <c r="E37" s="131" t="s">
        <v>552</v>
      </c>
    </row>
    <row r="38" spans="1:5" ht="15" x14ac:dyDescent="0.25">
      <c r="A38" s="251"/>
      <c r="B38" s="131" t="s">
        <v>5</v>
      </c>
      <c r="C38" s="106" t="s">
        <v>173</v>
      </c>
      <c r="D38" s="107"/>
      <c r="E38" s="131" t="s">
        <v>338</v>
      </c>
    </row>
    <row r="39" spans="1:5" ht="15" x14ac:dyDescent="0.25">
      <c r="A39" s="251"/>
      <c r="B39" s="131" t="s">
        <v>5</v>
      </c>
      <c r="C39" s="106" t="s">
        <v>174</v>
      </c>
      <c r="D39" s="107"/>
      <c r="E39" s="131" t="s">
        <v>339</v>
      </c>
    </row>
    <row r="40" spans="1:5" ht="15.75" thickBot="1" x14ac:dyDescent="0.3">
      <c r="A40" s="254"/>
      <c r="B40" s="132"/>
      <c r="C40" s="121"/>
      <c r="D40" s="111"/>
      <c r="E40" s="122"/>
    </row>
    <row r="41" spans="1:5" ht="16.5" thickTop="1" thickBot="1" x14ac:dyDescent="0.3">
      <c r="A41" s="167" t="s">
        <v>340</v>
      </c>
      <c r="B41" s="127" t="s">
        <v>5</v>
      </c>
      <c r="C41" s="128" t="s">
        <v>101</v>
      </c>
      <c r="D41" s="128"/>
      <c r="E41" s="244" t="s">
        <v>231</v>
      </c>
    </row>
    <row r="42" spans="1:5" ht="15.75" thickTop="1" x14ac:dyDescent="0.25">
      <c r="A42" s="166" t="s">
        <v>341</v>
      </c>
      <c r="B42" s="112"/>
      <c r="C42" s="114"/>
      <c r="D42" s="114"/>
      <c r="E42" s="112"/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2/2018.(V.24.) önkormányzati rendelethez&amp;CErdősmecske
 Község Önkormányzata 2017.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00B050"/>
    <pageSetUpPr fitToPage="1"/>
  </sheetPr>
  <dimension ref="A1:J46"/>
  <sheetViews>
    <sheetView tabSelected="1" view="pageLayout" topLeftCell="A4" zoomScaleNormal="100" workbookViewId="0">
      <selection sqref="A1:E1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  <col min="9" max="9" width="5.85546875" customWidth="1"/>
    <col min="10" max="10" width="6" customWidth="1"/>
  </cols>
  <sheetData>
    <row r="1" spans="1:10" ht="15.75" x14ac:dyDescent="0.25">
      <c r="A1" s="299" t="s">
        <v>582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x14ac:dyDescent="0.2">
      <c r="A2" s="301" t="s">
        <v>233</v>
      </c>
      <c r="B2" s="284" t="s">
        <v>307</v>
      </c>
      <c r="C2" s="286"/>
      <c r="D2" s="301" t="s">
        <v>165</v>
      </c>
      <c r="E2" s="302" t="s">
        <v>199</v>
      </c>
      <c r="F2" s="302"/>
      <c r="G2" s="302"/>
      <c r="H2" s="298" t="s">
        <v>182</v>
      </c>
      <c r="I2" s="298" t="s">
        <v>205</v>
      </c>
      <c r="J2" s="298" t="s">
        <v>358</v>
      </c>
    </row>
    <row r="3" spans="1:10" ht="27" customHeight="1" x14ac:dyDescent="0.2">
      <c r="A3" s="301"/>
      <c r="B3" s="101" t="s">
        <v>200</v>
      </c>
      <c r="C3" s="101" t="s">
        <v>201</v>
      </c>
      <c r="D3" s="301"/>
      <c r="E3" s="101" t="s">
        <v>202</v>
      </c>
      <c r="F3" s="101" t="s">
        <v>203</v>
      </c>
      <c r="G3" s="101" t="s">
        <v>204</v>
      </c>
      <c r="H3" s="298"/>
      <c r="I3" s="298"/>
      <c r="J3" s="298"/>
    </row>
    <row r="4" spans="1:10" ht="15" customHeight="1" x14ac:dyDescent="0.2">
      <c r="A4" s="300" t="s">
        <v>206</v>
      </c>
      <c r="B4" s="300"/>
      <c r="C4" s="300"/>
      <c r="D4" s="300"/>
      <c r="E4" s="300"/>
      <c r="F4" s="300"/>
      <c r="G4" s="300"/>
      <c r="H4" s="102"/>
    </row>
    <row r="5" spans="1:10" x14ac:dyDescent="0.2">
      <c r="A5" s="152" t="s">
        <v>234</v>
      </c>
      <c r="B5" s="104" t="s">
        <v>91</v>
      </c>
      <c r="C5" s="156" t="s">
        <v>230</v>
      </c>
      <c r="D5" s="157">
        <v>1</v>
      </c>
      <c r="E5" s="145"/>
      <c r="F5" s="145"/>
      <c r="G5" s="145"/>
      <c r="H5" s="157">
        <f>D5+G5</f>
        <v>1</v>
      </c>
      <c r="I5" s="58">
        <v>1</v>
      </c>
      <c r="J5" s="58">
        <v>1</v>
      </c>
    </row>
    <row r="6" spans="1:10" x14ac:dyDescent="0.2">
      <c r="A6" s="144"/>
      <c r="B6" s="158"/>
      <c r="C6" s="158"/>
      <c r="D6" s="144"/>
      <c r="E6" s="144"/>
      <c r="F6" s="144"/>
      <c r="G6" s="144"/>
      <c r="H6" s="144"/>
    </row>
    <row r="7" spans="1:10" x14ac:dyDescent="0.2">
      <c r="A7" s="303" t="s">
        <v>207</v>
      </c>
      <c r="B7" s="303"/>
      <c r="C7" s="303"/>
      <c r="D7" s="303"/>
      <c r="E7" s="303"/>
      <c r="F7" s="303"/>
      <c r="G7" s="303"/>
      <c r="H7" s="159"/>
    </row>
    <row r="8" spans="1:10" x14ac:dyDescent="0.2">
      <c r="A8" s="160"/>
      <c r="B8" s="160"/>
      <c r="C8" s="160" t="s">
        <v>232</v>
      </c>
      <c r="D8" s="160"/>
      <c r="E8" s="160"/>
      <c r="F8" s="160"/>
      <c r="G8" s="160"/>
      <c r="H8" s="160"/>
    </row>
    <row r="9" spans="1:10" x14ac:dyDescent="0.2">
      <c r="A9" s="161" t="s">
        <v>234</v>
      </c>
      <c r="B9" s="164" t="s">
        <v>330</v>
      </c>
      <c r="C9" s="146" t="s">
        <v>328</v>
      </c>
      <c r="D9" s="162">
        <v>1</v>
      </c>
      <c r="E9" s="154"/>
      <c r="F9" s="154"/>
      <c r="G9" s="154"/>
      <c r="H9" s="157">
        <f>D9+G9</f>
        <v>1</v>
      </c>
      <c r="I9" s="58">
        <v>1</v>
      </c>
      <c r="J9" s="58">
        <v>1</v>
      </c>
    </row>
    <row r="10" spans="1:10" x14ac:dyDescent="0.2">
      <c r="A10" s="161"/>
      <c r="B10" s="104"/>
      <c r="C10" s="156"/>
      <c r="D10" s="163">
        <v>0</v>
      </c>
      <c r="E10" s="154"/>
      <c r="F10" s="154"/>
      <c r="G10" s="154"/>
      <c r="H10" s="157">
        <f>D10+G10</f>
        <v>0</v>
      </c>
      <c r="I10" s="58">
        <v>0</v>
      </c>
      <c r="J10" s="58">
        <v>0</v>
      </c>
    </row>
    <row r="11" spans="1:10" x14ac:dyDescent="0.2">
      <c r="A11" s="161"/>
      <c r="B11" s="164"/>
      <c r="C11" s="146"/>
      <c r="D11" s="162">
        <v>0</v>
      </c>
      <c r="E11" s="152"/>
      <c r="F11" s="152"/>
      <c r="G11" s="152"/>
      <c r="H11" s="157">
        <f>D11+G11</f>
        <v>0</v>
      </c>
      <c r="I11" s="58">
        <v>0</v>
      </c>
      <c r="J11" s="58">
        <v>0</v>
      </c>
    </row>
    <row r="12" spans="1:10" x14ac:dyDescent="0.2">
      <c r="A12" s="165"/>
      <c r="B12" s="57"/>
      <c r="C12" s="59" t="s">
        <v>208</v>
      </c>
      <c r="D12" s="55">
        <f>SUM(D9:D11)</f>
        <v>1</v>
      </c>
      <c r="E12" s="80">
        <f>SUM(E10:E10)</f>
        <v>0</v>
      </c>
      <c r="F12" s="80">
        <f>SUM(F10:F10)</f>
        <v>0</v>
      </c>
      <c r="G12" s="55">
        <v>0</v>
      </c>
      <c r="H12" s="55">
        <f>D12+G12</f>
        <v>1</v>
      </c>
      <c r="I12" s="55">
        <f>SUM(I9:I11)</f>
        <v>1</v>
      </c>
      <c r="J12" s="55">
        <f>SUM(J9:J11)</f>
        <v>1</v>
      </c>
    </row>
    <row r="13" spans="1:10" x14ac:dyDescent="0.2">
      <c r="D13" s="9"/>
      <c r="E13" s="9"/>
      <c r="F13" s="9"/>
      <c r="G13" s="9"/>
      <c r="H13" s="60"/>
    </row>
    <row r="14" spans="1:10" x14ac:dyDescent="0.2">
      <c r="C14" s="56" t="s">
        <v>209</v>
      </c>
      <c r="D14" s="55">
        <f t="shared" ref="D14:J14" si="0">D12</f>
        <v>1</v>
      </c>
      <c r="E14" s="80">
        <f t="shared" si="0"/>
        <v>0</v>
      </c>
      <c r="F14" s="80">
        <f t="shared" si="0"/>
        <v>0</v>
      </c>
      <c r="G14" s="55">
        <f t="shared" si="0"/>
        <v>0</v>
      </c>
      <c r="H14" s="55">
        <f t="shared" si="0"/>
        <v>1</v>
      </c>
      <c r="I14" s="55">
        <f t="shared" si="0"/>
        <v>1</v>
      </c>
      <c r="J14" s="55">
        <f t="shared" si="0"/>
        <v>1</v>
      </c>
    </row>
    <row r="15" spans="1:10" x14ac:dyDescent="0.2">
      <c r="C15" s="61"/>
      <c r="D15" s="62"/>
      <c r="E15" s="63"/>
      <c r="F15" s="62"/>
      <c r="G15" s="62"/>
      <c r="H15" s="62"/>
    </row>
    <row r="16" spans="1:10" x14ac:dyDescent="0.2">
      <c r="A16" s="16"/>
      <c r="B16" s="16"/>
      <c r="C16" s="16"/>
      <c r="D16" s="62"/>
      <c r="E16" s="62"/>
      <c r="F16" s="62"/>
      <c r="G16" s="62"/>
      <c r="H16" s="62"/>
    </row>
    <row r="17" spans="1:10" x14ac:dyDescent="0.2">
      <c r="A17" s="304" t="s">
        <v>212</v>
      </c>
      <c r="B17" s="304"/>
      <c r="C17" s="304"/>
      <c r="D17" s="62"/>
      <c r="E17" s="62"/>
      <c r="F17" s="62"/>
      <c r="G17" s="62"/>
      <c r="H17" s="62"/>
    </row>
    <row r="18" spans="1:10" ht="15" x14ac:dyDescent="0.25">
      <c r="A18" s="152" t="s">
        <v>234</v>
      </c>
      <c r="B18" s="225" t="s">
        <v>176</v>
      </c>
      <c r="C18" s="116" t="s">
        <v>336</v>
      </c>
      <c r="D18" s="157">
        <v>17</v>
      </c>
      <c r="E18" s="154"/>
      <c r="F18" s="157"/>
      <c r="G18" s="157"/>
      <c r="H18" s="157">
        <f>D18+G18</f>
        <v>17</v>
      </c>
      <c r="I18" s="157">
        <v>17</v>
      </c>
      <c r="J18" s="157">
        <v>17</v>
      </c>
    </row>
    <row r="19" spans="1:10" ht="15" x14ac:dyDescent="0.25">
      <c r="A19" s="155" t="s">
        <v>235</v>
      </c>
      <c r="B19" s="225" t="s">
        <v>554</v>
      </c>
      <c r="C19" s="116" t="s">
        <v>555</v>
      </c>
      <c r="D19" s="157">
        <v>0</v>
      </c>
      <c r="E19" s="154"/>
      <c r="F19" s="157"/>
      <c r="G19" s="157"/>
      <c r="H19" s="157">
        <f>D19+G19</f>
        <v>0</v>
      </c>
      <c r="I19" s="157">
        <v>0</v>
      </c>
      <c r="J19" s="157">
        <v>0</v>
      </c>
    </row>
    <row r="20" spans="1:10" x14ac:dyDescent="0.2">
      <c r="A20" s="67"/>
      <c r="B20" s="35"/>
      <c r="C20" s="81" t="s">
        <v>168</v>
      </c>
      <c r="D20" s="55">
        <f>SUM(D18:D19)</f>
        <v>17</v>
      </c>
      <c r="E20" s="80">
        <f>SUM(E18:E18)</f>
        <v>0</v>
      </c>
      <c r="F20" s="80">
        <f>SUM(F18:F18)</f>
        <v>0</v>
      </c>
      <c r="G20" s="55">
        <f>SUM(G18:G18)</f>
        <v>0</v>
      </c>
      <c r="H20" s="55">
        <f>D20+G20</f>
        <v>17</v>
      </c>
      <c r="I20" s="55">
        <f>SUM(I18:I19)</f>
        <v>17</v>
      </c>
      <c r="J20" s="55">
        <f>SUM(J18:J19)</f>
        <v>17</v>
      </c>
    </row>
    <row r="22" spans="1:10" x14ac:dyDescent="0.2">
      <c r="C22" s="56" t="s">
        <v>210</v>
      </c>
      <c r="D22" s="55">
        <f t="shared" ref="D22:J22" si="1">D5+D14+D20</f>
        <v>19</v>
      </c>
      <c r="E22" s="80">
        <f t="shared" si="1"/>
        <v>0</v>
      </c>
      <c r="F22" s="80">
        <f t="shared" si="1"/>
        <v>0</v>
      </c>
      <c r="G22" s="55">
        <f t="shared" si="1"/>
        <v>0</v>
      </c>
      <c r="H22" s="55">
        <f t="shared" si="1"/>
        <v>19</v>
      </c>
      <c r="I22" s="55">
        <f t="shared" si="1"/>
        <v>19</v>
      </c>
      <c r="J22" s="55">
        <f t="shared" si="1"/>
        <v>19</v>
      </c>
    </row>
    <row r="23" spans="1:10" x14ac:dyDescent="0.2">
      <c r="H23" s="64"/>
    </row>
    <row r="24" spans="1:10" x14ac:dyDescent="0.2">
      <c r="A24" s="300" t="s">
        <v>166</v>
      </c>
      <c r="B24" s="300"/>
      <c r="C24" s="300"/>
    </row>
    <row r="25" spans="1:10" x14ac:dyDescent="0.2">
      <c r="C25" s="6" t="s">
        <v>582</v>
      </c>
      <c r="D25" s="58">
        <f>D5+D14</f>
        <v>2</v>
      </c>
      <c r="E25" s="100"/>
      <c r="F25" s="100"/>
      <c r="G25" s="58"/>
      <c r="H25" s="58">
        <f>H5+H14</f>
        <v>2</v>
      </c>
      <c r="I25" s="58">
        <f>I5+I14</f>
        <v>2</v>
      </c>
      <c r="J25" s="58">
        <f>J5+J14</f>
        <v>2</v>
      </c>
    </row>
    <row r="26" spans="1:10" x14ac:dyDescent="0.2">
      <c r="C26" s="8" t="s">
        <v>166</v>
      </c>
      <c r="D26" s="55">
        <f t="shared" ref="D26:H26" si="2">SUM(D25:D25)</f>
        <v>2</v>
      </c>
      <c r="E26" s="80">
        <f t="shared" si="2"/>
        <v>0</v>
      </c>
      <c r="F26" s="80">
        <f t="shared" si="2"/>
        <v>0</v>
      </c>
      <c r="G26" s="55">
        <f t="shared" si="2"/>
        <v>0</v>
      </c>
      <c r="H26" s="55">
        <f t="shared" si="2"/>
        <v>2</v>
      </c>
      <c r="I26" s="55">
        <f t="shared" ref="I26:J26" si="3">SUM(I25:I25)</f>
        <v>2</v>
      </c>
      <c r="J26" s="55">
        <f t="shared" si="3"/>
        <v>2</v>
      </c>
    </row>
    <row r="27" spans="1:10" x14ac:dyDescent="0.2">
      <c r="C27" s="2" t="s">
        <v>167</v>
      </c>
      <c r="D27" s="58">
        <f>D20</f>
        <v>17</v>
      </c>
      <c r="E27" s="100"/>
      <c r="F27" s="100"/>
      <c r="G27" s="58"/>
      <c r="H27" s="58">
        <f>H20</f>
        <v>17</v>
      </c>
      <c r="I27" s="58">
        <f>I20</f>
        <v>17</v>
      </c>
      <c r="J27" s="58">
        <f>J20</f>
        <v>17</v>
      </c>
    </row>
    <row r="28" spans="1:10" x14ac:dyDescent="0.2">
      <c r="C28" s="7" t="s">
        <v>169</v>
      </c>
      <c r="D28" s="58">
        <f t="shared" ref="D28:J28" si="4">SUM(D26:D27)</f>
        <v>19</v>
      </c>
      <c r="E28" s="100">
        <f t="shared" si="4"/>
        <v>0</v>
      </c>
      <c r="F28" s="100">
        <f t="shared" si="4"/>
        <v>0</v>
      </c>
      <c r="G28" s="58">
        <f t="shared" si="4"/>
        <v>0</v>
      </c>
      <c r="H28" s="55">
        <f t="shared" si="4"/>
        <v>19</v>
      </c>
      <c r="I28" s="55">
        <f t="shared" si="4"/>
        <v>19</v>
      </c>
      <c r="J28" s="55">
        <f t="shared" si="4"/>
        <v>19</v>
      </c>
    </row>
    <row r="46" ht="10.5" customHeight="1" x14ac:dyDescent="0.2"/>
  </sheetData>
  <mergeCells count="12">
    <mergeCell ref="I2:I3"/>
    <mergeCell ref="J2:J3"/>
    <mergeCell ref="A1:J1"/>
    <mergeCell ref="A24:C24"/>
    <mergeCell ref="D2:D3"/>
    <mergeCell ref="E2:G2"/>
    <mergeCell ref="H2:H3"/>
    <mergeCell ref="A2:A3"/>
    <mergeCell ref="B2:C2"/>
    <mergeCell ref="A4:G4"/>
    <mergeCell ref="A7:G7"/>
    <mergeCell ref="A17:C17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&amp;L10. melléklet a 2/2018.(V.24.) önkormányzati rendelethez&amp;CErdősmecske
 Község Önkormányzata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00B050"/>
    <pageSetUpPr fitToPage="1"/>
  </sheetPr>
  <dimension ref="A1:T67"/>
  <sheetViews>
    <sheetView tabSelected="1" view="pageLayout" topLeftCell="D1" zoomScaleNormal="100" workbookViewId="0">
      <selection sqref="A1:E1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0.140625" bestFit="1" customWidth="1"/>
    <col min="5" max="5" width="11.140625" bestFit="1" customWidth="1"/>
    <col min="6" max="6" width="10.140625" bestFit="1" customWidth="1"/>
    <col min="7" max="7" width="32.28515625" bestFit="1" customWidth="1"/>
    <col min="8" max="8" width="10.140625" bestFit="1" customWidth="1"/>
    <col min="9" max="10" width="11.140625" bestFit="1" customWidth="1"/>
    <col min="11" max="11" width="21" customWidth="1"/>
    <col min="12" max="12" width="13" customWidth="1"/>
    <col min="13" max="13" width="26.42578125" bestFit="1" customWidth="1"/>
    <col min="14" max="14" width="10.85546875" customWidth="1"/>
    <col min="15" max="15" width="11.85546875" customWidth="1"/>
    <col min="16" max="16" width="11" customWidth="1"/>
    <col min="17" max="17" width="30.7109375" bestFit="1" customWidth="1"/>
    <col min="18" max="18" width="10.85546875" customWidth="1"/>
    <col min="19" max="19" width="11.7109375" customWidth="1"/>
    <col min="20" max="20" width="10.85546875" customWidth="1"/>
  </cols>
  <sheetData>
    <row r="1" spans="1:20" x14ac:dyDescent="0.2">
      <c r="A1" s="289" t="s">
        <v>582</v>
      </c>
      <c r="B1" s="277"/>
      <c r="C1" s="277"/>
      <c r="D1" s="277"/>
      <c r="E1" s="277"/>
      <c r="F1" s="277"/>
      <c r="G1" s="277"/>
      <c r="H1" s="277"/>
      <c r="I1" s="277"/>
      <c r="J1" s="277"/>
      <c r="K1" s="289" t="s">
        <v>585</v>
      </c>
      <c r="L1" s="277"/>
      <c r="M1" s="277"/>
      <c r="N1" s="277"/>
      <c r="O1" s="277"/>
      <c r="P1" s="277"/>
      <c r="Q1" s="277"/>
      <c r="R1" s="277"/>
      <c r="S1" s="277"/>
      <c r="T1" s="277"/>
    </row>
    <row r="2" spans="1:20" x14ac:dyDescent="0.2">
      <c r="A2" s="307" t="s">
        <v>228</v>
      </c>
      <c r="B2" s="307"/>
      <c r="C2" s="307"/>
      <c r="D2" s="308">
        <v>2017</v>
      </c>
      <c r="E2" s="308"/>
      <c r="F2" s="308"/>
      <c r="G2" s="309"/>
      <c r="H2" s="308">
        <v>2017</v>
      </c>
      <c r="I2" s="308"/>
      <c r="J2" s="308"/>
      <c r="K2" s="307" t="s">
        <v>228</v>
      </c>
      <c r="L2" s="307"/>
      <c r="M2" s="307"/>
      <c r="N2" s="308">
        <v>2017</v>
      </c>
      <c r="O2" s="308"/>
      <c r="P2" s="308"/>
      <c r="Q2" s="309"/>
      <c r="R2" s="308">
        <v>2017</v>
      </c>
      <c r="S2" s="308"/>
      <c r="T2" s="308"/>
    </row>
    <row r="3" spans="1:20" x14ac:dyDescent="0.2">
      <c r="A3" s="307"/>
      <c r="B3" s="307"/>
      <c r="C3" s="307"/>
      <c r="D3" s="103" t="s">
        <v>182</v>
      </c>
      <c r="E3" s="103" t="s">
        <v>205</v>
      </c>
      <c r="F3" s="103" t="s">
        <v>184</v>
      </c>
      <c r="G3" s="309"/>
      <c r="H3" s="103" t="s">
        <v>182</v>
      </c>
      <c r="I3" s="103" t="s">
        <v>205</v>
      </c>
      <c r="J3" s="103" t="s">
        <v>184</v>
      </c>
      <c r="K3" s="307"/>
      <c r="L3" s="307"/>
      <c r="M3" s="307"/>
      <c r="N3" s="229" t="s">
        <v>182</v>
      </c>
      <c r="O3" s="229" t="s">
        <v>205</v>
      </c>
      <c r="P3" s="229" t="s">
        <v>184</v>
      </c>
      <c r="Q3" s="309"/>
      <c r="R3" s="229" t="s">
        <v>182</v>
      </c>
      <c r="S3" s="229" t="s">
        <v>205</v>
      </c>
      <c r="T3" s="229" t="s">
        <v>184</v>
      </c>
    </row>
    <row r="4" spans="1:20" x14ac:dyDescent="0.2">
      <c r="A4" s="305" t="s">
        <v>213</v>
      </c>
      <c r="B4" s="306" t="s">
        <v>214</v>
      </c>
      <c r="C4" s="11" t="s">
        <v>215</v>
      </c>
      <c r="D4" s="65"/>
      <c r="E4" s="65"/>
      <c r="F4" s="65"/>
      <c r="G4" s="11" t="s">
        <v>186</v>
      </c>
      <c r="H4" s="5"/>
      <c r="I4" s="5"/>
      <c r="J4" s="5"/>
      <c r="K4" s="305" t="s">
        <v>213</v>
      </c>
      <c r="L4" s="306" t="s">
        <v>214</v>
      </c>
      <c r="M4" s="11" t="s">
        <v>215</v>
      </c>
      <c r="N4" s="65">
        <v>18607598</v>
      </c>
      <c r="O4" s="65">
        <v>20259064</v>
      </c>
      <c r="P4" s="65">
        <v>18810976</v>
      </c>
      <c r="Q4" s="11" t="s">
        <v>186</v>
      </c>
      <c r="R4" s="5">
        <f>'2.Műk+F mérlegek'!L5</f>
        <v>0</v>
      </c>
      <c r="S4" s="5">
        <f>'2.Műk+F mérlegek'!M5</f>
        <v>0</v>
      </c>
      <c r="T4" s="5">
        <f>'2.Műk+F mérlegek'!N5</f>
        <v>0</v>
      </c>
    </row>
    <row r="5" spans="1:20" x14ac:dyDescent="0.2">
      <c r="A5" s="305"/>
      <c r="B5" s="306"/>
      <c r="C5" s="11" t="s">
        <v>216</v>
      </c>
      <c r="D5" s="65"/>
      <c r="E5" s="65"/>
      <c r="F5" s="65"/>
      <c r="G5" s="11" t="s">
        <v>187</v>
      </c>
      <c r="H5" s="5">
        <v>27810253</v>
      </c>
      <c r="I5" s="5">
        <v>31407139</v>
      </c>
      <c r="J5" s="5">
        <v>31407139</v>
      </c>
      <c r="K5" s="305"/>
      <c r="L5" s="306"/>
      <c r="M5" s="11" t="s">
        <v>216</v>
      </c>
      <c r="N5" s="65">
        <v>3965984</v>
      </c>
      <c r="O5" s="65">
        <v>4145518</v>
      </c>
      <c r="P5" s="65">
        <v>4145518</v>
      </c>
      <c r="Q5" s="11" t="s">
        <v>187</v>
      </c>
      <c r="R5" s="5">
        <f>'2.Műk+F mérlegek'!L6</f>
        <v>0</v>
      </c>
      <c r="S5" s="5">
        <f>'2.Műk+F mérlegek'!M6</f>
        <v>0</v>
      </c>
      <c r="T5" s="5">
        <f>'2.Műk+F mérlegek'!N6</f>
        <v>0</v>
      </c>
    </row>
    <row r="6" spans="1:20" x14ac:dyDescent="0.2">
      <c r="A6" s="305"/>
      <c r="B6" s="306"/>
      <c r="C6" s="11" t="s">
        <v>133</v>
      </c>
      <c r="D6" s="65">
        <v>61806</v>
      </c>
      <c r="E6" s="65">
        <v>71810</v>
      </c>
      <c r="F6" s="65">
        <v>69323</v>
      </c>
      <c r="G6" s="11" t="s">
        <v>193</v>
      </c>
      <c r="H6" s="5"/>
      <c r="I6" s="5"/>
      <c r="J6" s="5">
        <v>2</v>
      </c>
      <c r="K6" s="305"/>
      <c r="L6" s="306"/>
      <c r="M6" s="11" t="s">
        <v>133</v>
      </c>
      <c r="N6" s="65">
        <v>7416800</v>
      </c>
      <c r="O6" s="65">
        <v>10026756</v>
      </c>
      <c r="P6" s="65">
        <v>8481913</v>
      </c>
      <c r="Q6" s="11" t="s">
        <v>193</v>
      </c>
      <c r="R6" s="5">
        <v>1887520</v>
      </c>
      <c r="S6" s="5">
        <v>2709020</v>
      </c>
      <c r="T6" s="5">
        <v>680730</v>
      </c>
    </row>
    <row r="7" spans="1:20" x14ac:dyDescent="0.2">
      <c r="A7" s="305"/>
      <c r="B7" s="306"/>
      <c r="C7" s="11" t="s">
        <v>59</v>
      </c>
      <c r="D7" s="65"/>
      <c r="E7" s="65"/>
      <c r="F7" s="65"/>
      <c r="G7" s="11" t="s">
        <v>192</v>
      </c>
      <c r="H7" s="5"/>
      <c r="I7" s="5"/>
      <c r="J7" s="5"/>
      <c r="K7" s="305"/>
      <c r="L7" s="306"/>
      <c r="M7" s="11" t="s">
        <v>59</v>
      </c>
      <c r="N7" s="65">
        <f>'2.Műk+F mérlegek'!R8</f>
        <v>0</v>
      </c>
      <c r="O7" s="65">
        <f>'2.Műk+F mérlegek'!S8</f>
        <v>0</v>
      </c>
      <c r="P7" s="65">
        <f>'2.Műk+F mérlegek'!T8</f>
        <v>0</v>
      </c>
      <c r="Q7" s="11" t="s">
        <v>192</v>
      </c>
      <c r="R7" s="5">
        <v>0</v>
      </c>
      <c r="S7" s="5">
        <v>0</v>
      </c>
      <c r="T7" s="5">
        <v>0</v>
      </c>
    </row>
    <row r="8" spans="1:20" x14ac:dyDescent="0.2">
      <c r="A8" s="305"/>
      <c r="B8" s="306"/>
      <c r="C8" s="11" t="s">
        <v>61</v>
      </c>
      <c r="D8" s="65"/>
      <c r="E8" s="65"/>
      <c r="F8" s="65"/>
      <c r="G8" s="11" t="s">
        <v>415</v>
      </c>
      <c r="H8" s="5"/>
      <c r="I8" s="5"/>
      <c r="J8" s="5"/>
      <c r="K8" s="305"/>
      <c r="L8" s="306"/>
      <c r="M8" s="11" t="s">
        <v>61</v>
      </c>
      <c r="N8" s="65">
        <f>'2.Műk+F mérlegek'!R10</f>
        <v>0</v>
      </c>
      <c r="O8" s="65">
        <f>'2.Műk+F mérlegek'!S10</f>
        <v>0</v>
      </c>
      <c r="P8" s="65">
        <f>'2.Műk+F mérlegek'!T10</f>
        <v>0</v>
      </c>
      <c r="Q8" s="11" t="s">
        <v>415</v>
      </c>
      <c r="R8" s="5">
        <v>0</v>
      </c>
      <c r="S8" s="5"/>
      <c r="T8" s="5"/>
    </row>
    <row r="9" spans="1:20" x14ac:dyDescent="0.2">
      <c r="A9" s="305"/>
      <c r="B9" s="306"/>
      <c r="C9" s="74" t="s">
        <v>224</v>
      </c>
      <c r="D9" s="69">
        <f>SUM(D4:D8)</f>
        <v>61806</v>
      </c>
      <c r="E9" s="69">
        <f>SUM(E3:E8)</f>
        <v>71810</v>
      </c>
      <c r="F9" s="69">
        <f>SUM(F4:F8)</f>
        <v>69323</v>
      </c>
      <c r="G9" s="68" t="s">
        <v>219</v>
      </c>
      <c r="H9" s="69">
        <f>SUM(H4:H8)</f>
        <v>27810253</v>
      </c>
      <c r="I9" s="69">
        <f t="shared" ref="I9:J9" si="0">SUM(I4:I8)</f>
        <v>31407139</v>
      </c>
      <c r="J9" s="69">
        <f t="shared" si="0"/>
        <v>31407141</v>
      </c>
      <c r="K9" s="305"/>
      <c r="L9" s="306"/>
      <c r="M9" s="74" t="s">
        <v>224</v>
      </c>
      <c r="N9" s="69">
        <f>SUM(N4:N8)</f>
        <v>29990382</v>
      </c>
      <c r="O9" s="69">
        <f>SUM(O3:O8)</f>
        <v>34431338</v>
      </c>
      <c r="P9" s="69">
        <f>SUM(P4:P8)</f>
        <v>31438407</v>
      </c>
      <c r="Q9" s="68" t="s">
        <v>219</v>
      </c>
      <c r="R9" s="69">
        <f>SUM(R4:R8)</f>
        <v>1887520</v>
      </c>
      <c r="S9" s="69">
        <f t="shared" ref="S9:T9" si="1">SUM(S4:S8)</f>
        <v>2709020</v>
      </c>
      <c r="T9" s="69">
        <f t="shared" si="1"/>
        <v>680730</v>
      </c>
    </row>
    <row r="10" spans="1:20" x14ac:dyDescent="0.2">
      <c r="A10" s="305"/>
      <c r="B10" s="306" t="s">
        <v>218</v>
      </c>
      <c r="C10" s="11" t="s">
        <v>63</v>
      </c>
      <c r="D10" s="65"/>
      <c r="E10" s="65"/>
      <c r="F10" s="65"/>
      <c r="G10" s="11" t="s">
        <v>188</v>
      </c>
      <c r="H10" s="5">
        <f>'2.Műk+F mérlegek'!B23</f>
        <v>0</v>
      </c>
      <c r="I10" s="5"/>
      <c r="J10" s="5"/>
      <c r="K10" s="305"/>
      <c r="L10" s="306" t="s">
        <v>218</v>
      </c>
      <c r="M10" s="11" t="s">
        <v>63</v>
      </c>
      <c r="N10" s="65">
        <f>'2.Műk+F mérlegek'!R23</f>
        <v>0</v>
      </c>
      <c r="O10" s="65">
        <v>66899</v>
      </c>
      <c r="P10" s="65">
        <v>66899</v>
      </c>
      <c r="Q10" s="11" t="s">
        <v>188</v>
      </c>
      <c r="R10" s="5">
        <f>'2.Műk+F mérlegek'!L23</f>
        <v>0</v>
      </c>
      <c r="S10" s="5">
        <f>'2.Műk+F mérlegek'!M23</f>
        <v>0</v>
      </c>
      <c r="T10" s="5">
        <f>'2.Műk+F mérlegek'!N23</f>
        <v>0</v>
      </c>
    </row>
    <row r="11" spans="1:20" x14ac:dyDescent="0.2">
      <c r="A11" s="305"/>
      <c r="B11" s="306"/>
      <c r="C11" s="11" t="s">
        <v>134</v>
      </c>
      <c r="D11" s="65"/>
      <c r="E11" s="65"/>
      <c r="F11" s="65"/>
      <c r="G11" s="11" t="s">
        <v>189</v>
      </c>
      <c r="H11" s="5"/>
      <c r="I11" s="65"/>
      <c r="J11" s="65"/>
      <c r="K11" s="305"/>
      <c r="L11" s="306"/>
      <c r="M11" s="11" t="s">
        <v>134</v>
      </c>
      <c r="N11" s="65">
        <f>'2.Műk+F mérlegek'!R24</f>
        <v>0</v>
      </c>
      <c r="O11" s="65">
        <f>'2.Műk+F mérlegek'!S24</f>
        <v>0</v>
      </c>
      <c r="P11" s="65">
        <f>'2.Műk+F mérlegek'!T24</f>
        <v>0</v>
      </c>
      <c r="Q11" s="11" t="s">
        <v>189</v>
      </c>
      <c r="R11" s="5"/>
      <c r="S11" s="65"/>
      <c r="T11" s="65"/>
    </row>
    <row r="12" spans="1:20" x14ac:dyDescent="0.2">
      <c r="A12" s="305"/>
      <c r="B12" s="306"/>
      <c r="C12" s="11" t="s">
        <v>635</v>
      </c>
      <c r="D12" s="65">
        <v>27750253</v>
      </c>
      <c r="E12" s="65">
        <v>31337139</v>
      </c>
      <c r="F12" s="65">
        <v>31337139</v>
      </c>
      <c r="G12" s="11" t="s">
        <v>81</v>
      </c>
      <c r="H12" s="5"/>
      <c r="I12" s="5"/>
      <c r="J12" s="5"/>
      <c r="K12" s="305"/>
      <c r="L12" s="306"/>
      <c r="M12" s="11" t="s">
        <v>185</v>
      </c>
      <c r="N12" s="65">
        <f>'2.Műk+F mérlegek'!R25</f>
        <v>0</v>
      </c>
      <c r="O12" s="65">
        <f>'2.Műk+F mérlegek'!S25</f>
        <v>0</v>
      </c>
      <c r="P12" s="65">
        <f>'2.Műk+F mérlegek'!T25</f>
        <v>0</v>
      </c>
      <c r="Q12" s="11" t="s">
        <v>81</v>
      </c>
      <c r="R12" s="5">
        <f>'2.Műk+F mérlegek'!L24</f>
        <v>0</v>
      </c>
      <c r="S12" s="5"/>
      <c r="T12" s="5"/>
    </row>
    <row r="13" spans="1:20" x14ac:dyDescent="0.2">
      <c r="A13" s="305"/>
      <c r="B13" s="306"/>
      <c r="C13" s="70" t="s">
        <v>70</v>
      </c>
      <c r="D13" s="65"/>
      <c r="E13" s="65"/>
      <c r="F13" s="65"/>
      <c r="G13" s="11" t="s">
        <v>190</v>
      </c>
      <c r="H13" s="5"/>
      <c r="I13" s="65"/>
      <c r="J13" s="65"/>
      <c r="K13" s="305"/>
      <c r="L13" s="306"/>
      <c r="M13" s="70" t="s">
        <v>70</v>
      </c>
      <c r="N13" s="65">
        <f>'2.Műk+F mérlegek'!R26</f>
        <v>0</v>
      </c>
      <c r="O13" s="65">
        <f>'2.Műk+F mérlegek'!S26</f>
        <v>0</v>
      </c>
      <c r="P13" s="65">
        <f>'2.Műk+F mérlegek'!T26</f>
        <v>0</v>
      </c>
      <c r="Q13" s="11" t="s">
        <v>190</v>
      </c>
      <c r="R13" s="5"/>
      <c r="S13" s="65"/>
      <c r="T13" s="65"/>
    </row>
    <row r="14" spans="1:20" x14ac:dyDescent="0.2">
      <c r="A14" s="305"/>
      <c r="B14" s="306"/>
      <c r="C14" s="74" t="s">
        <v>224</v>
      </c>
      <c r="D14" s="69">
        <f>SUM(D10:D13)</f>
        <v>27750253</v>
      </c>
      <c r="E14" s="69">
        <f t="shared" ref="E14:F14" si="2">SUM(E10:E13)</f>
        <v>31337139</v>
      </c>
      <c r="F14" s="69">
        <f t="shared" si="2"/>
        <v>31337139</v>
      </c>
      <c r="G14" s="29" t="s">
        <v>191</v>
      </c>
      <c r="H14" s="5"/>
      <c r="I14" s="65"/>
      <c r="J14" s="65"/>
      <c r="K14" s="305"/>
      <c r="L14" s="306"/>
      <c r="M14" s="74" t="s">
        <v>224</v>
      </c>
      <c r="N14" s="69">
        <f>SUM(N10:N13)</f>
        <v>0</v>
      </c>
      <c r="O14" s="69">
        <f t="shared" ref="O14:P14" si="3">SUM(O10:O13)</f>
        <v>66899</v>
      </c>
      <c r="P14" s="69">
        <f t="shared" si="3"/>
        <v>66899</v>
      </c>
      <c r="Q14" s="29" t="s">
        <v>191</v>
      </c>
      <c r="R14" s="5"/>
      <c r="S14" s="65"/>
      <c r="T14" s="65"/>
    </row>
    <row r="15" spans="1:20" x14ac:dyDescent="0.2">
      <c r="A15" s="305"/>
      <c r="B15" s="306"/>
      <c r="C15" s="74"/>
      <c r="D15" s="69"/>
      <c r="E15" s="69"/>
      <c r="F15" s="69"/>
      <c r="G15" s="11" t="s">
        <v>217</v>
      </c>
      <c r="H15" s="5">
        <v>1806</v>
      </c>
      <c r="I15" s="5">
        <v>1810</v>
      </c>
      <c r="J15" s="5">
        <v>1810</v>
      </c>
      <c r="K15" s="305"/>
      <c r="L15" s="306"/>
      <c r="M15" s="74"/>
      <c r="N15" s="69"/>
      <c r="O15" s="69"/>
      <c r="P15" s="69"/>
      <c r="Q15" s="11" t="s">
        <v>217</v>
      </c>
      <c r="R15" s="5">
        <v>352609</v>
      </c>
      <c r="S15" s="5">
        <v>452078</v>
      </c>
      <c r="T15" s="5">
        <v>452078</v>
      </c>
    </row>
    <row r="16" spans="1:20" x14ac:dyDescent="0.2">
      <c r="A16" s="305"/>
      <c r="B16" s="83"/>
      <c r="C16" s="83"/>
      <c r="D16" s="65"/>
      <c r="E16" s="65"/>
      <c r="F16" s="65"/>
      <c r="G16" s="68" t="s">
        <v>220</v>
      </c>
      <c r="H16" s="69">
        <f>SUM(H10:H15)</f>
        <v>1806</v>
      </c>
      <c r="I16" s="69">
        <f t="shared" ref="I16:J16" si="4">SUM(I10:I15)</f>
        <v>1810</v>
      </c>
      <c r="J16" s="69">
        <f t="shared" si="4"/>
        <v>1810</v>
      </c>
      <c r="K16" s="305"/>
      <c r="L16" s="83"/>
      <c r="M16" s="83"/>
      <c r="N16" s="65"/>
      <c r="O16" s="65"/>
      <c r="P16" s="65"/>
      <c r="Q16" s="68" t="s">
        <v>220</v>
      </c>
      <c r="R16" s="69">
        <f>SUM(R10:R15)</f>
        <v>352609</v>
      </c>
      <c r="S16" s="69">
        <f t="shared" ref="S16:T16" si="5">SUM(S10:S15)</f>
        <v>452078</v>
      </c>
      <c r="T16" s="69">
        <f t="shared" si="5"/>
        <v>452078</v>
      </c>
    </row>
    <row r="17" spans="1:20" x14ac:dyDescent="0.2">
      <c r="A17" s="305"/>
      <c r="B17" s="70"/>
      <c r="C17" s="70"/>
      <c r="D17" s="65"/>
      <c r="E17" s="65"/>
      <c r="F17" s="65"/>
      <c r="G17" s="11" t="s">
        <v>21</v>
      </c>
      <c r="H17" s="5"/>
      <c r="I17" s="69"/>
      <c r="J17" s="69"/>
      <c r="K17" s="305"/>
      <c r="L17" s="70"/>
      <c r="M17" s="70"/>
      <c r="N17" s="65"/>
      <c r="O17" s="65"/>
      <c r="P17" s="65"/>
      <c r="Q17" s="11" t="s">
        <v>21</v>
      </c>
      <c r="R17" s="5">
        <v>27750253</v>
      </c>
      <c r="S17" s="69">
        <v>31337139</v>
      </c>
      <c r="T17" s="69">
        <v>31337139</v>
      </c>
    </row>
    <row r="18" spans="1:20" x14ac:dyDescent="0.2">
      <c r="A18" s="305"/>
      <c r="B18" s="71" t="s">
        <v>249</v>
      </c>
      <c r="C18" s="71"/>
      <c r="D18" s="69">
        <f>D9+D14</f>
        <v>27812059</v>
      </c>
      <c r="E18" s="69">
        <f t="shared" ref="E18:F18" si="6">E9+E14</f>
        <v>31408949</v>
      </c>
      <c r="F18" s="69">
        <f t="shared" si="6"/>
        <v>31406462</v>
      </c>
      <c r="G18" s="71" t="s">
        <v>251</v>
      </c>
      <c r="H18" s="69">
        <f>H16+H9+H17</f>
        <v>27812059</v>
      </c>
      <c r="I18" s="69">
        <f t="shared" ref="I18" si="7">I16+I9+I17</f>
        <v>31408949</v>
      </c>
      <c r="J18" s="69">
        <f>SUM(J16,J9)</f>
        <v>31408951</v>
      </c>
      <c r="K18" s="305"/>
      <c r="L18" s="71" t="s">
        <v>249</v>
      </c>
      <c r="M18" s="71"/>
      <c r="N18" s="69">
        <f>N9+N14</f>
        <v>29990382</v>
      </c>
      <c r="O18" s="69">
        <f t="shared" ref="O18:P18" si="8">O9+O14</f>
        <v>34498237</v>
      </c>
      <c r="P18" s="69">
        <f t="shared" si="8"/>
        <v>31505306</v>
      </c>
      <c r="Q18" s="71" t="s">
        <v>251</v>
      </c>
      <c r="R18" s="69">
        <f>R16+R9+R17</f>
        <v>29990382</v>
      </c>
      <c r="S18" s="69">
        <f>S16+S9+S17</f>
        <v>34498237</v>
      </c>
      <c r="T18" s="69">
        <f>T9+T16+T17</f>
        <v>32469947</v>
      </c>
    </row>
    <row r="19" spans="1:20" x14ac:dyDescent="0.2">
      <c r="A19" s="305"/>
      <c r="B19" s="70"/>
      <c r="C19" s="70"/>
      <c r="D19" s="69"/>
      <c r="E19" s="69"/>
      <c r="F19" s="69"/>
      <c r="G19" s="13"/>
      <c r="H19" s="69"/>
      <c r="I19" s="69"/>
      <c r="J19" s="69"/>
      <c r="K19" s="305"/>
      <c r="L19" s="70"/>
      <c r="M19" s="70"/>
      <c r="N19" s="69"/>
      <c r="O19" s="69"/>
      <c r="P19" s="69"/>
      <c r="Q19" s="13"/>
      <c r="R19" s="69"/>
      <c r="S19" s="69"/>
      <c r="T19" s="69"/>
    </row>
    <row r="20" spans="1:20" x14ac:dyDescent="0.2">
      <c r="A20" s="305"/>
      <c r="B20" s="12"/>
      <c r="C20" s="68" t="s">
        <v>221</v>
      </c>
      <c r="D20" s="72">
        <v>0</v>
      </c>
      <c r="E20" s="72">
        <v>0</v>
      </c>
      <c r="F20" s="72">
        <v>0</v>
      </c>
      <c r="G20" s="68"/>
      <c r="H20" s="73"/>
      <c r="I20" s="73"/>
      <c r="J20" s="73"/>
      <c r="K20" s="305"/>
      <c r="L20" s="12"/>
      <c r="M20" s="68" t="s">
        <v>221</v>
      </c>
      <c r="N20" s="72">
        <v>6</v>
      </c>
      <c r="O20" s="72">
        <v>6</v>
      </c>
      <c r="P20" s="72">
        <v>6</v>
      </c>
      <c r="Q20" s="68"/>
      <c r="R20" s="73"/>
      <c r="S20" s="73"/>
      <c r="T20" s="73"/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A4:A20"/>
    <mergeCell ref="A1:J1"/>
    <mergeCell ref="A2:C3"/>
    <mergeCell ref="G2:G3"/>
    <mergeCell ref="D2:F2"/>
    <mergeCell ref="H2:J2"/>
    <mergeCell ref="B4:B9"/>
    <mergeCell ref="B10:B15"/>
    <mergeCell ref="K4:K20"/>
    <mergeCell ref="L4:L9"/>
    <mergeCell ref="L10:L15"/>
    <mergeCell ref="K1:T1"/>
    <mergeCell ref="K2:M3"/>
    <mergeCell ref="N2:P2"/>
    <mergeCell ref="Q2:Q3"/>
    <mergeCell ref="R2:T2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47" fitToHeight="0" orientation="landscape" r:id="rId1"/>
  <headerFooter>
    <oddHeader xml:space="preserve">&amp;L11. melléklet a 2/2018.(V.24.) önkormányzati rendelethez&amp;CErdősmecske
 Község Önkormányzata 
</oddHeader>
  </headerFooter>
  <colBreaks count="1" manualBreakCount="1">
    <brk id="10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00B050"/>
    <pageSetUpPr fitToPage="1"/>
  </sheetPr>
  <dimension ref="A1:F30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1" spans="1:6" x14ac:dyDescent="0.2">
      <c r="A1" t="s">
        <v>582</v>
      </c>
    </row>
    <row r="2" spans="1:6" x14ac:dyDescent="0.2">
      <c r="A2" s="317" t="s">
        <v>586</v>
      </c>
      <c r="B2" s="317"/>
      <c r="C2" s="317"/>
      <c r="D2" s="317"/>
      <c r="E2" s="317"/>
      <c r="F2" s="317"/>
    </row>
    <row r="3" spans="1:6" x14ac:dyDescent="0.2">
      <c r="A3" s="317" t="s">
        <v>211</v>
      </c>
      <c r="B3" s="317"/>
      <c r="C3" s="317"/>
      <c r="D3" s="317"/>
      <c r="E3" s="317"/>
      <c r="F3" s="317"/>
    </row>
    <row r="5" spans="1:6" x14ac:dyDescent="0.2">
      <c r="E5" s="280" t="s">
        <v>359</v>
      </c>
      <c r="F5" s="318"/>
    </row>
    <row r="6" spans="1:6" x14ac:dyDescent="0.2">
      <c r="A6" s="319" t="s">
        <v>360</v>
      </c>
      <c r="B6" s="305" t="s">
        <v>38</v>
      </c>
      <c r="C6" s="302" t="s">
        <v>361</v>
      </c>
      <c r="D6" s="302"/>
      <c r="E6" s="302"/>
      <c r="F6" s="302"/>
    </row>
    <row r="7" spans="1:6" x14ac:dyDescent="0.2">
      <c r="A7" s="319"/>
      <c r="B7" s="305"/>
      <c r="C7" s="320" t="s">
        <v>362</v>
      </c>
      <c r="D7" s="173">
        <v>2017</v>
      </c>
      <c r="E7" s="101">
        <v>2017</v>
      </c>
      <c r="F7" s="101">
        <v>2018</v>
      </c>
    </row>
    <row r="8" spans="1:6" x14ac:dyDescent="0.2">
      <c r="A8" s="319"/>
      <c r="B8" s="305"/>
      <c r="C8" s="301"/>
      <c r="D8" s="173" t="s">
        <v>363</v>
      </c>
      <c r="E8" s="302" t="s">
        <v>364</v>
      </c>
      <c r="F8" s="302"/>
    </row>
    <row r="9" spans="1:6" x14ac:dyDescent="0.2">
      <c r="A9" s="2" t="s">
        <v>365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5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6" t="s">
        <v>366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6"/>
      <c r="B14" s="186"/>
      <c r="C14" s="186"/>
      <c r="D14" s="186"/>
    </row>
    <row r="15" spans="1:6" x14ac:dyDescent="0.2">
      <c r="A15" s="187"/>
      <c r="B15" s="187"/>
      <c r="C15" s="187"/>
      <c r="D15" s="187"/>
    </row>
    <row r="16" spans="1:6" x14ac:dyDescent="0.2">
      <c r="A16" s="187"/>
      <c r="B16" s="187"/>
      <c r="C16" s="187"/>
      <c r="D16" s="187"/>
    </row>
    <row r="17" spans="1:6" x14ac:dyDescent="0.2">
      <c r="A17" s="187"/>
      <c r="B17" s="187"/>
      <c r="C17" s="187"/>
      <c r="D17" s="187"/>
    </row>
    <row r="18" spans="1:6" x14ac:dyDescent="0.2">
      <c r="A18" s="310" t="s">
        <v>367</v>
      </c>
      <c r="B18" s="310"/>
      <c r="C18" s="310"/>
      <c r="D18" s="310"/>
      <c r="E18" s="310"/>
    </row>
    <row r="19" spans="1:6" x14ac:dyDescent="0.2">
      <c r="A19" s="310" t="s">
        <v>368</v>
      </c>
      <c r="B19" s="310"/>
      <c r="C19" s="310"/>
      <c r="D19" s="310"/>
      <c r="E19" s="310"/>
    </row>
    <row r="20" spans="1:6" x14ac:dyDescent="0.2">
      <c r="A20" s="171"/>
      <c r="B20" s="171"/>
      <c r="C20" s="171"/>
      <c r="D20" s="171"/>
      <c r="E20" s="172" t="s">
        <v>359</v>
      </c>
    </row>
    <row r="21" spans="1:6" x14ac:dyDescent="0.2">
      <c r="A21" s="311" t="s">
        <v>360</v>
      </c>
      <c r="B21" s="314" t="s">
        <v>38</v>
      </c>
      <c r="C21" s="305" t="s">
        <v>197</v>
      </c>
      <c r="D21" s="305"/>
      <c r="E21" s="305"/>
    </row>
    <row r="22" spans="1:6" x14ac:dyDescent="0.2">
      <c r="A22" s="312"/>
      <c r="B22" s="314"/>
      <c r="C22" s="305"/>
      <c r="D22" s="305"/>
      <c r="E22" s="305"/>
    </row>
    <row r="23" spans="1:6" x14ac:dyDescent="0.2">
      <c r="A23" s="312"/>
      <c r="B23" s="314"/>
      <c r="C23" s="305"/>
      <c r="D23" s="305"/>
      <c r="E23" s="305"/>
    </row>
    <row r="24" spans="1:6" x14ac:dyDescent="0.2">
      <c r="A24" s="313"/>
      <c r="B24" s="314"/>
      <c r="C24" s="315" t="s">
        <v>228</v>
      </c>
      <c r="D24" s="316" t="s">
        <v>545</v>
      </c>
      <c r="E24" s="315"/>
    </row>
    <row r="25" spans="1:6" x14ac:dyDescent="0.2">
      <c r="A25" s="2" t="s">
        <v>365</v>
      </c>
      <c r="B25" s="314"/>
      <c r="C25" s="315"/>
      <c r="D25" s="188" t="s">
        <v>363</v>
      </c>
      <c r="E25" s="5"/>
    </row>
    <row r="26" spans="1:6" x14ac:dyDescent="0.2">
      <c r="A26" s="2"/>
      <c r="B26" s="189"/>
      <c r="C26" s="190"/>
      <c r="D26" s="65"/>
      <c r="E26" s="5"/>
      <c r="F26" s="187"/>
    </row>
    <row r="27" spans="1:6" x14ac:dyDescent="0.2">
      <c r="A27" s="12"/>
      <c r="B27" s="189"/>
      <c r="C27" s="65"/>
      <c r="D27" s="65"/>
      <c r="E27" s="5"/>
      <c r="F27" s="187"/>
    </row>
    <row r="28" spans="1:6" x14ac:dyDescent="0.2">
      <c r="A28" s="2"/>
      <c r="B28" s="15"/>
      <c r="C28" s="190"/>
      <c r="D28" s="65"/>
      <c r="E28" s="5"/>
      <c r="F28" s="187"/>
    </row>
    <row r="29" spans="1:6" x14ac:dyDescent="0.2">
      <c r="A29" s="11"/>
      <c r="B29" s="189"/>
      <c r="C29" s="65"/>
      <c r="D29" s="65"/>
      <c r="E29" s="5"/>
      <c r="F29" s="187"/>
    </row>
    <row r="30" spans="1:6" x14ac:dyDescent="0.2">
      <c r="A30" s="56" t="s">
        <v>366</v>
      </c>
      <c r="B30" s="4">
        <f>SUM(B26:B29)</f>
        <v>0</v>
      </c>
      <c r="C30" s="4">
        <f>SUM(C26:C29)</f>
        <v>0</v>
      </c>
      <c r="D30" s="4">
        <f>SUM(D26:D29)</f>
        <v>0</v>
      </c>
      <c r="E30" s="56"/>
    </row>
  </sheetData>
  <mergeCells count="15">
    <mergeCell ref="A2:F2"/>
    <mergeCell ref="A3:F3"/>
    <mergeCell ref="E5:F5"/>
    <mergeCell ref="A6:A8"/>
    <mergeCell ref="B6:B8"/>
    <mergeCell ref="C6:F6"/>
    <mergeCell ref="C7:C8"/>
    <mergeCell ref="E8:F8"/>
    <mergeCell ref="A18:E18"/>
    <mergeCell ref="A19:E19"/>
    <mergeCell ref="A21:A24"/>
    <mergeCell ref="B21:B25"/>
    <mergeCell ref="C21:E23"/>
    <mergeCell ref="C24:C25"/>
    <mergeCell ref="D24:E24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&amp;L12. melléklet a 2/2018.(V.24.) önkormányzati rendelethez&amp;CErdősmecske
 Község Önkormányzata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00B050"/>
    <pageSetUpPr fitToPage="1"/>
  </sheetPr>
  <dimension ref="A1:Q123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6" style="20" customWidth="1"/>
    <col min="2" max="2" width="38.85546875" style="30" customWidth="1"/>
    <col min="4" max="6" width="9.7109375" style="3" bestFit="1" customWidth="1"/>
    <col min="7" max="7" width="10.140625" style="3" bestFit="1" customWidth="1"/>
    <col min="8" max="11" width="9.7109375" style="3" bestFit="1" customWidth="1"/>
    <col min="12" max="12" width="10.7109375" style="3" bestFit="1" customWidth="1"/>
    <col min="13" max="14" width="9.7109375" style="3" bestFit="1" customWidth="1"/>
    <col min="15" max="15" width="10.7109375" style="3" bestFit="1" customWidth="1"/>
    <col min="16" max="16" width="11.140625" style="3" bestFit="1" customWidth="1"/>
    <col min="17" max="17" width="9.140625" style="3"/>
  </cols>
  <sheetData>
    <row r="1" spans="1:16" x14ac:dyDescent="0.2">
      <c r="A1" s="20" t="s">
        <v>582</v>
      </c>
    </row>
    <row r="2" spans="1:16" x14ac:dyDescent="0.2">
      <c r="A2" s="334" t="s">
        <v>270</v>
      </c>
      <c r="B2" s="334" t="s">
        <v>97</v>
      </c>
      <c r="C2" s="334" t="s">
        <v>156</v>
      </c>
      <c r="D2" s="333" t="s">
        <v>546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x14ac:dyDescent="0.2">
      <c r="A3" s="334"/>
      <c r="B3" s="334"/>
      <c r="C3" s="305"/>
      <c r="D3" s="31" t="s">
        <v>144</v>
      </c>
      <c r="E3" s="31" t="s">
        <v>145</v>
      </c>
      <c r="F3" s="31" t="s">
        <v>146</v>
      </c>
      <c r="G3" s="31" t="s">
        <v>147</v>
      </c>
      <c r="H3" s="31" t="s">
        <v>148</v>
      </c>
      <c r="I3" s="31" t="s">
        <v>149</v>
      </c>
      <c r="J3" s="31" t="s">
        <v>150</v>
      </c>
      <c r="K3" s="31" t="s">
        <v>151</v>
      </c>
      <c r="L3" s="31" t="s">
        <v>152</v>
      </c>
      <c r="M3" s="31" t="s">
        <v>153</v>
      </c>
      <c r="N3" s="31" t="s">
        <v>154</v>
      </c>
      <c r="O3" s="31" t="s">
        <v>155</v>
      </c>
      <c r="P3" s="32" t="s">
        <v>228</v>
      </c>
    </row>
    <row r="4" spans="1:16" x14ac:dyDescent="0.2">
      <c r="A4" s="329" t="s">
        <v>71</v>
      </c>
      <c r="B4" s="328" t="s">
        <v>72</v>
      </c>
      <c r="C4" s="6" t="s">
        <v>142</v>
      </c>
      <c r="D4" s="228">
        <f>$P4/12</f>
        <v>1366962.6666666667</v>
      </c>
      <c r="E4" s="228">
        <f t="shared" ref="E4:O4" si="0">$P4/12</f>
        <v>1366962.6666666667</v>
      </c>
      <c r="F4" s="228">
        <f t="shared" si="0"/>
        <v>1366962.6666666667</v>
      </c>
      <c r="G4" s="228">
        <f t="shared" si="0"/>
        <v>1366962.6666666667</v>
      </c>
      <c r="H4" s="228">
        <f t="shared" si="0"/>
        <v>1366962.6666666667</v>
      </c>
      <c r="I4" s="228">
        <f t="shared" si="0"/>
        <v>1366962.6666666667</v>
      </c>
      <c r="J4" s="228">
        <f t="shared" si="0"/>
        <v>1366962.6666666667</v>
      </c>
      <c r="K4" s="228">
        <f t="shared" si="0"/>
        <v>1366962.6666666667</v>
      </c>
      <c r="L4" s="228">
        <f t="shared" si="0"/>
        <v>1366962.6666666667</v>
      </c>
      <c r="M4" s="228">
        <f t="shared" si="0"/>
        <v>1366962.6666666667</v>
      </c>
      <c r="N4" s="228">
        <f t="shared" si="0"/>
        <v>1366962.6666666667</v>
      </c>
      <c r="O4" s="228">
        <f t="shared" si="0"/>
        <v>1366962.6666666667</v>
      </c>
      <c r="P4" s="5">
        <f>'7.Rovatrend szerint'!C3</f>
        <v>16403552</v>
      </c>
    </row>
    <row r="5" spans="1:16" x14ac:dyDescent="0.2">
      <c r="A5" s="329"/>
      <c r="B5" s="328"/>
      <c r="C5" s="6" t="s">
        <v>143</v>
      </c>
      <c r="D5" s="228">
        <f t="shared" ref="D5:O15" si="1">$P5/12</f>
        <v>1450296</v>
      </c>
      <c r="E5" s="228">
        <f t="shared" si="1"/>
        <v>1450296</v>
      </c>
      <c r="F5" s="228">
        <f t="shared" si="1"/>
        <v>1450296</v>
      </c>
      <c r="G5" s="228">
        <f t="shared" si="1"/>
        <v>1450296</v>
      </c>
      <c r="H5" s="228">
        <f t="shared" si="1"/>
        <v>1450296</v>
      </c>
      <c r="I5" s="228">
        <f t="shared" si="1"/>
        <v>1450296</v>
      </c>
      <c r="J5" s="228">
        <f t="shared" si="1"/>
        <v>1450296</v>
      </c>
      <c r="K5" s="228">
        <f t="shared" si="1"/>
        <v>1450296</v>
      </c>
      <c r="L5" s="228">
        <f t="shared" si="1"/>
        <v>1450296</v>
      </c>
      <c r="M5" s="228">
        <f t="shared" si="1"/>
        <v>1450296</v>
      </c>
      <c r="N5" s="228">
        <f t="shared" si="1"/>
        <v>1450296</v>
      </c>
      <c r="O5" s="228">
        <f t="shared" si="1"/>
        <v>1450296</v>
      </c>
      <c r="P5" s="5">
        <f>'7.Rovatrend szerint'!D3</f>
        <v>17403552</v>
      </c>
    </row>
    <row r="6" spans="1:16" x14ac:dyDescent="0.2">
      <c r="A6" s="329" t="s">
        <v>35</v>
      </c>
      <c r="B6" s="328" t="s">
        <v>103</v>
      </c>
      <c r="C6" s="6" t="s">
        <v>142</v>
      </c>
      <c r="D6" s="228">
        <f t="shared" si="1"/>
        <v>1666848</v>
      </c>
      <c r="E6" s="228">
        <f t="shared" si="1"/>
        <v>1666848</v>
      </c>
      <c r="F6" s="228">
        <f t="shared" si="1"/>
        <v>1666848</v>
      </c>
      <c r="G6" s="228">
        <f t="shared" si="1"/>
        <v>1666848</v>
      </c>
      <c r="H6" s="228">
        <f t="shared" si="1"/>
        <v>1666848</v>
      </c>
      <c r="I6" s="228">
        <f t="shared" si="1"/>
        <v>1666848</v>
      </c>
      <c r="J6" s="228">
        <f t="shared" si="1"/>
        <v>1666848</v>
      </c>
      <c r="K6" s="228">
        <f t="shared" si="1"/>
        <v>1666848</v>
      </c>
      <c r="L6" s="228">
        <f t="shared" si="1"/>
        <v>1666848</v>
      </c>
      <c r="M6" s="228">
        <f t="shared" si="1"/>
        <v>1666848</v>
      </c>
      <c r="N6" s="228">
        <f t="shared" si="1"/>
        <v>1666848</v>
      </c>
      <c r="O6" s="228">
        <f t="shared" si="1"/>
        <v>1666848</v>
      </c>
      <c r="P6" s="5">
        <f>'7.Rovatrend szerint'!C4</f>
        <v>20002176</v>
      </c>
    </row>
    <row r="7" spans="1:16" x14ac:dyDescent="0.2">
      <c r="A7" s="329"/>
      <c r="B7" s="328"/>
      <c r="C7" s="6" t="s">
        <v>143</v>
      </c>
      <c r="D7" s="228">
        <f t="shared" si="1"/>
        <v>1677888.25</v>
      </c>
      <c r="E7" s="228">
        <f t="shared" si="1"/>
        <v>1677888.25</v>
      </c>
      <c r="F7" s="228">
        <f t="shared" si="1"/>
        <v>1677888.25</v>
      </c>
      <c r="G7" s="228">
        <f t="shared" si="1"/>
        <v>1677888.25</v>
      </c>
      <c r="H7" s="228">
        <f t="shared" si="1"/>
        <v>1677888.25</v>
      </c>
      <c r="I7" s="228">
        <f t="shared" si="1"/>
        <v>1677888.25</v>
      </c>
      <c r="J7" s="228">
        <f t="shared" si="1"/>
        <v>1677888.25</v>
      </c>
      <c r="K7" s="228">
        <f t="shared" si="1"/>
        <v>1677888.25</v>
      </c>
      <c r="L7" s="228">
        <f t="shared" si="1"/>
        <v>1677888.25</v>
      </c>
      <c r="M7" s="228">
        <f t="shared" si="1"/>
        <v>1677888.25</v>
      </c>
      <c r="N7" s="228">
        <f t="shared" si="1"/>
        <v>1677888.25</v>
      </c>
      <c r="O7" s="228">
        <f t="shared" si="1"/>
        <v>1677888.25</v>
      </c>
      <c r="P7" s="5">
        <f>'7.Rovatrend szerint'!D4</f>
        <v>20134659</v>
      </c>
    </row>
    <row r="8" spans="1:16" x14ac:dyDescent="0.2">
      <c r="A8" s="329" t="s">
        <v>36</v>
      </c>
      <c r="B8" s="341" t="s">
        <v>104</v>
      </c>
      <c r="C8" s="6" t="s">
        <v>142</v>
      </c>
      <c r="D8" s="228">
        <f t="shared" si="1"/>
        <v>1034241.1666666666</v>
      </c>
      <c r="E8" s="228">
        <f t="shared" si="1"/>
        <v>1034241.1666666666</v>
      </c>
      <c r="F8" s="228">
        <f t="shared" si="1"/>
        <v>1034241.1666666666</v>
      </c>
      <c r="G8" s="228">
        <f t="shared" si="1"/>
        <v>1034241.1666666666</v>
      </c>
      <c r="H8" s="228">
        <f t="shared" si="1"/>
        <v>1034241.1666666666</v>
      </c>
      <c r="I8" s="228">
        <f t="shared" si="1"/>
        <v>1034241.1666666666</v>
      </c>
      <c r="J8" s="228">
        <f t="shared" si="1"/>
        <v>1034241.1666666666</v>
      </c>
      <c r="K8" s="228">
        <f t="shared" si="1"/>
        <v>1034241.1666666666</v>
      </c>
      <c r="L8" s="228">
        <f t="shared" si="1"/>
        <v>1034241.1666666666</v>
      </c>
      <c r="M8" s="228">
        <f t="shared" si="1"/>
        <v>1034241.1666666666</v>
      </c>
      <c r="N8" s="228">
        <f t="shared" si="1"/>
        <v>1034241.1666666666</v>
      </c>
      <c r="O8" s="228">
        <f t="shared" si="1"/>
        <v>1034241.1666666666</v>
      </c>
      <c r="P8" s="5">
        <f>'7.Rovatrend szerint'!C5</f>
        <v>12410894</v>
      </c>
    </row>
    <row r="9" spans="1:16" x14ac:dyDescent="0.2">
      <c r="A9" s="329"/>
      <c r="B9" s="341"/>
      <c r="C9" s="6" t="s">
        <v>143</v>
      </c>
      <c r="D9" s="228">
        <f t="shared" si="1"/>
        <v>1033090.3333333334</v>
      </c>
      <c r="E9" s="228">
        <f t="shared" si="1"/>
        <v>1033090.3333333334</v>
      </c>
      <c r="F9" s="228">
        <f t="shared" si="1"/>
        <v>1033090.3333333334</v>
      </c>
      <c r="G9" s="228">
        <f t="shared" si="1"/>
        <v>1033090.3333333334</v>
      </c>
      <c r="H9" s="228">
        <f t="shared" si="1"/>
        <v>1033090.3333333334</v>
      </c>
      <c r="I9" s="228">
        <f t="shared" si="1"/>
        <v>1033090.3333333334</v>
      </c>
      <c r="J9" s="228">
        <f t="shared" si="1"/>
        <v>1033090.3333333334</v>
      </c>
      <c r="K9" s="228">
        <f t="shared" si="1"/>
        <v>1033090.3333333334</v>
      </c>
      <c r="L9" s="228">
        <f t="shared" si="1"/>
        <v>1033090.3333333334</v>
      </c>
      <c r="M9" s="228">
        <f t="shared" si="1"/>
        <v>1033090.3333333334</v>
      </c>
      <c r="N9" s="228">
        <f t="shared" si="1"/>
        <v>1033090.3333333334</v>
      </c>
      <c r="O9" s="228">
        <f t="shared" si="1"/>
        <v>1033090.3333333334</v>
      </c>
      <c r="P9" s="5">
        <f>'7.Rovatrend szerint'!D5</f>
        <v>12397084</v>
      </c>
    </row>
    <row r="10" spans="1:16" x14ac:dyDescent="0.2">
      <c r="A10" s="329" t="s">
        <v>37</v>
      </c>
      <c r="B10" s="328" t="s">
        <v>105</v>
      </c>
      <c r="C10" s="6" t="s">
        <v>142</v>
      </c>
      <c r="D10" s="228">
        <f t="shared" si="1"/>
        <v>100000</v>
      </c>
      <c r="E10" s="228">
        <f t="shared" si="1"/>
        <v>100000</v>
      </c>
      <c r="F10" s="228">
        <f t="shared" si="1"/>
        <v>100000</v>
      </c>
      <c r="G10" s="228">
        <f t="shared" si="1"/>
        <v>100000</v>
      </c>
      <c r="H10" s="228">
        <f t="shared" si="1"/>
        <v>100000</v>
      </c>
      <c r="I10" s="228">
        <f t="shared" si="1"/>
        <v>100000</v>
      </c>
      <c r="J10" s="228">
        <f t="shared" si="1"/>
        <v>100000</v>
      </c>
      <c r="K10" s="228">
        <f t="shared" si="1"/>
        <v>100000</v>
      </c>
      <c r="L10" s="228">
        <f t="shared" si="1"/>
        <v>100000</v>
      </c>
      <c r="M10" s="228">
        <f t="shared" si="1"/>
        <v>100000</v>
      </c>
      <c r="N10" s="228">
        <f t="shared" si="1"/>
        <v>100000</v>
      </c>
      <c r="O10" s="228">
        <f t="shared" si="1"/>
        <v>100000</v>
      </c>
      <c r="P10" s="5">
        <f>'7.Rovatrend szerint'!C6</f>
        <v>1200000</v>
      </c>
    </row>
    <row r="11" spans="1:16" x14ac:dyDescent="0.2">
      <c r="A11" s="329"/>
      <c r="B11" s="328"/>
      <c r="C11" s="6" t="s">
        <v>143</v>
      </c>
      <c r="D11" s="228">
        <f t="shared" si="1"/>
        <v>100000</v>
      </c>
      <c r="E11" s="228">
        <f t="shared" si="1"/>
        <v>100000</v>
      </c>
      <c r="F11" s="228">
        <f t="shared" si="1"/>
        <v>100000</v>
      </c>
      <c r="G11" s="228">
        <f t="shared" si="1"/>
        <v>100000</v>
      </c>
      <c r="H11" s="228">
        <f t="shared" si="1"/>
        <v>100000</v>
      </c>
      <c r="I11" s="228">
        <f t="shared" si="1"/>
        <v>100000</v>
      </c>
      <c r="J11" s="228">
        <f t="shared" si="1"/>
        <v>100000</v>
      </c>
      <c r="K11" s="228">
        <f t="shared" si="1"/>
        <v>100000</v>
      </c>
      <c r="L11" s="228">
        <f t="shared" si="1"/>
        <v>100000</v>
      </c>
      <c r="M11" s="228">
        <f t="shared" si="1"/>
        <v>100000</v>
      </c>
      <c r="N11" s="228">
        <f t="shared" si="1"/>
        <v>100000</v>
      </c>
      <c r="O11" s="228">
        <f t="shared" si="1"/>
        <v>100000</v>
      </c>
      <c r="P11" s="5">
        <f>'7.Rovatrend szerint'!D6</f>
        <v>1200000</v>
      </c>
    </row>
    <row r="12" spans="1:16" x14ac:dyDescent="0.2">
      <c r="A12" s="329" t="s">
        <v>319</v>
      </c>
      <c r="B12" s="328" t="s">
        <v>106</v>
      </c>
      <c r="C12" s="6" t="s">
        <v>142</v>
      </c>
      <c r="D12" s="228">
        <f t="shared" si="1"/>
        <v>0</v>
      </c>
      <c r="E12" s="228">
        <f t="shared" si="1"/>
        <v>0</v>
      </c>
      <c r="F12" s="228">
        <f t="shared" si="1"/>
        <v>0</v>
      </c>
      <c r="G12" s="228">
        <f t="shared" si="1"/>
        <v>0</v>
      </c>
      <c r="H12" s="228">
        <f t="shared" si="1"/>
        <v>0</v>
      </c>
      <c r="I12" s="228">
        <f t="shared" si="1"/>
        <v>0</v>
      </c>
      <c r="J12" s="228">
        <f t="shared" si="1"/>
        <v>0</v>
      </c>
      <c r="K12" s="228">
        <f t="shared" si="1"/>
        <v>0</v>
      </c>
      <c r="L12" s="228">
        <f t="shared" si="1"/>
        <v>0</v>
      </c>
      <c r="M12" s="228">
        <f t="shared" si="1"/>
        <v>0</v>
      </c>
      <c r="N12" s="228">
        <f t="shared" si="1"/>
        <v>0</v>
      </c>
      <c r="O12" s="228">
        <f t="shared" si="1"/>
        <v>0</v>
      </c>
      <c r="P12" s="5">
        <f>'7.Rovatrend szerint'!C7</f>
        <v>0</v>
      </c>
    </row>
    <row r="13" spans="1:16" x14ac:dyDescent="0.2">
      <c r="A13" s="329"/>
      <c r="B13" s="328"/>
      <c r="C13" s="6" t="s">
        <v>143</v>
      </c>
      <c r="D13" s="228">
        <f t="shared" si="1"/>
        <v>328676</v>
      </c>
      <c r="E13" s="228">
        <f t="shared" si="1"/>
        <v>328676</v>
      </c>
      <c r="F13" s="228">
        <f t="shared" si="1"/>
        <v>328676</v>
      </c>
      <c r="G13" s="228">
        <f t="shared" si="1"/>
        <v>328676</v>
      </c>
      <c r="H13" s="228">
        <f t="shared" si="1"/>
        <v>328676</v>
      </c>
      <c r="I13" s="228">
        <f t="shared" si="1"/>
        <v>328676</v>
      </c>
      <c r="J13" s="228">
        <f t="shared" si="1"/>
        <v>328676</v>
      </c>
      <c r="K13" s="228">
        <f t="shared" si="1"/>
        <v>328676</v>
      </c>
      <c r="L13" s="228">
        <f t="shared" si="1"/>
        <v>328676</v>
      </c>
      <c r="M13" s="228">
        <f t="shared" si="1"/>
        <v>328676</v>
      </c>
      <c r="N13" s="228">
        <f t="shared" si="1"/>
        <v>328676</v>
      </c>
      <c r="O13" s="228">
        <f t="shared" si="1"/>
        <v>328676</v>
      </c>
      <c r="P13" s="5">
        <f>'7.Rovatrend szerint'!D7</f>
        <v>3944112</v>
      </c>
    </row>
    <row r="14" spans="1:16" x14ac:dyDescent="0.2">
      <c r="A14" s="329" t="s">
        <v>31</v>
      </c>
      <c r="B14" s="328" t="s">
        <v>107</v>
      </c>
      <c r="C14" s="6" t="s">
        <v>142</v>
      </c>
      <c r="D14" s="228">
        <f t="shared" si="1"/>
        <v>1585868.5833333333</v>
      </c>
      <c r="E14" s="228">
        <f t="shared" si="1"/>
        <v>1585868.5833333333</v>
      </c>
      <c r="F14" s="228">
        <f t="shared" si="1"/>
        <v>1585868.5833333333</v>
      </c>
      <c r="G14" s="228">
        <f t="shared" si="1"/>
        <v>1585868.5833333333</v>
      </c>
      <c r="H14" s="228">
        <f t="shared" si="1"/>
        <v>1585868.5833333333</v>
      </c>
      <c r="I14" s="228">
        <f t="shared" si="1"/>
        <v>1585868.5833333333</v>
      </c>
      <c r="J14" s="228">
        <f t="shared" si="1"/>
        <v>1585868.5833333333</v>
      </c>
      <c r="K14" s="228">
        <f t="shared" si="1"/>
        <v>1585868.5833333333</v>
      </c>
      <c r="L14" s="228">
        <f t="shared" si="1"/>
        <v>1585868.5833333333</v>
      </c>
      <c r="M14" s="228">
        <f t="shared" si="1"/>
        <v>1585868.5833333333</v>
      </c>
      <c r="N14" s="228">
        <f t="shared" si="1"/>
        <v>1585868.5833333333</v>
      </c>
      <c r="O14" s="228">
        <f t="shared" si="1"/>
        <v>1585868.5833333333</v>
      </c>
      <c r="P14" s="5">
        <f>'7.Rovatrend szerint'!C8</f>
        <v>19030423</v>
      </c>
    </row>
    <row r="15" spans="1:16" x14ac:dyDescent="0.2">
      <c r="A15" s="329"/>
      <c r="B15" s="328"/>
      <c r="C15" s="6" t="s">
        <v>143</v>
      </c>
      <c r="D15" s="228">
        <f t="shared" si="1"/>
        <v>1395533.8333333333</v>
      </c>
      <c r="E15" s="228">
        <f t="shared" si="1"/>
        <v>1395533.8333333333</v>
      </c>
      <c r="F15" s="228">
        <f t="shared" si="1"/>
        <v>1395533.8333333333</v>
      </c>
      <c r="G15" s="228">
        <f t="shared" si="1"/>
        <v>1395533.8333333333</v>
      </c>
      <c r="H15" s="228">
        <f t="shared" si="1"/>
        <v>1395533.8333333333</v>
      </c>
      <c r="I15" s="228">
        <f t="shared" si="1"/>
        <v>1395533.8333333333</v>
      </c>
      <c r="J15" s="228">
        <f t="shared" si="1"/>
        <v>1395533.8333333333</v>
      </c>
      <c r="K15" s="228">
        <f t="shared" si="1"/>
        <v>1395533.8333333333</v>
      </c>
      <c r="L15" s="228">
        <f t="shared" si="1"/>
        <v>1395533.8333333333</v>
      </c>
      <c r="M15" s="228">
        <f t="shared" si="1"/>
        <v>1395533.8333333333</v>
      </c>
      <c r="N15" s="228">
        <f t="shared" si="1"/>
        <v>1395533.8333333333</v>
      </c>
      <c r="O15" s="228">
        <f t="shared" si="1"/>
        <v>1395533.8333333333</v>
      </c>
      <c r="P15" s="5">
        <f>'7.Rovatrend szerint'!D8</f>
        <v>16746406</v>
      </c>
    </row>
    <row r="16" spans="1:16" x14ac:dyDescent="0.2">
      <c r="A16" s="322" t="s">
        <v>73</v>
      </c>
      <c r="B16" s="323" t="s">
        <v>108</v>
      </c>
      <c r="C16" s="28" t="s">
        <v>142</v>
      </c>
      <c r="D16" s="26">
        <f>D4+D6+D8+D10+D12+D14</f>
        <v>5753920.416666667</v>
      </c>
      <c r="E16" s="26">
        <f t="shared" ref="E16:O16" si="2">E4+E6+E8+E10+E12+E14</f>
        <v>5753920.416666667</v>
      </c>
      <c r="F16" s="26">
        <f t="shared" si="2"/>
        <v>5753920.416666667</v>
      </c>
      <c r="G16" s="26">
        <f t="shared" si="2"/>
        <v>5753920.416666667</v>
      </c>
      <c r="H16" s="26">
        <f t="shared" si="2"/>
        <v>5753920.416666667</v>
      </c>
      <c r="I16" s="26">
        <f t="shared" si="2"/>
        <v>5753920.416666667</v>
      </c>
      <c r="J16" s="26">
        <f t="shared" si="2"/>
        <v>5753920.416666667</v>
      </c>
      <c r="K16" s="26">
        <f t="shared" si="2"/>
        <v>5753920.416666667</v>
      </c>
      <c r="L16" s="26">
        <f t="shared" si="2"/>
        <v>5753920.416666667</v>
      </c>
      <c r="M16" s="26">
        <f t="shared" si="2"/>
        <v>5753920.416666667</v>
      </c>
      <c r="N16" s="26">
        <f t="shared" si="2"/>
        <v>5753920.416666667</v>
      </c>
      <c r="O16" s="26">
        <f t="shared" si="2"/>
        <v>5753920.416666667</v>
      </c>
      <c r="P16" s="5">
        <f>SUM(D16:O16)</f>
        <v>69047044.999999985</v>
      </c>
    </row>
    <row r="17" spans="1:16" x14ac:dyDescent="0.2">
      <c r="A17" s="322"/>
      <c r="B17" s="323"/>
      <c r="C17" s="28" t="s">
        <v>143</v>
      </c>
      <c r="D17" s="26">
        <f>D5+D7+D9+D11+D13+D15</f>
        <v>5985484.416666667</v>
      </c>
      <c r="E17" s="26">
        <f t="shared" ref="E17:O17" si="3">E5+E7+E9+E11+E13+E15</f>
        <v>5985484.416666667</v>
      </c>
      <c r="F17" s="26">
        <f t="shared" si="3"/>
        <v>5985484.416666667</v>
      </c>
      <c r="G17" s="26">
        <f t="shared" si="3"/>
        <v>5985484.416666667</v>
      </c>
      <c r="H17" s="26">
        <f t="shared" si="3"/>
        <v>5985484.416666667</v>
      </c>
      <c r="I17" s="26">
        <f t="shared" si="3"/>
        <v>5985484.416666667</v>
      </c>
      <c r="J17" s="26">
        <f t="shared" si="3"/>
        <v>5985484.416666667</v>
      </c>
      <c r="K17" s="26">
        <f t="shared" si="3"/>
        <v>5985484.416666667</v>
      </c>
      <c r="L17" s="26">
        <f t="shared" si="3"/>
        <v>5985484.416666667</v>
      </c>
      <c r="M17" s="26">
        <f t="shared" si="3"/>
        <v>5985484.416666667</v>
      </c>
      <c r="N17" s="26">
        <f t="shared" si="3"/>
        <v>5985484.416666667</v>
      </c>
      <c r="O17" s="26">
        <f t="shared" si="3"/>
        <v>5985484.416666667</v>
      </c>
      <c r="P17" s="5">
        <f t="shared" ref="P17:P43" si="4">SUM(D17:O17)</f>
        <v>71825812.999999985</v>
      </c>
    </row>
    <row r="18" spans="1:16" x14ac:dyDescent="0.2">
      <c r="A18" s="322" t="s">
        <v>109</v>
      </c>
      <c r="B18" s="323" t="s">
        <v>110</v>
      </c>
      <c r="C18" s="28" t="s">
        <v>142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>'7.Rovatrend szerint'!C10</f>
        <v>0</v>
      </c>
    </row>
    <row r="19" spans="1:16" x14ac:dyDescent="0.2">
      <c r="A19" s="322"/>
      <c r="B19" s="323"/>
      <c r="C19" s="28" t="s">
        <v>143</v>
      </c>
      <c r="D19" s="228">
        <f t="shared" ref="D19:N19" si="5">$P19/12</f>
        <v>145292.83333333334</v>
      </c>
      <c r="E19" s="228">
        <f t="shared" si="5"/>
        <v>145292.83333333334</v>
      </c>
      <c r="F19" s="228">
        <f t="shared" si="5"/>
        <v>145292.83333333334</v>
      </c>
      <c r="G19" s="228">
        <f t="shared" si="5"/>
        <v>145292.83333333334</v>
      </c>
      <c r="H19" s="228">
        <f t="shared" si="5"/>
        <v>145292.83333333334</v>
      </c>
      <c r="I19" s="228">
        <f t="shared" si="5"/>
        <v>145292.83333333334</v>
      </c>
      <c r="J19" s="228">
        <f t="shared" si="5"/>
        <v>145292.83333333334</v>
      </c>
      <c r="K19" s="228">
        <f t="shared" si="5"/>
        <v>145292.83333333334</v>
      </c>
      <c r="L19" s="228">
        <f t="shared" si="5"/>
        <v>145292.83333333334</v>
      </c>
      <c r="M19" s="228">
        <f t="shared" si="5"/>
        <v>145292.83333333334</v>
      </c>
      <c r="N19" s="228">
        <f t="shared" si="5"/>
        <v>145292.83333333334</v>
      </c>
      <c r="O19" s="228">
        <f t="shared" ref="O19:O27" si="6">$P19/12</f>
        <v>145292.83333333334</v>
      </c>
      <c r="P19" s="5">
        <f>'7.Rovatrend szerint'!D10</f>
        <v>1743514</v>
      </c>
    </row>
    <row r="20" spans="1:16" x14ac:dyDescent="0.2">
      <c r="A20" s="335" t="s">
        <v>377</v>
      </c>
      <c r="B20" s="337" t="s">
        <v>378</v>
      </c>
      <c r="C20" s="6" t="s">
        <v>142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5">
        <f>'7.Rovatrend szerint'!C12</f>
        <v>0</v>
      </c>
    </row>
    <row r="21" spans="1:16" x14ac:dyDescent="0.2">
      <c r="A21" s="336"/>
      <c r="B21" s="338"/>
      <c r="C21" s="6" t="s">
        <v>143</v>
      </c>
      <c r="D21" s="228">
        <f t="shared" ref="D21:N27" si="7">$P21/12</f>
        <v>3239.6666666666665</v>
      </c>
      <c r="E21" s="228">
        <f t="shared" si="7"/>
        <v>3239.6666666666665</v>
      </c>
      <c r="F21" s="228">
        <f t="shared" si="7"/>
        <v>3239.6666666666665</v>
      </c>
      <c r="G21" s="228">
        <f t="shared" si="7"/>
        <v>3239.6666666666665</v>
      </c>
      <c r="H21" s="228">
        <f t="shared" si="7"/>
        <v>3239.6666666666665</v>
      </c>
      <c r="I21" s="228">
        <f t="shared" si="7"/>
        <v>3239.6666666666665</v>
      </c>
      <c r="J21" s="228">
        <f t="shared" si="7"/>
        <v>3239.6666666666665</v>
      </c>
      <c r="K21" s="228">
        <f t="shared" si="7"/>
        <v>3239.6666666666665</v>
      </c>
      <c r="L21" s="228">
        <f t="shared" si="7"/>
        <v>3239.6666666666665</v>
      </c>
      <c r="M21" s="228">
        <f t="shared" si="7"/>
        <v>3239.6666666666665</v>
      </c>
      <c r="N21" s="228">
        <f t="shared" si="7"/>
        <v>3239.6666666666665</v>
      </c>
      <c r="O21" s="228">
        <f t="shared" si="6"/>
        <v>3239.6666666666665</v>
      </c>
      <c r="P21" s="5">
        <f>'7.Rovatrend szerint'!D12</f>
        <v>38876</v>
      </c>
    </row>
    <row r="22" spans="1:16" x14ac:dyDescent="0.2">
      <c r="A22" s="329" t="s">
        <v>28</v>
      </c>
      <c r="B22" s="328" t="s">
        <v>32</v>
      </c>
      <c r="C22" s="6" t="s">
        <v>142</v>
      </c>
      <c r="D22" s="228">
        <f t="shared" si="7"/>
        <v>68333.333333333328</v>
      </c>
      <c r="E22" s="228">
        <f t="shared" si="7"/>
        <v>68333.333333333328</v>
      </c>
      <c r="F22" s="228">
        <f t="shared" si="7"/>
        <v>68333.333333333328</v>
      </c>
      <c r="G22" s="228">
        <f t="shared" si="7"/>
        <v>68333.333333333328</v>
      </c>
      <c r="H22" s="228">
        <f t="shared" si="7"/>
        <v>68333.333333333328</v>
      </c>
      <c r="I22" s="228">
        <f t="shared" si="7"/>
        <v>68333.333333333328</v>
      </c>
      <c r="J22" s="228">
        <f t="shared" si="7"/>
        <v>68333.333333333328</v>
      </c>
      <c r="K22" s="228">
        <f t="shared" si="7"/>
        <v>68333.333333333328</v>
      </c>
      <c r="L22" s="228">
        <f t="shared" si="7"/>
        <v>68333.333333333328</v>
      </c>
      <c r="M22" s="228">
        <f t="shared" si="7"/>
        <v>68333.333333333328</v>
      </c>
      <c r="N22" s="228">
        <f t="shared" si="7"/>
        <v>68333.333333333328</v>
      </c>
      <c r="O22" s="228">
        <f t="shared" si="6"/>
        <v>68333.333333333328</v>
      </c>
      <c r="P22" s="5">
        <f>'7.Rovatrend szerint'!C13</f>
        <v>820000</v>
      </c>
    </row>
    <row r="23" spans="1:16" x14ac:dyDescent="0.2">
      <c r="A23" s="329"/>
      <c r="B23" s="328"/>
      <c r="C23" s="6" t="s">
        <v>143</v>
      </c>
      <c r="D23" s="228">
        <f t="shared" si="7"/>
        <v>107144.58333333333</v>
      </c>
      <c r="E23" s="228">
        <f t="shared" si="7"/>
        <v>107144.58333333333</v>
      </c>
      <c r="F23" s="228">
        <f t="shared" si="7"/>
        <v>107144.58333333333</v>
      </c>
      <c r="G23" s="228">
        <f t="shared" si="7"/>
        <v>107144.58333333333</v>
      </c>
      <c r="H23" s="228">
        <f t="shared" si="7"/>
        <v>107144.58333333333</v>
      </c>
      <c r="I23" s="228">
        <f t="shared" si="7"/>
        <v>107144.58333333333</v>
      </c>
      <c r="J23" s="228">
        <f t="shared" si="7"/>
        <v>107144.58333333333</v>
      </c>
      <c r="K23" s="228">
        <f t="shared" si="7"/>
        <v>107144.58333333333</v>
      </c>
      <c r="L23" s="228">
        <f t="shared" si="7"/>
        <v>107144.58333333333</v>
      </c>
      <c r="M23" s="228">
        <f t="shared" si="7"/>
        <v>107144.58333333333</v>
      </c>
      <c r="N23" s="228">
        <f t="shared" si="7"/>
        <v>107144.58333333333</v>
      </c>
      <c r="O23" s="228">
        <f t="shared" si="6"/>
        <v>107144.58333333333</v>
      </c>
      <c r="P23" s="5">
        <f>'7.Rovatrend szerint'!D13</f>
        <v>1285735</v>
      </c>
    </row>
    <row r="24" spans="1:16" x14ac:dyDescent="0.2">
      <c r="A24" s="329" t="s">
        <v>29</v>
      </c>
      <c r="B24" s="328" t="s">
        <v>33</v>
      </c>
      <c r="C24" s="6" t="s">
        <v>142</v>
      </c>
      <c r="D24" s="228">
        <f t="shared" si="7"/>
        <v>158333.33333333334</v>
      </c>
      <c r="E24" s="228">
        <f t="shared" si="7"/>
        <v>158333.33333333334</v>
      </c>
      <c r="F24" s="228">
        <f t="shared" si="7"/>
        <v>158333.33333333334</v>
      </c>
      <c r="G24" s="228">
        <f t="shared" si="7"/>
        <v>158333.33333333334</v>
      </c>
      <c r="H24" s="228">
        <f t="shared" si="7"/>
        <v>158333.33333333334</v>
      </c>
      <c r="I24" s="228">
        <f t="shared" si="7"/>
        <v>158333.33333333334</v>
      </c>
      <c r="J24" s="228">
        <f t="shared" si="7"/>
        <v>158333.33333333334</v>
      </c>
      <c r="K24" s="228">
        <f t="shared" si="7"/>
        <v>158333.33333333334</v>
      </c>
      <c r="L24" s="228">
        <f t="shared" si="7"/>
        <v>158333.33333333334</v>
      </c>
      <c r="M24" s="228">
        <f t="shared" si="7"/>
        <v>158333.33333333334</v>
      </c>
      <c r="N24" s="228">
        <f t="shared" si="7"/>
        <v>158333.33333333334</v>
      </c>
      <c r="O24" s="228">
        <f t="shared" si="6"/>
        <v>158333.33333333334</v>
      </c>
      <c r="P24" s="5">
        <f>'7.Rovatrend szerint'!C14</f>
        <v>1900000</v>
      </c>
    </row>
    <row r="25" spans="1:16" x14ac:dyDescent="0.2">
      <c r="A25" s="329"/>
      <c r="B25" s="328"/>
      <c r="C25" s="6" t="s">
        <v>143</v>
      </c>
      <c r="D25" s="228">
        <f t="shared" si="7"/>
        <v>182178.75</v>
      </c>
      <c r="E25" s="228">
        <f t="shared" si="7"/>
        <v>182178.75</v>
      </c>
      <c r="F25" s="228">
        <f t="shared" si="7"/>
        <v>182178.75</v>
      </c>
      <c r="G25" s="228">
        <f t="shared" si="7"/>
        <v>182178.75</v>
      </c>
      <c r="H25" s="228">
        <f t="shared" si="7"/>
        <v>182178.75</v>
      </c>
      <c r="I25" s="228">
        <f t="shared" si="7"/>
        <v>182178.75</v>
      </c>
      <c r="J25" s="228">
        <f t="shared" si="7"/>
        <v>182178.75</v>
      </c>
      <c r="K25" s="228">
        <f t="shared" si="7"/>
        <v>182178.75</v>
      </c>
      <c r="L25" s="228">
        <f t="shared" si="7"/>
        <v>182178.75</v>
      </c>
      <c r="M25" s="228">
        <f t="shared" si="7"/>
        <v>182178.75</v>
      </c>
      <c r="N25" s="228">
        <f t="shared" si="7"/>
        <v>182178.75</v>
      </c>
      <c r="O25" s="228">
        <f t="shared" si="6"/>
        <v>182178.75</v>
      </c>
      <c r="P25" s="5">
        <f>'7.Rovatrend szerint'!D14</f>
        <v>2186145</v>
      </c>
    </row>
    <row r="26" spans="1:16" x14ac:dyDescent="0.2">
      <c r="A26" s="329" t="s">
        <v>27</v>
      </c>
      <c r="B26" s="328" t="s">
        <v>111</v>
      </c>
      <c r="C26" s="6" t="s">
        <v>142</v>
      </c>
      <c r="D26" s="228">
        <f t="shared" si="7"/>
        <v>35833.333333333336</v>
      </c>
      <c r="E26" s="228">
        <f t="shared" si="7"/>
        <v>35833.333333333336</v>
      </c>
      <c r="F26" s="228">
        <f t="shared" si="7"/>
        <v>35833.333333333336</v>
      </c>
      <c r="G26" s="228">
        <f t="shared" si="7"/>
        <v>35833.333333333336</v>
      </c>
      <c r="H26" s="228">
        <f t="shared" si="7"/>
        <v>35833.333333333336</v>
      </c>
      <c r="I26" s="228">
        <f t="shared" si="7"/>
        <v>35833.333333333336</v>
      </c>
      <c r="J26" s="228">
        <f t="shared" si="7"/>
        <v>35833.333333333336</v>
      </c>
      <c r="K26" s="228">
        <f t="shared" si="7"/>
        <v>35833.333333333336</v>
      </c>
      <c r="L26" s="228">
        <f t="shared" si="7"/>
        <v>35833.333333333336</v>
      </c>
      <c r="M26" s="228">
        <f t="shared" si="7"/>
        <v>35833.333333333336</v>
      </c>
      <c r="N26" s="228">
        <f t="shared" si="7"/>
        <v>35833.333333333336</v>
      </c>
      <c r="O26" s="228">
        <f t="shared" si="6"/>
        <v>35833.333333333336</v>
      </c>
      <c r="P26" s="5">
        <f>'7.Rovatrend szerint'!C15</f>
        <v>430000</v>
      </c>
    </row>
    <row r="27" spans="1:16" x14ac:dyDescent="0.2">
      <c r="A27" s="329"/>
      <c r="B27" s="328"/>
      <c r="C27" s="6" t="s">
        <v>143</v>
      </c>
      <c r="D27" s="228">
        <f t="shared" si="7"/>
        <v>96861.666666666672</v>
      </c>
      <c r="E27" s="228">
        <f t="shared" si="7"/>
        <v>96861.666666666672</v>
      </c>
      <c r="F27" s="228">
        <f t="shared" si="7"/>
        <v>96861.666666666672</v>
      </c>
      <c r="G27" s="228">
        <f t="shared" si="7"/>
        <v>96861.666666666672</v>
      </c>
      <c r="H27" s="228">
        <f t="shared" si="7"/>
        <v>96861.666666666672</v>
      </c>
      <c r="I27" s="228">
        <f t="shared" si="7"/>
        <v>96861.666666666672</v>
      </c>
      <c r="J27" s="228">
        <f t="shared" si="7"/>
        <v>96861.666666666672</v>
      </c>
      <c r="K27" s="228">
        <f t="shared" si="7"/>
        <v>96861.666666666672</v>
      </c>
      <c r="L27" s="228">
        <f t="shared" si="7"/>
        <v>96861.666666666672</v>
      </c>
      <c r="M27" s="228">
        <f t="shared" si="7"/>
        <v>96861.666666666672</v>
      </c>
      <c r="N27" s="228">
        <f t="shared" si="7"/>
        <v>96861.666666666672</v>
      </c>
      <c r="O27" s="228">
        <f t="shared" si="6"/>
        <v>96861.666666666672</v>
      </c>
      <c r="P27" s="5">
        <f>'7.Rovatrend szerint'!D15</f>
        <v>1162340</v>
      </c>
    </row>
    <row r="28" spans="1:16" x14ac:dyDescent="0.2">
      <c r="A28" s="329" t="s">
        <v>30</v>
      </c>
      <c r="B28" s="328" t="s">
        <v>112</v>
      </c>
      <c r="C28" s="6" t="s">
        <v>142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4"/>
        <v>0</v>
      </c>
    </row>
    <row r="29" spans="1:16" x14ac:dyDescent="0.2">
      <c r="A29" s="329"/>
      <c r="B29" s="328"/>
      <c r="C29" s="6" t="s">
        <v>143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4"/>
        <v>0</v>
      </c>
    </row>
    <row r="30" spans="1:16" x14ac:dyDescent="0.2">
      <c r="A30" s="329" t="s">
        <v>75</v>
      </c>
      <c r="B30" s="328" t="s">
        <v>76</v>
      </c>
      <c r="C30" s="6" t="s">
        <v>142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4"/>
        <v>0</v>
      </c>
    </row>
    <row r="31" spans="1:16" x14ac:dyDescent="0.2">
      <c r="A31" s="329"/>
      <c r="B31" s="328"/>
      <c r="C31" s="6" t="s">
        <v>143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4"/>
        <v>0</v>
      </c>
    </row>
    <row r="32" spans="1:16" x14ac:dyDescent="0.2">
      <c r="A32" s="329" t="s">
        <v>113</v>
      </c>
      <c r="B32" s="328" t="s">
        <v>114</v>
      </c>
      <c r="C32" s="6" t="s">
        <v>142</v>
      </c>
      <c r="D32" s="228">
        <f t="shared" ref="D32:N33" si="8">$P32/12</f>
        <v>87166.666666666672</v>
      </c>
      <c r="E32" s="228">
        <f t="shared" si="8"/>
        <v>87166.666666666672</v>
      </c>
      <c r="F32" s="228">
        <f t="shared" si="8"/>
        <v>87166.666666666672</v>
      </c>
      <c r="G32" s="228">
        <f t="shared" si="8"/>
        <v>87166.666666666672</v>
      </c>
      <c r="H32" s="228">
        <f t="shared" si="8"/>
        <v>87166.666666666672</v>
      </c>
      <c r="I32" s="228">
        <f t="shared" si="8"/>
        <v>87166.666666666672</v>
      </c>
      <c r="J32" s="228">
        <f t="shared" si="8"/>
        <v>87166.666666666672</v>
      </c>
      <c r="K32" s="228">
        <f t="shared" si="8"/>
        <v>87166.666666666672</v>
      </c>
      <c r="L32" s="228">
        <f t="shared" si="8"/>
        <v>87166.666666666672</v>
      </c>
      <c r="M32" s="228">
        <f t="shared" si="8"/>
        <v>87166.666666666672</v>
      </c>
      <c r="N32" s="228">
        <f t="shared" si="8"/>
        <v>87166.666666666672</v>
      </c>
      <c r="O32" s="228">
        <f t="shared" ref="O32:O33" si="9">$P32/12</f>
        <v>87166.666666666672</v>
      </c>
      <c r="P32" s="5">
        <f>'7.Rovatrend szerint'!C16</f>
        <v>1046000</v>
      </c>
    </row>
    <row r="33" spans="1:16" x14ac:dyDescent="0.2">
      <c r="A33" s="329"/>
      <c r="B33" s="328"/>
      <c r="C33" s="6" t="s">
        <v>143</v>
      </c>
      <c r="D33" s="228">
        <f t="shared" si="8"/>
        <v>116999.66666666667</v>
      </c>
      <c r="E33" s="228">
        <f t="shared" si="8"/>
        <v>116999.66666666667</v>
      </c>
      <c r="F33" s="228">
        <f t="shared" si="8"/>
        <v>116999.66666666667</v>
      </c>
      <c r="G33" s="228">
        <f t="shared" si="8"/>
        <v>116999.66666666667</v>
      </c>
      <c r="H33" s="228">
        <f t="shared" si="8"/>
        <v>116999.66666666667</v>
      </c>
      <c r="I33" s="228">
        <f t="shared" si="8"/>
        <v>116999.66666666667</v>
      </c>
      <c r="J33" s="228">
        <f t="shared" si="8"/>
        <v>116999.66666666667</v>
      </c>
      <c r="K33" s="228">
        <f t="shared" si="8"/>
        <v>116999.66666666667</v>
      </c>
      <c r="L33" s="228">
        <f t="shared" si="8"/>
        <v>116999.66666666667</v>
      </c>
      <c r="M33" s="228">
        <f t="shared" si="8"/>
        <v>116999.66666666667</v>
      </c>
      <c r="N33" s="228">
        <f t="shared" si="8"/>
        <v>116999.66666666667</v>
      </c>
      <c r="O33" s="228">
        <f t="shared" si="9"/>
        <v>116999.66666666667</v>
      </c>
      <c r="P33" s="5">
        <f>'7.Rovatrend szerint'!D16</f>
        <v>1403996</v>
      </c>
    </row>
    <row r="34" spans="1:16" x14ac:dyDescent="0.2">
      <c r="A34" s="322" t="s">
        <v>77</v>
      </c>
      <c r="B34" s="323" t="s">
        <v>78</v>
      </c>
      <c r="C34" s="24" t="s">
        <v>142</v>
      </c>
      <c r="D34" s="25">
        <f>D20+D22+D24+D26+D28+D30+D32</f>
        <v>349666.66666666669</v>
      </c>
      <c r="E34" s="25">
        <f>E20+E22+E24+E26+E28+E30+E32</f>
        <v>349666.66666666669</v>
      </c>
      <c r="F34" s="25">
        <f t="shared" ref="F34:O34" si="10">F20+F22+F24+F26+F28+F30+F32</f>
        <v>349666.66666666669</v>
      </c>
      <c r="G34" s="25">
        <f t="shared" si="10"/>
        <v>349666.66666666669</v>
      </c>
      <c r="H34" s="25">
        <f t="shared" si="10"/>
        <v>349666.66666666669</v>
      </c>
      <c r="I34" s="25">
        <f t="shared" si="10"/>
        <v>349666.66666666669</v>
      </c>
      <c r="J34" s="25">
        <f t="shared" si="10"/>
        <v>349666.66666666669</v>
      </c>
      <c r="K34" s="25">
        <f t="shared" si="10"/>
        <v>349666.66666666669</v>
      </c>
      <c r="L34" s="25">
        <f t="shared" si="10"/>
        <v>349666.66666666669</v>
      </c>
      <c r="M34" s="25">
        <f t="shared" si="10"/>
        <v>349666.66666666669</v>
      </c>
      <c r="N34" s="25">
        <f t="shared" si="10"/>
        <v>349666.66666666669</v>
      </c>
      <c r="O34" s="25">
        <f t="shared" si="10"/>
        <v>349666.66666666669</v>
      </c>
      <c r="P34" s="5">
        <f t="shared" si="4"/>
        <v>4195999.9999999991</v>
      </c>
    </row>
    <row r="35" spans="1:16" x14ac:dyDescent="0.2">
      <c r="A35" s="322"/>
      <c r="B35" s="323"/>
      <c r="C35" s="24" t="s">
        <v>143</v>
      </c>
      <c r="D35" s="25">
        <f>D21+D23+D25+D27+D29+D31+D33</f>
        <v>506424.33333333337</v>
      </c>
      <c r="E35" s="25">
        <f t="shared" ref="E35:O35" si="11">E21+E23+E25+E27+E29+E31+E33</f>
        <v>506424.33333333337</v>
      </c>
      <c r="F35" s="25">
        <f t="shared" si="11"/>
        <v>506424.33333333337</v>
      </c>
      <c r="G35" s="25">
        <f t="shared" si="11"/>
        <v>506424.33333333337</v>
      </c>
      <c r="H35" s="25">
        <f t="shared" si="11"/>
        <v>506424.33333333337</v>
      </c>
      <c r="I35" s="25">
        <f t="shared" si="11"/>
        <v>506424.33333333337</v>
      </c>
      <c r="J35" s="25">
        <f t="shared" si="11"/>
        <v>506424.33333333337</v>
      </c>
      <c r="K35" s="25">
        <f t="shared" si="11"/>
        <v>506424.33333333337</v>
      </c>
      <c r="L35" s="25">
        <f t="shared" si="11"/>
        <v>506424.33333333337</v>
      </c>
      <c r="M35" s="25">
        <f t="shared" si="11"/>
        <v>506424.33333333337</v>
      </c>
      <c r="N35" s="25">
        <f t="shared" si="11"/>
        <v>506424.33333333337</v>
      </c>
      <c r="O35" s="25">
        <f t="shared" si="11"/>
        <v>506424.33333333337</v>
      </c>
      <c r="P35" s="5">
        <f t="shared" si="4"/>
        <v>6077092</v>
      </c>
    </row>
    <row r="36" spans="1:16" x14ac:dyDescent="0.2">
      <c r="A36" s="322" t="s">
        <v>79</v>
      </c>
      <c r="B36" s="323" t="s">
        <v>80</v>
      </c>
      <c r="C36" s="24" t="s">
        <v>142</v>
      </c>
      <c r="D36" s="25">
        <f t="shared" ref="D36:N39" si="12">$P36/12</f>
        <v>390000</v>
      </c>
      <c r="E36" s="25">
        <f t="shared" si="12"/>
        <v>390000</v>
      </c>
      <c r="F36" s="25">
        <f t="shared" si="12"/>
        <v>390000</v>
      </c>
      <c r="G36" s="25">
        <f t="shared" si="12"/>
        <v>390000</v>
      </c>
      <c r="H36" s="25">
        <f t="shared" si="12"/>
        <v>390000</v>
      </c>
      <c r="I36" s="25">
        <f t="shared" si="12"/>
        <v>390000</v>
      </c>
      <c r="J36" s="25">
        <f t="shared" si="12"/>
        <v>390000</v>
      </c>
      <c r="K36" s="25">
        <f t="shared" si="12"/>
        <v>390000</v>
      </c>
      <c r="L36" s="25">
        <f t="shared" si="12"/>
        <v>390000</v>
      </c>
      <c r="M36" s="25">
        <f t="shared" si="12"/>
        <v>390000</v>
      </c>
      <c r="N36" s="25">
        <f t="shared" si="12"/>
        <v>390000</v>
      </c>
      <c r="O36" s="25">
        <f t="shared" ref="O36:O41" si="13">$P36/12</f>
        <v>390000</v>
      </c>
      <c r="P36" s="5">
        <f>'7.Rovatrend szerint'!C25</f>
        <v>4680000</v>
      </c>
    </row>
    <row r="37" spans="1:16" x14ac:dyDescent="0.2">
      <c r="A37" s="322"/>
      <c r="B37" s="323"/>
      <c r="C37" s="24" t="s">
        <v>143</v>
      </c>
      <c r="D37" s="25">
        <f t="shared" si="12"/>
        <v>632359.58333333337</v>
      </c>
      <c r="E37" s="25">
        <f t="shared" si="12"/>
        <v>632359.58333333337</v>
      </c>
      <c r="F37" s="25">
        <f t="shared" si="12"/>
        <v>632359.58333333337</v>
      </c>
      <c r="G37" s="25">
        <f t="shared" si="12"/>
        <v>632359.58333333337</v>
      </c>
      <c r="H37" s="25">
        <f t="shared" si="12"/>
        <v>632359.58333333337</v>
      </c>
      <c r="I37" s="25">
        <f t="shared" si="12"/>
        <v>632359.58333333337</v>
      </c>
      <c r="J37" s="25">
        <f t="shared" si="12"/>
        <v>632359.58333333337</v>
      </c>
      <c r="K37" s="25">
        <f t="shared" si="12"/>
        <v>632359.58333333337</v>
      </c>
      <c r="L37" s="25">
        <f t="shared" si="12"/>
        <v>632359.58333333337</v>
      </c>
      <c r="M37" s="25">
        <f t="shared" si="12"/>
        <v>632359.58333333337</v>
      </c>
      <c r="N37" s="25">
        <f t="shared" si="12"/>
        <v>632359.58333333337</v>
      </c>
      <c r="O37" s="25">
        <f t="shared" si="13"/>
        <v>632359.58333333337</v>
      </c>
      <c r="P37" s="5">
        <f>'7.Rovatrend szerint'!D25</f>
        <v>7588315</v>
      </c>
    </row>
    <row r="38" spans="1:16" x14ac:dyDescent="0.2">
      <c r="A38" s="322" t="s">
        <v>82</v>
      </c>
      <c r="B38" s="323" t="s">
        <v>81</v>
      </c>
      <c r="C38" s="24" t="s">
        <v>142</v>
      </c>
      <c r="D38" s="228">
        <f t="shared" si="12"/>
        <v>33333.333333333336</v>
      </c>
      <c r="E38" s="228">
        <f t="shared" si="12"/>
        <v>33333.333333333336</v>
      </c>
      <c r="F38" s="228">
        <f t="shared" si="12"/>
        <v>33333.333333333336</v>
      </c>
      <c r="G38" s="228">
        <f t="shared" si="12"/>
        <v>33333.333333333336</v>
      </c>
      <c r="H38" s="228">
        <f t="shared" si="12"/>
        <v>33333.333333333336</v>
      </c>
      <c r="I38" s="228">
        <f t="shared" si="12"/>
        <v>33333.333333333336</v>
      </c>
      <c r="J38" s="228">
        <f t="shared" si="12"/>
        <v>33333.333333333336</v>
      </c>
      <c r="K38" s="228">
        <f t="shared" si="12"/>
        <v>33333.333333333336</v>
      </c>
      <c r="L38" s="228">
        <f t="shared" si="12"/>
        <v>33333.333333333336</v>
      </c>
      <c r="M38" s="228">
        <f t="shared" si="12"/>
        <v>33333.333333333336</v>
      </c>
      <c r="N38" s="228">
        <f t="shared" si="12"/>
        <v>33333.333333333336</v>
      </c>
      <c r="O38" s="228">
        <f t="shared" si="13"/>
        <v>33333.333333333336</v>
      </c>
      <c r="P38" s="5">
        <f>'7.Rovatrend szerint'!C27</f>
        <v>400000</v>
      </c>
    </row>
    <row r="39" spans="1:16" x14ac:dyDescent="0.2">
      <c r="A39" s="322"/>
      <c r="B39" s="323"/>
      <c r="C39" s="24" t="s">
        <v>143</v>
      </c>
      <c r="D39" s="228">
        <f t="shared" si="12"/>
        <v>33333.333333333336</v>
      </c>
      <c r="E39" s="228">
        <f t="shared" si="12"/>
        <v>33333.333333333336</v>
      </c>
      <c r="F39" s="228">
        <f t="shared" si="12"/>
        <v>33333.333333333336</v>
      </c>
      <c r="G39" s="228">
        <f t="shared" si="12"/>
        <v>33333.333333333336</v>
      </c>
      <c r="H39" s="228">
        <f t="shared" si="12"/>
        <v>33333.333333333336</v>
      </c>
      <c r="I39" s="228">
        <f t="shared" si="12"/>
        <v>33333.333333333336</v>
      </c>
      <c r="J39" s="228">
        <f t="shared" si="12"/>
        <v>33333.333333333336</v>
      </c>
      <c r="K39" s="228">
        <f t="shared" si="12"/>
        <v>33333.333333333336</v>
      </c>
      <c r="L39" s="228">
        <f t="shared" si="12"/>
        <v>33333.333333333336</v>
      </c>
      <c r="M39" s="228">
        <f t="shared" si="12"/>
        <v>33333.333333333336</v>
      </c>
      <c r="N39" s="228">
        <f t="shared" si="12"/>
        <v>33333.333333333336</v>
      </c>
      <c r="O39" s="228">
        <f t="shared" si="13"/>
        <v>33333.333333333336</v>
      </c>
      <c r="P39" s="5">
        <f>'7.Rovatrend szerint'!D27</f>
        <v>400000</v>
      </c>
    </row>
    <row r="40" spans="1:16" x14ac:dyDescent="0.2">
      <c r="A40" s="322" t="s">
        <v>115</v>
      </c>
      <c r="B40" s="323" t="s">
        <v>116</v>
      </c>
      <c r="C40" s="24" t="s">
        <v>142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>'7.Rovatrend szerint'!C29</f>
        <v>0</v>
      </c>
    </row>
    <row r="41" spans="1:16" x14ac:dyDescent="0.2">
      <c r="A41" s="322"/>
      <c r="B41" s="323"/>
      <c r="C41" s="24" t="s">
        <v>143</v>
      </c>
      <c r="D41" s="228">
        <f t="shared" ref="D41:N41" si="14">$P41/12</f>
        <v>5000</v>
      </c>
      <c r="E41" s="228">
        <f t="shared" si="14"/>
        <v>5000</v>
      </c>
      <c r="F41" s="228">
        <f t="shared" si="14"/>
        <v>5000</v>
      </c>
      <c r="G41" s="228">
        <f t="shared" si="14"/>
        <v>5000</v>
      </c>
      <c r="H41" s="228">
        <f t="shared" si="14"/>
        <v>5000</v>
      </c>
      <c r="I41" s="228">
        <f t="shared" si="14"/>
        <v>5000</v>
      </c>
      <c r="J41" s="228">
        <f t="shared" si="14"/>
        <v>5000</v>
      </c>
      <c r="K41" s="228">
        <f t="shared" si="14"/>
        <v>5000</v>
      </c>
      <c r="L41" s="228">
        <f t="shared" si="14"/>
        <v>5000</v>
      </c>
      <c r="M41" s="228">
        <f t="shared" si="14"/>
        <v>5000</v>
      </c>
      <c r="N41" s="228">
        <f t="shared" si="14"/>
        <v>5000</v>
      </c>
      <c r="O41" s="228">
        <f t="shared" si="13"/>
        <v>5000</v>
      </c>
      <c r="P41" s="5">
        <f>'7.Rovatrend szerint'!D29</f>
        <v>60000</v>
      </c>
    </row>
    <row r="42" spans="1:16" x14ac:dyDescent="0.2">
      <c r="A42" s="322" t="s">
        <v>83</v>
      </c>
      <c r="B42" s="323" t="s">
        <v>84</v>
      </c>
      <c r="C42" s="24" t="s">
        <v>142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5">
        <f t="shared" si="4"/>
        <v>0</v>
      </c>
    </row>
    <row r="43" spans="1:16" x14ac:dyDescent="0.2">
      <c r="A43" s="322"/>
      <c r="B43" s="323"/>
      <c r="C43" s="24" t="s">
        <v>143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">
        <f t="shared" si="4"/>
        <v>0</v>
      </c>
    </row>
    <row r="44" spans="1:16" x14ac:dyDescent="0.2">
      <c r="A44" s="332" t="s">
        <v>117</v>
      </c>
      <c r="B44" s="330" t="s">
        <v>118</v>
      </c>
      <c r="C44" s="90" t="s">
        <v>142</v>
      </c>
      <c r="D44" s="77">
        <f>D42+D40+D38+D36+D34+D18+D16</f>
        <v>6526920.416666667</v>
      </c>
      <c r="E44" s="77">
        <f t="shared" ref="E44:P45" si="15">E42+E40+E38+E36+E34+E18+E16</f>
        <v>6526920.416666667</v>
      </c>
      <c r="F44" s="77">
        <f t="shared" si="15"/>
        <v>6526920.416666667</v>
      </c>
      <c r="G44" s="77">
        <f t="shared" si="15"/>
        <v>6526920.416666667</v>
      </c>
      <c r="H44" s="77">
        <f t="shared" si="15"/>
        <v>6526920.416666667</v>
      </c>
      <c r="I44" s="77">
        <f t="shared" si="15"/>
        <v>6526920.416666667</v>
      </c>
      <c r="J44" s="77">
        <f t="shared" si="15"/>
        <v>6526920.416666667</v>
      </c>
      <c r="K44" s="77">
        <f t="shared" si="15"/>
        <v>6526920.416666667</v>
      </c>
      <c r="L44" s="77">
        <f t="shared" si="15"/>
        <v>6526920.416666667</v>
      </c>
      <c r="M44" s="77">
        <f t="shared" si="15"/>
        <v>6526920.416666667</v>
      </c>
      <c r="N44" s="77">
        <f t="shared" si="15"/>
        <v>6526920.416666667</v>
      </c>
      <c r="O44" s="77">
        <f t="shared" si="15"/>
        <v>6526920.416666667</v>
      </c>
      <c r="P44" s="77">
        <f t="shared" si="15"/>
        <v>78323044.999999985</v>
      </c>
    </row>
    <row r="45" spans="1:16" x14ac:dyDescent="0.2">
      <c r="A45" s="332"/>
      <c r="B45" s="330"/>
      <c r="C45" s="90" t="s">
        <v>143</v>
      </c>
      <c r="D45" s="77">
        <f>D43+D41+D39+D37+D35+D19+D17</f>
        <v>7307894.5</v>
      </c>
      <c r="E45" s="77">
        <f t="shared" ref="E45:O45" si="16">E43+E41+E39+E37+E35+E19+E17</f>
        <v>7307894.5</v>
      </c>
      <c r="F45" s="77">
        <f t="shared" si="16"/>
        <v>7307894.5</v>
      </c>
      <c r="G45" s="77">
        <f t="shared" si="16"/>
        <v>7307894.5</v>
      </c>
      <c r="H45" s="77">
        <f t="shared" si="16"/>
        <v>7307894.5</v>
      </c>
      <c r="I45" s="77">
        <f t="shared" si="16"/>
        <v>7307894.5</v>
      </c>
      <c r="J45" s="77">
        <f t="shared" si="16"/>
        <v>7307894.5</v>
      </c>
      <c r="K45" s="77">
        <f t="shared" si="16"/>
        <v>7307894.5</v>
      </c>
      <c r="L45" s="77">
        <f t="shared" si="16"/>
        <v>7307894.5</v>
      </c>
      <c r="M45" s="77">
        <f t="shared" si="16"/>
        <v>7307894.5</v>
      </c>
      <c r="N45" s="77">
        <f t="shared" si="16"/>
        <v>7307894.5</v>
      </c>
      <c r="O45" s="77">
        <f t="shared" si="16"/>
        <v>7307894.5</v>
      </c>
      <c r="P45" s="77">
        <f t="shared" si="15"/>
        <v>87694733.999999985</v>
      </c>
    </row>
    <row r="46" spans="1:16" x14ac:dyDescent="0.2">
      <c r="A46" s="329" t="s">
        <v>119</v>
      </c>
      <c r="B46" s="328" t="s">
        <v>120</v>
      </c>
      <c r="C46" s="6" t="s">
        <v>142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6" x14ac:dyDescent="0.2">
      <c r="A47" s="329"/>
      <c r="B47" s="328"/>
      <c r="C47" s="6" t="s">
        <v>143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9" si="17">SUM(D47:O47)</f>
        <v>0</v>
      </c>
    </row>
    <row r="48" spans="1:16" x14ac:dyDescent="0.2">
      <c r="A48" s="329" t="s">
        <v>121</v>
      </c>
      <c r="B48" s="328" t="s">
        <v>122</v>
      </c>
      <c r="C48" s="6" t="s">
        <v>142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17"/>
        <v>0</v>
      </c>
    </row>
    <row r="49" spans="1:16" x14ac:dyDescent="0.2">
      <c r="A49" s="329"/>
      <c r="B49" s="328"/>
      <c r="C49" s="6" t="s">
        <v>143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17"/>
        <v>0</v>
      </c>
    </row>
    <row r="50" spans="1:16" x14ac:dyDescent="0.2">
      <c r="A50" s="329" t="s">
        <v>123</v>
      </c>
      <c r="B50" s="328" t="s">
        <v>124</v>
      </c>
      <c r="C50" s="6" t="s">
        <v>142</v>
      </c>
      <c r="D50" s="228">
        <f t="shared" ref="D50:N53" si="18">$P50/12</f>
        <v>1413746.5833333333</v>
      </c>
      <c r="E50" s="228">
        <f t="shared" si="18"/>
        <v>1413746.5833333333</v>
      </c>
      <c r="F50" s="228">
        <f t="shared" si="18"/>
        <v>1413746.5833333333</v>
      </c>
      <c r="G50" s="228">
        <f t="shared" si="18"/>
        <v>1413746.5833333333</v>
      </c>
      <c r="H50" s="228">
        <f t="shared" si="18"/>
        <v>1413746.5833333333</v>
      </c>
      <c r="I50" s="228">
        <f t="shared" si="18"/>
        <v>1413746.5833333333</v>
      </c>
      <c r="J50" s="228">
        <f t="shared" si="18"/>
        <v>1413746.5833333333</v>
      </c>
      <c r="K50" s="228">
        <f t="shared" si="18"/>
        <v>1413746.5833333333</v>
      </c>
      <c r="L50" s="228">
        <f t="shared" si="18"/>
        <v>1413746.5833333333</v>
      </c>
      <c r="M50" s="228">
        <f t="shared" si="18"/>
        <v>1413746.5833333333</v>
      </c>
      <c r="N50" s="228">
        <f t="shared" si="18"/>
        <v>1413746.5833333333</v>
      </c>
      <c r="O50" s="228">
        <f t="shared" ref="O50:O53" si="19">$P50/12</f>
        <v>1413746.5833333333</v>
      </c>
      <c r="P50" s="5">
        <f>'7.Rovatrend szerint'!C30</f>
        <v>16964959</v>
      </c>
    </row>
    <row r="51" spans="1:16" x14ac:dyDescent="0.2">
      <c r="A51" s="329"/>
      <c r="B51" s="328"/>
      <c r="C51" s="6" t="s">
        <v>143</v>
      </c>
      <c r="D51" s="228">
        <f t="shared" si="18"/>
        <v>1395288</v>
      </c>
      <c r="E51" s="228">
        <f t="shared" si="18"/>
        <v>1395288</v>
      </c>
      <c r="F51" s="228">
        <f t="shared" si="18"/>
        <v>1395288</v>
      </c>
      <c r="G51" s="228">
        <f t="shared" si="18"/>
        <v>1395288</v>
      </c>
      <c r="H51" s="228">
        <f t="shared" si="18"/>
        <v>1395288</v>
      </c>
      <c r="I51" s="228">
        <f t="shared" si="18"/>
        <v>1395288</v>
      </c>
      <c r="J51" s="228">
        <f t="shared" si="18"/>
        <v>1395288</v>
      </c>
      <c r="K51" s="228">
        <f t="shared" si="18"/>
        <v>1395288</v>
      </c>
      <c r="L51" s="228">
        <f t="shared" si="18"/>
        <v>1395288</v>
      </c>
      <c r="M51" s="228">
        <f t="shared" si="18"/>
        <v>1395288</v>
      </c>
      <c r="N51" s="228">
        <f t="shared" si="18"/>
        <v>1395288</v>
      </c>
      <c r="O51" s="228">
        <f t="shared" si="19"/>
        <v>1395288</v>
      </c>
      <c r="P51" s="5">
        <f>'7.Rovatrend szerint'!D30</f>
        <v>16743456</v>
      </c>
    </row>
    <row r="52" spans="1:16" x14ac:dyDescent="0.2">
      <c r="A52" s="329" t="s">
        <v>406</v>
      </c>
      <c r="B52" s="328" t="s">
        <v>407</v>
      </c>
      <c r="C52" s="6" t="s">
        <v>142</v>
      </c>
      <c r="D52" s="228">
        <f t="shared" si="18"/>
        <v>0</v>
      </c>
      <c r="E52" s="228">
        <f t="shared" si="18"/>
        <v>0</v>
      </c>
      <c r="F52" s="228">
        <f t="shared" si="18"/>
        <v>0</v>
      </c>
      <c r="G52" s="228">
        <f t="shared" si="18"/>
        <v>0</v>
      </c>
      <c r="H52" s="228">
        <f t="shared" si="18"/>
        <v>0</v>
      </c>
      <c r="I52" s="228">
        <f t="shared" si="18"/>
        <v>0</v>
      </c>
      <c r="J52" s="228">
        <f t="shared" si="18"/>
        <v>0</v>
      </c>
      <c r="K52" s="228">
        <f t="shared" si="18"/>
        <v>0</v>
      </c>
      <c r="L52" s="228">
        <f t="shared" si="18"/>
        <v>0</v>
      </c>
      <c r="M52" s="228">
        <f t="shared" si="18"/>
        <v>0</v>
      </c>
      <c r="N52" s="228">
        <f t="shared" si="18"/>
        <v>0</v>
      </c>
      <c r="O52" s="228">
        <f t="shared" si="19"/>
        <v>0</v>
      </c>
      <c r="P52" s="5">
        <f>'7.Rovatrend szerint'!C31</f>
        <v>0</v>
      </c>
    </row>
    <row r="53" spans="1:16" x14ac:dyDescent="0.2">
      <c r="A53" s="329"/>
      <c r="B53" s="328"/>
      <c r="C53" s="6" t="s">
        <v>143</v>
      </c>
      <c r="D53" s="228">
        <f>$P53/12</f>
        <v>157660.58333333334</v>
      </c>
      <c r="E53" s="228">
        <f t="shared" si="18"/>
        <v>157660.58333333334</v>
      </c>
      <c r="F53" s="228">
        <f t="shared" si="18"/>
        <v>157660.58333333334</v>
      </c>
      <c r="G53" s="228">
        <f t="shared" si="18"/>
        <v>157660.58333333334</v>
      </c>
      <c r="H53" s="228">
        <f t="shared" si="18"/>
        <v>157660.58333333334</v>
      </c>
      <c r="I53" s="228">
        <f t="shared" si="18"/>
        <v>157660.58333333334</v>
      </c>
      <c r="J53" s="228">
        <f t="shared" si="18"/>
        <v>157660.58333333334</v>
      </c>
      <c r="K53" s="228">
        <f t="shared" si="18"/>
        <v>157660.58333333334</v>
      </c>
      <c r="L53" s="228">
        <f t="shared" si="18"/>
        <v>157660.58333333334</v>
      </c>
      <c r="M53" s="228">
        <f t="shared" si="18"/>
        <v>157660.58333333334</v>
      </c>
      <c r="N53" s="228">
        <f t="shared" si="18"/>
        <v>157660.58333333334</v>
      </c>
      <c r="O53" s="228">
        <f t="shared" si="19"/>
        <v>157660.58333333334</v>
      </c>
      <c r="P53" s="5">
        <f>'7.Rovatrend szerint'!D31</f>
        <v>1891927</v>
      </c>
    </row>
    <row r="54" spans="1:16" x14ac:dyDescent="0.2">
      <c r="A54" s="329" t="s">
        <v>20</v>
      </c>
      <c r="B54" s="328" t="s">
        <v>125</v>
      </c>
      <c r="C54" s="6" t="s">
        <v>142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f t="shared" si="17"/>
        <v>0</v>
      </c>
    </row>
    <row r="55" spans="1:16" x14ac:dyDescent="0.2">
      <c r="A55" s="329"/>
      <c r="B55" s="328"/>
      <c r="C55" s="6" t="s">
        <v>143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f t="shared" si="17"/>
        <v>0</v>
      </c>
    </row>
    <row r="56" spans="1:16" x14ac:dyDescent="0.2">
      <c r="A56" s="322" t="s">
        <v>85</v>
      </c>
      <c r="B56" s="323" t="s">
        <v>86</v>
      </c>
      <c r="C56" s="24" t="s">
        <v>142</v>
      </c>
      <c r="D56" s="25">
        <f>D46+D48+D50+D54</f>
        <v>1413746.5833333333</v>
      </c>
      <c r="E56" s="25">
        <f t="shared" ref="E56:N56" si="20">E46+E48+E50+E54</f>
        <v>1413746.5833333333</v>
      </c>
      <c r="F56" s="25">
        <f t="shared" si="20"/>
        <v>1413746.5833333333</v>
      </c>
      <c r="G56" s="25">
        <f t="shared" si="20"/>
        <v>1413746.5833333333</v>
      </c>
      <c r="H56" s="25">
        <f t="shared" si="20"/>
        <v>1413746.5833333333</v>
      </c>
      <c r="I56" s="25">
        <f t="shared" si="20"/>
        <v>1413746.5833333333</v>
      </c>
      <c r="J56" s="25">
        <f t="shared" si="20"/>
        <v>1413746.5833333333</v>
      </c>
      <c r="K56" s="25">
        <f t="shared" si="20"/>
        <v>1413746.5833333333</v>
      </c>
      <c r="L56" s="25">
        <f t="shared" si="20"/>
        <v>1413746.5833333333</v>
      </c>
      <c r="M56" s="25">
        <f t="shared" si="20"/>
        <v>1413746.5833333333</v>
      </c>
      <c r="N56" s="25">
        <f t="shared" si="20"/>
        <v>1413746.5833333333</v>
      </c>
      <c r="O56" s="25">
        <f>O46+O48+O50+O54</f>
        <v>1413746.5833333333</v>
      </c>
      <c r="P56" s="25">
        <f>SUM(D56:O56)</f>
        <v>16964959.000000004</v>
      </c>
    </row>
    <row r="57" spans="1:16" x14ac:dyDescent="0.2">
      <c r="A57" s="322"/>
      <c r="B57" s="323"/>
      <c r="C57" s="24" t="s">
        <v>143</v>
      </c>
      <c r="D57" s="25">
        <f>SUM(D55,D53,D51,D49,D47)</f>
        <v>1552948.5833333333</v>
      </c>
      <c r="E57" s="25">
        <f t="shared" ref="E57:O57" si="21">SUM(E55,E53,E51,E49,E47)</f>
        <v>1552948.5833333333</v>
      </c>
      <c r="F57" s="25">
        <f t="shared" si="21"/>
        <v>1552948.5833333333</v>
      </c>
      <c r="G57" s="25">
        <f t="shared" si="21"/>
        <v>1552948.5833333333</v>
      </c>
      <c r="H57" s="25">
        <f t="shared" si="21"/>
        <v>1552948.5833333333</v>
      </c>
      <c r="I57" s="25">
        <f t="shared" si="21"/>
        <v>1552948.5833333333</v>
      </c>
      <c r="J57" s="25">
        <f t="shared" si="21"/>
        <v>1552948.5833333333</v>
      </c>
      <c r="K57" s="25">
        <f t="shared" si="21"/>
        <v>1552948.5833333333</v>
      </c>
      <c r="L57" s="25">
        <f t="shared" si="21"/>
        <v>1552948.5833333333</v>
      </c>
      <c r="M57" s="25">
        <f t="shared" si="21"/>
        <v>1552948.5833333333</v>
      </c>
      <c r="N57" s="25">
        <f t="shared" si="21"/>
        <v>1552948.5833333333</v>
      </c>
      <c r="O57" s="25">
        <f t="shared" si="21"/>
        <v>1552948.5833333333</v>
      </c>
      <c r="P57" s="25">
        <f>SUM(D57:O57)</f>
        <v>18635383</v>
      </c>
    </row>
    <row r="58" spans="1:16" x14ac:dyDescent="0.2">
      <c r="A58" s="322" t="s">
        <v>126</v>
      </c>
      <c r="B58" s="323" t="s">
        <v>127</v>
      </c>
      <c r="C58" s="24" t="s">
        <v>142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5">
        <f t="shared" si="17"/>
        <v>0</v>
      </c>
    </row>
    <row r="59" spans="1:16" x14ac:dyDescent="0.2">
      <c r="A59" s="322"/>
      <c r="B59" s="323"/>
      <c r="C59" s="24" t="s">
        <v>143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5">
        <f t="shared" si="17"/>
        <v>0</v>
      </c>
    </row>
    <row r="60" spans="1:16" x14ac:dyDescent="0.2">
      <c r="A60" s="332" t="s">
        <v>87</v>
      </c>
      <c r="B60" s="330" t="s">
        <v>88</v>
      </c>
      <c r="C60" s="90" t="s">
        <v>142</v>
      </c>
      <c r="D60" s="77">
        <f>D58+D56</f>
        <v>1413746.5833333333</v>
      </c>
      <c r="E60" s="77">
        <f t="shared" ref="E60:O60" si="22">E58+E56</f>
        <v>1413746.5833333333</v>
      </c>
      <c r="F60" s="77">
        <f t="shared" si="22"/>
        <v>1413746.5833333333</v>
      </c>
      <c r="G60" s="77">
        <f t="shared" si="22"/>
        <v>1413746.5833333333</v>
      </c>
      <c r="H60" s="77">
        <f t="shared" si="22"/>
        <v>1413746.5833333333</v>
      </c>
      <c r="I60" s="77">
        <f t="shared" si="22"/>
        <v>1413746.5833333333</v>
      </c>
      <c r="J60" s="77">
        <f t="shared" si="22"/>
        <v>1413746.5833333333</v>
      </c>
      <c r="K60" s="77">
        <f t="shared" si="22"/>
        <v>1413746.5833333333</v>
      </c>
      <c r="L60" s="77">
        <f t="shared" si="22"/>
        <v>1413746.5833333333</v>
      </c>
      <c r="M60" s="77">
        <f t="shared" si="22"/>
        <v>1413746.5833333333</v>
      </c>
      <c r="N60" s="77">
        <f t="shared" si="22"/>
        <v>1413746.5833333333</v>
      </c>
      <c r="O60" s="77">
        <f t="shared" si="22"/>
        <v>1413746.5833333333</v>
      </c>
      <c r="P60" s="77">
        <f>SUM(D60:O60)</f>
        <v>16964959.000000004</v>
      </c>
    </row>
    <row r="61" spans="1:16" x14ac:dyDescent="0.2">
      <c r="A61" s="332"/>
      <c r="B61" s="330"/>
      <c r="C61" s="90" t="s">
        <v>143</v>
      </c>
      <c r="D61" s="77">
        <f>D59+D57</f>
        <v>1552948.5833333333</v>
      </c>
      <c r="E61" s="77">
        <f t="shared" ref="E61:O61" si="23">E59+E57</f>
        <v>1552948.5833333333</v>
      </c>
      <c r="F61" s="77">
        <f t="shared" si="23"/>
        <v>1552948.5833333333</v>
      </c>
      <c r="G61" s="77">
        <f t="shared" si="23"/>
        <v>1552948.5833333333</v>
      </c>
      <c r="H61" s="77">
        <f t="shared" si="23"/>
        <v>1552948.5833333333</v>
      </c>
      <c r="I61" s="77">
        <f t="shared" si="23"/>
        <v>1552948.5833333333</v>
      </c>
      <c r="J61" s="77">
        <f t="shared" si="23"/>
        <v>1552948.5833333333</v>
      </c>
      <c r="K61" s="77">
        <f t="shared" si="23"/>
        <v>1552948.5833333333</v>
      </c>
      <c r="L61" s="77">
        <f t="shared" si="23"/>
        <v>1552948.5833333333</v>
      </c>
      <c r="M61" s="77">
        <f t="shared" si="23"/>
        <v>1552948.5833333333</v>
      </c>
      <c r="N61" s="77">
        <f t="shared" si="23"/>
        <v>1552948.5833333333</v>
      </c>
      <c r="O61" s="77">
        <f t="shared" si="23"/>
        <v>1552948.5833333333</v>
      </c>
      <c r="P61" s="77">
        <f>SUM(D61:O61)</f>
        <v>18635383</v>
      </c>
    </row>
    <row r="62" spans="1:16" x14ac:dyDescent="0.2">
      <c r="A62" s="325" t="s">
        <v>26</v>
      </c>
      <c r="B62" s="324" t="s">
        <v>128</v>
      </c>
      <c r="C62" s="96" t="s">
        <v>142</v>
      </c>
      <c r="D62" s="99">
        <f>D44+D60</f>
        <v>7940667</v>
      </c>
      <c r="E62" s="99">
        <f t="shared" ref="E62:O62" si="24">E44+E60</f>
        <v>7940667</v>
      </c>
      <c r="F62" s="99">
        <f t="shared" si="24"/>
        <v>7940667</v>
      </c>
      <c r="G62" s="99">
        <f t="shared" si="24"/>
        <v>7940667</v>
      </c>
      <c r="H62" s="99">
        <f t="shared" si="24"/>
        <v>7940667</v>
      </c>
      <c r="I62" s="99">
        <f t="shared" si="24"/>
        <v>7940667</v>
      </c>
      <c r="J62" s="99">
        <f t="shared" si="24"/>
        <v>7940667</v>
      </c>
      <c r="K62" s="99">
        <f t="shared" si="24"/>
        <v>7940667</v>
      </c>
      <c r="L62" s="99">
        <f t="shared" si="24"/>
        <v>7940667</v>
      </c>
      <c r="M62" s="99">
        <f t="shared" si="24"/>
        <v>7940667</v>
      </c>
      <c r="N62" s="99">
        <f t="shared" si="24"/>
        <v>7940667</v>
      </c>
      <c r="O62" s="99">
        <f t="shared" si="24"/>
        <v>7940667</v>
      </c>
      <c r="P62" s="99">
        <f>SUM(D62:O62)</f>
        <v>95288004</v>
      </c>
    </row>
    <row r="63" spans="1:16" x14ac:dyDescent="0.2">
      <c r="A63" s="325"/>
      <c r="B63" s="324"/>
      <c r="C63" s="96" t="s">
        <v>143</v>
      </c>
      <c r="D63" s="99">
        <f>D45+D61</f>
        <v>8860843.083333334</v>
      </c>
      <c r="E63" s="99">
        <f t="shared" ref="E63:O63" si="25">E45+E61</f>
        <v>8860843.083333334</v>
      </c>
      <c r="F63" s="99">
        <f t="shared" si="25"/>
        <v>8860843.083333334</v>
      </c>
      <c r="G63" s="99">
        <f t="shared" si="25"/>
        <v>8860843.083333334</v>
      </c>
      <c r="H63" s="99">
        <f t="shared" si="25"/>
        <v>8860843.083333334</v>
      </c>
      <c r="I63" s="99">
        <f t="shared" si="25"/>
        <v>8860843.083333334</v>
      </c>
      <c r="J63" s="99">
        <f t="shared" si="25"/>
        <v>8860843.083333334</v>
      </c>
      <c r="K63" s="99">
        <f t="shared" si="25"/>
        <v>8860843.083333334</v>
      </c>
      <c r="L63" s="99">
        <f t="shared" si="25"/>
        <v>8860843.083333334</v>
      </c>
      <c r="M63" s="99">
        <f t="shared" si="25"/>
        <v>8860843.083333334</v>
      </c>
      <c r="N63" s="99">
        <f t="shared" si="25"/>
        <v>8860843.083333334</v>
      </c>
      <c r="O63" s="99">
        <f t="shared" si="25"/>
        <v>8860843.083333334</v>
      </c>
      <c r="P63" s="99">
        <f>SUM(D63:O63)</f>
        <v>106330116.99999999</v>
      </c>
    </row>
    <row r="64" spans="1:16" x14ac:dyDescent="0.2">
      <c r="A64" s="33"/>
      <c r="B64" s="34"/>
      <c r="C64" s="3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x14ac:dyDescent="0.2">
      <c r="A65" s="339" t="s">
        <v>40</v>
      </c>
      <c r="B65" s="328" t="s">
        <v>41</v>
      </c>
      <c r="C65" s="6" t="s">
        <v>142</v>
      </c>
      <c r="D65" s="228">
        <f t="shared" ref="D65:N68" si="26">$P65/12</f>
        <v>1199451.1666666667</v>
      </c>
      <c r="E65" s="228">
        <f t="shared" si="26"/>
        <v>1199451.1666666667</v>
      </c>
      <c r="F65" s="228">
        <f t="shared" si="26"/>
        <v>1199451.1666666667</v>
      </c>
      <c r="G65" s="228">
        <f t="shared" si="26"/>
        <v>1199451.1666666667</v>
      </c>
      <c r="H65" s="228">
        <f t="shared" si="26"/>
        <v>1199451.1666666667</v>
      </c>
      <c r="I65" s="228">
        <f t="shared" si="26"/>
        <v>1199451.1666666667</v>
      </c>
      <c r="J65" s="228">
        <f t="shared" si="26"/>
        <v>1199451.1666666667</v>
      </c>
      <c r="K65" s="228">
        <f t="shared" si="26"/>
        <v>1199451.1666666667</v>
      </c>
      <c r="L65" s="228">
        <f t="shared" si="26"/>
        <v>1199451.1666666667</v>
      </c>
      <c r="M65" s="228">
        <f t="shared" si="26"/>
        <v>1199451.1666666667</v>
      </c>
      <c r="N65" s="228">
        <f t="shared" si="26"/>
        <v>1199451.1666666667</v>
      </c>
      <c r="O65" s="228">
        <f t="shared" ref="O65:O68" si="27">$P65/12</f>
        <v>1199451.1666666667</v>
      </c>
      <c r="P65" s="5">
        <v>14393414</v>
      </c>
    </row>
    <row r="66" spans="1:16" x14ac:dyDescent="0.2">
      <c r="A66" s="339"/>
      <c r="B66" s="328"/>
      <c r="C66" s="6" t="s">
        <v>143</v>
      </c>
      <c r="D66" s="228">
        <f t="shared" si="26"/>
        <v>1234511.9166666667</v>
      </c>
      <c r="E66" s="228">
        <f t="shared" si="26"/>
        <v>1234511.9166666667</v>
      </c>
      <c r="F66" s="228">
        <f t="shared" si="26"/>
        <v>1234511.9166666667</v>
      </c>
      <c r="G66" s="228">
        <f t="shared" si="26"/>
        <v>1234511.9166666667</v>
      </c>
      <c r="H66" s="228">
        <f t="shared" si="26"/>
        <v>1234511.9166666667</v>
      </c>
      <c r="I66" s="228">
        <f t="shared" si="26"/>
        <v>1234511.9166666667</v>
      </c>
      <c r="J66" s="228">
        <f t="shared" si="26"/>
        <v>1234511.9166666667</v>
      </c>
      <c r="K66" s="228">
        <f t="shared" si="26"/>
        <v>1234511.9166666667</v>
      </c>
      <c r="L66" s="228">
        <f t="shared" si="26"/>
        <v>1234511.9166666667</v>
      </c>
      <c r="M66" s="228">
        <f t="shared" si="26"/>
        <v>1234511.9166666667</v>
      </c>
      <c r="N66" s="228">
        <f t="shared" si="26"/>
        <v>1234511.9166666667</v>
      </c>
      <c r="O66" s="228">
        <f t="shared" si="27"/>
        <v>1234511.9166666667</v>
      </c>
      <c r="P66" s="5">
        <v>14814143</v>
      </c>
    </row>
    <row r="67" spans="1:16" x14ac:dyDescent="0.2">
      <c r="A67" s="339" t="s">
        <v>42</v>
      </c>
      <c r="B67" s="328" t="s">
        <v>43</v>
      </c>
      <c r="C67" s="6" t="s">
        <v>142</v>
      </c>
      <c r="D67" s="228">
        <f t="shared" si="26"/>
        <v>466275</v>
      </c>
      <c r="E67" s="228">
        <f t="shared" si="26"/>
        <v>466275</v>
      </c>
      <c r="F67" s="228">
        <f t="shared" si="26"/>
        <v>466275</v>
      </c>
      <c r="G67" s="228">
        <f t="shared" si="26"/>
        <v>466275</v>
      </c>
      <c r="H67" s="228">
        <f t="shared" si="26"/>
        <v>466275</v>
      </c>
      <c r="I67" s="228">
        <f t="shared" si="26"/>
        <v>466275</v>
      </c>
      <c r="J67" s="228">
        <f t="shared" si="26"/>
        <v>466275</v>
      </c>
      <c r="K67" s="228">
        <f t="shared" si="26"/>
        <v>466275</v>
      </c>
      <c r="L67" s="228">
        <f t="shared" si="26"/>
        <v>466275</v>
      </c>
      <c r="M67" s="228">
        <f t="shared" si="26"/>
        <v>466275</v>
      </c>
      <c r="N67" s="228">
        <f t="shared" si="26"/>
        <v>466275</v>
      </c>
      <c r="O67" s="228">
        <f t="shared" si="27"/>
        <v>466275</v>
      </c>
      <c r="P67" s="5">
        <v>5595300</v>
      </c>
    </row>
    <row r="68" spans="1:16" x14ac:dyDescent="0.2">
      <c r="A68" s="339"/>
      <c r="B68" s="328"/>
      <c r="C68" s="6" t="s">
        <v>143</v>
      </c>
      <c r="D68" s="228">
        <f t="shared" si="26"/>
        <v>522909.33333333331</v>
      </c>
      <c r="E68" s="228">
        <f t="shared" si="26"/>
        <v>522909.33333333331</v>
      </c>
      <c r="F68" s="228">
        <f t="shared" si="26"/>
        <v>522909.33333333331</v>
      </c>
      <c r="G68" s="228">
        <f t="shared" si="26"/>
        <v>522909.33333333331</v>
      </c>
      <c r="H68" s="228">
        <f t="shared" si="26"/>
        <v>522909.33333333331</v>
      </c>
      <c r="I68" s="228">
        <f t="shared" si="26"/>
        <v>522909.33333333331</v>
      </c>
      <c r="J68" s="228">
        <f t="shared" si="26"/>
        <v>522909.33333333331</v>
      </c>
      <c r="K68" s="228">
        <f t="shared" si="26"/>
        <v>522909.33333333331</v>
      </c>
      <c r="L68" s="228">
        <f t="shared" si="26"/>
        <v>522909.33333333331</v>
      </c>
      <c r="M68" s="228">
        <f t="shared" si="26"/>
        <v>522909.33333333331</v>
      </c>
      <c r="N68" s="228">
        <f t="shared" si="26"/>
        <v>522909.33333333331</v>
      </c>
      <c r="O68" s="228">
        <f t="shared" si="27"/>
        <v>522909.33333333331</v>
      </c>
      <c r="P68" s="5">
        <v>6274912</v>
      </c>
    </row>
    <row r="69" spans="1:16" x14ac:dyDescent="0.2">
      <c r="A69" s="327" t="s">
        <v>44</v>
      </c>
      <c r="B69" s="323" t="s">
        <v>129</v>
      </c>
      <c r="C69" s="24" t="s">
        <v>142</v>
      </c>
      <c r="D69" s="25">
        <f>D65+D67</f>
        <v>1665726.1666666667</v>
      </c>
      <c r="E69" s="25">
        <f t="shared" ref="E69:O69" si="28">E65+E67</f>
        <v>1665726.1666666667</v>
      </c>
      <c r="F69" s="25">
        <f t="shared" si="28"/>
        <v>1665726.1666666667</v>
      </c>
      <c r="G69" s="25">
        <f t="shared" si="28"/>
        <v>1665726.1666666667</v>
      </c>
      <c r="H69" s="25">
        <f t="shared" si="28"/>
        <v>1665726.1666666667</v>
      </c>
      <c r="I69" s="25">
        <f t="shared" si="28"/>
        <v>1665726.1666666667</v>
      </c>
      <c r="J69" s="25">
        <f t="shared" si="28"/>
        <v>1665726.1666666667</v>
      </c>
      <c r="K69" s="25">
        <f t="shared" si="28"/>
        <v>1665726.1666666667</v>
      </c>
      <c r="L69" s="25">
        <f t="shared" si="28"/>
        <v>1665726.1666666667</v>
      </c>
      <c r="M69" s="25">
        <f t="shared" si="28"/>
        <v>1665726.1666666667</v>
      </c>
      <c r="N69" s="25">
        <f t="shared" si="28"/>
        <v>1665726.1666666667</v>
      </c>
      <c r="O69" s="25">
        <f t="shared" si="28"/>
        <v>1665726.1666666667</v>
      </c>
      <c r="P69" s="25">
        <f t="shared" ref="P69:P94" si="29">SUM(D69:O69)</f>
        <v>19988714</v>
      </c>
    </row>
    <row r="70" spans="1:16" x14ac:dyDescent="0.2">
      <c r="A70" s="327"/>
      <c r="B70" s="323"/>
      <c r="C70" s="24" t="s">
        <v>143</v>
      </c>
      <c r="D70" s="25">
        <f>D66+D68</f>
        <v>1757421.25</v>
      </c>
      <c r="E70" s="25">
        <f t="shared" ref="E70:O70" si="30">E66+E68</f>
        <v>1757421.25</v>
      </c>
      <c r="F70" s="25">
        <f t="shared" si="30"/>
        <v>1757421.25</v>
      </c>
      <c r="G70" s="25">
        <f t="shared" si="30"/>
        <v>1757421.25</v>
      </c>
      <c r="H70" s="25">
        <f t="shared" si="30"/>
        <v>1757421.25</v>
      </c>
      <c r="I70" s="25">
        <f t="shared" si="30"/>
        <v>1757421.25</v>
      </c>
      <c r="J70" s="25">
        <f t="shared" si="30"/>
        <v>1757421.25</v>
      </c>
      <c r="K70" s="25">
        <f t="shared" si="30"/>
        <v>1757421.25</v>
      </c>
      <c r="L70" s="25">
        <f t="shared" si="30"/>
        <v>1757421.25</v>
      </c>
      <c r="M70" s="25">
        <f t="shared" si="30"/>
        <v>1757421.25</v>
      </c>
      <c r="N70" s="25">
        <f t="shared" si="30"/>
        <v>1757421.25</v>
      </c>
      <c r="O70" s="25">
        <f t="shared" si="30"/>
        <v>1757421.25</v>
      </c>
      <c r="P70" s="25">
        <f t="shared" si="29"/>
        <v>21089055</v>
      </c>
    </row>
    <row r="71" spans="1:16" x14ac:dyDescent="0.2">
      <c r="A71" s="327" t="s">
        <v>238</v>
      </c>
      <c r="B71" s="323" t="s">
        <v>130</v>
      </c>
      <c r="C71" s="24" t="s">
        <v>142</v>
      </c>
      <c r="D71" s="25">
        <f t="shared" ref="D71:N82" si="31">$P71/12</f>
        <v>295662.83333333331</v>
      </c>
      <c r="E71" s="25">
        <f t="shared" si="31"/>
        <v>295662.83333333331</v>
      </c>
      <c r="F71" s="25">
        <f t="shared" si="31"/>
        <v>295662.83333333331</v>
      </c>
      <c r="G71" s="25">
        <f t="shared" si="31"/>
        <v>295662.83333333331</v>
      </c>
      <c r="H71" s="25">
        <f t="shared" si="31"/>
        <v>295662.83333333331</v>
      </c>
      <c r="I71" s="25">
        <f t="shared" si="31"/>
        <v>295662.83333333331</v>
      </c>
      <c r="J71" s="25">
        <f t="shared" si="31"/>
        <v>295662.83333333331</v>
      </c>
      <c r="K71" s="25">
        <f t="shared" si="31"/>
        <v>295662.83333333331</v>
      </c>
      <c r="L71" s="25">
        <f t="shared" si="31"/>
        <v>295662.83333333331</v>
      </c>
      <c r="M71" s="25">
        <f t="shared" si="31"/>
        <v>295662.83333333331</v>
      </c>
      <c r="N71" s="25">
        <f t="shared" si="31"/>
        <v>295662.83333333331</v>
      </c>
      <c r="O71" s="25">
        <f t="shared" ref="O71:O82" si="32">$P71/12</f>
        <v>295662.83333333331</v>
      </c>
      <c r="P71" s="25">
        <v>3547954</v>
      </c>
    </row>
    <row r="72" spans="1:16" x14ac:dyDescent="0.2">
      <c r="A72" s="327"/>
      <c r="B72" s="323"/>
      <c r="C72" s="24" t="s">
        <v>143</v>
      </c>
      <c r="D72" s="25">
        <f t="shared" si="31"/>
        <v>295662.83333333331</v>
      </c>
      <c r="E72" s="25">
        <f t="shared" si="31"/>
        <v>295662.83333333331</v>
      </c>
      <c r="F72" s="25">
        <f t="shared" si="31"/>
        <v>295662.83333333331</v>
      </c>
      <c r="G72" s="25">
        <f t="shared" si="31"/>
        <v>295662.83333333331</v>
      </c>
      <c r="H72" s="25">
        <f t="shared" si="31"/>
        <v>295662.83333333331</v>
      </c>
      <c r="I72" s="25">
        <f t="shared" si="31"/>
        <v>295662.83333333331</v>
      </c>
      <c r="J72" s="25">
        <f t="shared" si="31"/>
        <v>295662.83333333331</v>
      </c>
      <c r="K72" s="25">
        <f t="shared" si="31"/>
        <v>295662.83333333331</v>
      </c>
      <c r="L72" s="25">
        <f t="shared" si="31"/>
        <v>295662.83333333331</v>
      </c>
      <c r="M72" s="25">
        <f t="shared" si="31"/>
        <v>295662.83333333331</v>
      </c>
      <c r="N72" s="25">
        <f t="shared" si="31"/>
        <v>295662.83333333331</v>
      </c>
      <c r="O72" s="25">
        <f t="shared" si="32"/>
        <v>295662.83333333331</v>
      </c>
      <c r="P72" s="25">
        <v>3547954</v>
      </c>
    </row>
    <row r="73" spans="1:16" x14ac:dyDescent="0.2">
      <c r="A73" s="339" t="s">
        <v>46</v>
      </c>
      <c r="B73" s="328" t="s">
        <v>47</v>
      </c>
      <c r="C73" s="6" t="s">
        <v>142</v>
      </c>
      <c r="D73" s="228">
        <f t="shared" si="31"/>
        <v>612500</v>
      </c>
      <c r="E73" s="228">
        <f t="shared" si="31"/>
        <v>612500</v>
      </c>
      <c r="F73" s="228">
        <f t="shared" si="31"/>
        <v>612500</v>
      </c>
      <c r="G73" s="228">
        <f t="shared" si="31"/>
        <v>612500</v>
      </c>
      <c r="H73" s="228">
        <f t="shared" si="31"/>
        <v>612500</v>
      </c>
      <c r="I73" s="228">
        <f t="shared" si="31"/>
        <v>612500</v>
      </c>
      <c r="J73" s="228">
        <f t="shared" si="31"/>
        <v>612500</v>
      </c>
      <c r="K73" s="228">
        <f t="shared" si="31"/>
        <v>612500</v>
      </c>
      <c r="L73" s="228">
        <f t="shared" si="31"/>
        <v>612500</v>
      </c>
      <c r="M73" s="228">
        <f t="shared" si="31"/>
        <v>612500</v>
      </c>
      <c r="N73" s="228">
        <f t="shared" si="31"/>
        <v>612500</v>
      </c>
      <c r="O73" s="228">
        <f t="shared" si="32"/>
        <v>612500</v>
      </c>
      <c r="P73" s="5">
        <v>7350000</v>
      </c>
    </row>
    <row r="74" spans="1:16" x14ac:dyDescent="0.2">
      <c r="A74" s="339"/>
      <c r="B74" s="328"/>
      <c r="C74" s="6" t="s">
        <v>143</v>
      </c>
      <c r="D74" s="228">
        <f t="shared" si="31"/>
        <v>676919.83333333337</v>
      </c>
      <c r="E74" s="228">
        <f t="shared" si="31"/>
        <v>676919.83333333337</v>
      </c>
      <c r="F74" s="228">
        <f t="shared" si="31"/>
        <v>676919.83333333337</v>
      </c>
      <c r="G74" s="228">
        <f t="shared" si="31"/>
        <v>676919.83333333337</v>
      </c>
      <c r="H74" s="228">
        <f t="shared" si="31"/>
        <v>676919.83333333337</v>
      </c>
      <c r="I74" s="228">
        <f t="shared" si="31"/>
        <v>676919.83333333337</v>
      </c>
      <c r="J74" s="228">
        <f t="shared" si="31"/>
        <v>676919.83333333337</v>
      </c>
      <c r="K74" s="228">
        <f t="shared" si="31"/>
        <v>676919.83333333337</v>
      </c>
      <c r="L74" s="228">
        <f t="shared" si="31"/>
        <v>676919.83333333337</v>
      </c>
      <c r="M74" s="228">
        <f t="shared" si="31"/>
        <v>676919.83333333337</v>
      </c>
      <c r="N74" s="228">
        <f t="shared" si="31"/>
        <v>676919.83333333337</v>
      </c>
      <c r="O74" s="228">
        <f t="shared" si="32"/>
        <v>676919.83333333337</v>
      </c>
      <c r="P74" s="5">
        <v>8123038</v>
      </c>
    </row>
    <row r="75" spans="1:16" x14ac:dyDescent="0.2">
      <c r="A75" s="339" t="s">
        <v>48</v>
      </c>
      <c r="B75" s="328" t="s">
        <v>131</v>
      </c>
      <c r="C75" s="6" t="s">
        <v>142</v>
      </c>
      <c r="D75" s="228">
        <f t="shared" si="31"/>
        <v>30833.333333333332</v>
      </c>
      <c r="E75" s="228">
        <f t="shared" si="31"/>
        <v>30833.333333333332</v>
      </c>
      <c r="F75" s="228">
        <f t="shared" si="31"/>
        <v>30833.333333333332</v>
      </c>
      <c r="G75" s="228">
        <f t="shared" si="31"/>
        <v>30833.333333333332</v>
      </c>
      <c r="H75" s="228">
        <f t="shared" si="31"/>
        <v>30833.333333333332</v>
      </c>
      <c r="I75" s="228">
        <f t="shared" si="31"/>
        <v>30833.333333333332</v>
      </c>
      <c r="J75" s="228">
        <f t="shared" si="31"/>
        <v>30833.333333333332</v>
      </c>
      <c r="K75" s="228">
        <f t="shared" si="31"/>
        <v>30833.333333333332</v>
      </c>
      <c r="L75" s="228">
        <f t="shared" si="31"/>
        <v>30833.333333333332</v>
      </c>
      <c r="M75" s="228">
        <f t="shared" si="31"/>
        <v>30833.333333333332</v>
      </c>
      <c r="N75" s="228">
        <f t="shared" si="31"/>
        <v>30833.333333333332</v>
      </c>
      <c r="O75" s="228">
        <f t="shared" si="32"/>
        <v>30833.333333333332</v>
      </c>
      <c r="P75" s="5">
        <v>370000</v>
      </c>
    </row>
    <row r="76" spans="1:16" x14ac:dyDescent="0.2">
      <c r="A76" s="339"/>
      <c r="B76" s="328"/>
      <c r="C76" s="6" t="s">
        <v>143</v>
      </c>
      <c r="D76" s="228">
        <f t="shared" si="31"/>
        <v>33757.75</v>
      </c>
      <c r="E76" s="228">
        <f t="shared" si="31"/>
        <v>33757.75</v>
      </c>
      <c r="F76" s="228">
        <f t="shared" si="31"/>
        <v>33757.75</v>
      </c>
      <c r="G76" s="228">
        <f t="shared" si="31"/>
        <v>33757.75</v>
      </c>
      <c r="H76" s="228">
        <f t="shared" si="31"/>
        <v>33757.75</v>
      </c>
      <c r="I76" s="228">
        <f t="shared" si="31"/>
        <v>33757.75</v>
      </c>
      <c r="J76" s="228">
        <f t="shared" si="31"/>
        <v>33757.75</v>
      </c>
      <c r="K76" s="228">
        <f t="shared" si="31"/>
        <v>33757.75</v>
      </c>
      <c r="L76" s="228">
        <f t="shared" si="31"/>
        <v>33757.75</v>
      </c>
      <c r="M76" s="228">
        <f t="shared" si="31"/>
        <v>33757.75</v>
      </c>
      <c r="N76" s="228">
        <f t="shared" si="31"/>
        <v>33757.75</v>
      </c>
      <c r="O76" s="228">
        <f t="shared" si="32"/>
        <v>33757.75</v>
      </c>
      <c r="P76" s="5">
        <v>405093</v>
      </c>
    </row>
    <row r="77" spans="1:16" x14ac:dyDescent="0.2">
      <c r="A77" s="339" t="s">
        <v>50</v>
      </c>
      <c r="B77" s="328" t="s">
        <v>51</v>
      </c>
      <c r="C77" s="6" t="s">
        <v>142</v>
      </c>
      <c r="D77" s="228">
        <f t="shared" si="31"/>
        <v>783126.66666666663</v>
      </c>
      <c r="E77" s="228">
        <f t="shared" si="31"/>
        <v>783126.66666666663</v>
      </c>
      <c r="F77" s="228">
        <f t="shared" si="31"/>
        <v>783126.66666666663</v>
      </c>
      <c r="G77" s="228">
        <f t="shared" si="31"/>
        <v>783126.66666666663</v>
      </c>
      <c r="H77" s="228">
        <f t="shared" si="31"/>
        <v>783126.66666666663</v>
      </c>
      <c r="I77" s="228">
        <f t="shared" si="31"/>
        <v>783126.66666666663</v>
      </c>
      <c r="J77" s="228">
        <f t="shared" si="31"/>
        <v>783126.66666666663</v>
      </c>
      <c r="K77" s="228">
        <f t="shared" si="31"/>
        <v>783126.66666666663</v>
      </c>
      <c r="L77" s="228">
        <f t="shared" si="31"/>
        <v>783126.66666666663</v>
      </c>
      <c r="M77" s="228">
        <f t="shared" si="31"/>
        <v>783126.66666666663</v>
      </c>
      <c r="N77" s="228">
        <f t="shared" si="31"/>
        <v>783126.66666666663</v>
      </c>
      <c r="O77" s="228">
        <f t="shared" si="32"/>
        <v>783126.66666666663</v>
      </c>
      <c r="P77" s="5">
        <v>9397520</v>
      </c>
    </row>
    <row r="78" spans="1:16" x14ac:dyDescent="0.2">
      <c r="A78" s="339"/>
      <c r="B78" s="328"/>
      <c r="C78" s="6" t="s">
        <v>143</v>
      </c>
      <c r="D78" s="228">
        <f t="shared" si="31"/>
        <v>936893.25</v>
      </c>
      <c r="E78" s="228">
        <f t="shared" si="31"/>
        <v>936893.25</v>
      </c>
      <c r="F78" s="228">
        <f t="shared" si="31"/>
        <v>936893.25</v>
      </c>
      <c r="G78" s="228">
        <f t="shared" si="31"/>
        <v>936893.25</v>
      </c>
      <c r="H78" s="228">
        <f t="shared" si="31"/>
        <v>936893.25</v>
      </c>
      <c r="I78" s="228">
        <f t="shared" si="31"/>
        <v>936893.25</v>
      </c>
      <c r="J78" s="228">
        <f t="shared" si="31"/>
        <v>936893.25</v>
      </c>
      <c r="K78" s="228">
        <f t="shared" si="31"/>
        <v>936893.25</v>
      </c>
      <c r="L78" s="228">
        <f t="shared" si="31"/>
        <v>936893.25</v>
      </c>
      <c r="M78" s="228">
        <f t="shared" si="31"/>
        <v>936893.25</v>
      </c>
      <c r="N78" s="228">
        <f t="shared" si="31"/>
        <v>936893.25</v>
      </c>
      <c r="O78" s="228">
        <f t="shared" si="32"/>
        <v>936893.25</v>
      </c>
      <c r="P78" s="5">
        <v>11242719</v>
      </c>
    </row>
    <row r="79" spans="1:16" x14ac:dyDescent="0.2">
      <c r="A79" s="339" t="s">
        <v>52</v>
      </c>
      <c r="B79" s="328" t="s">
        <v>132</v>
      </c>
      <c r="C79" s="6" t="s">
        <v>142</v>
      </c>
      <c r="D79" s="228">
        <f t="shared" si="31"/>
        <v>4166.666666666667</v>
      </c>
      <c r="E79" s="228">
        <f t="shared" si="31"/>
        <v>4166.666666666667</v>
      </c>
      <c r="F79" s="228">
        <f t="shared" si="31"/>
        <v>4166.666666666667</v>
      </c>
      <c r="G79" s="228">
        <f t="shared" si="31"/>
        <v>4166.666666666667</v>
      </c>
      <c r="H79" s="228">
        <f t="shared" si="31"/>
        <v>4166.666666666667</v>
      </c>
      <c r="I79" s="228">
        <f t="shared" si="31"/>
        <v>4166.666666666667</v>
      </c>
      <c r="J79" s="228">
        <f t="shared" si="31"/>
        <v>4166.666666666667</v>
      </c>
      <c r="K79" s="228">
        <f t="shared" si="31"/>
        <v>4166.666666666667</v>
      </c>
      <c r="L79" s="228">
        <f t="shared" si="31"/>
        <v>4166.666666666667</v>
      </c>
      <c r="M79" s="228">
        <f t="shared" si="31"/>
        <v>4166.666666666667</v>
      </c>
      <c r="N79" s="228">
        <f t="shared" si="31"/>
        <v>4166.666666666667</v>
      </c>
      <c r="O79" s="228">
        <f t="shared" si="32"/>
        <v>4166.666666666667</v>
      </c>
      <c r="P79" s="5">
        <v>50000</v>
      </c>
    </row>
    <row r="80" spans="1:16" x14ac:dyDescent="0.2">
      <c r="A80" s="339"/>
      <c r="B80" s="328"/>
      <c r="C80" s="6" t="s">
        <v>143</v>
      </c>
      <c r="D80" s="228">
        <f t="shared" si="31"/>
        <v>10358.333333333334</v>
      </c>
      <c r="E80" s="228">
        <f t="shared" si="31"/>
        <v>10358.333333333334</v>
      </c>
      <c r="F80" s="228">
        <f t="shared" si="31"/>
        <v>10358.333333333334</v>
      </c>
      <c r="G80" s="228">
        <f t="shared" si="31"/>
        <v>10358.333333333334</v>
      </c>
      <c r="H80" s="228">
        <f t="shared" si="31"/>
        <v>10358.333333333334</v>
      </c>
      <c r="I80" s="228">
        <f t="shared" si="31"/>
        <v>10358.333333333334</v>
      </c>
      <c r="J80" s="228">
        <f t="shared" si="31"/>
        <v>10358.333333333334</v>
      </c>
      <c r="K80" s="228">
        <f t="shared" si="31"/>
        <v>10358.333333333334</v>
      </c>
      <c r="L80" s="228">
        <f t="shared" si="31"/>
        <v>10358.333333333334</v>
      </c>
      <c r="M80" s="228">
        <f t="shared" si="31"/>
        <v>10358.333333333334</v>
      </c>
      <c r="N80" s="228">
        <f t="shared" si="31"/>
        <v>10358.333333333334</v>
      </c>
      <c r="O80" s="228">
        <f t="shared" si="32"/>
        <v>10358.333333333334</v>
      </c>
      <c r="P80" s="5">
        <v>124300</v>
      </c>
    </row>
    <row r="81" spans="1:16" x14ac:dyDescent="0.2">
      <c r="A81" s="339" t="s">
        <v>54</v>
      </c>
      <c r="B81" s="328" t="s">
        <v>55</v>
      </c>
      <c r="C81" s="6" t="s">
        <v>142</v>
      </c>
      <c r="D81" s="228">
        <f t="shared" si="31"/>
        <v>400041.33333333331</v>
      </c>
      <c r="E81" s="228">
        <f t="shared" si="31"/>
        <v>400041.33333333331</v>
      </c>
      <c r="F81" s="228">
        <f t="shared" si="31"/>
        <v>400041.33333333331</v>
      </c>
      <c r="G81" s="228">
        <f t="shared" si="31"/>
        <v>400041.33333333331</v>
      </c>
      <c r="H81" s="228">
        <f t="shared" si="31"/>
        <v>400041.33333333331</v>
      </c>
      <c r="I81" s="228">
        <f t="shared" si="31"/>
        <v>400041.33333333331</v>
      </c>
      <c r="J81" s="228">
        <f t="shared" si="31"/>
        <v>400041.33333333331</v>
      </c>
      <c r="K81" s="228">
        <f t="shared" si="31"/>
        <v>400041.33333333331</v>
      </c>
      <c r="L81" s="228">
        <f t="shared" si="31"/>
        <v>400041.33333333331</v>
      </c>
      <c r="M81" s="228">
        <f t="shared" si="31"/>
        <v>400041.33333333331</v>
      </c>
      <c r="N81" s="228">
        <f t="shared" si="31"/>
        <v>400041.33333333331</v>
      </c>
      <c r="O81" s="228">
        <f t="shared" si="32"/>
        <v>400041.33333333331</v>
      </c>
      <c r="P81" s="5">
        <v>4800496</v>
      </c>
    </row>
    <row r="82" spans="1:16" x14ac:dyDescent="0.2">
      <c r="A82" s="339"/>
      <c r="B82" s="328"/>
      <c r="C82" s="6" t="s">
        <v>143</v>
      </c>
      <c r="D82" s="228">
        <f t="shared" si="31"/>
        <v>400041.33333333331</v>
      </c>
      <c r="E82" s="228">
        <f t="shared" si="31"/>
        <v>400041.33333333331</v>
      </c>
      <c r="F82" s="228">
        <f t="shared" si="31"/>
        <v>400041.33333333331</v>
      </c>
      <c r="G82" s="228">
        <f t="shared" si="31"/>
        <v>400041.33333333331</v>
      </c>
      <c r="H82" s="228">
        <f t="shared" si="31"/>
        <v>400041.33333333331</v>
      </c>
      <c r="I82" s="228">
        <f t="shared" si="31"/>
        <v>400041.33333333331</v>
      </c>
      <c r="J82" s="228">
        <f t="shared" si="31"/>
        <v>400041.33333333331</v>
      </c>
      <c r="K82" s="228">
        <f t="shared" si="31"/>
        <v>400041.33333333331</v>
      </c>
      <c r="L82" s="228">
        <f t="shared" si="31"/>
        <v>400041.33333333331</v>
      </c>
      <c r="M82" s="228">
        <f t="shared" si="31"/>
        <v>400041.33333333331</v>
      </c>
      <c r="N82" s="228">
        <f t="shared" si="31"/>
        <v>400041.33333333331</v>
      </c>
      <c r="O82" s="228">
        <f t="shared" si="32"/>
        <v>400041.33333333331</v>
      </c>
      <c r="P82" s="5">
        <v>4800496</v>
      </c>
    </row>
    <row r="83" spans="1:16" x14ac:dyDescent="0.2">
      <c r="A83" s="327" t="s">
        <v>56</v>
      </c>
      <c r="B83" s="323" t="s">
        <v>133</v>
      </c>
      <c r="C83" s="24" t="s">
        <v>142</v>
      </c>
      <c r="D83" s="25">
        <f>D81+D79+D77+D75+D73</f>
        <v>1830667.9999999998</v>
      </c>
      <c r="E83" s="25">
        <f t="shared" ref="E83:O83" si="33">E81+E79+E77+E75+E73</f>
        <v>1830667.9999999998</v>
      </c>
      <c r="F83" s="25">
        <f t="shared" si="33"/>
        <v>1830667.9999999998</v>
      </c>
      <c r="G83" s="25">
        <f t="shared" si="33"/>
        <v>1830667.9999999998</v>
      </c>
      <c r="H83" s="25">
        <f t="shared" si="33"/>
        <v>1830667.9999999998</v>
      </c>
      <c r="I83" s="25">
        <f t="shared" si="33"/>
        <v>1830667.9999999998</v>
      </c>
      <c r="J83" s="25">
        <f t="shared" si="33"/>
        <v>1830667.9999999998</v>
      </c>
      <c r="K83" s="25">
        <f t="shared" si="33"/>
        <v>1830667.9999999998</v>
      </c>
      <c r="L83" s="25">
        <f t="shared" si="33"/>
        <v>1830667.9999999998</v>
      </c>
      <c r="M83" s="25">
        <f t="shared" si="33"/>
        <v>1830667.9999999998</v>
      </c>
      <c r="N83" s="25">
        <f t="shared" si="33"/>
        <v>1830667.9999999998</v>
      </c>
      <c r="O83" s="25">
        <f t="shared" si="33"/>
        <v>1830667.9999999998</v>
      </c>
      <c r="P83" s="25">
        <f t="shared" si="29"/>
        <v>21968015.999999996</v>
      </c>
    </row>
    <row r="84" spans="1:16" x14ac:dyDescent="0.2">
      <c r="A84" s="327"/>
      <c r="B84" s="323"/>
      <c r="C84" s="24" t="s">
        <v>143</v>
      </c>
      <c r="D84" s="25">
        <f>D82+D80+D78+D76+D74</f>
        <v>2057970.5</v>
      </c>
      <c r="E84" s="25">
        <f t="shared" ref="E84:O84" si="34">E82+E80+E78+E76+E74</f>
        <v>2057970.5</v>
      </c>
      <c r="F84" s="25">
        <f t="shared" si="34"/>
        <v>2057970.5</v>
      </c>
      <c r="G84" s="25">
        <f t="shared" si="34"/>
        <v>2057970.5</v>
      </c>
      <c r="H84" s="25">
        <f t="shared" si="34"/>
        <v>2057970.5</v>
      </c>
      <c r="I84" s="25">
        <f t="shared" si="34"/>
        <v>2057970.5</v>
      </c>
      <c r="J84" s="25">
        <f t="shared" si="34"/>
        <v>2057970.5</v>
      </c>
      <c r="K84" s="25">
        <f t="shared" si="34"/>
        <v>2057970.5</v>
      </c>
      <c r="L84" s="25">
        <f t="shared" si="34"/>
        <v>2057970.5</v>
      </c>
      <c r="M84" s="25">
        <f t="shared" si="34"/>
        <v>2057970.5</v>
      </c>
      <c r="N84" s="25">
        <f t="shared" si="34"/>
        <v>2057970.5</v>
      </c>
      <c r="O84" s="25">
        <f t="shared" si="34"/>
        <v>2057970.5</v>
      </c>
      <c r="P84" s="25">
        <f t="shared" si="29"/>
        <v>24695646</v>
      </c>
    </row>
    <row r="85" spans="1:16" x14ac:dyDescent="0.2">
      <c r="A85" s="327" t="s">
        <v>58</v>
      </c>
      <c r="B85" s="326" t="s">
        <v>59</v>
      </c>
      <c r="C85" s="24" t="s">
        <v>142</v>
      </c>
      <c r="D85" s="25">
        <f t="shared" ref="D85:N90" si="35">$P85/12</f>
        <v>203516.66666666666</v>
      </c>
      <c r="E85" s="25">
        <f t="shared" si="35"/>
        <v>203516.66666666666</v>
      </c>
      <c r="F85" s="25">
        <f t="shared" si="35"/>
        <v>203516.66666666666</v>
      </c>
      <c r="G85" s="25">
        <f t="shared" si="35"/>
        <v>203516.66666666666</v>
      </c>
      <c r="H85" s="25">
        <f t="shared" si="35"/>
        <v>203516.66666666666</v>
      </c>
      <c r="I85" s="25">
        <f t="shared" si="35"/>
        <v>203516.66666666666</v>
      </c>
      <c r="J85" s="25">
        <f t="shared" si="35"/>
        <v>203516.66666666666</v>
      </c>
      <c r="K85" s="25">
        <f t="shared" si="35"/>
        <v>203516.66666666666</v>
      </c>
      <c r="L85" s="25">
        <f t="shared" si="35"/>
        <v>203516.66666666666</v>
      </c>
      <c r="M85" s="25">
        <f t="shared" si="35"/>
        <v>203516.66666666666</v>
      </c>
      <c r="N85" s="25">
        <f t="shared" si="35"/>
        <v>203516.66666666666</v>
      </c>
      <c r="O85" s="25">
        <f t="shared" ref="O85:O90" si="36">$P85/12</f>
        <v>203516.66666666666</v>
      </c>
      <c r="P85" s="25">
        <v>2442200</v>
      </c>
    </row>
    <row r="86" spans="1:16" x14ac:dyDescent="0.2">
      <c r="A86" s="327"/>
      <c r="B86" s="326"/>
      <c r="C86" s="24" t="s">
        <v>143</v>
      </c>
      <c r="D86" s="25">
        <f t="shared" si="35"/>
        <v>203516.66666666666</v>
      </c>
      <c r="E86" s="25">
        <f t="shared" si="35"/>
        <v>203516.66666666666</v>
      </c>
      <c r="F86" s="25">
        <f t="shared" si="35"/>
        <v>203516.66666666666</v>
      </c>
      <c r="G86" s="25">
        <f t="shared" si="35"/>
        <v>203516.66666666666</v>
      </c>
      <c r="H86" s="25">
        <f t="shared" si="35"/>
        <v>203516.66666666666</v>
      </c>
      <c r="I86" s="25">
        <f t="shared" si="35"/>
        <v>203516.66666666666</v>
      </c>
      <c r="J86" s="25">
        <f t="shared" si="35"/>
        <v>203516.66666666666</v>
      </c>
      <c r="K86" s="25">
        <f t="shared" si="35"/>
        <v>203516.66666666666</v>
      </c>
      <c r="L86" s="25">
        <f t="shared" si="35"/>
        <v>203516.66666666666</v>
      </c>
      <c r="M86" s="25">
        <f t="shared" si="35"/>
        <v>203516.66666666666</v>
      </c>
      <c r="N86" s="25">
        <f t="shared" si="35"/>
        <v>203516.66666666666</v>
      </c>
      <c r="O86" s="25">
        <f t="shared" si="36"/>
        <v>203516.66666666666</v>
      </c>
      <c r="P86" s="25">
        <v>2442200</v>
      </c>
    </row>
    <row r="87" spans="1:16" x14ac:dyDescent="0.2">
      <c r="A87" s="327" t="s">
        <v>60</v>
      </c>
      <c r="B87" s="326" t="s">
        <v>61</v>
      </c>
      <c r="C87" s="24" t="s">
        <v>142</v>
      </c>
      <c r="D87" s="25">
        <f t="shared" si="35"/>
        <v>3568904.8333333335</v>
      </c>
      <c r="E87" s="25">
        <f t="shared" si="35"/>
        <v>3568904.8333333335</v>
      </c>
      <c r="F87" s="25">
        <f t="shared" si="35"/>
        <v>3568904.8333333335</v>
      </c>
      <c r="G87" s="25">
        <f t="shared" si="35"/>
        <v>3568904.8333333335</v>
      </c>
      <c r="H87" s="25">
        <f t="shared" si="35"/>
        <v>3568904.8333333335</v>
      </c>
      <c r="I87" s="25">
        <f t="shared" si="35"/>
        <v>3568904.8333333335</v>
      </c>
      <c r="J87" s="25">
        <f t="shared" si="35"/>
        <v>3568904.8333333335</v>
      </c>
      <c r="K87" s="25">
        <f t="shared" si="35"/>
        <v>3568904.8333333335</v>
      </c>
      <c r="L87" s="25">
        <f t="shared" si="35"/>
        <v>3568904.8333333335</v>
      </c>
      <c r="M87" s="25">
        <f t="shared" si="35"/>
        <v>3568904.8333333335</v>
      </c>
      <c r="N87" s="25">
        <f t="shared" si="35"/>
        <v>3568904.8333333335</v>
      </c>
      <c r="O87" s="25">
        <f t="shared" si="36"/>
        <v>3568904.8333333335</v>
      </c>
      <c r="P87" s="25">
        <v>42826858</v>
      </c>
    </row>
    <row r="88" spans="1:16" x14ac:dyDescent="0.2">
      <c r="A88" s="327"/>
      <c r="B88" s="326"/>
      <c r="C88" s="24" t="s">
        <v>143</v>
      </c>
      <c r="D88" s="25">
        <f t="shared" si="35"/>
        <v>3250358.8333333335</v>
      </c>
      <c r="E88" s="25">
        <f t="shared" si="35"/>
        <v>3250358.8333333335</v>
      </c>
      <c r="F88" s="25">
        <f t="shared" si="35"/>
        <v>3250358.8333333335</v>
      </c>
      <c r="G88" s="25">
        <f t="shared" si="35"/>
        <v>3250358.8333333335</v>
      </c>
      <c r="H88" s="25">
        <f t="shared" si="35"/>
        <v>3250358.8333333335</v>
      </c>
      <c r="I88" s="25">
        <f t="shared" si="35"/>
        <v>3250358.8333333335</v>
      </c>
      <c r="J88" s="25">
        <f t="shared" si="35"/>
        <v>3250358.8333333335</v>
      </c>
      <c r="K88" s="25">
        <f t="shared" si="35"/>
        <v>3250358.8333333335</v>
      </c>
      <c r="L88" s="25">
        <f t="shared" si="35"/>
        <v>3250358.8333333335</v>
      </c>
      <c r="M88" s="25">
        <f t="shared" si="35"/>
        <v>3250358.8333333335</v>
      </c>
      <c r="N88" s="25">
        <f t="shared" si="35"/>
        <v>3250358.8333333335</v>
      </c>
      <c r="O88" s="25">
        <f t="shared" si="36"/>
        <v>3250358.8333333335</v>
      </c>
      <c r="P88" s="25">
        <v>39004306</v>
      </c>
    </row>
    <row r="89" spans="1:16" x14ac:dyDescent="0.2">
      <c r="A89" s="327" t="s">
        <v>62</v>
      </c>
      <c r="B89" s="323" t="s">
        <v>63</v>
      </c>
      <c r="C89" s="24" t="s">
        <v>142</v>
      </c>
      <c r="D89" s="25">
        <f t="shared" si="35"/>
        <v>231405.58333333334</v>
      </c>
      <c r="E89" s="25">
        <f t="shared" si="35"/>
        <v>231405.58333333334</v>
      </c>
      <c r="F89" s="25">
        <f t="shared" si="35"/>
        <v>231405.58333333334</v>
      </c>
      <c r="G89" s="25">
        <f t="shared" si="35"/>
        <v>231405.58333333334</v>
      </c>
      <c r="H89" s="25">
        <f t="shared" si="35"/>
        <v>231405.58333333334</v>
      </c>
      <c r="I89" s="25">
        <f t="shared" si="35"/>
        <v>231405.58333333334</v>
      </c>
      <c r="J89" s="25">
        <f t="shared" si="35"/>
        <v>231405.58333333334</v>
      </c>
      <c r="K89" s="25">
        <f t="shared" si="35"/>
        <v>231405.58333333334</v>
      </c>
      <c r="L89" s="25">
        <f t="shared" si="35"/>
        <v>231405.58333333334</v>
      </c>
      <c r="M89" s="25">
        <f t="shared" si="35"/>
        <v>231405.58333333334</v>
      </c>
      <c r="N89" s="25">
        <f t="shared" si="35"/>
        <v>231405.58333333334</v>
      </c>
      <c r="O89" s="25">
        <f t="shared" si="36"/>
        <v>231405.58333333334</v>
      </c>
      <c r="P89" s="5">
        <v>2776867</v>
      </c>
    </row>
    <row r="90" spans="1:16" x14ac:dyDescent="0.2">
      <c r="A90" s="327"/>
      <c r="B90" s="323"/>
      <c r="C90" s="24" t="s">
        <v>143</v>
      </c>
      <c r="D90" s="25">
        <f t="shared" si="35"/>
        <v>609463.33333333337</v>
      </c>
      <c r="E90" s="25">
        <f t="shared" si="35"/>
        <v>609463.33333333337</v>
      </c>
      <c r="F90" s="25">
        <f t="shared" si="35"/>
        <v>609463.33333333337</v>
      </c>
      <c r="G90" s="25">
        <f t="shared" si="35"/>
        <v>609463.33333333337</v>
      </c>
      <c r="H90" s="25">
        <f t="shared" si="35"/>
        <v>609463.33333333337</v>
      </c>
      <c r="I90" s="25">
        <f t="shared" si="35"/>
        <v>609463.33333333337</v>
      </c>
      <c r="J90" s="25">
        <f t="shared" si="35"/>
        <v>609463.33333333337</v>
      </c>
      <c r="K90" s="25">
        <f t="shared" si="35"/>
        <v>609463.33333333337</v>
      </c>
      <c r="L90" s="25">
        <f t="shared" si="35"/>
        <v>609463.33333333337</v>
      </c>
      <c r="M90" s="25">
        <f t="shared" si="35"/>
        <v>609463.33333333337</v>
      </c>
      <c r="N90" s="25">
        <f t="shared" si="35"/>
        <v>609463.33333333337</v>
      </c>
      <c r="O90" s="25">
        <f t="shared" si="36"/>
        <v>609463.33333333337</v>
      </c>
      <c r="P90" s="5">
        <v>7313560</v>
      </c>
    </row>
    <row r="91" spans="1:16" x14ac:dyDescent="0.2">
      <c r="A91" s="327" t="s">
        <v>64</v>
      </c>
      <c r="B91" s="326" t="s">
        <v>134</v>
      </c>
      <c r="C91" s="24" t="s">
        <v>142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v>0</v>
      </c>
    </row>
    <row r="92" spans="1:16" x14ac:dyDescent="0.2">
      <c r="A92" s="327"/>
      <c r="B92" s="326"/>
      <c r="C92" s="24" t="s">
        <v>143</v>
      </c>
      <c r="D92" s="25"/>
      <c r="E92" s="25"/>
      <c r="F92" s="25"/>
      <c r="G92" s="25"/>
      <c r="H92" s="25"/>
      <c r="I92" s="25"/>
      <c r="J92" s="25">
        <v>6500001</v>
      </c>
      <c r="K92" s="25"/>
      <c r="L92" s="25"/>
      <c r="M92" s="25"/>
      <c r="N92" s="25"/>
      <c r="O92" s="25"/>
      <c r="P92" s="5">
        <v>6500001</v>
      </c>
    </row>
    <row r="93" spans="1:16" x14ac:dyDescent="0.2">
      <c r="A93" s="327" t="s">
        <v>65</v>
      </c>
      <c r="B93" s="326" t="s">
        <v>66</v>
      </c>
      <c r="C93" s="24" t="s">
        <v>142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5">
        <f t="shared" si="29"/>
        <v>0</v>
      </c>
    </row>
    <row r="94" spans="1:16" x14ac:dyDescent="0.2">
      <c r="A94" s="327"/>
      <c r="B94" s="326"/>
      <c r="C94" s="24" t="s">
        <v>143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5">
        <f t="shared" si="29"/>
        <v>0</v>
      </c>
    </row>
    <row r="95" spans="1:16" x14ac:dyDescent="0.2">
      <c r="A95" s="331" t="s">
        <v>135</v>
      </c>
      <c r="B95" s="330" t="s">
        <v>136</v>
      </c>
      <c r="C95" s="90" t="s">
        <v>142</v>
      </c>
      <c r="D95" s="77">
        <f>D69+D71+D83+D85+D87+D89+D91+D93</f>
        <v>7795884.083333333</v>
      </c>
      <c r="E95" s="77">
        <f t="shared" ref="E95:O95" si="37">E69+E71+E83+E85+E87+E89+E91+E93</f>
        <v>7795884.083333333</v>
      </c>
      <c r="F95" s="77">
        <f t="shared" si="37"/>
        <v>7795884.083333333</v>
      </c>
      <c r="G95" s="77">
        <f t="shared" si="37"/>
        <v>7795884.083333333</v>
      </c>
      <c r="H95" s="77">
        <f t="shared" si="37"/>
        <v>7795884.083333333</v>
      </c>
      <c r="I95" s="77">
        <f t="shared" si="37"/>
        <v>7795884.083333333</v>
      </c>
      <c r="J95" s="77">
        <f t="shared" si="37"/>
        <v>7795884.083333333</v>
      </c>
      <c r="K95" s="77">
        <f t="shared" si="37"/>
        <v>7795884.083333333</v>
      </c>
      <c r="L95" s="77">
        <f t="shared" si="37"/>
        <v>7795884.083333333</v>
      </c>
      <c r="M95" s="77">
        <f t="shared" si="37"/>
        <v>7795884.083333333</v>
      </c>
      <c r="N95" s="77">
        <f t="shared" si="37"/>
        <v>7795884.083333333</v>
      </c>
      <c r="O95" s="77">
        <f t="shared" si="37"/>
        <v>7795884.083333333</v>
      </c>
      <c r="P95" s="77">
        <f>SUM(D95:O95)</f>
        <v>93550608.999999985</v>
      </c>
    </row>
    <row r="96" spans="1:16" x14ac:dyDescent="0.2">
      <c r="A96" s="331"/>
      <c r="B96" s="330"/>
      <c r="C96" s="90" t="s">
        <v>143</v>
      </c>
      <c r="D96" s="77">
        <f>D70+D72+D84+D86+D88+D90+D92+D94</f>
        <v>8174393.416666667</v>
      </c>
      <c r="E96" s="77">
        <f t="shared" ref="E96:O96" si="38">E70+E72+E84+E86+E88+E90+E92+E94</f>
        <v>8174393.416666667</v>
      </c>
      <c r="F96" s="77">
        <f t="shared" si="38"/>
        <v>8174393.416666667</v>
      </c>
      <c r="G96" s="77">
        <f t="shared" si="38"/>
        <v>8174393.416666667</v>
      </c>
      <c r="H96" s="77">
        <f t="shared" si="38"/>
        <v>8174393.416666667</v>
      </c>
      <c r="I96" s="77">
        <f t="shared" si="38"/>
        <v>8174393.416666667</v>
      </c>
      <c r="J96" s="77">
        <f t="shared" si="38"/>
        <v>14674394.416666668</v>
      </c>
      <c r="K96" s="77">
        <f t="shared" si="38"/>
        <v>8174393.416666667</v>
      </c>
      <c r="L96" s="77">
        <f t="shared" si="38"/>
        <v>8174393.416666667</v>
      </c>
      <c r="M96" s="77">
        <f t="shared" si="38"/>
        <v>8174393.416666667</v>
      </c>
      <c r="N96" s="77">
        <f t="shared" si="38"/>
        <v>8174393.416666667</v>
      </c>
      <c r="O96" s="77">
        <f t="shared" si="38"/>
        <v>8174393.416666667</v>
      </c>
      <c r="P96" s="77">
        <f>SUM(D96:O96)</f>
        <v>104592722.00000003</v>
      </c>
    </row>
    <row r="97" spans="1:17" x14ac:dyDescent="0.2">
      <c r="A97" s="329" t="s">
        <v>137</v>
      </c>
      <c r="B97" s="328" t="s">
        <v>138</v>
      </c>
      <c r="C97" s="6" t="s">
        <v>142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>SUM(D97:O97)</f>
        <v>0</v>
      </c>
    </row>
    <row r="98" spans="1:17" x14ac:dyDescent="0.2">
      <c r="A98" s="329"/>
      <c r="B98" s="328"/>
      <c r="C98" s="6" t="s">
        <v>143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ref="P98:P106" si="39">SUM(D98:O98)</f>
        <v>0</v>
      </c>
    </row>
    <row r="99" spans="1:17" x14ac:dyDescent="0.2">
      <c r="A99" s="329" t="s">
        <v>139</v>
      </c>
      <c r="B99" s="328" t="s">
        <v>140</v>
      </c>
      <c r="C99" s="6" t="s">
        <v>142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 t="shared" si="39"/>
        <v>0</v>
      </c>
    </row>
    <row r="100" spans="1:17" x14ac:dyDescent="0.2">
      <c r="A100" s="329"/>
      <c r="B100" s="328"/>
      <c r="C100" s="6" t="s">
        <v>143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 t="shared" si="39"/>
        <v>0</v>
      </c>
    </row>
    <row r="101" spans="1:17" x14ac:dyDescent="0.2">
      <c r="A101" s="335" t="s">
        <v>393</v>
      </c>
      <c r="B101" s="337" t="s">
        <v>396</v>
      </c>
      <c r="C101" s="6" t="s">
        <v>142</v>
      </c>
      <c r="D101" s="228">
        <f t="shared" ref="D101:N102" si="40">$P101/12</f>
        <v>144782.91666666666</v>
      </c>
      <c r="E101" s="228">
        <f t="shared" si="40"/>
        <v>144782.91666666666</v>
      </c>
      <c r="F101" s="228">
        <f t="shared" si="40"/>
        <v>144782.91666666666</v>
      </c>
      <c r="G101" s="228">
        <f t="shared" si="40"/>
        <v>144782.91666666666</v>
      </c>
      <c r="H101" s="228">
        <f t="shared" si="40"/>
        <v>144782.91666666666</v>
      </c>
      <c r="I101" s="228">
        <f t="shared" si="40"/>
        <v>144782.91666666666</v>
      </c>
      <c r="J101" s="228">
        <f t="shared" si="40"/>
        <v>144782.91666666666</v>
      </c>
      <c r="K101" s="228">
        <f t="shared" si="40"/>
        <v>144782.91666666666</v>
      </c>
      <c r="L101" s="228">
        <f t="shared" si="40"/>
        <v>144782.91666666666</v>
      </c>
      <c r="M101" s="228">
        <f t="shared" si="40"/>
        <v>144782.91666666666</v>
      </c>
      <c r="N101" s="228">
        <f t="shared" si="40"/>
        <v>144782.91666666666</v>
      </c>
      <c r="O101" s="228">
        <f t="shared" ref="O101:O102" si="41">$P101/12</f>
        <v>144782.91666666666</v>
      </c>
      <c r="P101" s="5">
        <v>1737395</v>
      </c>
    </row>
    <row r="102" spans="1:17" x14ac:dyDescent="0.2">
      <c r="A102" s="336"/>
      <c r="B102" s="338"/>
      <c r="C102" s="6" t="s">
        <v>143</v>
      </c>
      <c r="D102" s="228">
        <f t="shared" si="40"/>
        <v>144782.91666666666</v>
      </c>
      <c r="E102" s="228">
        <f t="shared" si="40"/>
        <v>144782.91666666666</v>
      </c>
      <c r="F102" s="228">
        <f t="shared" si="40"/>
        <v>144782.91666666666</v>
      </c>
      <c r="G102" s="228">
        <f t="shared" si="40"/>
        <v>144782.91666666666</v>
      </c>
      <c r="H102" s="228">
        <f t="shared" si="40"/>
        <v>144782.91666666666</v>
      </c>
      <c r="I102" s="228">
        <f t="shared" si="40"/>
        <v>144782.91666666666</v>
      </c>
      <c r="J102" s="228">
        <f t="shared" si="40"/>
        <v>144782.91666666666</v>
      </c>
      <c r="K102" s="228">
        <f t="shared" si="40"/>
        <v>144782.91666666666</v>
      </c>
      <c r="L102" s="228">
        <f t="shared" si="40"/>
        <v>144782.91666666666</v>
      </c>
      <c r="M102" s="228">
        <f t="shared" si="40"/>
        <v>144782.91666666666</v>
      </c>
      <c r="N102" s="228">
        <f t="shared" si="40"/>
        <v>144782.91666666666</v>
      </c>
      <c r="O102" s="228">
        <f t="shared" si="41"/>
        <v>144782.91666666666</v>
      </c>
      <c r="P102" s="5">
        <v>1737395</v>
      </c>
    </row>
    <row r="103" spans="1:17" x14ac:dyDescent="0.2">
      <c r="A103" s="329" t="s">
        <v>24</v>
      </c>
      <c r="B103" s="328" t="s">
        <v>141</v>
      </c>
      <c r="C103" s="6" t="s">
        <v>142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f t="shared" si="39"/>
        <v>0</v>
      </c>
    </row>
    <row r="104" spans="1:17" x14ac:dyDescent="0.2">
      <c r="A104" s="329"/>
      <c r="B104" s="328"/>
      <c r="C104" s="6" t="s">
        <v>143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f t="shared" si="39"/>
        <v>0</v>
      </c>
    </row>
    <row r="105" spans="1:17" s="27" customFormat="1" x14ac:dyDescent="0.2">
      <c r="A105" s="322" t="s">
        <v>67</v>
      </c>
      <c r="B105" s="323" t="s">
        <v>68</v>
      </c>
      <c r="C105" s="24" t="s">
        <v>142</v>
      </c>
      <c r="D105" s="25">
        <f>D97+D99+D101+D103</f>
        <v>144782.91666666666</v>
      </c>
      <c r="E105" s="25">
        <f t="shared" ref="E105:O105" si="42">E97+E99+E101+E103</f>
        <v>144782.91666666666</v>
      </c>
      <c r="F105" s="25">
        <f t="shared" si="42"/>
        <v>144782.91666666666</v>
      </c>
      <c r="G105" s="25">
        <f t="shared" si="42"/>
        <v>144782.91666666666</v>
      </c>
      <c r="H105" s="25">
        <f t="shared" si="42"/>
        <v>144782.91666666666</v>
      </c>
      <c r="I105" s="25">
        <f t="shared" si="42"/>
        <v>144782.91666666666</v>
      </c>
      <c r="J105" s="25">
        <f t="shared" si="42"/>
        <v>144782.91666666666</v>
      </c>
      <c r="K105" s="25">
        <f t="shared" si="42"/>
        <v>144782.91666666666</v>
      </c>
      <c r="L105" s="25">
        <f t="shared" si="42"/>
        <v>144782.91666666666</v>
      </c>
      <c r="M105" s="25">
        <f t="shared" si="42"/>
        <v>144782.91666666666</v>
      </c>
      <c r="N105" s="25">
        <f t="shared" si="42"/>
        <v>144782.91666666666</v>
      </c>
      <c r="O105" s="25">
        <f t="shared" si="42"/>
        <v>144782.91666666666</v>
      </c>
      <c r="P105" s="25">
        <f t="shared" si="39"/>
        <v>1737395.0000000002</v>
      </c>
      <c r="Q105" s="36"/>
    </row>
    <row r="106" spans="1:17" s="27" customFormat="1" x14ac:dyDescent="0.2">
      <c r="A106" s="322"/>
      <c r="B106" s="323"/>
      <c r="C106" s="24" t="s">
        <v>143</v>
      </c>
      <c r="D106" s="25">
        <f>D98+D100+D102+D104</f>
        <v>144782.91666666666</v>
      </c>
      <c r="E106" s="25">
        <f t="shared" ref="E106:O106" si="43">E98+E100+E102+E104</f>
        <v>144782.91666666666</v>
      </c>
      <c r="F106" s="25">
        <f t="shared" si="43"/>
        <v>144782.91666666666</v>
      </c>
      <c r="G106" s="25">
        <f t="shared" si="43"/>
        <v>144782.91666666666</v>
      </c>
      <c r="H106" s="25">
        <f t="shared" si="43"/>
        <v>144782.91666666666</v>
      </c>
      <c r="I106" s="25">
        <f t="shared" si="43"/>
        <v>144782.91666666666</v>
      </c>
      <c r="J106" s="25">
        <f t="shared" si="43"/>
        <v>144782.91666666666</v>
      </c>
      <c r="K106" s="25">
        <f t="shared" si="43"/>
        <v>144782.91666666666</v>
      </c>
      <c r="L106" s="25">
        <f t="shared" si="43"/>
        <v>144782.91666666666</v>
      </c>
      <c r="M106" s="25">
        <f t="shared" si="43"/>
        <v>144782.91666666666</v>
      </c>
      <c r="N106" s="25">
        <f t="shared" si="43"/>
        <v>144782.91666666666</v>
      </c>
      <c r="O106" s="25">
        <f t="shared" si="43"/>
        <v>144782.91666666666</v>
      </c>
      <c r="P106" s="25">
        <f t="shared" si="39"/>
        <v>1737395.0000000002</v>
      </c>
      <c r="Q106" s="36"/>
    </row>
    <row r="107" spans="1:17" x14ac:dyDescent="0.2">
      <c r="A107" s="332" t="s">
        <v>69</v>
      </c>
      <c r="B107" s="330" t="s">
        <v>70</v>
      </c>
      <c r="C107" s="90" t="s">
        <v>142</v>
      </c>
      <c r="D107" s="77">
        <f>D105</f>
        <v>144782.91666666666</v>
      </c>
      <c r="E107" s="77">
        <f t="shared" ref="E107:O107" si="44">E105</f>
        <v>144782.91666666666</v>
      </c>
      <c r="F107" s="77">
        <f t="shared" si="44"/>
        <v>144782.91666666666</v>
      </c>
      <c r="G107" s="77">
        <f t="shared" si="44"/>
        <v>144782.91666666666</v>
      </c>
      <c r="H107" s="77">
        <f t="shared" si="44"/>
        <v>144782.91666666666</v>
      </c>
      <c r="I107" s="77">
        <f t="shared" si="44"/>
        <v>144782.91666666666</v>
      </c>
      <c r="J107" s="77">
        <f t="shared" si="44"/>
        <v>144782.91666666666</v>
      </c>
      <c r="K107" s="77">
        <f t="shared" si="44"/>
        <v>144782.91666666666</v>
      </c>
      <c r="L107" s="77">
        <f t="shared" si="44"/>
        <v>144782.91666666666</v>
      </c>
      <c r="M107" s="77">
        <f t="shared" si="44"/>
        <v>144782.91666666666</v>
      </c>
      <c r="N107" s="77">
        <f t="shared" si="44"/>
        <v>144782.91666666666</v>
      </c>
      <c r="O107" s="77">
        <f t="shared" si="44"/>
        <v>144782.91666666666</v>
      </c>
      <c r="P107" s="77">
        <f>SUM(D107:O107)</f>
        <v>1737395.0000000002</v>
      </c>
    </row>
    <row r="108" spans="1:17" x14ac:dyDescent="0.2">
      <c r="A108" s="332"/>
      <c r="B108" s="330"/>
      <c r="C108" s="90" t="s">
        <v>143</v>
      </c>
      <c r="D108" s="77">
        <f>D106</f>
        <v>144782.91666666666</v>
      </c>
      <c r="E108" s="77">
        <f t="shared" ref="E108:O108" si="45">E106</f>
        <v>144782.91666666666</v>
      </c>
      <c r="F108" s="77">
        <f t="shared" si="45"/>
        <v>144782.91666666666</v>
      </c>
      <c r="G108" s="77">
        <f t="shared" si="45"/>
        <v>144782.91666666666</v>
      </c>
      <c r="H108" s="77">
        <f t="shared" si="45"/>
        <v>144782.91666666666</v>
      </c>
      <c r="I108" s="77">
        <f t="shared" si="45"/>
        <v>144782.91666666666</v>
      </c>
      <c r="J108" s="77">
        <f t="shared" si="45"/>
        <v>144782.91666666666</v>
      </c>
      <c r="K108" s="77">
        <f t="shared" si="45"/>
        <v>144782.91666666666</v>
      </c>
      <c r="L108" s="77">
        <f t="shared" si="45"/>
        <v>144782.91666666666</v>
      </c>
      <c r="M108" s="77">
        <f t="shared" si="45"/>
        <v>144782.91666666666</v>
      </c>
      <c r="N108" s="77">
        <f t="shared" si="45"/>
        <v>144782.91666666666</v>
      </c>
      <c r="O108" s="77">
        <f t="shared" si="45"/>
        <v>144782.91666666666</v>
      </c>
      <c r="P108" s="77">
        <f>SUM(D108:O108)</f>
        <v>1737395.0000000002</v>
      </c>
    </row>
    <row r="109" spans="1:17" x14ac:dyDescent="0.2">
      <c r="A109" s="325" t="s">
        <v>157</v>
      </c>
      <c r="B109" s="324" t="s">
        <v>158</v>
      </c>
      <c r="C109" s="96" t="s">
        <v>142</v>
      </c>
      <c r="D109" s="99">
        <f>D107+D95</f>
        <v>7940667</v>
      </c>
      <c r="E109" s="99">
        <f t="shared" ref="E109:O109" si="46">E107+E95</f>
        <v>7940667</v>
      </c>
      <c r="F109" s="99">
        <f t="shared" si="46"/>
        <v>7940667</v>
      </c>
      <c r="G109" s="99">
        <f t="shared" si="46"/>
        <v>7940667</v>
      </c>
      <c r="H109" s="99">
        <f t="shared" si="46"/>
        <v>7940667</v>
      </c>
      <c r="I109" s="99">
        <f t="shared" si="46"/>
        <v>7940667</v>
      </c>
      <c r="J109" s="99">
        <f t="shared" si="46"/>
        <v>7940667</v>
      </c>
      <c r="K109" s="99">
        <f t="shared" si="46"/>
        <v>7940667</v>
      </c>
      <c r="L109" s="99">
        <f t="shared" si="46"/>
        <v>7940667</v>
      </c>
      <c r="M109" s="99">
        <f t="shared" si="46"/>
        <v>7940667</v>
      </c>
      <c r="N109" s="99">
        <f t="shared" si="46"/>
        <v>7940667</v>
      </c>
      <c r="O109" s="99">
        <f t="shared" si="46"/>
        <v>7940667</v>
      </c>
      <c r="P109" s="99">
        <f>SUM(D109:O109)</f>
        <v>95288004</v>
      </c>
    </row>
    <row r="110" spans="1:17" x14ac:dyDescent="0.2">
      <c r="A110" s="325"/>
      <c r="B110" s="324"/>
      <c r="C110" s="96" t="s">
        <v>143</v>
      </c>
      <c r="D110" s="99">
        <f>D108+D96</f>
        <v>8319176.333333334</v>
      </c>
      <c r="E110" s="99">
        <f t="shared" ref="E110:O110" si="47">E108+E96</f>
        <v>8319176.333333334</v>
      </c>
      <c r="F110" s="99">
        <f t="shared" si="47"/>
        <v>8319176.333333334</v>
      </c>
      <c r="G110" s="99">
        <f t="shared" si="47"/>
        <v>8319176.333333334</v>
      </c>
      <c r="H110" s="99">
        <f t="shared" si="47"/>
        <v>8319176.333333334</v>
      </c>
      <c r="I110" s="99">
        <f t="shared" si="47"/>
        <v>8319176.333333334</v>
      </c>
      <c r="J110" s="99">
        <f t="shared" si="47"/>
        <v>14819177.333333334</v>
      </c>
      <c r="K110" s="99">
        <f t="shared" si="47"/>
        <v>8319176.333333334</v>
      </c>
      <c r="L110" s="99">
        <f t="shared" si="47"/>
        <v>8319176.333333334</v>
      </c>
      <c r="M110" s="99">
        <f t="shared" si="47"/>
        <v>8319176.333333334</v>
      </c>
      <c r="N110" s="99">
        <f t="shared" si="47"/>
        <v>8319176.333333334</v>
      </c>
      <c r="O110" s="99">
        <f t="shared" si="47"/>
        <v>8319176.333333334</v>
      </c>
      <c r="P110" s="99">
        <f>SUM(D110:O110)</f>
        <v>106330116.99999999</v>
      </c>
    </row>
    <row r="113" spans="2:16" x14ac:dyDescent="0.2">
      <c r="B113" s="268" t="s">
        <v>159</v>
      </c>
      <c r="C113" s="268"/>
    </row>
    <row r="114" spans="2:16" x14ac:dyDescent="0.2">
      <c r="B114" s="321" t="s">
        <v>160</v>
      </c>
      <c r="C114" s="321"/>
      <c r="D114" s="5">
        <v>0</v>
      </c>
      <c r="E114" s="5">
        <f>D117</f>
        <v>0</v>
      </c>
      <c r="F114" s="5">
        <f>E117</f>
        <v>0</v>
      </c>
      <c r="G114" s="5">
        <f t="shared" ref="G114:O114" si="48">F117</f>
        <v>0</v>
      </c>
      <c r="H114" s="5">
        <f t="shared" si="48"/>
        <v>0</v>
      </c>
      <c r="I114" s="5">
        <f t="shared" si="48"/>
        <v>0</v>
      </c>
      <c r="J114" s="5">
        <f t="shared" si="48"/>
        <v>0</v>
      </c>
      <c r="K114" s="5">
        <f t="shared" si="48"/>
        <v>0</v>
      </c>
      <c r="L114" s="5">
        <f t="shared" si="48"/>
        <v>0</v>
      </c>
      <c r="M114" s="5">
        <f t="shared" si="48"/>
        <v>0</v>
      </c>
      <c r="N114" s="5">
        <f t="shared" si="48"/>
        <v>0</v>
      </c>
      <c r="O114" s="5">
        <f t="shared" si="48"/>
        <v>0</v>
      </c>
      <c r="P114" s="5">
        <f>O117</f>
        <v>0</v>
      </c>
    </row>
    <row r="115" spans="2:16" x14ac:dyDescent="0.2">
      <c r="B115" s="321" t="s">
        <v>161</v>
      </c>
      <c r="C115" s="321"/>
      <c r="D115" s="5">
        <f>D62</f>
        <v>7940667</v>
      </c>
      <c r="E115" s="5">
        <f t="shared" ref="E115:O115" si="49">E62</f>
        <v>7940667</v>
      </c>
      <c r="F115" s="5">
        <f t="shared" si="49"/>
        <v>7940667</v>
      </c>
      <c r="G115" s="5">
        <f t="shared" si="49"/>
        <v>7940667</v>
      </c>
      <c r="H115" s="5">
        <f t="shared" si="49"/>
        <v>7940667</v>
      </c>
      <c r="I115" s="5">
        <f t="shared" si="49"/>
        <v>7940667</v>
      </c>
      <c r="J115" s="5">
        <f t="shared" si="49"/>
        <v>7940667</v>
      </c>
      <c r="K115" s="5">
        <f t="shared" si="49"/>
        <v>7940667</v>
      </c>
      <c r="L115" s="5">
        <f t="shared" si="49"/>
        <v>7940667</v>
      </c>
      <c r="M115" s="5">
        <f t="shared" si="49"/>
        <v>7940667</v>
      </c>
      <c r="N115" s="5">
        <f t="shared" si="49"/>
        <v>7940667</v>
      </c>
      <c r="O115" s="5">
        <f t="shared" si="49"/>
        <v>7940667</v>
      </c>
      <c r="P115" s="5">
        <f>SUM(D115:O115)</f>
        <v>95288004</v>
      </c>
    </row>
    <row r="116" spans="2:16" x14ac:dyDescent="0.2">
      <c r="B116" s="321" t="s">
        <v>162</v>
      </c>
      <c r="C116" s="321"/>
      <c r="D116" s="5">
        <f>D109</f>
        <v>7940667</v>
      </c>
      <c r="E116" s="5">
        <f t="shared" ref="E116:O116" si="50">E109</f>
        <v>7940667</v>
      </c>
      <c r="F116" s="5">
        <f t="shared" si="50"/>
        <v>7940667</v>
      </c>
      <c r="G116" s="5">
        <f t="shared" si="50"/>
        <v>7940667</v>
      </c>
      <c r="H116" s="5">
        <f t="shared" si="50"/>
        <v>7940667</v>
      </c>
      <c r="I116" s="5">
        <f t="shared" si="50"/>
        <v>7940667</v>
      </c>
      <c r="J116" s="5">
        <f t="shared" si="50"/>
        <v>7940667</v>
      </c>
      <c r="K116" s="5">
        <f t="shared" si="50"/>
        <v>7940667</v>
      </c>
      <c r="L116" s="5">
        <f t="shared" si="50"/>
        <v>7940667</v>
      </c>
      <c r="M116" s="5">
        <f t="shared" si="50"/>
        <v>7940667</v>
      </c>
      <c r="N116" s="5">
        <f t="shared" si="50"/>
        <v>7940667</v>
      </c>
      <c r="O116" s="5">
        <f t="shared" si="50"/>
        <v>7940667</v>
      </c>
      <c r="P116" s="5">
        <f>SUM(D116:O116)</f>
        <v>95288004</v>
      </c>
    </row>
    <row r="117" spans="2:16" x14ac:dyDescent="0.2">
      <c r="B117" s="321" t="s">
        <v>163</v>
      </c>
      <c r="C117" s="321"/>
      <c r="D117" s="5">
        <f>D114+D115-D116</f>
        <v>0</v>
      </c>
      <c r="E117" s="5">
        <f>E114+E115-E116</f>
        <v>0</v>
      </c>
      <c r="F117" s="5">
        <f t="shared" ref="F117:O117" si="51">F114+F115-F116</f>
        <v>0</v>
      </c>
      <c r="G117" s="5">
        <f t="shared" si="51"/>
        <v>0</v>
      </c>
      <c r="H117" s="5">
        <f t="shared" si="51"/>
        <v>0</v>
      </c>
      <c r="I117" s="5">
        <f t="shared" si="51"/>
        <v>0</v>
      </c>
      <c r="J117" s="5">
        <f>J114+J115-J116</f>
        <v>0</v>
      </c>
      <c r="K117" s="5">
        <f t="shared" si="51"/>
        <v>0</v>
      </c>
      <c r="L117" s="5">
        <f t="shared" si="51"/>
        <v>0</v>
      </c>
      <c r="M117" s="5">
        <f t="shared" si="51"/>
        <v>0</v>
      </c>
      <c r="N117" s="5">
        <f t="shared" si="51"/>
        <v>0</v>
      </c>
      <c r="O117" s="5">
        <f t="shared" si="51"/>
        <v>0</v>
      </c>
      <c r="P117" s="37">
        <v>0</v>
      </c>
    </row>
    <row r="119" spans="2:16" x14ac:dyDescent="0.2">
      <c r="B119" s="340" t="s">
        <v>400</v>
      </c>
      <c r="C119" s="268"/>
    </row>
    <row r="120" spans="2:16" x14ac:dyDescent="0.2">
      <c r="B120" s="321" t="s">
        <v>160</v>
      </c>
      <c r="C120" s="321"/>
      <c r="D120" s="5">
        <v>0</v>
      </c>
      <c r="E120" s="5">
        <f>D123</f>
        <v>541666.75</v>
      </c>
      <c r="F120" s="5">
        <f>E123</f>
        <v>1083333.5</v>
      </c>
      <c r="G120" s="5">
        <f t="shared" ref="G120" si="52">F123</f>
        <v>1625000.25</v>
      </c>
      <c r="H120" s="5">
        <f t="shared" ref="H120" si="53">G123</f>
        <v>2166667</v>
      </c>
      <c r="I120" s="5">
        <f t="shared" ref="I120" si="54">H123</f>
        <v>2708333.75</v>
      </c>
      <c r="J120" s="5">
        <f t="shared" ref="J120" si="55">I123</f>
        <v>3250000.5</v>
      </c>
      <c r="K120" s="5">
        <f t="shared" ref="K120" si="56">J123</f>
        <v>-2708333.75</v>
      </c>
      <c r="L120" s="5">
        <f t="shared" ref="L120" si="57">K123</f>
        <v>-2166667</v>
      </c>
      <c r="M120" s="5">
        <f t="shared" ref="M120" si="58">L123</f>
        <v>-1625000.25</v>
      </c>
      <c r="N120" s="5">
        <f t="shared" ref="N120" si="59">M123</f>
        <v>-1083333.5</v>
      </c>
      <c r="O120" s="5">
        <f t="shared" ref="O120" si="60">N123</f>
        <v>-541666.75</v>
      </c>
      <c r="P120" s="5">
        <f>O123</f>
        <v>0</v>
      </c>
    </row>
    <row r="121" spans="2:16" x14ac:dyDescent="0.2">
      <c r="B121" s="321" t="s">
        <v>161</v>
      </c>
      <c r="C121" s="321"/>
      <c r="D121" s="5">
        <f>D63</f>
        <v>8860843.083333334</v>
      </c>
      <c r="E121" s="5">
        <f t="shared" ref="E121:O121" si="61">E63</f>
        <v>8860843.083333334</v>
      </c>
      <c r="F121" s="5">
        <f t="shared" si="61"/>
        <v>8860843.083333334</v>
      </c>
      <c r="G121" s="5">
        <f t="shared" si="61"/>
        <v>8860843.083333334</v>
      </c>
      <c r="H121" s="5">
        <f t="shared" si="61"/>
        <v>8860843.083333334</v>
      </c>
      <c r="I121" s="5">
        <f t="shared" si="61"/>
        <v>8860843.083333334</v>
      </c>
      <c r="J121" s="5">
        <f t="shared" si="61"/>
        <v>8860843.083333334</v>
      </c>
      <c r="K121" s="5">
        <f t="shared" si="61"/>
        <v>8860843.083333334</v>
      </c>
      <c r="L121" s="5">
        <f t="shared" si="61"/>
        <v>8860843.083333334</v>
      </c>
      <c r="M121" s="5">
        <f t="shared" si="61"/>
        <v>8860843.083333334</v>
      </c>
      <c r="N121" s="5">
        <f t="shared" si="61"/>
        <v>8860843.083333334</v>
      </c>
      <c r="O121" s="5">
        <f t="shared" si="61"/>
        <v>8860843.083333334</v>
      </c>
      <c r="P121" s="5">
        <f>SUM(D121:O121)</f>
        <v>106330116.99999999</v>
      </c>
    </row>
    <row r="122" spans="2:16" x14ac:dyDescent="0.2">
      <c r="B122" s="321" t="s">
        <v>162</v>
      </c>
      <c r="C122" s="321"/>
      <c r="D122" s="5">
        <f>D110</f>
        <v>8319176.333333334</v>
      </c>
      <c r="E122" s="5">
        <f t="shared" ref="E122:O122" si="62">E110</f>
        <v>8319176.333333334</v>
      </c>
      <c r="F122" s="5">
        <f t="shared" si="62"/>
        <v>8319176.333333334</v>
      </c>
      <c r="G122" s="5">
        <f t="shared" si="62"/>
        <v>8319176.333333334</v>
      </c>
      <c r="H122" s="5">
        <f t="shared" si="62"/>
        <v>8319176.333333334</v>
      </c>
      <c r="I122" s="5">
        <f t="shared" si="62"/>
        <v>8319176.333333334</v>
      </c>
      <c r="J122" s="5">
        <f t="shared" si="62"/>
        <v>14819177.333333334</v>
      </c>
      <c r="K122" s="5">
        <f t="shared" si="62"/>
        <v>8319176.333333334</v>
      </c>
      <c r="L122" s="5">
        <f t="shared" si="62"/>
        <v>8319176.333333334</v>
      </c>
      <c r="M122" s="5">
        <f t="shared" si="62"/>
        <v>8319176.333333334</v>
      </c>
      <c r="N122" s="5">
        <f t="shared" si="62"/>
        <v>8319176.333333334</v>
      </c>
      <c r="O122" s="5">
        <f t="shared" si="62"/>
        <v>8319176.333333334</v>
      </c>
      <c r="P122" s="5">
        <f>SUM(D122:O122)</f>
        <v>106330116.99999999</v>
      </c>
    </row>
    <row r="123" spans="2:16" x14ac:dyDescent="0.2">
      <c r="B123" s="321" t="s">
        <v>163</v>
      </c>
      <c r="C123" s="321"/>
      <c r="D123" s="5">
        <f>D120+D121-D122</f>
        <v>541666.75</v>
      </c>
      <c r="E123" s="5">
        <f>E120+E121-E122</f>
        <v>1083333.5</v>
      </c>
      <c r="F123" s="5">
        <f t="shared" ref="F123:I123" si="63">F120+F121-F122</f>
        <v>1625000.25</v>
      </c>
      <c r="G123" s="5">
        <f t="shared" si="63"/>
        <v>2166667</v>
      </c>
      <c r="H123" s="5">
        <f t="shared" si="63"/>
        <v>2708333.75</v>
      </c>
      <c r="I123" s="5">
        <f t="shared" si="63"/>
        <v>3250000.5</v>
      </c>
      <c r="J123" s="5">
        <f>J120+J121-J122</f>
        <v>-2708333.75</v>
      </c>
      <c r="K123" s="5">
        <f t="shared" ref="K123:O123" si="64">K120+K121-K122</f>
        <v>-2166667</v>
      </c>
      <c r="L123" s="5">
        <f t="shared" si="64"/>
        <v>-1625000.25</v>
      </c>
      <c r="M123" s="5">
        <f t="shared" si="64"/>
        <v>-1083333.5</v>
      </c>
      <c r="N123" s="5">
        <f t="shared" si="64"/>
        <v>-541666.75</v>
      </c>
      <c r="O123" s="5">
        <f t="shared" si="64"/>
        <v>0</v>
      </c>
      <c r="P123" s="37">
        <v>0</v>
      </c>
    </row>
  </sheetData>
  <mergeCells count="120">
    <mergeCell ref="B119:C119"/>
    <mergeCell ref="B120:C120"/>
    <mergeCell ref="B121:C121"/>
    <mergeCell ref="B122:C122"/>
    <mergeCell ref="B123:C123"/>
    <mergeCell ref="A101:A102"/>
    <mergeCell ref="B101:B102"/>
    <mergeCell ref="A10:A11"/>
    <mergeCell ref="B8:B9"/>
    <mergeCell ref="A8:A9"/>
    <mergeCell ref="A89:A90"/>
    <mergeCell ref="B87:B88"/>
    <mergeCell ref="A87:A88"/>
    <mergeCell ref="A60:A61"/>
    <mergeCell ref="B77:B78"/>
    <mergeCell ref="A77:A78"/>
    <mergeCell ref="B56:B57"/>
    <mergeCell ref="A56:A57"/>
    <mergeCell ref="B67:B68"/>
    <mergeCell ref="A67:A68"/>
    <mergeCell ref="B71:B72"/>
    <mergeCell ref="A71:A72"/>
    <mergeCell ref="B105:B106"/>
    <mergeCell ref="A105:A106"/>
    <mergeCell ref="B6:B7"/>
    <mergeCell ref="A6:A7"/>
    <mergeCell ref="A30:A31"/>
    <mergeCell ref="B73:B74"/>
    <mergeCell ref="A73:A74"/>
    <mergeCell ref="B16:B17"/>
    <mergeCell ref="A16:A17"/>
    <mergeCell ref="B24:B25"/>
    <mergeCell ref="A24:A25"/>
    <mergeCell ref="B22:B23"/>
    <mergeCell ref="A22:A23"/>
    <mergeCell ref="B65:B66"/>
    <mergeCell ref="A65:A66"/>
    <mergeCell ref="B36:B37"/>
    <mergeCell ref="A40:A41"/>
    <mergeCell ref="B38:B39"/>
    <mergeCell ref="A38:A39"/>
    <mergeCell ref="B18:B19"/>
    <mergeCell ref="A18:A19"/>
    <mergeCell ref="B28:B29"/>
    <mergeCell ref="A28:A29"/>
    <mergeCell ref="A54:A55"/>
    <mergeCell ref="A62:A63"/>
    <mergeCell ref="B60:B61"/>
    <mergeCell ref="A4:A5"/>
    <mergeCell ref="B10:B11"/>
    <mergeCell ref="B69:B70"/>
    <mergeCell ref="A69:A70"/>
    <mergeCell ref="B62:B63"/>
    <mergeCell ref="B91:B92"/>
    <mergeCell ref="A91:A92"/>
    <mergeCell ref="B85:B86"/>
    <mergeCell ref="A85:A86"/>
    <mergeCell ref="B79:B80"/>
    <mergeCell ref="A79:A80"/>
    <mergeCell ref="B81:B82"/>
    <mergeCell ref="A81:A82"/>
    <mergeCell ref="B83:B84"/>
    <mergeCell ref="A83:A84"/>
    <mergeCell ref="B26:B27"/>
    <mergeCell ref="A26:A27"/>
    <mergeCell ref="B30:B31"/>
    <mergeCell ref="B75:B76"/>
    <mergeCell ref="A75:A76"/>
    <mergeCell ref="A46:A47"/>
    <mergeCell ref="B44:B45"/>
    <mergeCell ref="A44:A45"/>
    <mergeCell ref="B89:B90"/>
    <mergeCell ref="D2:P2"/>
    <mergeCell ref="A2:A3"/>
    <mergeCell ref="B2:B3"/>
    <mergeCell ref="C2:C3"/>
    <mergeCell ref="B54:B55"/>
    <mergeCell ref="B58:B59"/>
    <mergeCell ref="A58:A59"/>
    <mergeCell ref="B32:B33"/>
    <mergeCell ref="A32:A33"/>
    <mergeCell ref="B40:B41"/>
    <mergeCell ref="B50:B51"/>
    <mergeCell ref="A50:A51"/>
    <mergeCell ref="B48:B49"/>
    <mergeCell ref="A48:A49"/>
    <mergeCell ref="B46:B47"/>
    <mergeCell ref="B42:B43"/>
    <mergeCell ref="A42:A43"/>
    <mergeCell ref="B14:B15"/>
    <mergeCell ref="A14:A15"/>
    <mergeCell ref="B12:B13"/>
    <mergeCell ref="A12:A13"/>
    <mergeCell ref="B4:B5"/>
    <mergeCell ref="A20:A21"/>
    <mergeCell ref="B20:B21"/>
    <mergeCell ref="B116:C116"/>
    <mergeCell ref="B117:C117"/>
    <mergeCell ref="A36:A37"/>
    <mergeCell ref="B34:B35"/>
    <mergeCell ref="A34:A35"/>
    <mergeCell ref="B113:C113"/>
    <mergeCell ref="B109:B110"/>
    <mergeCell ref="A109:A110"/>
    <mergeCell ref="B93:B94"/>
    <mergeCell ref="A93:A94"/>
    <mergeCell ref="B97:B98"/>
    <mergeCell ref="A97:A98"/>
    <mergeCell ref="B95:B96"/>
    <mergeCell ref="A95:A96"/>
    <mergeCell ref="B114:C114"/>
    <mergeCell ref="B115:C115"/>
    <mergeCell ref="B99:B100"/>
    <mergeCell ref="A99:A100"/>
    <mergeCell ref="B103:B104"/>
    <mergeCell ref="A103:A104"/>
    <mergeCell ref="B107:B108"/>
    <mergeCell ref="A107:A108"/>
    <mergeCell ref="A52:A53"/>
    <mergeCell ref="B52:B53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79" fitToHeight="0" orientation="landscape" r:id="rId1"/>
  <headerFooter>
    <oddHeader xml:space="preserve">&amp;L13. melléklet a 2/2018.(V.24.) önkormányzati rendelethez&amp;CErdősmecske
 Község Önkormányzata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8"/>
  <sheetViews>
    <sheetView tabSelected="1" view="pageBreakPreview" zoomScaleNormal="100" zoomScaleSheetLayoutView="100" workbookViewId="0">
      <pane ySplit="3" topLeftCell="A4" activePane="bottomLeft" state="frozen"/>
      <selection sqref="A1:E1"/>
      <selection pane="bottomLeft" sqref="A1:E1"/>
    </sheetView>
  </sheetViews>
  <sheetFormatPr defaultColWidth="9.140625" defaultRowHeight="12.75" x14ac:dyDescent="0.2"/>
  <cols>
    <col min="1" max="1" width="8.140625" style="211" customWidth="1"/>
    <col min="2" max="2" width="41" style="211" customWidth="1"/>
    <col min="3" max="3" width="12" style="211" customWidth="1"/>
    <col min="4" max="4" width="13.140625" style="211" customWidth="1"/>
    <col min="5" max="5" width="14.7109375" style="211" customWidth="1"/>
    <col min="6" max="6" width="16.28515625" style="211" customWidth="1"/>
    <col min="7" max="7" width="16" style="211" customWidth="1"/>
    <col min="8" max="8" width="15.7109375" style="211" customWidth="1"/>
    <col min="9" max="16384" width="9.140625" style="211"/>
  </cols>
  <sheetData>
    <row r="1" spans="1:8" ht="16.5" customHeight="1" x14ac:dyDescent="0.2">
      <c r="A1" s="342" t="s">
        <v>582</v>
      </c>
      <c r="B1" s="343"/>
      <c r="C1" s="343"/>
      <c r="D1" s="343"/>
      <c r="E1" s="343"/>
      <c r="F1" s="343"/>
      <c r="G1" s="343"/>
      <c r="H1" s="343"/>
    </row>
    <row r="2" spans="1:8" ht="98.25" customHeight="1" x14ac:dyDescent="0.2">
      <c r="A2" s="217" t="s">
        <v>542</v>
      </c>
      <c r="B2" s="217" t="s">
        <v>97</v>
      </c>
      <c r="C2" s="217" t="s">
        <v>541</v>
      </c>
      <c r="D2" s="217" t="s">
        <v>540</v>
      </c>
      <c r="E2" s="217" t="s">
        <v>539</v>
      </c>
      <c r="F2" s="217" t="s">
        <v>538</v>
      </c>
      <c r="G2" s="217" t="s">
        <v>537</v>
      </c>
      <c r="H2" s="217" t="s">
        <v>536</v>
      </c>
    </row>
    <row r="3" spans="1:8" ht="15" customHeight="1" x14ac:dyDescent="0.2">
      <c r="A3" s="217">
        <v>1</v>
      </c>
      <c r="B3" s="217">
        <v>2</v>
      </c>
      <c r="C3" s="217">
        <v>3</v>
      </c>
      <c r="D3" s="217">
        <v>4</v>
      </c>
      <c r="E3" s="217">
        <v>5</v>
      </c>
      <c r="F3" s="217">
        <v>6</v>
      </c>
      <c r="G3" s="217">
        <v>7</v>
      </c>
      <c r="H3" s="217">
        <v>8</v>
      </c>
    </row>
    <row r="4" spans="1:8" x14ac:dyDescent="0.2">
      <c r="A4" s="218" t="s">
        <v>589</v>
      </c>
      <c r="B4" s="219" t="s">
        <v>590</v>
      </c>
      <c r="C4" s="220">
        <v>2451656</v>
      </c>
      <c r="D4" s="220">
        <v>0</v>
      </c>
      <c r="E4" s="220">
        <v>-2385893</v>
      </c>
      <c r="F4" s="220">
        <v>0</v>
      </c>
      <c r="G4" s="220">
        <v>0</v>
      </c>
      <c r="H4" s="220">
        <v>65763</v>
      </c>
    </row>
    <row r="5" spans="1:8" x14ac:dyDescent="0.2">
      <c r="A5" s="218" t="s">
        <v>535</v>
      </c>
      <c r="B5" s="219" t="s">
        <v>534</v>
      </c>
      <c r="C5" s="220">
        <v>0</v>
      </c>
      <c r="D5" s="220">
        <v>0</v>
      </c>
      <c r="E5" s="220">
        <v>787402</v>
      </c>
      <c r="F5" s="220">
        <v>0</v>
      </c>
      <c r="G5" s="220">
        <v>0</v>
      </c>
      <c r="H5" s="220">
        <v>787402</v>
      </c>
    </row>
    <row r="6" spans="1:8" x14ac:dyDescent="0.2">
      <c r="A6" s="221" t="s">
        <v>533</v>
      </c>
      <c r="B6" s="222" t="s">
        <v>532</v>
      </c>
      <c r="C6" s="223">
        <v>2451656</v>
      </c>
      <c r="D6" s="223">
        <v>0</v>
      </c>
      <c r="E6" s="223">
        <v>-1598491</v>
      </c>
      <c r="F6" s="223">
        <v>0</v>
      </c>
      <c r="G6" s="223">
        <v>0</v>
      </c>
      <c r="H6" s="223">
        <v>853165</v>
      </c>
    </row>
    <row r="7" spans="1:8" ht="25.5" x14ac:dyDescent="0.2">
      <c r="A7" s="218" t="s">
        <v>531</v>
      </c>
      <c r="B7" s="219" t="s">
        <v>530</v>
      </c>
      <c r="C7" s="220">
        <v>276101424</v>
      </c>
      <c r="D7" s="220">
        <v>0</v>
      </c>
      <c r="E7" s="220">
        <v>1717844</v>
      </c>
      <c r="F7" s="220">
        <v>0</v>
      </c>
      <c r="G7" s="220">
        <v>0</v>
      </c>
      <c r="H7" s="220">
        <v>277819268</v>
      </c>
    </row>
    <row r="8" spans="1:8" ht="25.5" x14ac:dyDescent="0.2">
      <c r="A8" s="218" t="s">
        <v>529</v>
      </c>
      <c r="B8" s="219" t="s">
        <v>528</v>
      </c>
      <c r="C8" s="220">
        <v>8851967</v>
      </c>
      <c r="D8" s="220">
        <v>0</v>
      </c>
      <c r="E8" s="220">
        <v>-3065366</v>
      </c>
      <c r="F8" s="220">
        <v>0</v>
      </c>
      <c r="G8" s="220">
        <v>0</v>
      </c>
      <c r="H8" s="220">
        <v>5786601</v>
      </c>
    </row>
    <row r="9" spans="1:8" x14ac:dyDescent="0.2">
      <c r="A9" s="218" t="s">
        <v>527</v>
      </c>
      <c r="B9" s="219" t="s">
        <v>526</v>
      </c>
      <c r="C9" s="220">
        <v>18184252</v>
      </c>
      <c r="D9" s="220">
        <v>0</v>
      </c>
      <c r="E9" s="220">
        <v>-500000</v>
      </c>
      <c r="F9" s="220">
        <v>0</v>
      </c>
      <c r="G9" s="220">
        <v>0</v>
      </c>
      <c r="H9" s="220">
        <v>17684252</v>
      </c>
    </row>
    <row r="10" spans="1:8" x14ac:dyDescent="0.2">
      <c r="A10" s="221" t="s">
        <v>525</v>
      </c>
      <c r="B10" s="222" t="s">
        <v>524</v>
      </c>
      <c r="C10" s="223">
        <v>303137643</v>
      </c>
      <c r="D10" s="223">
        <v>0</v>
      </c>
      <c r="E10" s="223">
        <v>-1847522</v>
      </c>
      <c r="F10" s="223">
        <v>0</v>
      </c>
      <c r="G10" s="223">
        <v>0</v>
      </c>
      <c r="H10" s="223">
        <v>301290121</v>
      </c>
    </row>
    <row r="11" spans="1:8" ht="25.5" x14ac:dyDescent="0.2">
      <c r="A11" s="218" t="s">
        <v>560</v>
      </c>
      <c r="B11" s="219" t="s">
        <v>561</v>
      </c>
      <c r="C11" s="220">
        <v>230000</v>
      </c>
      <c r="D11" s="220">
        <v>0</v>
      </c>
      <c r="E11" s="220">
        <v>0</v>
      </c>
      <c r="F11" s="220">
        <v>0</v>
      </c>
      <c r="G11" s="220">
        <v>0</v>
      </c>
      <c r="H11" s="220">
        <v>230000</v>
      </c>
    </row>
    <row r="12" spans="1:8" x14ac:dyDescent="0.2">
      <c r="A12" s="218" t="s">
        <v>562</v>
      </c>
      <c r="B12" s="219" t="s">
        <v>563</v>
      </c>
      <c r="C12" s="220">
        <v>230000</v>
      </c>
      <c r="D12" s="220">
        <v>0</v>
      </c>
      <c r="E12" s="220">
        <v>0</v>
      </c>
      <c r="F12" s="220">
        <v>0</v>
      </c>
      <c r="G12" s="220">
        <v>0</v>
      </c>
      <c r="H12" s="220">
        <v>230000</v>
      </c>
    </row>
    <row r="13" spans="1:8" ht="25.5" x14ac:dyDescent="0.2">
      <c r="A13" s="221" t="s">
        <v>564</v>
      </c>
      <c r="B13" s="222" t="s">
        <v>565</v>
      </c>
      <c r="C13" s="223">
        <v>230000</v>
      </c>
      <c r="D13" s="223">
        <v>0</v>
      </c>
      <c r="E13" s="223">
        <v>0</v>
      </c>
      <c r="F13" s="223">
        <v>0</v>
      </c>
      <c r="G13" s="223">
        <v>0</v>
      </c>
      <c r="H13" s="223">
        <v>230000</v>
      </c>
    </row>
    <row r="14" spans="1:8" ht="38.25" x14ac:dyDescent="0.2">
      <c r="A14" s="221" t="s">
        <v>523</v>
      </c>
      <c r="B14" s="222" t="s">
        <v>522</v>
      </c>
      <c r="C14" s="223">
        <v>305819299</v>
      </c>
      <c r="D14" s="223">
        <v>0</v>
      </c>
      <c r="E14" s="223">
        <v>-3446013</v>
      </c>
      <c r="F14" s="223">
        <v>0</v>
      </c>
      <c r="G14" s="223">
        <v>0</v>
      </c>
      <c r="H14" s="223">
        <v>302373286</v>
      </c>
    </row>
    <row r="15" spans="1:8" x14ac:dyDescent="0.2">
      <c r="A15" s="218" t="s">
        <v>521</v>
      </c>
      <c r="B15" s="219" t="s">
        <v>520</v>
      </c>
      <c r="C15" s="220">
        <v>572518</v>
      </c>
      <c r="D15" s="220">
        <v>-151593</v>
      </c>
      <c r="E15" s="220">
        <v>0</v>
      </c>
      <c r="F15" s="220">
        <v>0</v>
      </c>
      <c r="G15" s="220">
        <v>0</v>
      </c>
      <c r="H15" s="220">
        <v>420925</v>
      </c>
    </row>
    <row r="16" spans="1:8" ht="25.5" x14ac:dyDescent="0.2">
      <c r="A16" s="221" t="s">
        <v>519</v>
      </c>
      <c r="B16" s="222" t="s">
        <v>518</v>
      </c>
      <c r="C16" s="223">
        <v>572518</v>
      </c>
      <c r="D16" s="223">
        <v>-151593</v>
      </c>
      <c r="E16" s="223">
        <v>0</v>
      </c>
      <c r="F16" s="223">
        <v>0</v>
      </c>
      <c r="G16" s="223">
        <v>0</v>
      </c>
      <c r="H16" s="223">
        <v>420925</v>
      </c>
    </row>
    <row r="17" spans="1:8" x14ac:dyDescent="0.2">
      <c r="A17" s="218" t="s">
        <v>517</v>
      </c>
      <c r="B17" s="219" t="s">
        <v>516</v>
      </c>
      <c r="C17" s="220">
        <v>16392441</v>
      </c>
      <c r="D17" s="220">
        <v>-11865841</v>
      </c>
      <c r="E17" s="220">
        <v>0</v>
      </c>
      <c r="F17" s="220">
        <v>0</v>
      </c>
      <c r="G17" s="220">
        <v>0</v>
      </c>
      <c r="H17" s="220">
        <v>4526600</v>
      </c>
    </row>
    <row r="18" spans="1:8" x14ac:dyDescent="0.2">
      <c r="A18" s="221" t="s">
        <v>515</v>
      </c>
      <c r="B18" s="222" t="s">
        <v>514</v>
      </c>
      <c r="C18" s="223">
        <v>16392441</v>
      </c>
      <c r="D18" s="223">
        <v>-11865841</v>
      </c>
      <c r="E18" s="223">
        <v>0</v>
      </c>
      <c r="F18" s="223">
        <v>0</v>
      </c>
      <c r="G18" s="223">
        <v>0</v>
      </c>
      <c r="H18" s="223">
        <v>4526600</v>
      </c>
    </row>
    <row r="19" spans="1:8" x14ac:dyDescent="0.2">
      <c r="A19" s="221" t="s">
        <v>513</v>
      </c>
      <c r="B19" s="222" t="s">
        <v>512</v>
      </c>
      <c r="C19" s="223">
        <v>16964959</v>
      </c>
      <c r="D19" s="223">
        <v>-12017434</v>
      </c>
      <c r="E19" s="223">
        <v>0</v>
      </c>
      <c r="F19" s="223">
        <v>0</v>
      </c>
      <c r="G19" s="223">
        <v>0</v>
      </c>
      <c r="H19" s="223">
        <v>4947525</v>
      </c>
    </row>
    <row r="20" spans="1:8" ht="38.25" x14ac:dyDescent="0.2">
      <c r="A20" s="218" t="s">
        <v>511</v>
      </c>
      <c r="B20" s="219" t="s">
        <v>510</v>
      </c>
      <c r="C20" s="220">
        <v>0</v>
      </c>
      <c r="D20" s="220">
        <v>-68576179</v>
      </c>
      <c r="E20" s="220">
        <v>68576179</v>
      </c>
      <c r="F20" s="220">
        <v>0</v>
      </c>
      <c r="G20" s="220">
        <v>0</v>
      </c>
      <c r="H20" s="220">
        <v>0</v>
      </c>
    </row>
    <row r="21" spans="1:8" ht="38.25" x14ac:dyDescent="0.2">
      <c r="A21" s="218" t="s">
        <v>509</v>
      </c>
      <c r="B21" s="219" t="s">
        <v>508</v>
      </c>
      <c r="C21" s="220">
        <v>0</v>
      </c>
      <c r="D21" s="220">
        <v>-1743514</v>
      </c>
      <c r="E21" s="220">
        <v>1743514</v>
      </c>
      <c r="F21" s="220">
        <v>0</v>
      </c>
      <c r="G21" s="220">
        <v>0</v>
      </c>
      <c r="H21" s="220">
        <v>0</v>
      </c>
    </row>
    <row r="22" spans="1:8" ht="38.25" x14ac:dyDescent="0.2">
      <c r="A22" s="218" t="s">
        <v>507</v>
      </c>
      <c r="B22" s="219" t="s">
        <v>506</v>
      </c>
      <c r="C22" s="220">
        <v>2264115</v>
      </c>
      <c r="D22" s="220">
        <v>-3799167</v>
      </c>
      <c r="E22" s="220">
        <v>3799167</v>
      </c>
      <c r="F22" s="220">
        <v>0</v>
      </c>
      <c r="G22" s="220">
        <v>0</v>
      </c>
      <c r="H22" s="220">
        <v>2264115</v>
      </c>
    </row>
    <row r="23" spans="1:8" ht="25.5" x14ac:dyDescent="0.2">
      <c r="A23" s="218" t="s">
        <v>505</v>
      </c>
      <c r="B23" s="219" t="s">
        <v>504</v>
      </c>
      <c r="C23" s="220">
        <v>0</v>
      </c>
      <c r="D23" s="220">
        <v>-38876</v>
      </c>
      <c r="E23" s="220">
        <v>38876</v>
      </c>
      <c r="F23" s="220">
        <v>0</v>
      </c>
      <c r="G23" s="220">
        <v>0</v>
      </c>
      <c r="H23" s="220">
        <v>0</v>
      </c>
    </row>
    <row r="24" spans="1:8" ht="25.5" x14ac:dyDescent="0.2">
      <c r="A24" s="218" t="s">
        <v>503</v>
      </c>
      <c r="B24" s="219" t="s">
        <v>502</v>
      </c>
      <c r="C24" s="220">
        <v>358200</v>
      </c>
      <c r="D24" s="220">
        <v>-927535</v>
      </c>
      <c r="E24" s="220">
        <v>927535</v>
      </c>
      <c r="F24" s="220">
        <v>0</v>
      </c>
      <c r="G24" s="220">
        <v>0</v>
      </c>
      <c r="H24" s="220">
        <v>358200</v>
      </c>
    </row>
    <row r="25" spans="1:8" ht="25.5" x14ac:dyDescent="0.2">
      <c r="A25" s="218" t="s">
        <v>501</v>
      </c>
      <c r="B25" s="219" t="s">
        <v>500</v>
      </c>
      <c r="C25" s="220">
        <v>912357</v>
      </c>
      <c r="D25" s="220">
        <v>-2422318</v>
      </c>
      <c r="E25" s="220">
        <v>2422318</v>
      </c>
      <c r="F25" s="220">
        <v>0</v>
      </c>
      <c r="G25" s="220">
        <v>0</v>
      </c>
      <c r="H25" s="220">
        <v>912357</v>
      </c>
    </row>
    <row r="26" spans="1:8" ht="25.5" x14ac:dyDescent="0.2">
      <c r="A26" s="218" t="s">
        <v>499</v>
      </c>
      <c r="B26" s="219" t="s">
        <v>498</v>
      </c>
      <c r="C26" s="220">
        <v>993558</v>
      </c>
      <c r="D26" s="220">
        <v>-410438</v>
      </c>
      <c r="E26" s="220">
        <v>410438</v>
      </c>
      <c r="F26" s="220">
        <v>0</v>
      </c>
      <c r="G26" s="220">
        <v>0</v>
      </c>
      <c r="H26" s="220">
        <v>993558</v>
      </c>
    </row>
    <row r="27" spans="1:8" ht="38.25" x14ac:dyDescent="0.2">
      <c r="A27" s="218" t="s">
        <v>497</v>
      </c>
      <c r="B27" s="219" t="s">
        <v>496</v>
      </c>
      <c r="C27" s="220">
        <v>0</v>
      </c>
      <c r="D27" s="220">
        <v>-3770491</v>
      </c>
      <c r="E27" s="220">
        <v>4170491</v>
      </c>
      <c r="F27" s="220">
        <v>0</v>
      </c>
      <c r="G27" s="220">
        <v>0</v>
      </c>
      <c r="H27" s="220">
        <v>400000</v>
      </c>
    </row>
    <row r="28" spans="1:8" ht="51" x14ac:dyDescent="0.2">
      <c r="A28" s="218" t="s">
        <v>495</v>
      </c>
      <c r="B28" s="219" t="s">
        <v>494</v>
      </c>
      <c r="C28" s="220">
        <v>0</v>
      </c>
      <c r="D28" s="220">
        <v>-102001</v>
      </c>
      <c r="E28" s="220">
        <v>502001</v>
      </c>
      <c r="F28" s="220">
        <v>0</v>
      </c>
      <c r="G28" s="220">
        <v>0</v>
      </c>
      <c r="H28" s="220">
        <v>400000</v>
      </c>
    </row>
    <row r="29" spans="1:8" ht="25.5" x14ac:dyDescent="0.2">
      <c r="A29" s="218" t="s">
        <v>493</v>
      </c>
      <c r="B29" s="219" t="s">
        <v>492</v>
      </c>
      <c r="C29" s="220">
        <v>0</v>
      </c>
      <c r="D29" s="220">
        <v>-115155</v>
      </c>
      <c r="E29" s="220">
        <v>115155</v>
      </c>
      <c r="F29" s="220">
        <v>0</v>
      </c>
      <c r="G29" s="220">
        <v>0</v>
      </c>
      <c r="H29" s="220">
        <v>0</v>
      </c>
    </row>
    <row r="30" spans="1:8" ht="25.5" x14ac:dyDescent="0.2">
      <c r="A30" s="218" t="s">
        <v>491</v>
      </c>
      <c r="B30" s="219" t="s">
        <v>490</v>
      </c>
      <c r="C30" s="220">
        <v>0</v>
      </c>
      <c r="D30" s="220">
        <v>-643700</v>
      </c>
      <c r="E30" s="220">
        <v>643700</v>
      </c>
      <c r="F30" s="220">
        <v>0</v>
      </c>
      <c r="G30" s="220">
        <v>0</v>
      </c>
      <c r="H30" s="220">
        <v>0</v>
      </c>
    </row>
    <row r="31" spans="1:8" ht="38.25" x14ac:dyDescent="0.2">
      <c r="A31" s="218" t="s">
        <v>489</v>
      </c>
      <c r="B31" s="219" t="s">
        <v>488</v>
      </c>
      <c r="C31" s="220">
        <v>0</v>
      </c>
      <c r="D31" s="220">
        <v>-63038</v>
      </c>
      <c r="E31" s="220">
        <v>63038</v>
      </c>
      <c r="F31" s="220">
        <v>0</v>
      </c>
      <c r="G31" s="220">
        <v>0</v>
      </c>
      <c r="H31" s="220">
        <v>0</v>
      </c>
    </row>
    <row r="32" spans="1:8" ht="38.25" x14ac:dyDescent="0.2">
      <c r="A32" s="218" t="s">
        <v>487</v>
      </c>
      <c r="B32" s="219" t="s">
        <v>486</v>
      </c>
      <c r="C32" s="220">
        <v>0</v>
      </c>
      <c r="D32" s="220">
        <v>-328957</v>
      </c>
      <c r="E32" s="220">
        <v>328957</v>
      </c>
      <c r="F32" s="220">
        <v>0</v>
      </c>
      <c r="G32" s="220">
        <v>0</v>
      </c>
      <c r="H32" s="220">
        <v>0</v>
      </c>
    </row>
    <row r="33" spans="1:8" ht="25.5" x14ac:dyDescent="0.2">
      <c r="A33" s="218" t="s">
        <v>485</v>
      </c>
      <c r="B33" s="219" t="s">
        <v>484</v>
      </c>
      <c r="C33" s="220">
        <v>0</v>
      </c>
      <c r="D33" s="220">
        <v>-2517640</v>
      </c>
      <c r="E33" s="220">
        <v>2517640</v>
      </c>
      <c r="F33" s="220">
        <v>0</v>
      </c>
      <c r="G33" s="220">
        <v>0</v>
      </c>
      <c r="H33" s="220">
        <v>0</v>
      </c>
    </row>
    <row r="34" spans="1:8" ht="38.25" x14ac:dyDescent="0.2">
      <c r="A34" s="218" t="s">
        <v>566</v>
      </c>
      <c r="B34" s="219" t="s">
        <v>567</v>
      </c>
      <c r="C34" s="220">
        <v>0</v>
      </c>
      <c r="D34" s="220">
        <v>-60000</v>
      </c>
      <c r="E34" s="220">
        <v>60000</v>
      </c>
      <c r="F34" s="220">
        <v>0</v>
      </c>
      <c r="G34" s="220">
        <v>0</v>
      </c>
      <c r="H34" s="220">
        <v>0</v>
      </c>
    </row>
    <row r="35" spans="1:8" ht="25.5" x14ac:dyDescent="0.2">
      <c r="A35" s="221" t="s">
        <v>483</v>
      </c>
      <c r="B35" s="222" t="s">
        <v>482</v>
      </c>
      <c r="C35" s="223">
        <v>2264115</v>
      </c>
      <c r="D35" s="223">
        <v>-77949351</v>
      </c>
      <c r="E35" s="223">
        <v>78349351</v>
      </c>
      <c r="F35" s="223">
        <v>0</v>
      </c>
      <c r="G35" s="223">
        <v>0</v>
      </c>
      <c r="H35" s="223">
        <v>2664115</v>
      </c>
    </row>
    <row r="36" spans="1:8" x14ac:dyDescent="0.2">
      <c r="A36" s="218" t="s">
        <v>481</v>
      </c>
      <c r="B36" s="219" t="s">
        <v>480</v>
      </c>
      <c r="C36" s="220">
        <v>23475</v>
      </c>
      <c r="D36" s="220">
        <v>493116</v>
      </c>
      <c r="E36" s="220">
        <v>-394529</v>
      </c>
      <c r="F36" s="220">
        <v>0</v>
      </c>
      <c r="G36" s="220">
        <v>0</v>
      </c>
      <c r="H36" s="220">
        <v>122062</v>
      </c>
    </row>
    <row r="37" spans="1:8" ht="25.5" x14ac:dyDescent="0.2">
      <c r="A37" s="218" t="s">
        <v>479</v>
      </c>
      <c r="B37" s="219" t="s">
        <v>478</v>
      </c>
      <c r="C37" s="220">
        <v>0</v>
      </c>
      <c r="D37" s="220">
        <v>394529</v>
      </c>
      <c r="E37" s="220">
        <v>-394529</v>
      </c>
      <c r="F37" s="220">
        <v>0</v>
      </c>
      <c r="G37" s="220">
        <v>0</v>
      </c>
      <c r="H37" s="220">
        <v>0</v>
      </c>
    </row>
    <row r="38" spans="1:8" ht="25.5" x14ac:dyDescent="0.2">
      <c r="A38" s="218" t="s">
        <v>568</v>
      </c>
      <c r="B38" s="219" t="s">
        <v>569</v>
      </c>
      <c r="C38" s="220">
        <v>23475</v>
      </c>
      <c r="D38" s="220">
        <v>98587</v>
      </c>
      <c r="E38" s="220">
        <v>0</v>
      </c>
      <c r="F38" s="220">
        <v>0</v>
      </c>
      <c r="G38" s="220">
        <v>0</v>
      </c>
      <c r="H38" s="220">
        <v>122062</v>
      </c>
    </row>
    <row r="39" spans="1:8" x14ac:dyDescent="0.2">
      <c r="A39" s="218" t="s">
        <v>477</v>
      </c>
      <c r="B39" s="219" t="s">
        <v>476</v>
      </c>
      <c r="C39" s="220">
        <v>35000</v>
      </c>
      <c r="D39" s="220">
        <v>126840</v>
      </c>
      <c r="E39" s="220">
        <v>0</v>
      </c>
      <c r="F39" s="220">
        <v>0</v>
      </c>
      <c r="G39" s="220">
        <v>0</v>
      </c>
      <c r="H39" s="220">
        <v>161840</v>
      </c>
    </row>
    <row r="40" spans="1:8" ht="38.25" x14ac:dyDescent="0.2">
      <c r="A40" s="218" t="s">
        <v>591</v>
      </c>
      <c r="B40" s="219" t="s">
        <v>592</v>
      </c>
      <c r="C40" s="220">
        <v>0</v>
      </c>
      <c r="D40" s="220">
        <v>-51463</v>
      </c>
      <c r="E40" s="220">
        <v>51463</v>
      </c>
      <c r="F40" s="220">
        <v>0</v>
      </c>
      <c r="G40" s="220">
        <v>0</v>
      </c>
      <c r="H40" s="220">
        <v>0</v>
      </c>
    </row>
    <row r="41" spans="1:8" ht="25.5" x14ac:dyDescent="0.2">
      <c r="A41" s="221" t="s">
        <v>475</v>
      </c>
      <c r="B41" s="222" t="s">
        <v>474</v>
      </c>
      <c r="C41" s="223">
        <v>58475</v>
      </c>
      <c r="D41" s="223">
        <v>568493</v>
      </c>
      <c r="E41" s="223">
        <v>-343066</v>
      </c>
      <c r="F41" s="223">
        <v>0</v>
      </c>
      <c r="G41" s="223">
        <v>0</v>
      </c>
      <c r="H41" s="223">
        <v>283902</v>
      </c>
    </row>
    <row r="42" spans="1:8" x14ac:dyDescent="0.2">
      <c r="A42" s="221" t="s">
        <v>473</v>
      </c>
      <c r="B42" s="222" t="s">
        <v>472</v>
      </c>
      <c r="C42" s="223">
        <v>2322590</v>
      </c>
      <c r="D42" s="223">
        <v>-77380858</v>
      </c>
      <c r="E42" s="223">
        <v>78006285</v>
      </c>
      <c r="F42" s="223">
        <v>0</v>
      </c>
      <c r="G42" s="223">
        <v>0</v>
      </c>
      <c r="H42" s="223">
        <v>2948017</v>
      </c>
    </row>
    <row r="43" spans="1:8" ht="25.5" x14ac:dyDescent="0.2">
      <c r="A43" s="218" t="s">
        <v>570</v>
      </c>
      <c r="B43" s="219" t="s">
        <v>571</v>
      </c>
      <c r="C43" s="220">
        <v>0</v>
      </c>
      <c r="D43" s="220">
        <v>0</v>
      </c>
      <c r="E43" s="220">
        <v>6568001</v>
      </c>
      <c r="F43" s="220">
        <v>0</v>
      </c>
      <c r="G43" s="220">
        <v>0</v>
      </c>
      <c r="H43" s="220">
        <v>6568001</v>
      </c>
    </row>
    <row r="44" spans="1:8" ht="25.5" x14ac:dyDescent="0.2">
      <c r="A44" s="221" t="s">
        <v>572</v>
      </c>
      <c r="B44" s="222" t="s">
        <v>573</v>
      </c>
      <c r="C44" s="223">
        <v>0</v>
      </c>
      <c r="D44" s="223">
        <v>0</v>
      </c>
      <c r="E44" s="223">
        <v>6568001</v>
      </c>
      <c r="F44" s="223">
        <v>0</v>
      </c>
      <c r="G44" s="223">
        <v>0</v>
      </c>
      <c r="H44" s="223">
        <v>6568001</v>
      </c>
    </row>
    <row r="45" spans="1:8" x14ac:dyDescent="0.2">
      <c r="A45" s="218" t="s">
        <v>574</v>
      </c>
      <c r="B45" s="219" t="s">
        <v>575</v>
      </c>
      <c r="C45" s="220">
        <v>0</v>
      </c>
      <c r="D45" s="220">
        <v>0</v>
      </c>
      <c r="E45" s="220">
        <v>-63038</v>
      </c>
      <c r="F45" s="220">
        <v>0</v>
      </c>
      <c r="G45" s="220">
        <v>0</v>
      </c>
      <c r="H45" s="220">
        <v>-63038</v>
      </c>
    </row>
    <row r="46" spans="1:8" ht="25.5" x14ac:dyDescent="0.2">
      <c r="A46" s="221" t="s">
        <v>576</v>
      </c>
      <c r="B46" s="222" t="s">
        <v>577</v>
      </c>
      <c r="C46" s="223">
        <v>0</v>
      </c>
      <c r="D46" s="223">
        <v>0</v>
      </c>
      <c r="E46" s="223">
        <v>-63038</v>
      </c>
      <c r="F46" s="223">
        <v>0</v>
      </c>
      <c r="G46" s="223">
        <v>0</v>
      </c>
      <c r="H46" s="223">
        <v>-63038</v>
      </c>
    </row>
    <row r="47" spans="1:8" ht="25.5" x14ac:dyDescent="0.2">
      <c r="A47" s="218" t="s">
        <v>471</v>
      </c>
      <c r="B47" s="219" t="s">
        <v>470</v>
      </c>
      <c r="C47" s="220">
        <v>348336</v>
      </c>
      <c r="D47" s="220">
        <v>-348336</v>
      </c>
      <c r="E47" s="220">
        <v>343066</v>
      </c>
      <c r="F47" s="220">
        <v>0</v>
      </c>
      <c r="G47" s="220">
        <v>0</v>
      </c>
      <c r="H47" s="220">
        <v>343066</v>
      </c>
    </row>
    <row r="48" spans="1:8" ht="25.5" x14ac:dyDescent="0.2">
      <c r="A48" s="221" t="s">
        <v>469</v>
      </c>
      <c r="B48" s="222" t="s">
        <v>468</v>
      </c>
      <c r="C48" s="223">
        <v>348336</v>
      </c>
      <c r="D48" s="223">
        <v>-348336</v>
      </c>
      <c r="E48" s="223">
        <v>343066</v>
      </c>
      <c r="F48" s="223">
        <v>0</v>
      </c>
      <c r="G48" s="223">
        <v>0</v>
      </c>
      <c r="H48" s="223">
        <v>343066</v>
      </c>
    </row>
    <row r="49" spans="1:8" ht="25.5" x14ac:dyDescent="0.2">
      <c r="A49" s="221" t="s">
        <v>467</v>
      </c>
      <c r="B49" s="222" t="s">
        <v>466</v>
      </c>
      <c r="C49" s="223">
        <v>348336</v>
      </c>
      <c r="D49" s="223">
        <v>-348336</v>
      </c>
      <c r="E49" s="223">
        <v>6848029</v>
      </c>
      <c r="F49" s="223">
        <v>0</v>
      </c>
      <c r="G49" s="223">
        <v>0</v>
      </c>
      <c r="H49" s="223">
        <v>6848029</v>
      </c>
    </row>
    <row r="50" spans="1:8" x14ac:dyDescent="0.2">
      <c r="A50" s="221" t="s">
        <v>465</v>
      </c>
      <c r="B50" s="222" t="s">
        <v>464</v>
      </c>
      <c r="C50" s="223">
        <v>325455184</v>
      </c>
      <c r="D50" s="223">
        <v>-89746628</v>
      </c>
      <c r="E50" s="223">
        <v>81408301</v>
      </c>
      <c r="F50" s="223">
        <v>0</v>
      </c>
      <c r="G50" s="223">
        <v>0</v>
      </c>
      <c r="H50" s="223">
        <v>317116857</v>
      </c>
    </row>
    <row r="51" spans="1:8" x14ac:dyDescent="0.2">
      <c r="A51" s="218" t="s">
        <v>463</v>
      </c>
      <c r="B51" s="219" t="s">
        <v>462</v>
      </c>
      <c r="C51" s="220">
        <v>422639682</v>
      </c>
      <c r="D51" s="220">
        <v>0</v>
      </c>
      <c r="E51" s="220">
        <v>0</v>
      </c>
      <c r="F51" s="220">
        <v>0</v>
      </c>
      <c r="G51" s="220">
        <v>0</v>
      </c>
      <c r="H51" s="220">
        <v>422639682</v>
      </c>
    </row>
    <row r="52" spans="1:8" ht="25.5" x14ac:dyDescent="0.2">
      <c r="A52" s="218" t="s">
        <v>461</v>
      </c>
      <c r="B52" s="219" t="s">
        <v>460</v>
      </c>
      <c r="C52" s="220">
        <v>33398169</v>
      </c>
      <c r="D52" s="220">
        <v>0</v>
      </c>
      <c r="E52" s="220">
        <v>0</v>
      </c>
      <c r="F52" s="220">
        <v>0</v>
      </c>
      <c r="G52" s="220">
        <v>0</v>
      </c>
      <c r="H52" s="220">
        <v>33398169</v>
      </c>
    </row>
    <row r="53" spans="1:8" ht="25.5" x14ac:dyDescent="0.2">
      <c r="A53" s="221" t="s">
        <v>459</v>
      </c>
      <c r="B53" s="222" t="s">
        <v>458</v>
      </c>
      <c r="C53" s="223">
        <v>33398169</v>
      </c>
      <c r="D53" s="223">
        <v>0</v>
      </c>
      <c r="E53" s="223">
        <v>0</v>
      </c>
      <c r="F53" s="223">
        <v>0</v>
      </c>
      <c r="G53" s="223">
        <v>0</v>
      </c>
      <c r="H53" s="223">
        <v>33398169</v>
      </c>
    </row>
    <row r="54" spans="1:8" x14ac:dyDescent="0.2">
      <c r="A54" s="218" t="s">
        <v>457</v>
      </c>
      <c r="B54" s="219" t="s">
        <v>456</v>
      </c>
      <c r="C54" s="220">
        <v>-158850878</v>
      </c>
      <c r="D54" s="220">
        <v>0</v>
      </c>
      <c r="E54" s="220">
        <v>-15290854</v>
      </c>
      <c r="F54" s="220">
        <v>0</v>
      </c>
      <c r="G54" s="220">
        <v>0</v>
      </c>
      <c r="H54" s="220">
        <v>-174141732</v>
      </c>
    </row>
    <row r="55" spans="1:8" x14ac:dyDescent="0.2">
      <c r="A55" s="218" t="s">
        <v>455</v>
      </c>
      <c r="B55" s="219" t="s">
        <v>454</v>
      </c>
      <c r="C55" s="220">
        <v>-15290854</v>
      </c>
      <c r="D55" s="220">
        <v>0</v>
      </c>
      <c r="E55" s="220">
        <v>5783850</v>
      </c>
      <c r="F55" s="220">
        <v>0</v>
      </c>
      <c r="G55" s="220">
        <v>0</v>
      </c>
      <c r="H55" s="220">
        <v>-9507004</v>
      </c>
    </row>
    <row r="56" spans="1:8" x14ac:dyDescent="0.2">
      <c r="A56" s="221" t="s">
        <v>453</v>
      </c>
      <c r="B56" s="222" t="s">
        <v>452</v>
      </c>
      <c r="C56" s="223">
        <v>281896119</v>
      </c>
      <c r="D56" s="223">
        <v>0</v>
      </c>
      <c r="E56" s="223">
        <v>-9507004</v>
      </c>
      <c r="F56" s="223">
        <v>0</v>
      </c>
      <c r="G56" s="223">
        <v>0</v>
      </c>
      <c r="H56" s="223">
        <v>272389115</v>
      </c>
    </row>
    <row r="57" spans="1:8" ht="25.5" x14ac:dyDescent="0.2">
      <c r="A57" s="218" t="s">
        <v>451</v>
      </c>
      <c r="B57" s="219" t="s">
        <v>450</v>
      </c>
      <c r="C57" s="220">
        <v>0</v>
      </c>
      <c r="D57" s="220">
        <v>-16972676</v>
      </c>
      <c r="E57" s="220">
        <v>16972676</v>
      </c>
      <c r="F57" s="220">
        <v>0</v>
      </c>
      <c r="G57" s="220">
        <v>0</v>
      </c>
      <c r="H57" s="220">
        <v>0</v>
      </c>
    </row>
    <row r="58" spans="1:8" ht="38.25" x14ac:dyDescent="0.2">
      <c r="A58" s="218" t="s">
        <v>578</v>
      </c>
      <c r="B58" s="219" t="s">
        <v>579</v>
      </c>
      <c r="C58" s="220">
        <v>0</v>
      </c>
      <c r="D58" s="220">
        <v>-2832564</v>
      </c>
      <c r="E58" s="220">
        <v>2832564</v>
      </c>
      <c r="F58" s="220">
        <v>0</v>
      </c>
      <c r="G58" s="220">
        <v>0</v>
      </c>
      <c r="H58" s="220">
        <v>0</v>
      </c>
    </row>
    <row r="59" spans="1:8" ht="25.5" x14ac:dyDescent="0.2">
      <c r="A59" s="218" t="s">
        <v>449</v>
      </c>
      <c r="B59" s="219" t="s">
        <v>448</v>
      </c>
      <c r="C59" s="220">
        <v>111946</v>
      </c>
      <c r="D59" s="220">
        <v>-18980055</v>
      </c>
      <c r="E59" s="220">
        <v>21079028</v>
      </c>
      <c r="F59" s="220">
        <v>0</v>
      </c>
      <c r="G59" s="220">
        <v>0</v>
      </c>
      <c r="H59" s="220">
        <v>2210919</v>
      </c>
    </row>
    <row r="60" spans="1:8" ht="25.5" x14ac:dyDescent="0.2">
      <c r="A60" s="218" t="s">
        <v>447</v>
      </c>
      <c r="B60" s="219" t="s">
        <v>446</v>
      </c>
      <c r="C60" s="220">
        <v>0</v>
      </c>
      <c r="D60" s="220">
        <v>-344500</v>
      </c>
      <c r="E60" s="220">
        <v>344500</v>
      </c>
      <c r="F60" s="220">
        <v>0</v>
      </c>
      <c r="G60" s="220">
        <v>0</v>
      </c>
      <c r="H60" s="220">
        <v>0</v>
      </c>
    </row>
    <row r="61" spans="1:8" ht="38.25" x14ac:dyDescent="0.2">
      <c r="A61" s="218" t="s">
        <v>445</v>
      </c>
      <c r="B61" s="219" t="s">
        <v>444</v>
      </c>
      <c r="C61" s="220">
        <v>0</v>
      </c>
      <c r="D61" s="220">
        <v>-36959347</v>
      </c>
      <c r="E61" s="220">
        <v>36959347</v>
      </c>
      <c r="F61" s="220">
        <v>0</v>
      </c>
      <c r="G61" s="220">
        <v>0</v>
      </c>
      <c r="H61" s="220">
        <v>0</v>
      </c>
    </row>
    <row r="62" spans="1:8" ht="25.5" x14ac:dyDescent="0.2">
      <c r="A62" s="218" t="s">
        <v>443</v>
      </c>
      <c r="B62" s="219" t="s">
        <v>442</v>
      </c>
      <c r="C62" s="220">
        <v>0</v>
      </c>
      <c r="D62" s="220">
        <v>-7313560</v>
      </c>
      <c r="E62" s="220">
        <v>7313560</v>
      </c>
      <c r="F62" s="220">
        <v>0</v>
      </c>
      <c r="G62" s="220">
        <v>0</v>
      </c>
      <c r="H62" s="220">
        <v>0</v>
      </c>
    </row>
    <row r="63" spans="1:8" ht="25.5" x14ac:dyDescent="0.2">
      <c r="A63" s="218" t="s">
        <v>441</v>
      </c>
      <c r="B63" s="219" t="s">
        <v>440</v>
      </c>
      <c r="C63" s="220">
        <v>0</v>
      </c>
      <c r="D63" s="220">
        <v>-6500000</v>
      </c>
      <c r="E63" s="220">
        <v>6500000</v>
      </c>
      <c r="F63" s="220">
        <v>0</v>
      </c>
      <c r="G63" s="220">
        <v>0</v>
      </c>
      <c r="H63" s="220">
        <v>0</v>
      </c>
    </row>
    <row r="64" spans="1:8" ht="38.25" x14ac:dyDescent="0.2">
      <c r="A64" s="218" t="s">
        <v>439</v>
      </c>
      <c r="B64" s="219" t="s">
        <v>438</v>
      </c>
      <c r="C64" s="220">
        <v>0</v>
      </c>
      <c r="D64" s="220">
        <v>-1737395</v>
      </c>
      <c r="E64" s="220">
        <v>1737395</v>
      </c>
      <c r="F64" s="220">
        <v>0</v>
      </c>
      <c r="G64" s="220">
        <v>0</v>
      </c>
      <c r="H64" s="220">
        <v>0</v>
      </c>
    </row>
    <row r="65" spans="1:8" ht="38.25" x14ac:dyDescent="0.2">
      <c r="A65" s="218" t="s">
        <v>437</v>
      </c>
      <c r="B65" s="219" t="s">
        <v>436</v>
      </c>
      <c r="C65" s="220">
        <v>0</v>
      </c>
      <c r="D65" s="220">
        <v>-1737395</v>
      </c>
      <c r="E65" s="220">
        <v>1737395</v>
      </c>
      <c r="F65" s="220">
        <v>0</v>
      </c>
      <c r="G65" s="220">
        <v>0</v>
      </c>
      <c r="H65" s="220">
        <v>0</v>
      </c>
    </row>
    <row r="66" spans="1:8" ht="25.5" x14ac:dyDescent="0.2">
      <c r="A66" s="221" t="s">
        <v>435</v>
      </c>
      <c r="B66" s="222" t="s">
        <v>434</v>
      </c>
      <c r="C66" s="223">
        <v>111946</v>
      </c>
      <c r="D66" s="223">
        <v>-91640097</v>
      </c>
      <c r="E66" s="223">
        <v>93739070</v>
      </c>
      <c r="F66" s="223">
        <v>0</v>
      </c>
      <c r="G66" s="223">
        <v>0</v>
      </c>
      <c r="H66" s="223">
        <v>2210919</v>
      </c>
    </row>
    <row r="67" spans="1:8" ht="38.25" x14ac:dyDescent="0.2">
      <c r="A67" s="218" t="s">
        <v>433</v>
      </c>
      <c r="B67" s="219" t="s">
        <v>432</v>
      </c>
      <c r="C67" s="220">
        <v>1737395</v>
      </c>
      <c r="D67" s="220">
        <v>1891927</v>
      </c>
      <c r="E67" s="220">
        <v>-1737395</v>
      </c>
      <c r="F67" s="220">
        <v>0</v>
      </c>
      <c r="G67" s="220">
        <v>0</v>
      </c>
      <c r="H67" s="220">
        <v>1891927</v>
      </c>
    </row>
    <row r="68" spans="1:8" ht="38.25" x14ac:dyDescent="0.2">
      <c r="A68" s="218" t="s">
        <v>431</v>
      </c>
      <c r="B68" s="219" t="s">
        <v>430</v>
      </c>
      <c r="C68" s="220">
        <v>1737395</v>
      </c>
      <c r="D68" s="220">
        <v>1891927</v>
      </c>
      <c r="E68" s="220">
        <v>-1737395</v>
      </c>
      <c r="F68" s="220">
        <v>0</v>
      </c>
      <c r="G68" s="220">
        <v>0</v>
      </c>
      <c r="H68" s="220">
        <v>1891927</v>
      </c>
    </row>
    <row r="69" spans="1:8" ht="25.5" x14ac:dyDescent="0.2">
      <c r="A69" s="221" t="s">
        <v>429</v>
      </c>
      <c r="B69" s="222" t="s">
        <v>428</v>
      </c>
      <c r="C69" s="223">
        <v>1737395</v>
      </c>
      <c r="D69" s="223">
        <v>1891927</v>
      </c>
      <c r="E69" s="223">
        <v>-1737395</v>
      </c>
      <c r="F69" s="223">
        <v>0</v>
      </c>
      <c r="G69" s="223">
        <v>0</v>
      </c>
      <c r="H69" s="223">
        <v>1891927</v>
      </c>
    </row>
    <row r="70" spans="1:8" x14ac:dyDescent="0.2">
      <c r="A70" s="218" t="s">
        <v>427</v>
      </c>
      <c r="B70" s="219" t="s">
        <v>426</v>
      </c>
      <c r="C70" s="220">
        <v>623560</v>
      </c>
      <c r="D70" s="220">
        <v>0</v>
      </c>
      <c r="E70" s="220">
        <v>0</v>
      </c>
      <c r="F70" s="220">
        <v>0</v>
      </c>
      <c r="G70" s="220">
        <v>0</v>
      </c>
      <c r="H70" s="220">
        <v>623560</v>
      </c>
    </row>
    <row r="71" spans="1:8" ht="25.5" x14ac:dyDescent="0.2">
      <c r="A71" s="218" t="s">
        <v>593</v>
      </c>
      <c r="B71" s="219" t="s">
        <v>594</v>
      </c>
      <c r="C71" s="220">
        <v>140000</v>
      </c>
      <c r="D71" s="220">
        <v>1542</v>
      </c>
      <c r="E71" s="220">
        <v>0</v>
      </c>
      <c r="F71" s="220">
        <v>0</v>
      </c>
      <c r="G71" s="220">
        <v>0</v>
      </c>
      <c r="H71" s="220">
        <v>141542</v>
      </c>
    </row>
    <row r="72" spans="1:8" ht="25.5" x14ac:dyDescent="0.2">
      <c r="A72" s="221" t="s">
        <v>425</v>
      </c>
      <c r="B72" s="222" t="s">
        <v>424</v>
      </c>
      <c r="C72" s="223">
        <v>763560</v>
      </c>
      <c r="D72" s="223">
        <v>1542</v>
      </c>
      <c r="E72" s="223">
        <v>0</v>
      </c>
      <c r="F72" s="223">
        <v>0</v>
      </c>
      <c r="G72" s="223">
        <v>0</v>
      </c>
      <c r="H72" s="223">
        <v>765102</v>
      </c>
    </row>
    <row r="73" spans="1:8" x14ac:dyDescent="0.2">
      <c r="A73" s="221" t="s">
        <v>423</v>
      </c>
      <c r="B73" s="222" t="s">
        <v>422</v>
      </c>
      <c r="C73" s="223">
        <v>2612901</v>
      </c>
      <c r="D73" s="223">
        <v>-89746628</v>
      </c>
      <c r="E73" s="223">
        <v>92001675</v>
      </c>
      <c r="F73" s="223">
        <v>0</v>
      </c>
      <c r="G73" s="223">
        <v>0</v>
      </c>
      <c r="H73" s="223">
        <v>4867948</v>
      </c>
    </row>
    <row r="74" spans="1:8" ht="25.5" x14ac:dyDescent="0.2">
      <c r="A74" s="218" t="s">
        <v>421</v>
      </c>
      <c r="B74" s="219" t="s">
        <v>420</v>
      </c>
      <c r="C74" s="220">
        <v>2413843</v>
      </c>
      <c r="D74" s="220">
        <v>0</v>
      </c>
      <c r="E74" s="220">
        <v>-1086370</v>
      </c>
      <c r="F74" s="220">
        <v>0</v>
      </c>
      <c r="G74" s="220">
        <v>0</v>
      </c>
      <c r="H74" s="220">
        <v>1327473</v>
      </c>
    </row>
    <row r="75" spans="1:8" x14ac:dyDescent="0.2">
      <c r="A75" s="218" t="s">
        <v>580</v>
      </c>
      <c r="B75" s="219" t="s">
        <v>581</v>
      </c>
      <c r="C75" s="220">
        <v>38532321</v>
      </c>
      <c r="D75" s="220">
        <v>0</v>
      </c>
      <c r="E75" s="220">
        <v>0</v>
      </c>
      <c r="F75" s="220">
        <v>0</v>
      </c>
      <c r="G75" s="220">
        <v>0</v>
      </c>
      <c r="H75" s="220">
        <v>38532321</v>
      </c>
    </row>
    <row r="76" spans="1:8" ht="25.5" x14ac:dyDescent="0.2">
      <c r="A76" s="221" t="s">
        <v>419</v>
      </c>
      <c r="B76" s="222" t="s">
        <v>418</v>
      </c>
      <c r="C76" s="223">
        <v>40946164</v>
      </c>
      <c r="D76" s="223">
        <v>0</v>
      </c>
      <c r="E76" s="223">
        <v>-1086370</v>
      </c>
      <c r="F76" s="223">
        <v>0</v>
      </c>
      <c r="G76" s="223">
        <v>0</v>
      </c>
      <c r="H76" s="223">
        <v>39859794</v>
      </c>
    </row>
    <row r="77" spans="1:8" x14ac:dyDescent="0.2">
      <c r="A77" s="221" t="s">
        <v>417</v>
      </c>
      <c r="B77" s="222" t="s">
        <v>416</v>
      </c>
      <c r="C77" s="223">
        <v>325455184</v>
      </c>
      <c r="D77" s="223">
        <v>-89746628</v>
      </c>
      <c r="E77" s="223">
        <v>81408301</v>
      </c>
      <c r="F77" s="223">
        <v>0</v>
      </c>
      <c r="G77" s="223">
        <v>0</v>
      </c>
      <c r="H77" s="223">
        <v>317116857</v>
      </c>
    </row>
    <row r="78" spans="1:8" x14ac:dyDescent="0.2">
      <c r="A78" s="213"/>
      <c r="B78" s="214"/>
      <c r="C78" s="215"/>
      <c r="D78" s="215"/>
      <c r="E78" s="215"/>
      <c r="F78" s="215"/>
      <c r="G78" s="215"/>
      <c r="H78" s="215"/>
    </row>
  </sheetData>
  <mergeCells count="1">
    <mergeCell ref="A1:H1"/>
  </mergeCells>
  <pageMargins left="0.27559055118110237" right="0.19685039370078741" top="0.74803149606299213" bottom="0.74803149606299213" header="0.27559055118110237" footer="0.23622047244094491"/>
  <pageSetup paperSize="9" scale="40" fitToHeight="0" orientation="landscape" r:id="rId1"/>
  <headerFooter>
    <oddHeader xml:space="preserve">&amp;L14. melléklet a 2/2018.(V.24.) önkormányzati rendelethez&amp;CErdősmecske
 Község Önkormányzata 
</oddHeader>
  </headerFooter>
  <colBreaks count="1" manualBreakCount="1">
    <brk id="8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50"/>
    <pageSetUpPr fitToPage="1"/>
  </sheetPr>
  <dimension ref="A1:M34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46.42578125" customWidth="1"/>
    <col min="2" max="2" width="10.42578125" customWidth="1"/>
    <col min="3" max="3" width="11.140625" bestFit="1" customWidth="1"/>
    <col min="4" max="4" width="10.42578125" customWidth="1"/>
    <col min="5" max="5" width="7.140625" bestFit="1" customWidth="1"/>
    <col min="6" max="6" width="1.7109375" customWidth="1"/>
    <col min="7" max="7" width="31.42578125" bestFit="1" customWidth="1"/>
    <col min="8" max="8" width="10.140625" customWidth="1"/>
    <col min="9" max="9" width="11.140625" bestFit="1" customWidth="1"/>
    <col min="10" max="10" width="10.140625" bestFit="1" customWidth="1"/>
    <col min="11" max="11" width="7.140625" bestFit="1" customWidth="1"/>
  </cols>
  <sheetData>
    <row r="1" spans="1:11" ht="15.75" customHeight="1" x14ac:dyDescent="0.2">
      <c r="A1" s="260" t="s">
        <v>582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.75" customHeight="1" x14ac:dyDescent="0.2">
      <c r="A2" s="41"/>
      <c r="B2" s="41"/>
      <c r="C2" s="41"/>
      <c r="D2" s="41"/>
      <c r="E2" s="41"/>
      <c r="F2" s="41"/>
      <c r="G2" s="41"/>
    </row>
    <row r="3" spans="1:11" ht="15.75" x14ac:dyDescent="0.25">
      <c r="A3" s="262" t="s">
        <v>240</v>
      </c>
      <c r="B3" s="262"/>
      <c r="C3" s="262"/>
      <c r="D3" s="262"/>
      <c r="E3" s="262"/>
      <c r="F3" s="266"/>
      <c r="G3" s="262" t="s">
        <v>241</v>
      </c>
      <c r="H3" s="262"/>
      <c r="I3" s="262"/>
      <c r="J3" s="262"/>
      <c r="K3" s="262"/>
    </row>
    <row r="4" spans="1:11" ht="12.75" customHeight="1" x14ac:dyDescent="0.2">
      <c r="A4" s="84" t="s">
        <v>181</v>
      </c>
      <c r="B4" s="174" t="s">
        <v>182</v>
      </c>
      <c r="C4" s="174" t="s">
        <v>355</v>
      </c>
      <c r="D4" s="174" t="s">
        <v>356</v>
      </c>
      <c r="E4" s="174" t="s">
        <v>357</v>
      </c>
      <c r="F4" s="267"/>
      <c r="G4" s="84" t="s">
        <v>181</v>
      </c>
      <c r="H4" s="174" t="s">
        <v>182</v>
      </c>
      <c r="I4" s="174" t="s">
        <v>355</v>
      </c>
      <c r="J4" s="174" t="s">
        <v>356</v>
      </c>
      <c r="K4" s="174" t="s">
        <v>357</v>
      </c>
    </row>
    <row r="5" spans="1:11" ht="12.75" customHeight="1" x14ac:dyDescent="0.2">
      <c r="A5" s="86" t="s">
        <v>242</v>
      </c>
      <c r="B5" s="175">
        <v>50016622</v>
      </c>
      <c r="C5" s="178">
        <v>55079407</v>
      </c>
      <c r="D5" s="178">
        <v>55079407</v>
      </c>
      <c r="E5" s="191">
        <f>D5/C5</f>
        <v>1</v>
      </c>
      <c r="F5" s="267"/>
      <c r="G5" s="85" t="s">
        <v>299</v>
      </c>
      <c r="H5" s="176">
        <v>19988714</v>
      </c>
      <c r="I5" s="4">
        <v>21089055</v>
      </c>
      <c r="J5" s="4">
        <v>16972676</v>
      </c>
      <c r="K5" s="192">
        <f>J5/I5</f>
        <v>0.80480969868019214</v>
      </c>
    </row>
    <row r="6" spans="1:11" ht="25.5" x14ac:dyDescent="0.2">
      <c r="A6" s="86" t="s">
        <v>243</v>
      </c>
      <c r="B6" s="175">
        <v>19030423</v>
      </c>
      <c r="C6" s="178">
        <v>16746406</v>
      </c>
      <c r="D6" s="178">
        <v>13496772</v>
      </c>
      <c r="E6" s="191">
        <f t="shared" ref="E6:E16" si="0">D6/C6</f>
        <v>0.80595036331974756</v>
      </c>
      <c r="F6" s="267"/>
      <c r="G6" s="85" t="s">
        <v>300</v>
      </c>
      <c r="H6" s="176">
        <v>3547954</v>
      </c>
      <c r="I6" s="4">
        <v>3547954</v>
      </c>
      <c r="J6" s="4">
        <v>2832564</v>
      </c>
      <c r="K6" s="192">
        <f t="shared" ref="K6:K16" si="1">J6/I6</f>
        <v>0.79836548049946532</v>
      </c>
    </row>
    <row r="7" spans="1:11" ht="12.75" customHeight="1" x14ac:dyDescent="0.2">
      <c r="A7" s="85" t="s">
        <v>290</v>
      </c>
      <c r="B7" s="176">
        <f>SUM(B5:B6)</f>
        <v>69047045</v>
      </c>
      <c r="C7" s="176">
        <f t="shared" ref="C7:D7" si="2">SUM(C5:C6)</f>
        <v>71825813</v>
      </c>
      <c r="D7" s="176">
        <f t="shared" si="2"/>
        <v>68576179</v>
      </c>
      <c r="E7" s="192">
        <f t="shared" si="0"/>
        <v>0.95475673905702951</v>
      </c>
      <c r="F7" s="267"/>
      <c r="G7" s="85" t="s">
        <v>301</v>
      </c>
      <c r="H7" s="176">
        <v>21968016</v>
      </c>
      <c r="I7" s="4">
        <v>24695646</v>
      </c>
      <c r="J7" s="4">
        <v>18980055</v>
      </c>
      <c r="K7" s="192">
        <f t="shared" si="1"/>
        <v>0.76855875728053435</v>
      </c>
    </row>
    <row r="8" spans="1:11" x14ac:dyDescent="0.2">
      <c r="A8" s="85" t="s">
        <v>292</v>
      </c>
      <c r="B8" s="176">
        <f>B9+B10+B11+B12+B13</f>
        <v>4196000</v>
      </c>
      <c r="C8" s="176">
        <f t="shared" ref="C8:D8" si="3">C9+C10+C11+C12+C13</f>
        <v>6077092</v>
      </c>
      <c r="D8" s="176">
        <f t="shared" si="3"/>
        <v>3799167</v>
      </c>
      <c r="E8" s="192">
        <f t="shared" si="0"/>
        <v>0.62516200182587334</v>
      </c>
      <c r="F8" s="267"/>
      <c r="G8" s="85" t="s">
        <v>344</v>
      </c>
      <c r="H8" s="176">
        <v>2442200</v>
      </c>
      <c r="I8" s="4">
        <v>2442200</v>
      </c>
      <c r="J8" s="4">
        <v>344500</v>
      </c>
      <c r="K8" s="192">
        <f t="shared" si="1"/>
        <v>0.14106133813774466</v>
      </c>
    </row>
    <row r="9" spans="1:11" x14ac:dyDescent="0.2">
      <c r="A9" s="86" t="s">
        <v>371</v>
      </c>
      <c r="B9" s="175">
        <v>0</v>
      </c>
      <c r="C9" s="178">
        <v>38876</v>
      </c>
      <c r="D9" s="178">
        <v>38876</v>
      </c>
      <c r="E9" s="191">
        <f t="shared" si="0"/>
        <v>1</v>
      </c>
      <c r="F9" s="267"/>
      <c r="G9" s="85"/>
      <c r="H9" s="176"/>
      <c r="I9" s="4"/>
      <c r="J9" s="4"/>
      <c r="K9" s="192"/>
    </row>
    <row r="10" spans="1:11" x14ac:dyDescent="0.2">
      <c r="A10" s="86" t="s">
        <v>343</v>
      </c>
      <c r="B10" s="175">
        <v>820000</v>
      </c>
      <c r="C10" s="178">
        <v>1285735</v>
      </c>
      <c r="D10" s="178">
        <v>927535</v>
      </c>
      <c r="E10" s="191">
        <f t="shared" si="0"/>
        <v>0.72140448848324112</v>
      </c>
      <c r="F10" s="267"/>
      <c r="G10" s="85" t="s">
        <v>302</v>
      </c>
      <c r="H10" s="176">
        <v>42826858</v>
      </c>
      <c r="I10" s="4">
        <v>39004306</v>
      </c>
      <c r="J10" s="4">
        <v>36959347</v>
      </c>
      <c r="K10" s="192">
        <f t="shared" si="1"/>
        <v>0.94757094255183005</v>
      </c>
    </row>
    <row r="11" spans="1:11" x14ac:dyDescent="0.2">
      <c r="A11" s="86" t="s">
        <v>183</v>
      </c>
      <c r="B11" s="175">
        <v>1900000</v>
      </c>
      <c r="C11" s="178">
        <v>2186145</v>
      </c>
      <c r="D11" s="178">
        <v>1758340</v>
      </c>
      <c r="E11" s="191">
        <f t="shared" si="0"/>
        <v>0.80431078450880433</v>
      </c>
      <c r="F11" s="267"/>
      <c r="G11" s="86" t="s">
        <v>306</v>
      </c>
      <c r="H11" s="175">
        <v>11769605</v>
      </c>
      <c r="I11" s="5">
        <v>2044959</v>
      </c>
      <c r="J11" s="5">
        <v>0</v>
      </c>
      <c r="K11" s="193">
        <f t="shared" si="1"/>
        <v>0</v>
      </c>
    </row>
    <row r="12" spans="1:11" x14ac:dyDescent="0.2">
      <c r="A12" s="86" t="s">
        <v>289</v>
      </c>
      <c r="B12" s="175">
        <v>430000</v>
      </c>
      <c r="C12" s="178">
        <v>1162340</v>
      </c>
      <c r="D12" s="178">
        <v>663978</v>
      </c>
      <c r="E12" s="191">
        <f t="shared" si="0"/>
        <v>0.57124249359051571</v>
      </c>
      <c r="F12" s="267"/>
      <c r="G12" s="86"/>
      <c r="H12" s="179"/>
      <c r="I12" s="5"/>
      <c r="J12" s="5"/>
      <c r="K12" s="193"/>
    </row>
    <row r="13" spans="1:11" x14ac:dyDescent="0.2">
      <c r="A13" s="86" t="s">
        <v>342</v>
      </c>
      <c r="B13" s="175">
        <v>1046000</v>
      </c>
      <c r="C13" s="178">
        <v>1403996</v>
      </c>
      <c r="D13" s="178">
        <v>410438</v>
      </c>
      <c r="E13" s="191">
        <f t="shared" si="0"/>
        <v>0.29233559069968862</v>
      </c>
      <c r="F13" s="267"/>
      <c r="G13" s="86"/>
      <c r="H13" s="179"/>
      <c r="I13" s="5"/>
      <c r="J13" s="5"/>
      <c r="K13" s="193"/>
    </row>
    <row r="14" spans="1:11" x14ac:dyDescent="0.2">
      <c r="A14" s="85" t="s">
        <v>293</v>
      </c>
      <c r="B14" s="176">
        <v>4680000</v>
      </c>
      <c r="C14" s="4">
        <v>7588315</v>
      </c>
      <c r="D14" s="4">
        <v>3770491</v>
      </c>
      <c r="E14" s="192">
        <f t="shared" si="0"/>
        <v>0.4968811916743045</v>
      </c>
      <c r="F14" s="267"/>
      <c r="G14" s="86"/>
      <c r="H14" s="179"/>
      <c r="I14" s="5"/>
      <c r="J14" s="5"/>
      <c r="K14" s="193"/>
    </row>
    <row r="15" spans="1:11" x14ac:dyDescent="0.2">
      <c r="A15" s="85" t="s">
        <v>547</v>
      </c>
      <c r="B15" s="176">
        <v>0</v>
      </c>
      <c r="C15" s="4">
        <v>60000</v>
      </c>
      <c r="D15" s="4">
        <v>60000</v>
      </c>
      <c r="E15" s="191">
        <f t="shared" si="0"/>
        <v>1</v>
      </c>
      <c r="F15" s="267"/>
      <c r="G15" s="86"/>
      <c r="H15" s="179"/>
      <c r="I15" s="5"/>
      <c r="J15" s="5"/>
      <c r="K15" s="193"/>
    </row>
    <row r="16" spans="1:11" ht="13.5" thickBot="1" x14ac:dyDescent="0.25">
      <c r="A16" s="168" t="s">
        <v>245</v>
      </c>
      <c r="B16" s="177">
        <f>B7+B8+B14+B15</f>
        <v>77923045</v>
      </c>
      <c r="C16" s="177">
        <f>C7+C8+C14+C15</f>
        <v>85551220</v>
      </c>
      <c r="D16" s="177">
        <f>D7+D8+D14+D15</f>
        <v>76205837</v>
      </c>
      <c r="E16" s="192">
        <f t="shared" si="0"/>
        <v>0.89076271501446735</v>
      </c>
      <c r="F16" s="268"/>
      <c r="G16" s="168" t="s">
        <v>246</v>
      </c>
      <c r="H16" s="180">
        <f>SUM(H5:H14)-H11</f>
        <v>90773742</v>
      </c>
      <c r="I16" s="180">
        <f>SUM(I5:I14)-I11</f>
        <v>90779161</v>
      </c>
      <c r="J16" s="180">
        <f>SUM(J5:J14)-J11</f>
        <v>76089142</v>
      </c>
      <c r="K16" s="192">
        <f t="shared" si="1"/>
        <v>0.83817851103514829</v>
      </c>
    </row>
    <row r="17" spans="1:13" x14ac:dyDescent="0.2">
      <c r="A17" s="42"/>
      <c r="B17" s="44"/>
      <c r="C17" s="44"/>
      <c r="D17" s="44"/>
      <c r="E17" s="44"/>
      <c r="G17" s="42"/>
    </row>
    <row r="18" spans="1:13" x14ac:dyDescent="0.2">
      <c r="A18" s="42"/>
      <c r="B18" s="44"/>
      <c r="C18" s="44"/>
      <c r="D18" s="44"/>
      <c r="E18" s="44"/>
      <c r="G18" s="42"/>
    </row>
    <row r="19" spans="1:13" ht="15.75" x14ac:dyDescent="0.25">
      <c r="A19" s="261" t="s">
        <v>543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45"/>
      <c r="M19" s="45"/>
    </row>
    <row r="20" spans="1:13" ht="15.75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 x14ac:dyDescent="0.25">
      <c r="A21" s="262" t="s">
        <v>240</v>
      </c>
      <c r="B21" s="262"/>
      <c r="C21" s="262"/>
      <c r="D21" s="262"/>
      <c r="E21" s="262"/>
      <c r="F21" s="264"/>
      <c r="G21" s="263" t="s">
        <v>241</v>
      </c>
      <c r="H21" s="263"/>
      <c r="I21" s="263"/>
      <c r="J21" s="263"/>
      <c r="K21" s="263"/>
    </row>
    <row r="22" spans="1:13" ht="15.75" customHeight="1" x14ac:dyDescent="0.2">
      <c r="A22" s="169" t="s">
        <v>181</v>
      </c>
      <c r="B22" s="174" t="s">
        <v>182</v>
      </c>
      <c r="C22" s="174" t="s">
        <v>355</v>
      </c>
      <c r="D22" s="174" t="s">
        <v>356</v>
      </c>
      <c r="E22" s="174" t="s">
        <v>357</v>
      </c>
      <c r="F22" s="265"/>
      <c r="G22" s="169" t="s">
        <v>181</v>
      </c>
      <c r="H22" s="174" t="s">
        <v>182</v>
      </c>
      <c r="I22" s="174" t="s">
        <v>355</v>
      </c>
      <c r="J22" s="174" t="s">
        <v>356</v>
      </c>
      <c r="K22" s="174" t="s">
        <v>357</v>
      </c>
    </row>
    <row r="23" spans="1:13" ht="15.75" customHeight="1" x14ac:dyDescent="0.2">
      <c r="A23" s="85" t="s">
        <v>291</v>
      </c>
      <c r="B23" s="176">
        <v>0</v>
      </c>
      <c r="C23" s="4">
        <v>1743514</v>
      </c>
      <c r="D23" s="4">
        <v>1743514</v>
      </c>
      <c r="E23" s="192">
        <f t="shared" ref="E23" si="4">D23/C23</f>
        <v>1</v>
      </c>
      <c r="F23" s="265"/>
      <c r="G23" s="85" t="s">
        <v>303</v>
      </c>
      <c r="H23" s="176">
        <v>2776867</v>
      </c>
      <c r="I23" s="4">
        <v>7313560</v>
      </c>
      <c r="J23" s="4">
        <v>7313560</v>
      </c>
      <c r="K23" s="192">
        <f>J23/I23</f>
        <v>1</v>
      </c>
    </row>
    <row r="24" spans="1:13" ht="15.75" customHeight="1" x14ac:dyDescent="0.2">
      <c r="A24" s="85" t="s">
        <v>294</v>
      </c>
      <c r="B24" s="176">
        <v>400000</v>
      </c>
      <c r="C24" s="4">
        <v>400000</v>
      </c>
      <c r="D24" s="4">
        <v>0</v>
      </c>
      <c r="E24" s="192"/>
      <c r="F24" s="265"/>
      <c r="G24" s="85" t="s">
        <v>304</v>
      </c>
      <c r="H24" s="176">
        <v>0</v>
      </c>
      <c r="I24" s="4">
        <v>6500001</v>
      </c>
      <c r="J24" s="4">
        <v>6500000</v>
      </c>
      <c r="K24" s="192">
        <f>J24/I24</f>
        <v>0.99999984615386983</v>
      </c>
    </row>
    <row r="25" spans="1:13" ht="15.75" customHeight="1" x14ac:dyDescent="0.2">
      <c r="A25" s="85" t="s">
        <v>548</v>
      </c>
      <c r="B25" s="176"/>
      <c r="C25" s="4"/>
      <c r="D25" s="4"/>
      <c r="E25" s="192"/>
      <c r="F25" s="265"/>
      <c r="G25" s="85" t="s">
        <v>305</v>
      </c>
      <c r="H25" s="176">
        <v>0</v>
      </c>
      <c r="I25" s="4"/>
      <c r="J25" s="4"/>
      <c r="K25" s="192"/>
    </row>
    <row r="26" spans="1:13" ht="15.75" customHeight="1" x14ac:dyDescent="0.2">
      <c r="A26" s="86" t="s">
        <v>296</v>
      </c>
      <c r="B26" s="176"/>
      <c r="C26" s="4"/>
      <c r="D26" s="4"/>
      <c r="E26" s="192"/>
      <c r="F26" s="265"/>
      <c r="G26" s="85" t="s">
        <v>370</v>
      </c>
      <c r="H26" s="195">
        <v>1737395</v>
      </c>
      <c r="I26" s="4">
        <v>1737395</v>
      </c>
      <c r="J26" s="4">
        <v>1737395</v>
      </c>
      <c r="K26" s="192">
        <f t="shared" ref="K26:K29" si="5">J26/I26</f>
        <v>1</v>
      </c>
    </row>
    <row r="27" spans="1:13" ht="15.75" customHeight="1" x14ac:dyDescent="0.2">
      <c r="A27" s="85" t="s">
        <v>297</v>
      </c>
      <c r="B27" s="176">
        <v>16964959</v>
      </c>
      <c r="C27" s="4">
        <v>18635383</v>
      </c>
      <c r="D27" s="4">
        <v>18635383</v>
      </c>
      <c r="E27" s="192"/>
      <c r="F27" s="265"/>
      <c r="G27" s="85"/>
      <c r="H27" s="179"/>
      <c r="I27" s="5"/>
      <c r="J27" s="5"/>
      <c r="K27" s="193"/>
    </row>
    <row r="28" spans="1:13" ht="15.75" customHeight="1" x14ac:dyDescent="0.2">
      <c r="A28" s="86" t="s">
        <v>298</v>
      </c>
      <c r="B28" s="176">
        <v>16964959</v>
      </c>
      <c r="C28" s="4">
        <v>16743456</v>
      </c>
      <c r="D28" s="4">
        <v>16743456</v>
      </c>
      <c r="E28" s="192">
        <f>D28/C28</f>
        <v>1</v>
      </c>
      <c r="F28" s="265"/>
      <c r="G28" s="86"/>
      <c r="H28" s="179"/>
      <c r="I28" s="5"/>
      <c r="J28" s="5"/>
      <c r="K28" s="193"/>
    </row>
    <row r="29" spans="1:13" ht="12.75" customHeight="1" thickBot="1" x14ac:dyDescent="0.25">
      <c r="A29" s="168" t="s">
        <v>247</v>
      </c>
      <c r="B29" s="177">
        <f>SUM(B23:B25,B27)</f>
        <v>17364959</v>
      </c>
      <c r="C29" s="177">
        <f>SUM(C23:C25,C27)</f>
        <v>20778897</v>
      </c>
      <c r="D29" s="177">
        <f>SUM(D23:D25,D27)</f>
        <v>20378897</v>
      </c>
      <c r="E29" s="192">
        <f>D29/C29</f>
        <v>0.98074970004423234</v>
      </c>
      <c r="F29" s="265"/>
      <c r="G29" s="170" t="s">
        <v>248</v>
      </c>
      <c r="H29" s="180">
        <f>SUM(H23:H28)</f>
        <v>4514262</v>
      </c>
      <c r="I29" s="180">
        <f t="shared" ref="I29:J29" si="6">SUM(I23:I28)</f>
        <v>15550956</v>
      </c>
      <c r="J29" s="180">
        <f t="shared" si="6"/>
        <v>15550955</v>
      </c>
      <c r="K29" s="192">
        <f t="shared" si="5"/>
        <v>0.99999993569527168</v>
      </c>
    </row>
    <row r="31" spans="1:13" x14ac:dyDescent="0.2">
      <c r="H31" s="9"/>
    </row>
    <row r="34" spans="1:11" x14ac:dyDescent="0.2">
      <c r="A34" s="96" t="s">
        <v>16</v>
      </c>
      <c r="B34" s="99">
        <f>B16+B29</f>
        <v>95288004</v>
      </c>
      <c r="C34" s="99">
        <f>C16+C29</f>
        <v>106330117</v>
      </c>
      <c r="D34" s="99">
        <f t="shared" ref="D34" si="7">D16+D29</f>
        <v>96584734</v>
      </c>
      <c r="E34" s="194">
        <f>D34/C34</f>
        <v>0.90834785783222638</v>
      </c>
      <c r="G34" s="96" t="s">
        <v>17</v>
      </c>
      <c r="H34" s="99">
        <f>H16+H29</f>
        <v>95288004</v>
      </c>
      <c r="I34" s="99">
        <f>I16+I29</f>
        <v>106330117</v>
      </c>
      <c r="J34" s="99">
        <f>J16+J29</f>
        <v>91640097</v>
      </c>
      <c r="K34" s="194">
        <f>J34/I34</f>
        <v>0.8618451628337811</v>
      </c>
    </row>
  </sheetData>
  <mergeCells count="8">
    <mergeCell ref="A1:K1"/>
    <mergeCell ref="A19:K19"/>
    <mergeCell ref="G3:K3"/>
    <mergeCell ref="G21:K21"/>
    <mergeCell ref="A3:E3"/>
    <mergeCell ref="A21:E21"/>
    <mergeCell ref="F21:F29"/>
    <mergeCell ref="F3:F16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2" fitToHeight="0" orientation="landscape" r:id="rId1"/>
  <headerFooter>
    <oddHeader xml:space="preserve">&amp;L2. melléklet a 2/2018.(V.24.) önkormányzati rendelethez&amp;CErdősmecske
 Község Önkormányzata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00B050"/>
    <pageSetUpPr fitToPage="1"/>
  </sheetPr>
  <dimension ref="A1:K33"/>
  <sheetViews>
    <sheetView tabSelected="1" view="pageLayout" zoomScaleNormal="100" zoomScaleSheetLayoutView="100" workbookViewId="0">
      <selection sqref="A1:E1"/>
    </sheetView>
  </sheetViews>
  <sheetFormatPr defaultRowHeight="12.75" x14ac:dyDescent="0.2"/>
  <cols>
    <col min="1" max="1" width="46.5703125" customWidth="1"/>
    <col min="2" max="2" width="10.140625" bestFit="1" customWidth="1"/>
    <col min="3" max="3" width="11.140625" bestFit="1" customWidth="1"/>
    <col min="4" max="4" width="10.140625" bestFit="1" customWidth="1"/>
    <col min="5" max="5" width="7.140625" bestFit="1" customWidth="1"/>
    <col min="6" max="6" width="1.42578125" customWidth="1"/>
    <col min="7" max="7" width="29.28515625" bestFit="1" customWidth="1"/>
    <col min="8" max="8" width="10.140625" bestFit="1" customWidth="1"/>
    <col min="9" max="9" width="11.140625" bestFit="1" customWidth="1"/>
    <col min="10" max="10" width="10.140625" bestFit="1" customWidth="1"/>
  </cols>
  <sheetData>
    <row r="1" spans="1:11" x14ac:dyDescent="0.2">
      <c r="A1" t="s">
        <v>582</v>
      </c>
    </row>
    <row r="3" spans="1:11" ht="15.75" x14ac:dyDescent="0.25">
      <c r="A3" s="261" t="s">
        <v>544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5.75" x14ac:dyDescent="0.25">
      <c r="A4" s="39"/>
      <c r="B4" s="39"/>
      <c r="C4" s="39"/>
      <c r="D4" s="39"/>
      <c r="E4" s="39"/>
      <c r="F4" s="39"/>
      <c r="G4" s="39"/>
    </row>
    <row r="5" spans="1:11" x14ac:dyDescent="0.2">
      <c r="A5" s="269"/>
      <c r="B5" s="269"/>
      <c r="C5" s="269"/>
      <c r="D5" s="269"/>
      <c r="E5" s="269"/>
      <c r="F5" s="269"/>
      <c r="G5" s="269"/>
    </row>
    <row r="6" spans="1:11" x14ac:dyDescent="0.2">
      <c r="A6" s="272" t="s">
        <v>179</v>
      </c>
      <c r="B6" s="272"/>
      <c r="C6" s="272"/>
      <c r="D6" s="272"/>
      <c r="E6" s="272"/>
      <c r="F6" s="270"/>
      <c r="G6" s="272" t="s">
        <v>180</v>
      </c>
      <c r="H6" s="272"/>
      <c r="I6" s="272"/>
      <c r="J6" s="272"/>
      <c r="K6" s="272"/>
    </row>
    <row r="7" spans="1:11" x14ac:dyDescent="0.2">
      <c r="A7" s="272"/>
      <c r="B7" s="272"/>
      <c r="C7" s="272"/>
      <c r="D7" s="272"/>
      <c r="E7" s="272"/>
      <c r="F7" s="271"/>
      <c r="G7" s="272"/>
      <c r="H7" s="272"/>
      <c r="I7" s="272"/>
      <c r="J7" s="272"/>
      <c r="K7" s="272"/>
    </row>
    <row r="8" spans="1:11" x14ac:dyDescent="0.2">
      <c r="A8" s="84" t="s">
        <v>181</v>
      </c>
      <c r="B8" s="174" t="s">
        <v>182</v>
      </c>
      <c r="C8" s="174" t="s">
        <v>355</v>
      </c>
      <c r="D8" s="174" t="s">
        <v>356</v>
      </c>
      <c r="E8" s="174" t="s">
        <v>357</v>
      </c>
      <c r="F8" s="271"/>
      <c r="G8" s="182" t="s">
        <v>181</v>
      </c>
      <c r="H8" s="174" t="s">
        <v>182</v>
      </c>
      <c r="I8" s="174" t="s">
        <v>355</v>
      </c>
      <c r="J8" s="174" t="s">
        <v>356</v>
      </c>
      <c r="K8" s="174" t="s">
        <v>357</v>
      </c>
    </row>
    <row r="9" spans="1:11" x14ac:dyDescent="0.2">
      <c r="A9" s="86" t="s">
        <v>242</v>
      </c>
      <c r="B9" s="175">
        <f>'2.Műk+F mérlegek'!B5</f>
        <v>50016622</v>
      </c>
      <c r="C9" s="175">
        <f>'2.Műk+F mérlegek'!C5</f>
        <v>55079407</v>
      </c>
      <c r="D9" s="175">
        <f>'2.Műk+F mérlegek'!D5</f>
        <v>55079407</v>
      </c>
      <c r="E9" s="191">
        <f>D9/C9</f>
        <v>1</v>
      </c>
      <c r="F9" s="271"/>
      <c r="G9" s="183" t="s">
        <v>299</v>
      </c>
      <c r="H9" s="4">
        <f>'2.Műk+F mérlegek'!H5</f>
        <v>19988714</v>
      </c>
      <c r="I9" s="4">
        <f>'2.Műk+F mérlegek'!I5</f>
        <v>21089055</v>
      </c>
      <c r="J9" s="4">
        <f>'2.Műk+F mérlegek'!J5</f>
        <v>16972676</v>
      </c>
      <c r="K9" s="192">
        <f>J9/I9</f>
        <v>0.80480969868019214</v>
      </c>
    </row>
    <row r="10" spans="1:11" ht="25.5" x14ac:dyDescent="0.2">
      <c r="A10" s="86" t="s">
        <v>243</v>
      </c>
      <c r="B10" s="175">
        <f>'2.Műk+F mérlegek'!B6</f>
        <v>19030423</v>
      </c>
      <c r="C10" s="175">
        <f>'2.Műk+F mérlegek'!C6</f>
        <v>16746406</v>
      </c>
      <c r="D10" s="175">
        <f>'2.Műk+F mérlegek'!D6</f>
        <v>13496772</v>
      </c>
      <c r="E10" s="191">
        <f t="shared" ref="E10:E26" si="0">D10/C10</f>
        <v>0.80595036331974756</v>
      </c>
      <c r="F10" s="271"/>
      <c r="G10" s="85" t="s">
        <v>300</v>
      </c>
      <c r="H10" s="176">
        <f>'2.Műk+F mérlegek'!H6</f>
        <v>3547954</v>
      </c>
      <c r="I10" s="176">
        <f>'2.Műk+F mérlegek'!I6</f>
        <v>3547954</v>
      </c>
      <c r="J10" s="176">
        <f>'2.Műk+F mérlegek'!J6</f>
        <v>2832564</v>
      </c>
      <c r="K10" s="192">
        <f t="shared" ref="K10:K26" si="1">J10/I10</f>
        <v>0.79836548049946532</v>
      </c>
    </row>
    <row r="11" spans="1:11" ht="25.5" x14ac:dyDescent="0.2">
      <c r="A11" s="85" t="s">
        <v>290</v>
      </c>
      <c r="B11" s="176">
        <f>'2.Műk+F mérlegek'!B7</f>
        <v>69047045</v>
      </c>
      <c r="C11" s="176">
        <f>'2.Műk+F mérlegek'!C7</f>
        <v>71825813</v>
      </c>
      <c r="D11" s="176">
        <f>'2.Műk+F mérlegek'!D7</f>
        <v>68576179</v>
      </c>
      <c r="E11" s="192">
        <f t="shared" si="0"/>
        <v>0.95475673905702951</v>
      </c>
      <c r="F11" s="271"/>
      <c r="G11" s="85" t="s">
        <v>301</v>
      </c>
      <c r="H11" s="176">
        <f>'2.Műk+F mérlegek'!H7</f>
        <v>21968016</v>
      </c>
      <c r="I11" s="176">
        <f>'2.Műk+F mérlegek'!I7</f>
        <v>24695646</v>
      </c>
      <c r="J11" s="176">
        <f>'2.Műk+F mérlegek'!J7</f>
        <v>18980055</v>
      </c>
      <c r="K11" s="192">
        <f t="shared" si="1"/>
        <v>0.76855875728053435</v>
      </c>
    </row>
    <row r="12" spans="1:11" x14ac:dyDescent="0.2">
      <c r="A12" s="85" t="s">
        <v>291</v>
      </c>
      <c r="B12" s="176">
        <f>'2.Műk+F mérlegek'!B23</f>
        <v>0</v>
      </c>
      <c r="C12" s="176">
        <f>'2.Műk+F mérlegek'!C23</f>
        <v>1743514</v>
      </c>
      <c r="D12" s="176">
        <f>'2.Műk+F mérlegek'!D23</f>
        <v>1743514</v>
      </c>
      <c r="E12" s="192"/>
      <c r="F12" s="271"/>
      <c r="G12" s="85" t="s">
        <v>344</v>
      </c>
      <c r="H12" s="176">
        <f>'2.Műk+F mérlegek'!H8</f>
        <v>2442200</v>
      </c>
      <c r="I12" s="176">
        <f>'2.Műk+F mérlegek'!I8</f>
        <v>2442200</v>
      </c>
      <c r="J12" s="176">
        <f>'2.Műk+F mérlegek'!J8</f>
        <v>344500</v>
      </c>
      <c r="K12" s="192">
        <f t="shared" si="1"/>
        <v>0.14106133813774466</v>
      </c>
    </row>
    <row r="13" spans="1:11" x14ac:dyDescent="0.2">
      <c r="A13" s="85" t="s">
        <v>292</v>
      </c>
      <c r="B13" s="176">
        <f>SUM(B14:B18)</f>
        <v>4196000</v>
      </c>
      <c r="C13" s="176">
        <f t="shared" ref="C13:D13" si="2">SUM(C14:C18)</f>
        <v>6077092</v>
      </c>
      <c r="D13" s="176">
        <f t="shared" si="2"/>
        <v>3799167</v>
      </c>
      <c r="E13" s="192">
        <f t="shared" si="0"/>
        <v>0.62516200182587334</v>
      </c>
      <c r="F13" s="271"/>
      <c r="G13" s="85" t="s">
        <v>302</v>
      </c>
      <c r="H13" s="176">
        <f>'2.Műk+F mérlegek'!H10</f>
        <v>42826858</v>
      </c>
      <c r="I13" s="176">
        <f>'2.Műk+F mérlegek'!I10</f>
        <v>39004306</v>
      </c>
      <c r="J13" s="176">
        <f>'2.Műk+F mérlegek'!J10</f>
        <v>36959347</v>
      </c>
      <c r="K13" s="192">
        <f t="shared" si="1"/>
        <v>0.94757094255183005</v>
      </c>
    </row>
    <row r="14" spans="1:11" x14ac:dyDescent="0.2">
      <c r="A14" s="86" t="s">
        <v>371</v>
      </c>
      <c r="B14" s="175">
        <f>'2.Műk+F mérlegek'!B9</f>
        <v>0</v>
      </c>
      <c r="C14" s="175">
        <f>'2.Műk+F mérlegek'!C9</f>
        <v>38876</v>
      </c>
      <c r="D14" s="175">
        <f>'2.Műk+F mérlegek'!D9</f>
        <v>38876</v>
      </c>
      <c r="E14" s="191">
        <f t="shared" si="0"/>
        <v>1</v>
      </c>
      <c r="F14" s="271"/>
      <c r="G14" s="86" t="s">
        <v>306</v>
      </c>
      <c r="H14" s="175">
        <f>'2.Műk+F mérlegek'!H11</f>
        <v>11769605</v>
      </c>
      <c r="I14" s="175">
        <f>'2.Műk+F mérlegek'!I11</f>
        <v>2044959</v>
      </c>
      <c r="J14" s="175">
        <f>'2.Műk+F mérlegek'!J11</f>
        <v>0</v>
      </c>
      <c r="K14" s="192"/>
    </row>
    <row r="15" spans="1:11" x14ac:dyDescent="0.2">
      <c r="A15" s="86" t="s">
        <v>343</v>
      </c>
      <c r="B15" s="175">
        <f>'2.Műk+F mérlegek'!B10</f>
        <v>820000</v>
      </c>
      <c r="C15" s="175">
        <f>'2.Műk+F mérlegek'!C10</f>
        <v>1285735</v>
      </c>
      <c r="D15" s="175">
        <f>'2.Műk+F mérlegek'!D10</f>
        <v>927535</v>
      </c>
      <c r="E15" s="191">
        <f t="shared" si="0"/>
        <v>0.72140448848324112</v>
      </c>
      <c r="F15" s="271"/>
      <c r="G15" s="85" t="s">
        <v>303</v>
      </c>
      <c r="H15" s="176">
        <f>'2.Műk+F mérlegek'!H23</f>
        <v>2776867</v>
      </c>
      <c r="I15" s="176">
        <f>'2.Műk+F mérlegek'!I23</f>
        <v>7313560</v>
      </c>
      <c r="J15" s="176">
        <f>'2.Műk+F mérlegek'!J23</f>
        <v>7313560</v>
      </c>
      <c r="K15" s="192">
        <f t="shared" si="1"/>
        <v>1</v>
      </c>
    </row>
    <row r="16" spans="1:11" x14ac:dyDescent="0.2">
      <c r="A16" s="86" t="s">
        <v>183</v>
      </c>
      <c r="B16" s="175">
        <f>'2.Műk+F mérlegek'!B11</f>
        <v>1900000</v>
      </c>
      <c r="C16" s="175">
        <f>'2.Műk+F mérlegek'!C11</f>
        <v>2186145</v>
      </c>
      <c r="D16" s="175">
        <f>'2.Műk+F mérlegek'!D11</f>
        <v>1758340</v>
      </c>
      <c r="E16" s="191">
        <f t="shared" si="0"/>
        <v>0.80431078450880433</v>
      </c>
      <c r="F16" s="271"/>
      <c r="G16" s="85" t="s">
        <v>304</v>
      </c>
      <c r="H16" s="176">
        <f>'2.Műk+F mérlegek'!H24</f>
        <v>0</v>
      </c>
      <c r="I16" s="176">
        <f>'2.Műk+F mérlegek'!I24</f>
        <v>6500001</v>
      </c>
      <c r="J16" s="176">
        <f>'2.Műk+F mérlegek'!J24</f>
        <v>6500000</v>
      </c>
      <c r="K16" s="192">
        <f t="shared" si="1"/>
        <v>0.99999984615386983</v>
      </c>
    </row>
    <row r="17" spans="1:11" x14ac:dyDescent="0.2">
      <c r="A17" s="86" t="s">
        <v>289</v>
      </c>
      <c r="B17" s="175">
        <f>'2.Műk+F mérlegek'!B12</f>
        <v>430000</v>
      </c>
      <c r="C17" s="175">
        <f>'2.Műk+F mérlegek'!C12</f>
        <v>1162340</v>
      </c>
      <c r="D17" s="175">
        <f>'2.Műk+F mérlegek'!D12</f>
        <v>663978</v>
      </c>
      <c r="E17" s="191">
        <f t="shared" si="0"/>
        <v>0.57124249359051571</v>
      </c>
      <c r="F17" s="271"/>
      <c r="G17" s="85" t="s">
        <v>305</v>
      </c>
      <c r="H17" s="176">
        <f>'2.Műk+F mérlegek'!H25</f>
        <v>0</v>
      </c>
      <c r="I17" s="176">
        <f>'2.Műk+F mérlegek'!I25</f>
        <v>0</v>
      </c>
      <c r="J17" s="176">
        <f>'2.Műk+F mérlegek'!J25</f>
        <v>0</v>
      </c>
      <c r="K17" s="192"/>
    </row>
    <row r="18" spans="1:11" x14ac:dyDescent="0.2">
      <c r="A18" s="86" t="s">
        <v>342</v>
      </c>
      <c r="B18" s="175">
        <f>'2.Műk+F mérlegek'!B13</f>
        <v>1046000</v>
      </c>
      <c r="C18" s="175">
        <f>'2.Műk+F mérlegek'!C13</f>
        <v>1403996</v>
      </c>
      <c r="D18" s="175">
        <f>'2.Műk+F mérlegek'!D13</f>
        <v>410438</v>
      </c>
      <c r="E18" s="191">
        <f t="shared" si="0"/>
        <v>0.29233559069968862</v>
      </c>
      <c r="F18" s="271"/>
      <c r="G18" s="85" t="s">
        <v>370</v>
      </c>
      <c r="H18" s="176">
        <f>'2.Műk+F mérlegek'!H26</f>
        <v>1737395</v>
      </c>
      <c r="I18" s="176">
        <f>'2.Műk+F mérlegek'!I26</f>
        <v>1737395</v>
      </c>
      <c r="J18" s="176">
        <f>'2.Műk+F mérlegek'!J26</f>
        <v>1737395</v>
      </c>
      <c r="K18" s="192">
        <f t="shared" si="1"/>
        <v>1</v>
      </c>
    </row>
    <row r="19" spans="1:11" x14ac:dyDescent="0.2">
      <c r="A19" s="85" t="s">
        <v>293</v>
      </c>
      <c r="B19" s="176">
        <f>'2.Műk+F mérlegek'!B14</f>
        <v>4680000</v>
      </c>
      <c r="C19" s="176">
        <f>'2.Műk+F mérlegek'!C14</f>
        <v>7588315</v>
      </c>
      <c r="D19" s="176">
        <f>'2.Műk+F mérlegek'!D14</f>
        <v>3770491</v>
      </c>
      <c r="E19" s="192">
        <f t="shared" si="0"/>
        <v>0.4968811916743045</v>
      </c>
      <c r="F19" s="271"/>
      <c r="G19" s="87"/>
      <c r="H19" s="35"/>
      <c r="I19" s="2"/>
      <c r="J19" s="2"/>
      <c r="K19" s="192"/>
    </row>
    <row r="20" spans="1:11" x14ac:dyDescent="0.2">
      <c r="A20" s="85" t="s">
        <v>294</v>
      </c>
      <c r="B20" s="176">
        <f>'2.Műk+F mérlegek'!B24</f>
        <v>400000</v>
      </c>
      <c r="C20" s="176">
        <f>'2.Műk+F mérlegek'!C24</f>
        <v>400000</v>
      </c>
      <c r="D20" s="176">
        <f>'2.Műk+F mérlegek'!D24</f>
        <v>0</v>
      </c>
      <c r="E20" s="192"/>
      <c r="F20" s="271"/>
      <c r="G20" s="87"/>
      <c r="H20" s="35"/>
      <c r="I20" s="2"/>
      <c r="J20" s="2"/>
      <c r="K20" s="192"/>
    </row>
    <row r="21" spans="1:11" x14ac:dyDescent="0.2">
      <c r="A21" s="85" t="s">
        <v>547</v>
      </c>
      <c r="B21" s="176">
        <f>'2.Műk+F mérlegek'!B15</f>
        <v>0</v>
      </c>
      <c r="C21" s="176">
        <f>'2.Műk+F mérlegek'!C15</f>
        <v>60000</v>
      </c>
      <c r="D21" s="176">
        <f>'2.Műk+F mérlegek'!D15</f>
        <v>60000</v>
      </c>
      <c r="E21" s="192"/>
      <c r="F21" s="271"/>
      <c r="G21" s="87"/>
      <c r="H21" s="35"/>
      <c r="I21" s="2"/>
      <c r="J21" s="2"/>
      <c r="K21" s="192"/>
    </row>
    <row r="22" spans="1:11" x14ac:dyDescent="0.2">
      <c r="A22" s="85" t="s">
        <v>295</v>
      </c>
      <c r="B22" s="176">
        <f>'2.Műk+F mérlegek'!B25</f>
        <v>0</v>
      </c>
      <c r="C22" s="176">
        <f>'2.Műk+F mérlegek'!C25</f>
        <v>0</v>
      </c>
      <c r="D22" s="176">
        <f>'2.Műk+F mérlegek'!D25</f>
        <v>0</v>
      </c>
      <c r="E22" s="192"/>
      <c r="F22" s="271"/>
      <c r="G22" s="87"/>
      <c r="H22" s="35"/>
      <c r="I22" s="2"/>
      <c r="J22" s="2"/>
      <c r="K22" s="192"/>
    </row>
    <row r="23" spans="1:11" x14ac:dyDescent="0.2">
      <c r="A23" s="86" t="s">
        <v>296</v>
      </c>
      <c r="B23" s="176">
        <v>0</v>
      </c>
      <c r="C23" s="176">
        <v>0</v>
      </c>
      <c r="D23" s="176">
        <v>0</v>
      </c>
      <c r="E23" s="192"/>
      <c r="F23" s="271"/>
      <c r="G23" s="87"/>
      <c r="H23" s="35"/>
      <c r="I23" s="2"/>
      <c r="J23" s="2"/>
      <c r="K23" s="192"/>
    </row>
    <row r="24" spans="1:11" x14ac:dyDescent="0.2">
      <c r="A24" s="85" t="s">
        <v>297</v>
      </c>
      <c r="B24" s="176">
        <f>'2.Műk+F mérlegek'!B27</f>
        <v>16964959</v>
      </c>
      <c r="C24" s="176">
        <f>'2.Műk+F mérlegek'!C27</f>
        <v>18635383</v>
      </c>
      <c r="D24" s="176">
        <f>'2.Műk+F mérlegek'!D27</f>
        <v>18635383</v>
      </c>
      <c r="E24" s="192">
        <f t="shared" si="0"/>
        <v>1</v>
      </c>
      <c r="F24" s="271"/>
      <c r="G24" s="87"/>
      <c r="H24" s="35"/>
      <c r="I24" s="2"/>
      <c r="J24" s="2"/>
      <c r="K24" s="192"/>
    </row>
    <row r="25" spans="1:11" x14ac:dyDescent="0.2">
      <c r="A25" s="86" t="s">
        <v>298</v>
      </c>
      <c r="B25" s="176">
        <f>'2.Műk+F mérlegek'!B28</f>
        <v>16964959</v>
      </c>
      <c r="C25" s="176">
        <f>'2.Műk+F mérlegek'!C28</f>
        <v>16743456</v>
      </c>
      <c r="D25" s="176">
        <f>'2.Műk+F mérlegek'!D28</f>
        <v>16743456</v>
      </c>
      <c r="E25" s="192">
        <f t="shared" si="0"/>
        <v>1</v>
      </c>
      <c r="F25" s="271"/>
      <c r="G25" s="87"/>
      <c r="H25" s="35"/>
      <c r="I25" s="2"/>
      <c r="J25" s="2"/>
      <c r="K25" s="192"/>
    </row>
    <row r="26" spans="1:11" ht="13.5" thickBot="1" x14ac:dyDescent="0.25">
      <c r="A26" s="88" t="s">
        <v>244</v>
      </c>
      <c r="B26" s="181">
        <f>B11+B12+B13+B19+B20++B21+B22+B23+B24</f>
        <v>95288004</v>
      </c>
      <c r="C26" s="181">
        <f>C11+C12+C13+C19+C20++C21+C22+C23+C24</f>
        <v>106330117</v>
      </c>
      <c r="D26" s="181">
        <f>D11+D12+D13+D19+D20++D21+D22+D23+D24</f>
        <v>96584734</v>
      </c>
      <c r="E26" s="192">
        <f t="shared" si="0"/>
        <v>0.90834785783222638</v>
      </c>
      <c r="F26" s="271"/>
      <c r="G26" s="89" t="s">
        <v>249</v>
      </c>
      <c r="H26" s="181">
        <f>SUM(H9:H18)-H14</f>
        <v>95288004</v>
      </c>
      <c r="I26" s="181">
        <f t="shared" ref="I26:J26" si="3">SUM(I9:I18)-I14</f>
        <v>106330117</v>
      </c>
      <c r="J26" s="181">
        <f t="shared" si="3"/>
        <v>91640097</v>
      </c>
      <c r="K26" s="192">
        <f t="shared" si="1"/>
        <v>0.8618451628337811</v>
      </c>
    </row>
    <row r="27" spans="1:11" x14ac:dyDescent="0.2">
      <c r="F27" s="46"/>
    </row>
    <row r="28" spans="1:11" x14ac:dyDescent="0.2">
      <c r="F28" s="46"/>
      <c r="H28" s="9"/>
    </row>
    <row r="29" spans="1:11" x14ac:dyDescent="0.2">
      <c r="F29" s="46"/>
    </row>
    <row r="30" spans="1:11" x14ac:dyDescent="0.2">
      <c r="F30" s="46"/>
    </row>
    <row r="31" spans="1:11" x14ac:dyDescent="0.2">
      <c r="F31" s="46"/>
    </row>
    <row r="32" spans="1:11" x14ac:dyDescent="0.2">
      <c r="F32" s="46"/>
    </row>
    <row r="33" spans="6:6" x14ac:dyDescent="0.2">
      <c r="F33" s="46"/>
    </row>
  </sheetData>
  <mergeCells count="5">
    <mergeCell ref="A5:G5"/>
    <mergeCell ref="F6:F26"/>
    <mergeCell ref="A3:K3"/>
    <mergeCell ref="G6:K7"/>
    <mergeCell ref="A6:E7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3" fitToHeight="0" orientation="landscape" r:id="rId1"/>
  <headerFooter>
    <oddHeader xml:space="preserve">&amp;L3. melléklet a 2/2018.(V.24.) önkormányzati rendelethez&amp;CErdősmecske
 Község Önkormányzata 2017. évi mérlege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B050"/>
    <pageSetUpPr fitToPage="1"/>
  </sheetPr>
  <dimension ref="A1:E32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5703125" bestFit="1" customWidth="1"/>
  </cols>
  <sheetData>
    <row r="1" spans="1:5" ht="15.75" x14ac:dyDescent="0.25">
      <c r="A1" s="261" t="s">
        <v>582</v>
      </c>
      <c r="B1" s="261"/>
      <c r="C1" s="261"/>
      <c r="D1" s="261"/>
    </row>
    <row r="2" spans="1:5" ht="15.75" x14ac:dyDescent="0.25">
      <c r="A2" s="283" t="s">
        <v>550</v>
      </c>
      <c r="B2" s="283"/>
      <c r="C2" s="283"/>
      <c r="D2" s="283"/>
    </row>
    <row r="3" spans="1:5" ht="18.75" x14ac:dyDescent="0.3">
      <c r="A3" s="54"/>
      <c r="B3" s="54"/>
      <c r="C3" s="54"/>
      <c r="D3" s="54"/>
    </row>
    <row r="5" spans="1:5" ht="15.75" x14ac:dyDescent="0.25">
      <c r="A5" s="47" t="s">
        <v>549</v>
      </c>
      <c r="C5" s="280" t="s">
        <v>345</v>
      </c>
      <c r="D5" s="280"/>
    </row>
    <row r="7" spans="1:5" ht="15.75" x14ac:dyDescent="0.25">
      <c r="A7" s="48" t="s">
        <v>225</v>
      </c>
      <c r="B7" s="5">
        <v>16964959</v>
      </c>
    </row>
    <row r="8" spans="1:5" ht="15.75" x14ac:dyDescent="0.25">
      <c r="A8" s="49"/>
    </row>
    <row r="9" spans="1:5" ht="13.15" customHeight="1" x14ac:dyDescent="0.2">
      <c r="A9" s="281" t="s">
        <v>252</v>
      </c>
      <c r="B9" s="284" t="s">
        <v>223</v>
      </c>
      <c r="C9" s="285"/>
      <c r="D9" s="285"/>
      <c r="E9" s="286"/>
    </row>
    <row r="10" spans="1:5" ht="31.5" x14ac:dyDescent="0.25">
      <c r="A10" s="282"/>
      <c r="B10" s="196" t="s">
        <v>228</v>
      </c>
      <c r="C10" s="197" t="s">
        <v>253</v>
      </c>
      <c r="D10" s="197" t="s">
        <v>226</v>
      </c>
      <c r="E10" s="199" t="s">
        <v>372</v>
      </c>
    </row>
    <row r="11" spans="1:5" ht="15.75" x14ac:dyDescent="0.25">
      <c r="A11" s="50" t="s">
        <v>582</v>
      </c>
      <c r="B11" s="5">
        <v>16743456</v>
      </c>
      <c r="C11" s="5">
        <v>8859695</v>
      </c>
      <c r="D11" s="216">
        <f>B11-C11</f>
        <v>7883761</v>
      </c>
      <c r="E11" s="198">
        <v>16743456</v>
      </c>
    </row>
    <row r="12" spans="1:5" x14ac:dyDescent="0.2">
      <c r="A12" s="8" t="s">
        <v>222</v>
      </c>
      <c r="B12" s="4">
        <f>SUM(B11:B11)</f>
        <v>16743456</v>
      </c>
      <c r="C12" s="4">
        <f>SUM(C11:C11)</f>
        <v>8859695</v>
      </c>
      <c r="D12" s="4">
        <f>B12-C12</f>
        <v>7883761</v>
      </c>
      <c r="E12" s="4">
        <f>E11</f>
        <v>16743456</v>
      </c>
    </row>
    <row r="13" spans="1:5" x14ac:dyDescent="0.2">
      <c r="E13" s="3"/>
    </row>
    <row r="14" spans="1:5" x14ac:dyDescent="0.2">
      <c r="E14" s="3"/>
    </row>
    <row r="15" spans="1:5" ht="15.75" x14ac:dyDescent="0.25">
      <c r="A15" s="274" t="s">
        <v>254</v>
      </c>
      <c r="B15" s="275"/>
      <c r="C15" s="276"/>
      <c r="D15" s="4">
        <f>D12</f>
        <v>7883761</v>
      </c>
      <c r="E15" s="4">
        <f>E12</f>
        <v>16743456</v>
      </c>
    </row>
    <row r="16" spans="1:5" x14ac:dyDescent="0.2">
      <c r="A16" s="51"/>
      <c r="E16" s="3"/>
    </row>
    <row r="17" spans="1:5" x14ac:dyDescent="0.2">
      <c r="A17" s="51"/>
      <c r="E17" s="3"/>
    </row>
    <row r="18" spans="1:5" x14ac:dyDescent="0.2">
      <c r="A18" s="51"/>
      <c r="E18" s="3"/>
    </row>
    <row r="19" spans="1:5" x14ac:dyDescent="0.2">
      <c r="A19" s="51"/>
      <c r="E19" s="3"/>
    </row>
    <row r="20" spans="1:5" x14ac:dyDescent="0.2">
      <c r="A20" s="51"/>
      <c r="E20" s="3"/>
    </row>
    <row r="21" spans="1:5" ht="15.75" customHeight="1" x14ac:dyDescent="0.2">
      <c r="A21" s="277"/>
      <c r="B21" s="277"/>
      <c r="C21" s="277"/>
      <c r="D21" s="277"/>
      <c r="E21" s="3"/>
    </row>
    <row r="22" spans="1:5" ht="15.75" x14ac:dyDescent="0.25">
      <c r="C22" s="52"/>
      <c r="E22" s="3"/>
    </row>
    <row r="23" spans="1:5" ht="15.75" x14ac:dyDescent="0.25">
      <c r="A23" s="279"/>
      <c r="B23" s="279"/>
      <c r="C23" s="279"/>
      <c r="D23" s="279"/>
      <c r="E23" s="279"/>
    </row>
    <row r="24" spans="1:5" ht="15.75" x14ac:dyDescent="0.25">
      <c r="A24" s="232"/>
      <c r="B24" s="278"/>
      <c r="C24" s="278"/>
      <c r="D24" s="233"/>
      <c r="E24" s="23"/>
    </row>
    <row r="25" spans="1:5" ht="15.75" x14ac:dyDescent="0.25">
      <c r="A25" s="232"/>
      <c r="B25" s="278"/>
      <c r="C25" s="278"/>
      <c r="D25" s="233"/>
      <c r="E25" s="23"/>
    </row>
    <row r="26" spans="1:5" ht="15.75" x14ac:dyDescent="0.25">
      <c r="A26" s="232"/>
      <c r="B26" s="278"/>
      <c r="C26" s="278"/>
      <c r="D26" s="233"/>
      <c r="E26" s="23"/>
    </row>
    <row r="27" spans="1:5" ht="15.75" x14ac:dyDescent="0.25">
      <c r="A27" s="232"/>
      <c r="B27" s="278"/>
      <c r="C27" s="278"/>
      <c r="D27" s="233"/>
      <c r="E27" s="23"/>
    </row>
    <row r="28" spans="1:5" ht="15.75" x14ac:dyDescent="0.25">
      <c r="A28" s="232"/>
      <c r="B28" s="278"/>
      <c r="C28" s="278"/>
      <c r="D28" s="233"/>
      <c r="E28" s="23"/>
    </row>
    <row r="29" spans="1:5" ht="15.75" x14ac:dyDescent="0.25">
      <c r="A29" s="232"/>
      <c r="B29" s="278"/>
      <c r="C29" s="278"/>
      <c r="D29" s="233"/>
      <c r="E29" s="23"/>
    </row>
    <row r="30" spans="1:5" x14ac:dyDescent="0.2">
      <c r="A30" s="273"/>
      <c r="B30" s="273"/>
      <c r="C30" s="273"/>
      <c r="D30" s="43"/>
      <c r="E30" s="43"/>
    </row>
    <row r="31" spans="1:5" x14ac:dyDescent="0.2">
      <c r="A31" s="53"/>
      <c r="B31" s="35"/>
      <c r="C31" s="35"/>
      <c r="D31" s="43"/>
    </row>
    <row r="32" spans="1:5" x14ac:dyDescent="0.2">
      <c r="A32" s="53"/>
      <c r="B32" s="35"/>
      <c r="C32" s="35"/>
      <c r="D32" s="43"/>
    </row>
  </sheetData>
  <mergeCells count="15">
    <mergeCell ref="A1:D1"/>
    <mergeCell ref="C5:D5"/>
    <mergeCell ref="A9:A10"/>
    <mergeCell ref="A2:D2"/>
    <mergeCell ref="B9:E9"/>
    <mergeCell ref="A30:C30"/>
    <mergeCell ref="A15:C15"/>
    <mergeCell ref="A21:D21"/>
    <mergeCell ref="B24:C24"/>
    <mergeCell ref="A23:E23"/>
    <mergeCell ref="B25:C25"/>
    <mergeCell ref="B26:C26"/>
    <mergeCell ref="B27:C27"/>
    <mergeCell ref="B28:C28"/>
    <mergeCell ref="B29:C29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&amp;L4. melléklet a 2/2018.(V.24.) önkormányzati rendelethez&amp;CErdősmecske
 Község Önkormányzata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00B050"/>
    <pageSetUpPr fitToPage="1"/>
  </sheetPr>
  <dimension ref="A1:K19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1.42578125" customWidth="1"/>
    <col min="4" max="4" width="13" customWidth="1"/>
    <col min="5" max="5" width="11" customWidth="1"/>
    <col min="6" max="6" width="11.7109375" customWidth="1"/>
    <col min="7" max="7" width="10.140625" customWidth="1"/>
    <col min="8" max="8" width="13.28515625" customWidth="1"/>
    <col min="9" max="9" width="10.85546875" customWidth="1"/>
    <col min="10" max="11" width="10.7109375" bestFit="1" customWidth="1"/>
  </cols>
  <sheetData>
    <row r="1" spans="1:11" x14ac:dyDescent="0.2">
      <c r="A1" t="s">
        <v>582</v>
      </c>
      <c r="B1" s="289" t="s">
        <v>583</v>
      </c>
      <c r="C1" s="277"/>
      <c r="D1" s="277"/>
      <c r="E1" s="277"/>
      <c r="F1" s="277"/>
      <c r="G1" s="277"/>
      <c r="H1" s="277"/>
      <c r="I1" s="277"/>
    </row>
    <row r="2" spans="1:11" s="9" customFormat="1" ht="43.5" customHeight="1" x14ac:dyDescent="0.2">
      <c r="A2" s="290" t="s">
        <v>307</v>
      </c>
      <c r="B2" s="290" t="s">
        <v>308</v>
      </c>
      <c r="C2" s="245" t="s">
        <v>309</v>
      </c>
      <c r="D2" s="245" t="s">
        <v>310</v>
      </c>
      <c r="E2" s="245" t="s">
        <v>311</v>
      </c>
      <c r="F2" s="245" t="s">
        <v>293</v>
      </c>
      <c r="G2" s="245" t="s">
        <v>312</v>
      </c>
      <c r="H2" s="245" t="s">
        <v>553</v>
      </c>
      <c r="I2" s="245" t="s">
        <v>313</v>
      </c>
      <c r="J2" s="245" t="s">
        <v>314</v>
      </c>
      <c r="K2" s="246" t="s">
        <v>228</v>
      </c>
    </row>
    <row r="3" spans="1:11" s="9" customFormat="1" x14ac:dyDescent="0.2">
      <c r="A3" s="291"/>
      <c r="B3" s="291"/>
      <c r="C3" s="174" t="s">
        <v>358</v>
      </c>
      <c r="D3" s="174" t="s">
        <v>358</v>
      </c>
      <c r="E3" s="174" t="s">
        <v>358</v>
      </c>
      <c r="F3" s="174" t="s">
        <v>358</v>
      </c>
      <c r="G3" s="174" t="s">
        <v>358</v>
      </c>
      <c r="H3" s="174" t="s">
        <v>358</v>
      </c>
      <c r="I3" s="174" t="s">
        <v>358</v>
      </c>
      <c r="J3" s="174" t="s">
        <v>358</v>
      </c>
      <c r="K3" s="174" t="s">
        <v>358</v>
      </c>
    </row>
    <row r="4" spans="1:11" s="9" customFormat="1" x14ac:dyDescent="0.2">
      <c r="A4" s="287" t="s">
        <v>232</v>
      </c>
      <c r="B4" s="288"/>
      <c r="C4" s="17"/>
      <c r="D4" s="17"/>
      <c r="E4" s="17"/>
      <c r="F4" s="17"/>
      <c r="G4" s="17"/>
      <c r="H4" s="17"/>
      <c r="I4" s="17"/>
      <c r="J4" s="15"/>
      <c r="K4" s="56"/>
    </row>
    <row r="5" spans="1:11" ht="15" x14ac:dyDescent="0.25">
      <c r="A5" s="140" t="s">
        <v>91</v>
      </c>
      <c r="B5" s="141" t="s">
        <v>230</v>
      </c>
      <c r="C5" s="15">
        <v>2087716</v>
      </c>
      <c r="D5" s="15">
        <v>0</v>
      </c>
      <c r="E5" s="15">
        <v>0</v>
      </c>
      <c r="F5" s="15">
        <v>290101</v>
      </c>
      <c r="G5" s="15"/>
      <c r="H5" s="15">
        <v>0</v>
      </c>
      <c r="I5" s="15"/>
      <c r="J5" s="15">
        <v>0</v>
      </c>
      <c r="K5" s="5">
        <f t="shared" ref="K5:K13" si="0">SUM(C5,D5,E5,F5,G5,H5,I5,J5)</f>
        <v>2377817</v>
      </c>
    </row>
    <row r="6" spans="1:11" ht="15" x14ac:dyDescent="0.25">
      <c r="A6" s="140" t="s">
        <v>90</v>
      </c>
      <c r="B6" s="141" t="s">
        <v>374</v>
      </c>
      <c r="C6" s="15">
        <v>2082000</v>
      </c>
      <c r="D6" s="15">
        <v>0</v>
      </c>
      <c r="E6" s="15">
        <v>0</v>
      </c>
      <c r="F6" s="15">
        <v>121155</v>
      </c>
      <c r="G6" s="15">
        <v>0</v>
      </c>
      <c r="H6" s="15"/>
      <c r="I6" s="15"/>
      <c r="J6" s="15">
        <v>0</v>
      </c>
      <c r="K6" s="5">
        <f t="shared" si="0"/>
        <v>2203155</v>
      </c>
    </row>
    <row r="7" spans="1:11" ht="15" x14ac:dyDescent="0.25">
      <c r="A7" s="107" t="s">
        <v>93</v>
      </c>
      <c r="B7" s="105" t="s">
        <v>170</v>
      </c>
      <c r="C7" s="15">
        <v>58256622</v>
      </c>
      <c r="D7" s="15">
        <v>1743514</v>
      </c>
      <c r="E7" s="15">
        <v>0</v>
      </c>
      <c r="F7" s="15">
        <v>0</v>
      </c>
      <c r="G7" s="15"/>
      <c r="H7" s="17"/>
      <c r="I7" s="17"/>
      <c r="J7" s="15">
        <v>1891927</v>
      </c>
      <c r="K7" s="5">
        <f t="shared" si="0"/>
        <v>61892063</v>
      </c>
    </row>
    <row r="8" spans="1:11" ht="15" x14ac:dyDescent="0.25">
      <c r="A8" s="107" t="s">
        <v>171</v>
      </c>
      <c r="B8" s="105" t="s">
        <v>373</v>
      </c>
      <c r="C8" s="15">
        <v>1345634</v>
      </c>
      <c r="D8" s="15">
        <v>0</v>
      </c>
      <c r="E8" s="15">
        <v>0</v>
      </c>
      <c r="F8" s="15">
        <v>0</v>
      </c>
      <c r="G8" s="15"/>
      <c r="H8" s="17"/>
      <c r="I8" s="17"/>
      <c r="J8" s="15">
        <v>16743456</v>
      </c>
      <c r="K8" s="5">
        <f t="shared" si="0"/>
        <v>18089090</v>
      </c>
    </row>
    <row r="9" spans="1:11" ht="15" x14ac:dyDescent="0.25">
      <c r="A9" s="107" t="s">
        <v>175</v>
      </c>
      <c r="B9" s="116" t="s">
        <v>335</v>
      </c>
      <c r="C9" s="15">
        <v>0</v>
      </c>
      <c r="D9" s="17">
        <v>0</v>
      </c>
      <c r="E9" s="15">
        <v>0</v>
      </c>
      <c r="F9" s="15">
        <v>0</v>
      </c>
      <c r="G9" s="15"/>
      <c r="H9" s="17"/>
      <c r="I9" s="17"/>
      <c r="J9" s="15"/>
      <c r="K9" s="5">
        <f t="shared" si="0"/>
        <v>0</v>
      </c>
    </row>
    <row r="10" spans="1:11" ht="15" x14ac:dyDescent="0.25">
      <c r="A10" s="107" t="s">
        <v>176</v>
      </c>
      <c r="B10" s="116" t="s">
        <v>336</v>
      </c>
      <c r="C10" s="15">
        <v>4804207</v>
      </c>
      <c r="D10" s="15">
        <v>0</v>
      </c>
      <c r="E10" s="15">
        <v>0</v>
      </c>
      <c r="F10" s="15">
        <v>0</v>
      </c>
      <c r="G10" s="15"/>
      <c r="H10" s="17"/>
      <c r="I10" s="17"/>
      <c r="J10" s="15"/>
      <c r="K10" s="5">
        <f t="shared" si="0"/>
        <v>4804207</v>
      </c>
    </row>
    <row r="11" spans="1:11" ht="15" x14ac:dyDescent="0.25">
      <c r="A11" s="107" t="s">
        <v>330</v>
      </c>
      <c r="B11" s="126" t="s">
        <v>331</v>
      </c>
      <c r="C11" s="15">
        <v>0</v>
      </c>
      <c r="D11" s="15">
        <v>0</v>
      </c>
      <c r="E11" s="15">
        <v>0</v>
      </c>
      <c r="F11" s="15"/>
      <c r="G11" s="15"/>
      <c r="H11" s="17"/>
      <c r="I11" s="17"/>
      <c r="J11" s="15"/>
      <c r="K11" s="5">
        <f t="shared" si="0"/>
        <v>0</v>
      </c>
    </row>
    <row r="12" spans="1:11" ht="15" x14ac:dyDescent="0.25">
      <c r="A12" s="107" t="s">
        <v>94</v>
      </c>
      <c r="B12" s="134" t="s">
        <v>15</v>
      </c>
      <c r="C12" s="15"/>
      <c r="D12" s="15"/>
      <c r="E12" s="15">
        <v>0</v>
      </c>
      <c r="F12" s="15"/>
      <c r="G12" s="15"/>
      <c r="H12" s="17"/>
      <c r="I12" s="17"/>
      <c r="J12" s="15"/>
      <c r="K12" s="5">
        <f t="shared" si="0"/>
        <v>0</v>
      </c>
    </row>
    <row r="13" spans="1:11" ht="15" x14ac:dyDescent="0.25">
      <c r="A13" s="107" t="s">
        <v>102</v>
      </c>
      <c r="B13" s="134" t="s">
        <v>229</v>
      </c>
      <c r="C13" s="15"/>
      <c r="D13" s="15"/>
      <c r="E13" s="15">
        <v>0</v>
      </c>
      <c r="F13" s="15">
        <v>0</v>
      </c>
      <c r="G13" s="15"/>
      <c r="H13" s="17"/>
      <c r="I13" s="17"/>
      <c r="J13" s="15"/>
      <c r="K13" s="5">
        <f t="shared" si="0"/>
        <v>0</v>
      </c>
    </row>
    <row r="14" spans="1:11" ht="15" x14ac:dyDescent="0.25">
      <c r="A14" s="107" t="s">
        <v>96</v>
      </c>
      <c r="B14" s="134" t="s">
        <v>588</v>
      </c>
      <c r="C14" s="15"/>
      <c r="D14" s="15"/>
      <c r="E14" s="15"/>
      <c r="F14" s="15"/>
      <c r="G14" s="15"/>
      <c r="H14" s="17">
        <v>60000</v>
      </c>
      <c r="I14" s="17"/>
      <c r="J14" s="15"/>
      <c r="K14" s="5">
        <v>60000</v>
      </c>
    </row>
    <row r="15" spans="1:11" ht="15" x14ac:dyDescent="0.25">
      <c r="A15" s="107" t="s">
        <v>551</v>
      </c>
      <c r="B15" s="134" t="s">
        <v>552</v>
      </c>
      <c r="C15" s="15"/>
      <c r="D15" s="15"/>
      <c r="E15" s="15">
        <v>0</v>
      </c>
      <c r="F15" s="15">
        <v>643700</v>
      </c>
      <c r="G15" s="15"/>
      <c r="H15" s="17"/>
      <c r="I15" s="17"/>
      <c r="J15" s="15"/>
      <c r="K15" s="5">
        <f>SUM(C15,D15,E15,F15,G15,H15,I15,J15)</f>
        <v>643700</v>
      </c>
    </row>
    <row r="16" spans="1:11" ht="15" x14ac:dyDescent="0.25">
      <c r="A16" s="107" t="s">
        <v>326</v>
      </c>
      <c r="B16" s="134" t="s">
        <v>587</v>
      </c>
      <c r="C16" s="15"/>
      <c r="D16" s="15"/>
      <c r="E16" s="15"/>
      <c r="F16" s="15">
        <v>2268000</v>
      </c>
      <c r="G16" s="15"/>
      <c r="H16" s="17"/>
      <c r="I16" s="17"/>
      <c r="J16" s="15"/>
      <c r="K16" s="5"/>
    </row>
    <row r="17" spans="1:11" ht="15" x14ac:dyDescent="0.25">
      <c r="A17" s="107" t="s">
        <v>322</v>
      </c>
      <c r="B17" s="105" t="s">
        <v>323</v>
      </c>
      <c r="C17" s="15"/>
      <c r="D17" s="15"/>
      <c r="E17" s="15">
        <v>3799167</v>
      </c>
      <c r="F17" s="15">
        <v>447535</v>
      </c>
      <c r="G17" s="15"/>
      <c r="H17" s="15"/>
      <c r="I17" s="15"/>
      <c r="J17" s="15"/>
      <c r="K17" s="5">
        <f>SUM(C17,D17,E17,F17,G17,H17,I17,J17)</f>
        <v>4246702</v>
      </c>
    </row>
    <row r="18" spans="1:11" s="27" customFormat="1" x14ac:dyDescent="0.2">
      <c r="A18" s="24"/>
      <c r="B18" s="38" t="s">
        <v>195</v>
      </c>
      <c r="C18" s="26">
        <f t="shared" ref="C18:F18" si="1">SUM(C5:C17)</f>
        <v>68576179</v>
      </c>
      <c r="D18" s="26">
        <f t="shared" si="1"/>
        <v>1743514</v>
      </c>
      <c r="E18" s="26">
        <f t="shared" si="1"/>
        <v>3799167</v>
      </c>
      <c r="F18" s="26">
        <f t="shared" si="1"/>
        <v>3770491</v>
      </c>
      <c r="G18" s="26">
        <f>SUM(G5:G17)</f>
        <v>0</v>
      </c>
      <c r="H18" s="26">
        <f>SUM(H5:H17)</f>
        <v>60000</v>
      </c>
      <c r="I18" s="26"/>
      <c r="J18" s="26">
        <f>SUM(J5:J17)</f>
        <v>18635383</v>
      </c>
      <c r="K18" s="5">
        <f>SUM(C18,D18,E18,F18,G18,H18,I18,J18)</f>
        <v>96584734</v>
      </c>
    </row>
    <row r="19" spans="1:11" s="27" customFormat="1" x14ac:dyDescent="0.2">
      <c r="A19" s="90"/>
      <c r="B19" s="76" t="s">
        <v>196</v>
      </c>
      <c r="C19" s="77">
        <f t="shared" ref="C19" si="2">C18</f>
        <v>68576179</v>
      </c>
      <c r="D19" s="77">
        <f t="shared" ref="D19" si="3">D18</f>
        <v>1743514</v>
      </c>
      <c r="E19" s="77">
        <f t="shared" ref="E19" si="4">E18</f>
        <v>3799167</v>
      </c>
      <c r="F19" s="77">
        <f t="shared" ref="F19" si="5">F18</f>
        <v>3770491</v>
      </c>
      <c r="G19" s="77">
        <f>G18</f>
        <v>0</v>
      </c>
      <c r="H19" s="77">
        <f>H18</f>
        <v>60000</v>
      </c>
      <c r="I19" s="77"/>
      <c r="J19" s="77">
        <f t="shared" ref="J19" si="6">J18</f>
        <v>18635383</v>
      </c>
      <c r="K19" s="77">
        <f>K18</f>
        <v>96584734</v>
      </c>
    </row>
  </sheetData>
  <mergeCells count="4">
    <mergeCell ref="A4:B4"/>
    <mergeCell ref="B1:I1"/>
    <mergeCell ref="A2:A3"/>
    <mergeCell ref="B2:B3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84" fitToHeight="0" orientation="landscape" r:id="rId1"/>
  <headerFooter>
    <oddHeader xml:space="preserve">&amp;L5. melléklet a 2/2018.(V.24.) önkormányzati rendelethez&amp;CErdősmecske
 Község Önkormányzata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00B050"/>
    <pageSetUpPr fitToPage="1"/>
  </sheetPr>
  <dimension ref="A1:L38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2.5703125" customWidth="1"/>
    <col min="4" max="4" width="11" customWidth="1"/>
    <col min="5" max="5" width="10.7109375" customWidth="1"/>
    <col min="6" max="6" width="9.5703125" customWidth="1"/>
    <col min="7" max="7" width="10.7109375" customWidth="1"/>
    <col min="8" max="8" width="10.42578125" customWidth="1"/>
    <col min="9" max="9" width="9.7109375" bestFit="1" customWidth="1"/>
    <col min="10" max="10" width="10" customWidth="1"/>
    <col min="11" max="11" width="9.5703125" customWidth="1"/>
    <col min="12" max="12" width="10.7109375" bestFit="1" customWidth="1"/>
  </cols>
  <sheetData>
    <row r="1" spans="1:12" x14ac:dyDescent="0.2">
      <c r="A1" t="s">
        <v>582</v>
      </c>
      <c r="B1" s="289" t="s">
        <v>584</v>
      </c>
      <c r="C1" s="277"/>
      <c r="D1" s="277"/>
      <c r="E1" s="277"/>
      <c r="F1" s="277"/>
      <c r="G1" s="277"/>
      <c r="H1" s="277"/>
      <c r="I1" s="277"/>
    </row>
    <row r="2" spans="1:12" s="9" customFormat="1" ht="39.75" customHeight="1" x14ac:dyDescent="0.2">
      <c r="A2" s="290" t="s">
        <v>307</v>
      </c>
      <c r="B2" s="290" t="s">
        <v>198</v>
      </c>
      <c r="C2" s="247" t="s">
        <v>299</v>
      </c>
      <c r="D2" s="247" t="s">
        <v>318</v>
      </c>
      <c r="E2" s="247" t="s">
        <v>301</v>
      </c>
      <c r="F2" s="247" t="s">
        <v>346</v>
      </c>
      <c r="G2" s="247" t="s">
        <v>316</v>
      </c>
      <c r="H2" s="247" t="s">
        <v>303</v>
      </c>
      <c r="I2" s="247" t="s">
        <v>304</v>
      </c>
      <c r="J2" s="247" t="s">
        <v>317</v>
      </c>
      <c r="K2" s="247" t="s">
        <v>370</v>
      </c>
      <c r="L2" s="248" t="s">
        <v>228</v>
      </c>
    </row>
    <row r="3" spans="1:12" s="9" customFormat="1" x14ac:dyDescent="0.2">
      <c r="A3" s="291"/>
      <c r="B3" s="291"/>
      <c r="C3" s="174" t="s">
        <v>358</v>
      </c>
      <c r="D3" s="174" t="s">
        <v>358</v>
      </c>
      <c r="E3" s="174" t="s">
        <v>358</v>
      </c>
      <c r="F3" s="174" t="s">
        <v>358</v>
      </c>
      <c r="G3" s="174" t="s">
        <v>358</v>
      </c>
      <c r="H3" s="174" t="s">
        <v>358</v>
      </c>
      <c r="I3" s="174" t="s">
        <v>358</v>
      </c>
      <c r="J3" s="174" t="s">
        <v>358</v>
      </c>
      <c r="K3" s="174" t="s">
        <v>358</v>
      </c>
      <c r="L3" s="174" t="s">
        <v>358</v>
      </c>
    </row>
    <row r="4" spans="1:12" s="9" customFormat="1" x14ac:dyDescent="0.2">
      <c r="A4" s="287" t="s">
        <v>232</v>
      </c>
      <c r="B4" s="288"/>
      <c r="C4" s="17"/>
      <c r="D4" s="17"/>
      <c r="E4" s="17"/>
      <c r="F4" s="17"/>
      <c r="G4" s="17"/>
      <c r="H4" s="17"/>
      <c r="I4" s="17"/>
      <c r="J4" s="17"/>
      <c r="K4" s="17"/>
      <c r="L4" s="56"/>
    </row>
    <row r="5" spans="1:12" x14ac:dyDescent="0.2">
      <c r="A5" s="136" t="s">
        <v>91</v>
      </c>
      <c r="B5" s="137" t="s">
        <v>230</v>
      </c>
      <c r="C5" s="15">
        <v>5193196</v>
      </c>
      <c r="D5" s="15">
        <v>1048954</v>
      </c>
      <c r="E5" s="15">
        <v>1705263</v>
      </c>
      <c r="F5" s="15"/>
      <c r="G5" s="15">
        <v>1358725</v>
      </c>
      <c r="H5" s="15"/>
      <c r="I5" s="15"/>
      <c r="J5" s="15"/>
      <c r="K5" s="15"/>
      <c r="L5" s="5">
        <f t="shared" ref="L5:L13" si="0">SUM(C5,D5,E5,F5,G5,H5,I5,J5,K5)</f>
        <v>9306138</v>
      </c>
    </row>
    <row r="6" spans="1:12" ht="15" x14ac:dyDescent="0.25">
      <c r="A6" s="133" t="s">
        <v>95</v>
      </c>
      <c r="B6" s="107" t="s">
        <v>10</v>
      </c>
      <c r="C6" s="15">
        <v>720000</v>
      </c>
      <c r="D6" s="15">
        <v>145260</v>
      </c>
      <c r="E6" s="15">
        <v>180524</v>
      </c>
      <c r="F6" s="15"/>
      <c r="G6" s="15"/>
      <c r="H6" s="15">
        <v>5672569</v>
      </c>
      <c r="I6" s="15">
        <v>6500000</v>
      </c>
      <c r="J6" s="15"/>
      <c r="K6" s="15"/>
      <c r="L6" s="5">
        <f t="shared" si="0"/>
        <v>13218353</v>
      </c>
    </row>
    <row r="7" spans="1:12" ht="15" x14ac:dyDescent="0.25">
      <c r="A7" s="133" t="s">
        <v>90</v>
      </c>
      <c r="B7" s="107" t="s">
        <v>12</v>
      </c>
      <c r="C7" s="15"/>
      <c r="D7" s="15"/>
      <c r="E7" s="15">
        <v>124520</v>
      </c>
      <c r="F7" s="15"/>
      <c r="G7" s="15"/>
      <c r="H7" s="15">
        <v>1100000</v>
      </c>
      <c r="I7" s="15"/>
      <c r="J7" s="15"/>
      <c r="K7" s="15"/>
      <c r="L7" s="5">
        <f t="shared" si="0"/>
        <v>1224520</v>
      </c>
    </row>
    <row r="8" spans="1:12" ht="30" x14ac:dyDescent="0.2">
      <c r="A8" s="133" t="s">
        <v>90</v>
      </c>
      <c r="B8" s="139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5">
        <f t="shared" si="0"/>
        <v>0</v>
      </c>
    </row>
    <row r="9" spans="1:12" ht="15" x14ac:dyDescent="0.25">
      <c r="A9" s="133" t="s">
        <v>93</v>
      </c>
      <c r="B9" s="105" t="s">
        <v>170</v>
      </c>
      <c r="C9" s="15"/>
      <c r="D9" s="15"/>
      <c r="E9" s="15"/>
      <c r="F9" s="15"/>
      <c r="G9" s="15">
        <v>214929</v>
      </c>
      <c r="H9" s="15"/>
      <c r="I9" s="15"/>
      <c r="J9" s="15"/>
      <c r="K9" s="15">
        <v>1737395</v>
      </c>
      <c r="L9" s="5">
        <f t="shared" si="0"/>
        <v>1952324</v>
      </c>
    </row>
    <row r="10" spans="1:12" ht="15" x14ac:dyDescent="0.25">
      <c r="A10" s="133" t="s">
        <v>171</v>
      </c>
      <c r="B10" s="105" t="s">
        <v>6</v>
      </c>
      <c r="C10" s="15"/>
      <c r="D10" s="15"/>
      <c r="E10" s="15"/>
      <c r="F10" s="15"/>
      <c r="G10" s="15">
        <v>3386374</v>
      </c>
      <c r="H10" s="15"/>
      <c r="I10" s="15"/>
      <c r="J10" s="15"/>
      <c r="K10" s="15"/>
      <c r="L10" s="5">
        <f t="shared" si="0"/>
        <v>3386374</v>
      </c>
    </row>
    <row r="11" spans="1:12" ht="15" x14ac:dyDescent="0.25">
      <c r="A11" s="133" t="s">
        <v>175</v>
      </c>
      <c r="B11" s="116" t="s">
        <v>335</v>
      </c>
      <c r="C11" s="15"/>
      <c r="D11" s="15"/>
      <c r="E11" s="15">
        <v>10677</v>
      </c>
      <c r="F11" s="15"/>
      <c r="G11" s="15"/>
      <c r="H11" s="15"/>
      <c r="I11" s="15"/>
      <c r="J11" s="15"/>
      <c r="K11" s="15"/>
      <c r="L11" s="5">
        <f t="shared" si="0"/>
        <v>10677</v>
      </c>
    </row>
    <row r="12" spans="1:12" ht="15" x14ac:dyDescent="0.25">
      <c r="A12" s="133" t="s">
        <v>176</v>
      </c>
      <c r="B12" s="116" t="s">
        <v>336</v>
      </c>
      <c r="C12" s="15">
        <v>7492592</v>
      </c>
      <c r="D12" s="15">
        <v>890870</v>
      </c>
      <c r="E12" s="15">
        <v>817258</v>
      </c>
      <c r="F12" s="15"/>
      <c r="G12" s="15"/>
      <c r="H12" s="15">
        <v>76200</v>
      </c>
      <c r="I12" s="15"/>
      <c r="J12" s="15"/>
      <c r="K12" s="15"/>
      <c r="L12" s="5">
        <f t="shared" si="0"/>
        <v>9276920</v>
      </c>
    </row>
    <row r="13" spans="1:12" ht="15" x14ac:dyDescent="0.25">
      <c r="A13" s="212" t="s">
        <v>554</v>
      </c>
      <c r="B13" s="116" t="s">
        <v>555</v>
      </c>
      <c r="C13" s="15">
        <v>794089</v>
      </c>
      <c r="D13" s="15">
        <v>107187</v>
      </c>
      <c r="E13" s="15">
        <v>68545</v>
      </c>
      <c r="F13" s="15"/>
      <c r="G13" s="15"/>
      <c r="H13" s="15">
        <v>0</v>
      </c>
      <c r="I13" s="15"/>
      <c r="J13" s="15"/>
      <c r="K13" s="15"/>
      <c r="L13" s="5">
        <f t="shared" si="0"/>
        <v>969821</v>
      </c>
    </row>
    <row r="14" spans="1:12" ht="15" x14ac:dyDescent="0.25">
      <c r="A14" s="212" t="s">
        <v>596</v>
      </c>
      <c r="B14" s="116" t="s">
        <v>597</v>
      </c>
      <c r="C14" s="15"/>
      <c r="D14" s="15"/>
      <c r="E14" s="15">
        <v>10002</v>
      </c>
      <c r="F14" s="15"/>
      <c r="G14" s="15"/>
      <c r="H14" s="15"/>
      <c r="I14" s="15"/>
      <c r="J14" s="15"/>
      <c r="K14" s="15"/>
      <c r="L14" s="5"/>
    </row>
    <row r="15" spans="1:12" ht="15" x14ac:dyDescent="0.25">
      <c r="A15" s="133" t="s">
        <v>99</v>
      </c>
      <c r="B15" s="105" t="s">
        <v>598</v>
      </c>
      <c r="C15" s="15">
        <v>0</v>
      </c>
      <c r="D15" s="15"/>
      <c r="E15" s="15">
        <v>2243319</v>
      </c>
      <c r="F15" s="15"/>
      <c r="G15" s="15"/>
      <c r="H15" s="15"/>
      <c r="I15" s="15"/>
      <c r="J15" s="15"/>
      <c r="K15" s="15"/>
      <c r="L15" s="5">
        <f t="shared" ref="L15:L21" si="1">SUM(C15,D15,E15,F15,G15,H15,I15,J15,K15)</f>
        <v>2243319</v>
      </c>
    </row>
    <row r="16" spans="1:12" ht="15" x14ac:dyDescent="0.25">
      <c r="A16" s="133" t="s">
        <v>98</v>
      </c>
      <c r="B16" s="116" t="s">
        <v>14</v>
      </c>
      <c r="C16" s="15"/>
      <c r="D16" s="15"/>
      <c r="E16" s="15">
        <v>0</v>
      </c>
      <c r="F16" s="15"/>
      <c r="G16" s="15"/>
      <c r="H16" s="15"/>
      <c r="I16" s="15"/>
      <c r="J16" s="15"/>
      <c r="K16" s="15"/>
      <c r="L16" s="5">
        <f t="shared" si="1"/>
        <v>0</v>
      </c>
    </row>
    <row r="17" spans="1:12" ht="15" x14ac:dyDescent="0.25">
      <c r="A17" s="133" t="s">
        <v>101</v>
      </c>
      <c r="B17" s="105" t="s">
        <v>231</v>
      </c>
      <c r="C17" s="15"/>
      <c r="D17" s="15"/>
      <c r="E17" s="15">
        <v>1749042</v>
      </c>
      <c r="F17" s="15"/>
      <c r="G17" s="15"/>
      <c r="H17" s="15"/>
      <c r="I17" s="15"/>
      <c r="J17" s="15"/>
      <c r="K17" s="15"/>
      <c r="L17" s="5">
        <f t="shared" si="1"/>
        <v>1749042</v>
      </c>
    </row>
    <row r="18" spans="1:12" ht="15" x14ac:dyDescent="0.25">
      <c r="A18" s="133" t="s">
        <v>100</v>
      </c>
      <c r="B18" s="116" t="s">
        <v>172</v>
      </c>
      <c r="C18" s="15">
        <v>0</v>
      </c>
      <c r="D18" s="15"/>
      <c r="E18" s="15">
        <v>2213030</v>
      </c>
      <c r="F18" s="15"/>
      <c r="G18" s="15"/>
      <c r="H18" s="15">
        <v>104791</v>
      </c>
      <c r="I18" s="15"/>
      <c r="J18" s="15"/>
      <c r="K18" s="15"/>
      <c r="L18" s="5">
        <f t="shared" si="1"/>
        <v>2317821</v>
      </c>
    </row>
    <row r="19" spans="1:12" ht="15" x14ac:dyDescent="0.25">
      <c r="A19" s="133" t="s">
        <v>92</v>
      </c>
      <c r="B19" s="107" t="s">
        <v>7</v>
      </c>
      <c r="C19" s="15">
        <v>127501</v>
      </c>
      <c r="D19" s="15">
        <v>28050</v>
      </c>
      <c r="E19" s="15">
        <v>0</v>
      </c>
      <c r="F19" s="15"/>
      <c r="G19" s="15"/>
      <c r="H19" s="15"/>
      <c r="I19" s="15"/>
      <c r="J19" s="15"/>
      <c r="K19" s="15"/>
      <c r="L19" s="5">
        <f t="shared" si="1"/>
        <v>155551</v>
      </c>
    </row>
    <row r="20" spans="1:12" ht="15" x14ac:dyDescent="0.25">
      <c r="A20" s="133" t="s">
        <v>330</v>
      </c>
      <c r="B20" s="116" t="s">
        <v>331</v>
      </c>
      <c r="C20" s="15">
        <v>0</v>
      </c>
      <c r="D20" s="15"/>
      <c r="E20" s="15"/>
      <c r="F20" s="15"/>
      <c r="G20" s="15"/>
      <c r="H20" s="15"/>
      <c r="I20" s="15"/>
      <c r="J20" s="15"/>
      <c r="K20" s="15"/>
      <c r="L20" s="5">
        <f t="shared" si="1"/>
        <v>0</v>
      </c>
    </row>
    <row r="21" spans="1:12" ht="18.75" customHeight="1" x14ac:dyDescent="0.25">
      <c r="A21" s="133" t="s">
        <v>94</v>
      </c>
      <c r="B21" s="134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5">
        <f t="shared" si="1"/>
        <v>0</v>
      </c>
    </row>
    <row r="22" spans="1:12" ht="18.75" customHeight="1" x14ac:dyDescent="0.25">
      <c r="A22" s="212" t="s">
        <v>599</v>
      </c>
      <c r="B22" s="134" t="s">
        <v>600</v>
      </c>
      <c r="C22" s="15"/>
      <c r="D22" s="15"/>
      <c r="E22" s="15">
        <v>292981</v>
      </c>
      <c r="F22" s="15"/>
      <c r="G22" s="15">
        <v>462180</v>
      </c>
      <c r="H22" s="15"/>
      <c r="I22" s="15"/>
      <c r="J22" s="15"/>
      <c r="K22" s="15"/>
      <c r="L22" s="5"/>
    </row>
    <row r="23" spans="1:12" ht="15" x14ac:dyDescent="0.25">
      <c r="A23" s="133" t="s">
        <v>320</v>
      </c>
      <c r="B23" s="105" t="s">
        <v>321</v>
      </c>
      <c r="C23" s="15"/>
      <c r="D23" s="15"/>
      <c r="E23" s="15"/>
      <c r="F23" s="15"/>
      <c r="G23" s="15"/>
      <c r="H23" s="15"/>
      <c r="I23" s="15"/>
      <c r="J23" s="15"/>
      <c r="K23" s="15"/>
      <c r="L23" s="5">
        <f>SUM(C23,D23,E23,F23,G23,H23,I23,J23,K23)</f>
        <v>0</v>
      </c>
    </row>
    <row r="24" spans="1:12" ht="15" x14ac:dyDescent="0.25">
      <c r="A24" s="133" t="s">
        <v>102</v>
      </c>
      <c r="B24" s="123" t="s">
        <v>229</v>
      </c>
      <c r="C24" s="15">
        <v>240000</v>
      </c>
      <c r="D24" s="15">
        <v>48420</v>
      </c>
      <c r="E24" s="15">
        <v>333757</v>
      </c>
      <c r="F24" s="15"/>
      <c r="G24" s="15"/>
      <c r="H24" s="15"/>
      <c r="I24" s="15"/>
      <c r="J24" s="15"/>
      <c r="K24" s="15"/>
      <c r="L24" s="5">
        <f>SUM(C24,D24,E24,F24,G24,H24,I24,J24,K24)</f>
        <v>622177</v>
      </c>
    </row>
    <row r="25" spans="1:12" ht="15" x14ac:dyDescent="0.25">
      <c r="A25" s="133" t="s">
        <v>96</v>
      </c>
      <c r="B25" s="138" t="s">
        <v>324</v>
      </c>
      <c r="C25" s="15"/>
      <c r="D25" s="15"/>
      <c r="E25" s="15">
        <v>1814227</v>
      </c>
      <c r="F25" s="15"/>
      <c r="G25" s="15"/>
      <c r="H25" s="15"/>
      <c r="I25" s="15"/>
      <c r="J25" s="15"/>
      <c r="K25" s="15"/>
      <c r="L25" s="5">
        <f>SUM(C25,D25,E25,F25,G25,H25,I25,J25,K25)</f>
        <v>1814227</v>
      </c>
    </row>
    <row r="26" spans="1:12" ht="15" x14ac:dyDescent="0.25">
      <c r="A26" s="133" t="s">
        <v>177</v>
      </c>
      <c r="B26" s="138" t="s">
        <v>178</v>
      </c>
      <c r="C26" s="15"/>
      <c r="D26" s="15"/>
      <c r="E26" s="15"/>
      <c r="F26" s="15"/>
      <c r="G26" s="15"/>
      <c r="H26" s="15"/>
      <c r="I26" s="15"/>
      <c r="J26" s="15"/>
      <c r="K26" s="15"/>
      <c r="L26" s="5">
        <f>SUM(C26,D26,E26,F26,G26,H26,I26,J26,K26)</f>
        <v>0</v>
      </c>
    </row>
    <row r="27" spans="1:12" ht="15" x14ac:dyDescent="0.25">
      <c r="A27" s="133" t="s">
        <v>375</v>
      </c>
      <c r="B27" s="138" t="s">
        <v>376</v>
      </c>
      <c r="C27" s="15"/>
      <c r="D27" s="15"/>
      <c r="E27" s="15">
        <v>98550</v>
      </c>
      <c r="F27" s="15"/>
      <c r="G27" s="15"/>
      <c r="H27" s="15"/>
      <c r="I27" s="15"/>
      <c r="J27" s="15"/>
      <c r="K27" s="15"/>
      <c r="L27" s="5">
        <f>SUM(C27,D27,E27,F27,G27,H27,I27,J27,K27)</f>
        <v>98550</v>
      </c>
    </row>
    <row r="28" spans="1:12" ht="15" x14ac:dyDescent="0.25">
      <c r="A28" s="212" t="s">
        <v>602</v>
      </c>
      <c r="B28" s="138" t="s">
        <v>603</v>
      </c>
      <c r="C28" s="15"/>
      <c r="D28" s="15"/>
      <c r="E28" s="15"/>
      <c r="F28" s="15"/>
      <c r="G28" s="15">
        <v>31387139</v>
      </c>
      <c r="H28" s="15"/>
      <c r="I28" s="15"/>
      <c r="J28" s="15"/>
      <c r="K28" s="15"/>
      <c r="L28" s="5"/>
    </row>
    <row r="29" spans="1:12" ht="15" x14ac:dyDescent="0.25">
      <c r="A29" s="133" t="s">
        <v>315</v>
      </c>
      <c r="B29" s="116" t="s">
        <v>333</v>
      </c>
      <c r="C29" s="15"/>
      <c r="D29" s="15"/>
      <c r="E29" s="15">
        <v>42280</v>
      </c>
      <c r="F29" s="15"/>
      <c r="G29" s="15"/>
      <c r="H29" s="15"/>
      <c r="I29" s="15"/>
      <c r="J29" s="15"/>
      <c r="K29" s="15"/>
      <c r="L29" s="5">
        <f t="shared" ref="L29:L36" si="2">SUM(C29,D29,E29,F29,G29,H29,I29,J29,K29)</f>
        <v>42280</v>
      </c>
    </row>
    <row r="30" spans="1:12" ht="15" x14ac:dyDescent="0.25">
      <c r="A30" s="212" t="s">
        <v>556</v>
      </c>
      <c r="B30" s="116" t="s">
        <v>557</v>
      </c>
      <c r="C30" s="15"/>
      <c r="D30" s="15"/>
      <c r="E30" s="15">
        <v>271878</v>
      </c>
      <c r="F30" s="15"/>
      <c r="G30" s="15"/>
      <c r="H30" s="15"/>
      <c r="I30" s="15"/>
      <c r="J30" s="15"/>
      <c r="K30" s="15"/>
      <c r="L30" s="5">
        <f t="shared" si="2"/>
        <v>271878</v>
      </c>
    </row>
    <row r="31" spans="1:12" ht="15" x14ac:dyDescent="0.25">
      <c r="A31" s="212" t="s">
        <v>558</v>
      </c>
      <c r="B31" s="116" t="s">
        <v>559</v>
      </c>
      <c r="C31" s="15"/>
      <c r="D31" s="15"/>
      <c r="E31" s="15">
        <v>0</v>
      </c>
      <c r="F31" s="15"/>
      <c r="G31" s="15"/>
      <c r="H31" s="15"/>
      <c r="I31" s="15"/>
      <c r="J31" s="15"/>
      <c r="K31" s="15"/>
      <c r="L31" s="5">
        <f t="shared" si="2"/>
        <v>0</v>
      </c>
    </row>
    <row r="32" spans="1:12" ht="15" x14ac:dyDescent="0.25">
      <c r="A32" s="212" t="s">
        <v>173</v>
      </c>
      <c r="B32" s="116" t="s">
        <v>601</v>
      </c>
      <c r="C32" s="15"/>
      <c r="D32" s="15"/>
      <c r="E32" s="15">
        <v>822960</v>
      </c>
      <c r="F32" s="15"/>
      <c r="G32" s="15"/>
      <c r="H32" s="15"/>
      <c r="I32" s="15"/>
      <c r="J32" s="15"/>
      <c r="K32" s="15"/>
      <c r="L32" s="5">
        <f t="shared" si="2"/>
        <v>822960</v>
      </c>
    </row>
    <row r="33" spans="1:12" ht="15" x14ac:dyDescent="0.25">
      <c r="A33" s="212" t="s">
        <v>551</v>
      </c>
      <c r="B33" s="116" t="s">
        <v>552</v>
      </c>
      <c r="C33" s="15">
        <v>402857</v>
      </c>
      <c r="D33" s="15">
        <v>117154</v>
      </c>
      <c r="E33" s="15">
        <v>1288557</v>
      </c>
      <c r="F33" s="15"/>
      <c r="G33" s="15"/>
      <c r="H33" s="15"/>
      <c r="I33" s="15"/>
      <c r="J33" s="15"/>
      <c r="K33" s="15"/>
      <c r="L33" s="5">
        <f t="shared" si="2"/>
        <v>1808568</v>
      </c>
    </row>
    <row r="34" spans="1:12" ht="15" x14ac:dyDescent="0.25">
      <c r="A34" s="133" t="s">
        <v>326</v>
      </c>
      <c r="B34" s="105" t="s">
        <v>328</v>
      </c>
      <c r="C34" s="15">
        <v>2002441</v>
      </c>
      <c r="D34" s="15">
        <v>446669</v>
      </c>
      <c r="E34" s="15">
        <v>1486653</v>
      </c>
      <c r="F34" s="15"/>
      <c r="G34" s="15"/>
      <c r="H34" s="15"/>
      <c r="I34" s="15"/>
      <c r="J34" s="15"/>
      <c r="K34" s="15"/>
      <c r="L34" s="5">
        <f t="shared" si="2"/>
        <v>3935763</v>
      </c>
    </row>
    <row r="35" spans="1:12" ht="15" x14ac:dyDescent="0.25">
      <c r="A35" s="133" t="s">
        <v>174</v>
      </c>
      <c r="B35" s="131" t="s">
        <v>339</v>
      </c>
      <c r="C35" s="15">
        <v>0</v>
      </c>
      <c r="D35" s="224" t="s">
        <v>595</v>
      </c>
      <c r="E35" s="15">
        <v>2961594</v>
      </c>
      <c r="F35" s="15">
        <v>344500</v>
      </c>
      <c r="G35" s="15"/>
      <c r="H35" s="15"/>
      <c r="I35" s="15"/>
      <c r="J35" s="15"/>
      <c r="K35" s="15"/>
      <c r="L35" s="5">
        <f t="shared" si="2"/>
        <v>3306094</v>
      </c>
    </row>
    <row r="36" spans="1:12" ht="15" x14ac:dyDescent="0.25">
      <c r="A36" s="107" t="s">
        <v>322</v>
      </c>
      <c r="B36" s="105" t="s">
        <v>323</v>
      </c>
      <c r="C36" s="15"/>
      <c r="D36" s="15"/>
      <c r="E36" s="15">
        <v>444438</v>
      </c>
      <c r="F36" s="15"/>
      <c r="G36" s="15">
        <v>150000</v>
      </c>
      <c r="H36" s="15">
        <v>360000</v>
      </c>
      <c r="I36" s="15"/>
      <c r="J36" s="15"/>
      <c r="K36" s="15"/>
      <c r="L36" s="5">
        <f t="shared" si="2"/>
        <v>954438</v>
      </c>
    </row>
    <row r="37" spans="1:12" s="27" customFormat="1" x14ac:dyDescent="0.2">
      <c r="A37" s="66"/>
      <c r="B37" s="135" t="s">
        <v>195</v>
      </c>
      <c r="C37" s="26">
        <f t="shared" ref="C37:K37" si="3">SUM(C5:C36)</f>
        <v>16972676</v>
      </c>
      <c r="D37" s="26">
        <f t="shared" si="3"/>
        <v>2832564</v>
      </c>
      <c r="E37" s="26">
        <f t="shared" si="3"/>
        <v>18980055</v>
      </c>
      <c r="F37" s="26">
        <f t="shared" si="3"/>
        <v>344500</v>
      </c>
      <c r="G37" s="26">
        <f t="shared" si="3"/>
        <v>36959347</v>
      </c>
      <c r="H37" s="26">
        <f t="shared" si="3"/>
        <v>7313560</v>
      </c>
      <c r="I37" s="26">
        <f t="shared" si="3"/>
        <v>6500000</v>
      </c>
      <c r="J37" s="26">
        <f t="shared" si="3"/>
        <v>0</v>
      </c>
      <c r="K37" s="26">
        <f t="shared" si="3"/>
        <v>1737395</v>
      </c>
      <c r="L37" s="26">
        <f>SUM(C37,D37,E37,F37,G37,H37,I37,K37)</f>
        <v>91640097</v>
      </c>
    </row>
    <row r="38" spans="1:12" ht="15" x14ac:dyDescent="0.25">
      <c r="A38" s="91"/>
      <c r="B38" s="78" t="s">
        <v>250</v>
      </c>
      <c r="C38" s="79">
        <f t="shared" ref="C38" si="4">C37</f>
        <v>16972676</v>
      </c>
      <c r="D38" s="79">
        <f t="shared" ref="D38" si="5">D37</f>
        <v>2832564</v>
      </c>
      <c r="E38" s="79">
        <f t="shared" ref="E38" si="6">E37</f>
        <v>18980055</v>
      </c>
      <c r="F38" s="79">
        <f t="shared" ref="F38" si="7">F37</f>
        <v>344500</v>
      </c>
      <c r="G38" s="79">
        <f t="shared" ref="G38" si="8">G37</f>
        <v>36959347</v>
      </c>
      <c r="H38" s="79">
        <f t="shared" ref="H38" si="9">H37</f>
        <v>7313560</v>
      </c>
      <c r="I38" s="79">
        <f t="shared" ref="I38" si="10">I37</f>
        <v>6500000</v>
      </c>
      <c r="J38" s="79">
        <f t="shared" ref="J38" si="11">J37</f>
        <v>0</v>
      </c>
      <c r="K38" s="79">
        <f t="shared" ref="K38" si="12">K37</f>
        <v>1737395</v>
      </c>
      <c r="L38" s="79">
        <f>L37</f>
        <v>91640097</v>
      </c>
    </row>
  </sheetData>
  <mergeCells count="4">
    <mergeCell ref="B1:I1"/>
    <mergeCell ref="A4:B4"/>
    <mergeCell ref="B2:B3"/>
    <mergeCell ref="A2:A3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82" fitToHeight="0" orientation="landscape" r:id="rId1"/>
  <headerFooter>
    <oddHeader xml:space="preserve">&amp;L6. melléklet a 2/2018.(V.24.) önkormányzati rendelethez&amp;CErdősmecske
 Község Önkormányzata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00B050"/>
    <pageSetUpPr fitToPage="1"/>
  </sheetPr>
  <dimension ref="A1:F87"/>
  <sheetViews>
    <sheetView tabSelected="1" view="pageLayout" topLeftCell="A43" zoomScaleNormal="100" workbookViewId="0">
      <selection sqref="A1:E1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0.140625" bestFit="1" customWidth="1"/>
    <col min="4" max="4" width="11.140625" bestFit="1" customWidth="1"/>
    <col min="5" max="5" width="10.7109375" bestFit="1" customWidth="1"/>
    <col min="6" max="6" width="8.28515625" customWidth="1"/>
  </cols>
  <sheetData>
    <row r="1" spans="1:6" x14ac:dyDescent="0.2">
      <c r="A1" s="292" t="s">
        <v>582</v>
      </c>
      <c r="B1" s="292"/>
      <c r="C1" s="292"/>
      <c r="D1" s="292"/>
      <c r="E1" s="292"/>
      <c r="F1" s="292"/>
    </row>
    <row r="2" spans="1:6" ht="15" x14ac:dyDescent="0.2">
      <c r="A2" s="94" t="s">
        <v>270</v>
      </c>
      <c r="B2" s="94" t="s">
        <v>271</v>
      </c>
      <c r="C2" s="174" t="s">
        <v>182</v>
      </c>
      <c r="D2" s="174" t="s">
        <v>355</v>
      </c>
      <c r="E2" s="174" t="s">
        <v>356</v>
      </c>
      <c r="F2" s="184" t="s">
        <v>357</v>
      </c>
    </row>
    <row r="3" spans="1:6" s="27" customFormat="1" x14ac:dyDescent="0.2">
      <c r="A3" s="17" t="s">
        <v>34</v>
      </c>
      <c r="B3" s="17" t="s">
        <v>604</v>
      </c>
      <c r="C3" s="15">
        <v>16403552</v>
      </c>
      <c r="D3" s="200">
        <v>17403552</v>
      </c>
      <c r="E3" s="200">
        <v>17403552</v>
      </c>
      <c r="F3" s="205">
        <f>E3/D3</f>
        <v>1</v>
      </c>
    </row>
    <row r="4" spans="1:6" x14ac:dyDescent="0.2">
      <c r="A4" s="17" t="s">
        <v>35</v>
      </c>
      <c r="B4" s="17" t="s">
        <v>605</v>
      </c>
      <c r="C4" s="15">
        <v>20002176</v>
      </c>
      <c r="D4" s="178">
        <v>20134659</v>
      </c>
      <c r="E4" s="178">
        <v>20134659</v>
      </c>
      <c r="F4" s="205">
        <f t="shared" ref="F4:F55" si="0">E4/D4</f>
        <v>1</v>
      </c>
    </row>
    <row r="5" spans="1:6" s="27" customFormat="1" x14ac:dyDescent="0.2">
      <c r="A5" s="17" t="s">
        <v>36</v>
      </c>
      <c r="B5" s="17" t="s">
        <v>606</v>
      </c>
      <c r="C5" s="15">
        <v>12410894</v>
      </c>
      <c r="D5" s="200">
        <v>12397084</v>
      </c>
      <c r="E5" s="200">
        <v>12397084</v>
      </c>
      <c r="F5" s="205">
        <f t="shared" si="0"/>
        <v>1</v>
      </c>
    </row>
    <row r="6" spans="1:6" x14ac:dyDescent="0.2">
      <c r="A6" s="17" t="s">
        <v>37</v>
      </c>
      <c r="B6" s="17" t="s">
        <v>607</v>
      </c>
      <c r="C6" s="15">
        <v>1200000</v>
      </c>
      <c r="D6" s="178">
        <v>1200000</v>
      </c>
      <c r="E6" s="178">
        <v>1200000</v>
      </c>
      <c r="F6" s="205">
        <f t="shared" si="0"/>
        <v>1</v>
      </c>
    </row>
    <row r="7" spans="1:6" x14ac:dyDescent="0.2">
      <c r="A7" s="18" t="s">
        <v>319</v>
      </c>
      <c r="B7" s="18" t="s">
        <v>608</v>
      </c>
      <c r="C7" s="15">
        <v>0</v>
      </c>
      <c r="D7" s="178">
        <v>3944112</v>
      </c>
      <c r="E7" s="178">
        <v>3944112</v>
      </c>
      <c r="F7" s="205">
        <f t="shared" si="0"/>
        <v>1</v>
      </c>
    </row>
    <row r="8" spans="1:6" s="27" customFormat="1" x14ac:dyDescent="0.2">
      <c r="A8" s="17" t="s">
        <v>31</v>
      </c>
      <c r="B8" s="17" t="s">
        <v>107</v>
      </c>
      <c r="C8" s="15">
        <v>19030423</v>
      </c>
      <c r="D8" s="200">
        <v>16746406</v>
      </c>
      <c r="E8" s="200">
        <v>13496772</v>
      </c>
      <c r="F8" s="205">
        <f t="shared" si="0"/>
        <v>0.80595036331974756</v>
      </c>
    </row>
    <row r="9" spans="1:6" x14ac:dyDescent="0.2">
      <c r="A9" s="95" t="s">
        <v>73</v>
      </c>
      <c r="B9" s="95" t="s">
        <v>74</v>
      </c>
      <c r="C9" s="98">
        <f>SUM(C3:C8)</f>
        <v>69047045</v>
      </c>
      <c r="D9" s="149">
        <f t="shared" ref="D9:E9" si="1">SUM(D3:D8)</f>
        <v>71825813</v>
      </c>
      <c r="E9" s="149">
        <f t="shared" si="1"/>
        <v>68576179</v>
      </c>
      <c r="F9" s="205">
        <f t="shared" si="0"/>
        <v>0.95475673905702951</v>
      </c>
    </row>
    <row r="10" spans="1:6" x14ac:dyDescent="0.2">
      <c r="A10" s="202" t="s">
        <v>401</v>
      </c>
      <c r="B10" s="202" t="s">
        <v>402</v>
      </c>
      <c r="C10" s="203">
        <v>0</v>
      </c>
      <c r="D10" s="203">
        <v>1743514</v>
      </c>
      <c r="E10" s="209">
        <v>1743514</v>
      </c>
      <c r="F10" s="205">
        <f t="shared" si="0"/>
        <v>1</v>
      </c>
    </row>
    <row r="11" spans="1:6" x14ac:dyDescent="0.2">
      <c r="A11" s="147" t="s">
        <v>109</v>
      </c>
      <c r="B11" s="147" t="s">
        <v>403</v>
      </c>
      <c r="C11" s="149">
        <f>SUM(C10)</f>
        <v>0</v>
      </c>
      <c r="D11" s="149">
        <f t="shared" ref="D11:E11" si="2">SUM(D10)</f>
        <v>1743514</v>
      </c>
      <c r="E11" s="149">
        <f t="shared" si="2"/>
        <v>1743514</v>
      </c>
      <c r="F11" s="205">
        <f t="shared" si="0"/>
        <v>1</v>
      </c>
    </row>
    <row r="12" spans="1:6" s="201" customFormat="1" x14ac:dyDescent="0.2">
      <c r="A12" s="202" t="s">
        <v>609</v>
      </c>
      <c r="B12" s="202" t="s">
        <v>610</v>
      </c>
      <c r="C12" s="203">
        <v>0</v>
      </c>
      <c r="D12" s="203">
        <v>38876</v>
      </c>
      <c r="E12" s="203">
        <v>38876</v>
      </c>
      <c r="F12" s="205">
        <f t="shared" si="0"/>
        <v>1</v>
      </c>
    </row>
    <row r="13" spans="1:6" s="27" customFormat="1" x14ac:dyDescent="0.2">
      <c r="A13" s="18" t="s">
        <v>28</v>
      </c>
      <c r="B13" s="18" t="s">
        <v>32</v>
      </c>
      <c r="C13" s="15">
        <v>820000</v>
      </c>
      <c r="D13" s="200">
        <v>1285735</v>
      </c>
      <c r="E13" s="200">
        <v>927535</v>
      </c>
      <c r="F13" s="205">
        <f t="shared" si="0"/>
        <v>0.72140448848324112</v>
      </c>
    </row>
    <row r="14" spans="1:6" s="27" customFormat="1" x14ac:dyDescent="0.2">
      <c r="A14" s="17" t="s">
        <v>29</v>
      </c>
      <c r="B14" s="17" t="s">
        <v>33</v>
      </c>
      <c r="C14" s="15">
        <v>1900000</v>
      </c>
      <c r="D14" s="200">
        <v>2186145</v>
      </c>
      <c r="E14" s="200">
        <v>1758340</v>
      </c>
      <c r="F14" s="205">
        <f t="shared" si="0"/>
        <v>0.80431078450880433</v>
      </c>
    </row>
    <row r="15" spans="1:6" x14ac:dyDescent="0.2">
      <c r="A15" s="17" t="s">
        <v>27</v>
      </c>
      <c r="B15" s="17" t="s">
        <v>111</v>
      </c>
      <c r="C15" s="15">
        <v>430000</v>
      </c>
      <c r="D15" s="178">
        <v>1162340</v>
      </c>
      <c r="E15" s="178">
        <v>663978</v>
      </c>
      <c r="F15" s="205">
        <f t="shared" si="0"/>
        <v>0.57124249359051571</v>
      </c>
    </row>
    <row r="16" spans="1:6" x14ac:dyDescent="0.2">
      <c r="A16" s="18" t="s">
        <v>113</v>
      </c>
      <c r="B16" s="18" t="s">
        <v>114</v>
      </c>
      <c r="C16" s="15">
        <v>1046000</v>
      </c>
      <c r="D16" s="178">
        <v>1403996</v>
      </c>
      <c r="E16" s="178">
        <v>410438</v>
      </c>
      <c r="F16" s="205">
        <f t="shared" si="0"/>
        <v>0.29233559069968862</v>
      </c>
    </row>
    <row r="17" spans="1:6" x14ac:dyDescent="0.2">
      <c r="A17" s="147" t="s">
        <v>77</v>
      </c>
      <c r="B17" s="147" t="s">
        <v>78</v>
      </c>
      <c r="C17" s="149">
        <f>SUM(C12:C16)</f>
        <v>4196000</v>
      </c>
      <c r="D17" s="149">
        <f t="shared" ref="D17:E17" si="3">SUM(D12:D16)</f>
        <v>6077092</v>
      </c>
      <c r="E17" s="149">
        <f t="shared" si="3"/>
        <v>3799167</v>
      </c>
      <c r="F17" s="205">
        <f t="shared" si="0"/>
        <v>0.62516200182587334</v>
      </c>
    </row>
    <row r="18" spans="1:6" s="201" customFormat="1" x14ac:dyDescent="0.2">
      <c r="A18" s="202" t="s">
        <v>379</v>
      </c>
      <c r="B18" s="202" t="s">
        <v>380</v>
      </c>
      <c r="C18" s="15">
        <v>2650000</v>
      </c>
      <c r="D18" s="200">
        <v>2650000</v>
      </c>
      <c r="E18" s="200">
        <v>102001</v>
      </c>
      <c r="F18" s="205">
        <f t="shared" si="0"/>
        <v>3.8490943396226412E-2</v>
      </c>
    </row>
    <row r="19" spans="1:6" s="201" customFormat="1" x14ac:dyDescent="0.2">
      <c r="A19" s="202" t="s">
        <v>404</v>
      </c>
      <c r="B19" s="202" t="s">
        <v>405</v>
      </c>
      <c r="C19" s="15">
        <v>0</v>
      </c>
      <c r="D19" s="200">
        <v>0</v>
      </c>
      <c r="E19" s="200">
        <v>0</v>
      </c>
      <c r="F19" s="205">
        <v>0</v>
      </c>
    </row>
    <row r="20" spans="1:6" s="201" customFormat="1" x14ac:dyDescent="0.2">
      <c r="A20" s="202" t="s">
        <v>381</v>
      </c>
      <c r="B20" s="202" t="s">
        <v>382</v>
      </c>
      <c r="C20" s="15">
        <v>430000</v>
      </c>
      <c r="D20" s="200">
        <v>430000</v>
      </c>
      <c r="E20" s="200">
        <v>115155</v>
      </c>
      <c r="F20" s="205">
        <f t="shared" si="0"/>
        <v>0.26780232558139533</v>
      </c>
    </row>
    <row r="21" spans="1:6" x14ac:dyDescent="0.2">
      <c r="A21" s="18" t="s">
        <v>347</v>
      </c>
      <c r="B21" s="18" t="s">
        <v>348</v>
      </c>
      <c r="C21" s="15">
        <v>1500000</v>
      </c>
      <c r="D21" s="200">
        <v>1500000</v>
      </c>
      <c r="E21" s="200">
        <v>643700</v>
      </c>
      <c r="F21" s="205">
        <f t="shared" si="0"/>
        <v>0.42913333333333331</v>
      </c>
    </row>
    <row r="22" spans="1:6" x14ac:dyDescent="0.2">
      <c r="A22" s="18" t="s">
        <v>383</v>
      </c>
      <c r="B22" s="18" t="s">
        <v>384</v>
      </c>
      <c r="C22" s="15">
        <v>0</v>
      </c>
      <c r="D22" s="200">
        <v>63038</v>
      </c>
      <c r="E22" s="200">
        <v>63038</v>
      </c>
      <c r="F22" s="205">
        <f t="shared" si="0"/>
        <v>1</v>
      </c>
    </row>
    <row r="23" spans="1:6" x14ac:dyDescent="0.2">
      <c r="A23" s="18" t="s">
        <v>385</v>
      </c>
      <c r="B23" s="18" t="s">
        <v>386</v>
      </c>
      <c r="C23" s="15">
        <v>100000</v>
      </c>
      <c r="D23" s="200">
        <v>427637</v>
      </c>
      <c r="E23" s="200">
        <v>328957</v>
      </c>
      <c r="F23" s="205">
        <f t="shared" si="0"/>
        <v>0.7692435406664998</v>
      </c>
    </row>
    <row r="24" spans="1:6" x14ac:dyDescent="0.2">
      <c r="A24" s="18" t="s">
        <v>387</v>
      </c>
      <c r="B24" s="18" t="s">
        <v>388</v>
      </c>
      <c r="C24">
        <v>0</v>
      </c>
      <c r="D24" s="3">
        <v>2517640</v>
      </c>
      <c r="E24" s="3">
        <v>2517640</v>
      </c>
      <c r="F24" s="205">
        <f t="shared" si="0"/>
        <v>1</v>
      </c>
    </row>
    <row r="25" spans="1:6" x14ac:dyDescent="0.2">
      <c r="A25" s="95" t="s">
        <v>79</v>
      </c>
      <c r="B25" s="95" t="s">
        <v>80</v>
      </c>
      <c r="C25" s="98">
        <f>SUM(C18:C24)</f>
        <v>4680000</v>
      </c>
      <c r="D25" s="149">
        <f>SUM(D18:D24)</f>
        <v>7588315</v>
      </c>
      <c r="E25" s="149">
        <f>SUM(E18:E24)</f>
        <v>3770491</v>
      </c>
      <c r="F25" s="205">
        <f t="shared" si="0"/>
        <v>0.4968811916743045</v>
      </c>
    </row>
    <row r="26" spans="1:6" x14ac:dyDescent="0.2">
      <c r="A26" s="226" t="s">
        <v>611</v>
      </c>
      <c r="B26" s="226" t="s">
        <v>612</v>
      </c>
      <c r="C26" s="224">
        <v>400000</v>
      </c>
      <c r="D26" s="224">
        <v>400000</v>
      </c>
      <c r="E26" s="224">
        <v>0</v>
      </c>
      <c r="F26" s="205">
        <f t="shared" si="0"/>
        <v>0</v>
      </c>
    </row>
    <row r="27" spans="1:6" x14ac:dyDescent="0.2">
      <c r="A27" s="147" t="s">
        <v>613</v>
      </c>
      <c r="B27" s="147" t="s">
        <v>81</v>
      </c>
      <c r="C27" s="149">
        <f>SUM(C26)</f>
        <v>400000</v>
      </c>
      <c r="D27" s="149">
        <f t="shared" ref="D27:E27" si="4">SUM(D26)</f>
        <v>400000</v>
      </c>
      <c r="E27" s="149">
        <f t="shared" si="4"/>
        <v>0</v>
      </c>
      <c r="F27" s="205">
        <f t="shared" si="0"/>
        <v>0</v>
      </c>
    </row>
    <row r="28" spans="1:6" x14ac:dyDescent="0.2">
      <c r="A28" s="226" t="s">
        <v>614</v>
      </c>
      <c r="B28" s="226" t="s">
        <v>615</v>
      </c>
      <c r="C28" s="224">
        <v>0</v>
      </c>
      <c r="D28" s="224">
        <v>60000</v>
      </c>
      <c r="E28" s="224">
        <v>60000</v>
      </c>
      <c r="F28" s="205">
        <f t="shared" si="0"/>
        <v>1</v>
      </c>
    </row>
    <row r="29" spans="1:6" x14ac:dyDescent="0.2">
      <c r="A29" s="147" t="s">
        <v>616</v>
      </c>
      <c r="B29" s="147" t="s">
        <v>116</v>
      </c>
      <c r="C29" s="149">
        <f>SUM(C28)</f>
        <v>0</v>
      </c>
      <c r="D29" s="149">
        <f t="shared" ref="D29:E29" si="5">SUM(D28)</f>
        <v>60000</v>
      </c>
      <c r="E29" s="149">
        <f t="shared" si="5"/>
        <v>60000</v>
      </c>
      <c r="F29" s="205">
        <f t="shared" si="0"/>
        <v>1</v>
      </c>
    </row>
    <row r="30" spans="1:6" x14ac:dyDescent="0.2">
      <c r="A30" s="2" t="s">
        <v>19</v>
      </c>
      <c r="B30" s="2" t="s">
        <v>617</v>
      </c>
      <c r="C30" s="15">
        <v>16964959</v>
      </c>
      <c r="D30" s="200">
        <v>16743456</v>
      </c>
      <c r="E30" s="200">
        <v>16743456</v>
      </c>
      <c r="F30" s="205">
        <f t="shared" si="0"/>
        <v>1</v>
      </c>
    </row>
    <row r="31" spans="1:6" x14ac:dyDescent="0.2">
      <c r="A31" s="6" t="s">
        <v>406</v>
      </c>
      <c r="B31" s="6" t="s">
        <v>396</v>
      </c>
      <c r="C31" s="15">
        <v>0</v>
      </c>
      <c r="D31" s="200">
        <v>1891927</v>
      </c>
      <c r="E31" s="200">
        <v>1891927</v>
      </c>
      <c r="F31" s="205">
        <f t="shared" si="0"/>
        <v>1</v>
      </c>
    </row>
    <row r="32" spans="1:6" x14ac:dyDescent="0.2">
      <c r="A32" s="95" t="s">
        <v>87</v>
      </c>
      <c r="B32" s="95" t="s">
        <v>88</v>
      </c>
      <c r="C32" s="98">
        <f>SUM(C30:C30)</f>
        <v>16964959</v>
      </c>
      <c r="D32" s="149">
        <f>SUM(D30:D31)</f>
        <v>18635383</v>
      </c>
      <c r="E32" s="149">
        <f>SUM(E30:E31)</f>
        <v>18635383</v>
      </c>
      <c r="F32" s="205">
        <f t="shared" si="0"/>
        <v>1</v>
      </c>
    </row>
    <row r="33" spans="1:6" x14ac:dyDescent="0.2">
      <c r="A33" s="96"/>
      <c r="B33" s="96" t="s">
        <v>39</v>
      </c>
      <c r="C33" s="75">
        <f>SUM(C32,C29,C27,C25,C17,C11,C9)</f>
        <v>95288004</v>
      </c>
      <c r="D33" s="75">
        <f>SUM(D32,D29,D27,D25,D17,D11,D9)</f>
        <v>106330117</v>
      </c>
      <c r="E33" s="75">
        <f>SUM(E32,E29,E27,E25,E17,E11,E9)</f>
        <v>96584734</v>
      </c>
      <c r="F33" s="205">
        <f t="shared" si="0"/>
        <v>0.90834785783222638</v>
      </c>
    </row>
    <row r="34" spans="1:6" x14ac:dyDescent="0.2">
      <c r="A34" s="82"/>
      <c r="B34" s="82"/>
      <c r="C34" s="15"/>
      <c r="D34" s="5"/>
      <c r="E34" s="5"/>
      <c r="F34" s="205"/>
    </row>
    <row r="35" spans="1:6" x14ac:dyDescent="0.2">
      <c r="A35" s="2" t="s">
        <v>236</v>
      </c>
      <c r="B35" s="2" t="s">
        <v>618</v>
      </c>
      <c r="C35" s="15">
        <v>13835754</v>
      </c>
      <c r="D35" s="200">
        <v>13835754</v>
      </c>
      <c r="E35" s="200">
        <v>10361255</v>
      </c>
      <c r="F35" s="205">
        <f t="shared" si="0"/>
        <v>0.74887534138002165</v>
      </c>
    </row>
    <row r="36" spans="1:6" x14ac:dyDescent="0.2">
      <c r="A36" s="6" t="s">
        <v>237</v>
      </c>
      <c r="B36" s="6" t="s">
        <v>619</v>
      </c>
      <c r="C36" s="15">
        <v>0</v>
      </c>
      <c r="D36" s="200">
        <v>162800</v>
      </c>
      <c r="E36" s="200">
        <v>162800</v>
      </c>
      <c r="F36" s="205">
        <f t="shared" si="0"/>
        <v>1</v>
      </c>
    </row>
    <row r="37" spans="1:6" x14ac:dyDescent="0.2">
      <c r="A37" s="6" t="s">
        <v>389</v>
      </c>
      <c r="B37" s="142" t="s">
        <v>390</v>
      </c>
      <c r="C37" s="15">
        <v>537660</v>
      </c>
      <c r="D37" s="200">
        <v>537660</v>
      </c>
      <c r="E37" s="200">
        <v>17496</v>
      </c>
      <c r="F37" s="205">
        <f t="shared" si="0"/>
        <v>3.2541011047874123E-2</v>
      </c>
    </row>
    <row r="38" spans="1:6" x14ac:dyDescent="0.2">
      <c r="A38" s="6" t="s">
        <v>391</v>
      </c>
      <c r="B38" s="142" t="s">
        <v>392</v>
      </c>
      <c r="C38" s="15">
        <v>20000</v>
      </c>
      <c r="D38" s="200">
        <v>277929</v>
      </c>
      <c r="E38" s="200">
        <v>277929</v>
      </c>
      <c r="F38" s="205">
        <f t="shared" si="0"/>
        <v>1</v>
      </c>
    </row>
    <row r="39" spans="1:6" x14ac:dyDescent="0.2">
      <c r="A39" s="6" t="s">
        <v>349</v>
      </c>
      <c r="B39" s="142" t="s">
        <v>350</v>
      </c>
      <c r="C39" s="15">
        <v>4635300</v>
      </c>
      <c r="D39" s="200">
        <v>5314912</v>
      </c>
      <c r="E39" s="200">
        <v>5193196</v>
      </c>
      <c r="F39" s="205">
        <f t="shared" si="0"/>
        <v>0.97709915046570861</v>
      </c>
    </row>
    <row r="40" spans="1:6" x14ac:dyDescent="0.2">
      <c r="A40" s="6" t="s">
        <v>282</v>
      </c>
      <c r="B40" s="6" t="s">
        <v>620</v>
      </c>
      <c r="C40" s="15">
        <v>960000</v>
      </c>
      <c r="D40" s="200">
        <v>960000</v>
      </c>
      <c r="E40" s="200">
        <v>960000</v>
      </c>
      <c r="F40" s="205">
        <f t="shared" si="0"/>
        <v>1</v>
      </c>
    </row>
    <row r="41" spans="1:6" x14ac:dyDescent="0.2">
      <c r="A41" s="95" t="s">
        <v>44</v>
      </c>
      <c r="B41" s="95" t="s">
        <v>45</v>
      </c>
      <c r="C41" s="98">
        <f>SUM(C35:C40)</f>
        <v>19988714</v>
      </c>
      <c r="D41" s="149">
        <f>SUM(D35:D40)</f>
        <v>21089055</v>
      </c>
      <c r="E41" s="149">
        <f>SUM(E35:E40)</f>
        <v>16972676</v>
      </c>
      <c r="F41" s="205">
        <f t="shared" si="0"/>
        <v>0.80480969868019214</v>
      </c>
    </row>
    <row r="42" spans="1:6" s="27" customFormat="1" x14ac:dyDescent="0.2">
      <c r="A42" s="6" t="s">
        <v>238</v>
      </c>
      <c r="B42" s="6" t="s">
        <v>621</v>
      </c>
      <c r="C42" s="15">
        <v>3547954</v>
      </c>
      <c r="D42" s="200">
        <v>3547954</v>
      </c>
      <c r="E42" s="200">
        <v>2832564</v>
      </c>
      <c r="F42" s="205">
        <f>E42/D42</f>
        <v>0.79836548049946532</v>
      </c>
    </row>
    <row r="43" spans="1:6" x14ac:dyDescent="0.2">
      <c r="A43" s="147" t="s">
        <v>238</v>
      </c>
      <c r="B43" s="147" t="s">
        <v>621</v>
      </c>
      <c r="C43" s="149">
        <v>3547954</v>
      </c>
      <c r="D43" s="149">
        <v>3547954</v>
      </c>
      <c r="E43" s="149">
        <v>2832564</v>
      </c>
      <c r="F43" s="205">
        <f t="shared" si="0"/>
        <v>0.79836548049946532</v>
      </c>
    </row>
    <row r="44" spans="1:6" x14ac:dyDescent="0.2">
      <c r="A44" s="17" t="s">
        <v>255</v>
      </c>
      <c r="B44" s="17" t="s">
        <v>283</v>
      </c>
      <c r="C44" s="143">
        <v>400000</v>
      </c>
      <c r="D44" s="143">
        <v>400000</v>
      </c>
      <c r="E44" s="143">
        <v>84498</v>
      </c>
      <c r="F44" s="205">
        <f t="shared" si="0"/>
        <v>0.21124499999999999</v>
      </c>
    </row>
    <row r="45" spans="1:6" x14ac:dyDescent="0.2">
      <c r="A45" s="2" t="s">
        <v>239</v>
      </c>
      <c r="B45" s="2" t="s">
        <v>284</v>
      </c>
      <c r="C45" s="15">
        <v>6950000</v>
      </c>
      <c r="D45" s="15">
        <v>7723038</v>
      </c>
      <c r="E45" s="15">
        <v>6527432</v>
      </c>
      <c r="F45" s="205">
        <f t="shared" si="0"/>
        <v>0.8451896779479785</v>
      </c>
    </row>
    <row r="46" spans="1:6" s="27" customFormat="1" x14ac:dyDescent="0.2">
      <c r="A46" s="24" t="s">
        <v>46</v>
      </c>
      <c r="B46" s="24" t="s">
        <v>47</v>
      </c>
      <c r="C46" s="22">
        <f>SUM(C44,C45)</f>
        <v>7350000</v>
      </c>
      <c r="D46" s="22">
        <f>SUM(D44,D45)</f>
        <v>8123038</v>
      </c>
      <c r="E46" s="22">
        <f>SUM(E44,E45)</f>
        <v>6611930</v>
      </c>
      <c r="F46" s="205">
        <f t="shared" si="0"/>
        <v>0.81397255558819248</v>
      </c>
    </row>
    <row r="47" spans="1:6" x14ac:dyDescent="0.2">
      <c r="A47" s="2" t="s">
        <v>258</v>
      </c>
      <c r="B47" s="2" t="s">
        <v>285</v>
      </c>
      <c r="C47" s="15">
        <v>0</v>
      </c>
      <c r="D47" s="210">
        <v>35093</v>
      </c>
      <c r="E47" s="5">
        <v>34593</v>
      </c>
      <c r="F47" s="205">
        <f t="shared" si="0"/>
        <v>0.98575214430228253</v>
      </c>
    </row>
    <row r="48" spans="1:6" x14ac:dyDescent="0.2">
      <c r="A48" s="2" t="s">
        <v>257</v>
      </c>
      <c r="B48" s="2" t="s">
        <v>286</v>
      </c>
      <c r="C48" s="15">
        <v>370000</v>
      </c>
      <c r="D48" s="210">
        <v>370000</v>
      </c>
      <c r="E48" s="5">
        <v>147299</v>
      </c>
      <c r="F48" s="205">
        <f t="shared" si="0"/>
        <v>0.3981054054054054</v>
      </c>
    </row>
    <row r="49" spans="1:6" s="27" customFormat="1" x14ac:dyDescent="0.2">
      <c r="A49" s="24" t="s">
        <v>48</v>
      </c>
      <c r="B49" s="24" t="s">
        <v>49</v>
      </c>
      <c r="C49" s="22">
        <f>SUM(C47:C48)</f>
        <v>370000</v>
      </c>
      <c r="D49" s="22">
        <f>SUM(D47:D48)</f>
        <v>405093</v>
      </c>
      <c r="E49" s="22">
        <f>SUM(E47:E48)</f>
        <v>181892</v>
      </c>
      <c r="F49" s="205">
        <f t="shared" si="0"/>
        <v>0.44901294270698333</v>
      </c>
    </row>
    <row r="50" spans="1:6" x14ac:dyDescent="0.2">
      <c r="A50" s="2" t="s">
        <v>262</v>
      </c>
      <c r="B50" s="2" t="s">
        <v>276</v>
      </c>
      <c r="C50" s="15">
        <v>1510000</v>
      </c>
      <c r="D50" s="15">
        <v>1689080</v>
      </c>
      <c r="E50" s="15">
        <v>1546086</v>
      </c>
      <c r="F50" s="205">
        <f t="shared" si="0"/>
        <v>0.91534207971203263</v>
      </c>
    </row>
    <row r="51" spans="1:6" x14ac:dyDescent="0.2">
      <c r="A51" s="2" t="s">
        <v>259</v>
      </c>
      <c r="B51" s="2" t="s">
        <v>273</v>
      </c>
      <c r="C51" s="15">
        <v>387520</v>
      </c>
      <c r="D51" s="210">
        <v>1472947</v>
      </c>
      <c r="E51" s="5">
        <v>1454267</v>
      </c>
      <c r="F51" s="205">
        <f t="shared" si="0"/>
        <v>0.98731794151452834</v>
      </c>
    </row>
    <row r="52" spans="1:6" x14ac:dyDescent="0.2">
      <c r="A52" s="2" t="s">
        <v>260</v>
      </c>
      <c r="B52" s="2" t="s">
        <v>274</v>
      </c>
      <c r="C52" s="15">
        <v>800000</v>
      </c>
      <c r="D52" s="210">
        <v>800000</v>
      </c>
      <c r="E52" s="5">
        <v>214691</v>
      </c>
      <c r="F52" s="205">
        <f t="shared" si="0"/>
        <v>0.26836375000000001</v>
      </c>
    </row>
    <row r="53" spans="1:6" x14ac:dyDescent="0.2">
      <c r="A53" s="2" t="s">
        <v>263</v>
      </c>
      <c r="B53" s="2" t="s">
        <v>277</v>
      </c>
      <c r="C53" s="15">
        <v>1880000</v>
      </c>
      <c r="D53" s="210">
        <v>2345688</v>
      </c>
      <c r="E53" s="5">
        <v>1856089</v>
      </c>
      <c r="F53" s="205">
        <f t="shared" si="0"/>
        <v>0.79127701552806684</v>
      </c>
    </row>
    <row r="54" spans="1:6" x14ac:dyDescent="0.2">
      <c r="A54" s="2" t="s">
        <v>264</v>
      </c>
      <c r="B54" s="2" t="s">
        <v>278</v>
      </c>
      <c r="C54" s="15">
        <v>295000</v>
      </c>
      <c r="D54" s="210">
        <v>410004</v>
      </c>
      <c r="E54" s="5">
        <v>410004</v>
      </c>
      <c r="F54" s="205">
        <f t="shared" si="0"/>
        <v>1</v>
      </c>
    </row>
    <row r="55" spans="1:6" x14ac:dyDescent="0.2">
      <c r="A55" s="2" t="s">
        <v>261</v>
      </c>
      <c r="B55" s="2" t="s">
        <v>275</v>
      </c>
      <c r="C55" s="15">
        <v>4525000</v>
      </c>
      <c r="D55" s="15">
        <v>4525000</v>
      </c>
      <c r="E55" s="15">
        <v>3230794</v>
      </c>
      <c r="F55" s="205">
        <f t="shared" si="0"/>
        <v>0.71398762430939222</v>
      </c>
    </row>
    <row r="56" spans="1:6" x14ac:dyDescent="0.2">
      <c r="A56" s="24" t="s">
        <v>50</v>
      </c>
      <c r="B56" s="24" t="s">
        <v>51</v>
      </c>
      <c r="C56" s="22">
        <f>SUM(C50:C55)</f>
        <v>9397520</v>
      </c>
      <c r="D56" s="22">
        <f>SUM(D50:D55)</f>
        <v>11242719</v>
      </c>
      <c r="E56" s="22">
        <f t="shared" ref="E56" si="6">SUM(E50:E55)</f>
        <v>8711931</v>
      </c>
      <c r="F56" s="205">
        <f t="shared" ref="F56:F85" si="7">E56/D56</f>
        <v>0.77489537895592697</v>
      </c>
    </row>
    <row r="57" spans="1:6" x14ac:dyDescent="0.2">
      <c r="A57" s="2" t="s">
        <v>267</v>
      </c>
      <c r="B57" s="2" t="s">
        <v>281</v>
      </c>
      <c r="C57" s="15">
        <v>50000</v>
      </c>
      <c r="D57" s="15">
        <v>104300</v>
      </c>
      <c r="E57" s="15">
        <v>104300</v>
      </c>
      <c r="F57" s="205">
        <f t="shared" si="7"/>
        <v>1</v>
      </c>
    </row>
    <row r="58" spans="1:6" x14ac:dyDescent="0.2">
      <c r="A58" s="2" t="s">
        <v>268</v>
      </c>
      <c r="B58" s="2" t="s">
        <v>287</v>
      </c>
      <c r="C58" s="15">
        <v>0</v>
      </c>
      <c r="D58" s="210">
        <v>20000</v>
      </c>
      <c r="E58" s="5">
        <v>20000</v>
      </c>
      <c r="F58" s="205">
        <f t="shared" si="7"/>
        <v>1</v>
      </c>
    </row>
    <row r="59" spans="1:6" x14ac:dyDescent="0.2">
      <c r="A59" s="24" t="s">
        <v>52</v>
      </c>
      <c r="B59" s="24" t="s">
        <v>53</v>
      </c>
      <c r="C59" s="22">
        <f>SUM(C57,C58)</f>
        <v>50000</v>
      </c>
      <c r="D59" s="22">
        <f>SUM(D57,D58)</f>
        <v>124300</v>
      </c>
      <c r="E59" s="22">
        <f>SUM(E57,E58)</f>
        <v>124300</v>
      </c>
      <c r="F59" s="205">
        <f t="shared" si="7"/>
        <v>1</v>
      </c>
    </row>
    <row r="60" spans="1:6" x14ac:dyDescent="0.2">
      <c r="A60" s="2" t="s">
        <v>265</v>
      </c>
      <c r="B60" s="2" t="s">
        <v>279</v>
      </c>
      <c r="C60" s="15">
        <v>4440496</v>
      </c>
      <c r="D60" s="210">
        <v>4440496</v>
      </c>
      <c r="E60" s="5">
        <v>3289066</v>
      </c>
      <c r="F60" s="205">
        <f t="shared" si="7"/>
        <v>0.7406978860019241</v>
      </c>
    </row>
    <row r="61" spans="1:6" x14ac:dyDescent="0.2">
      <c r="A61" s="2" t="s">
        <v>266</v>
      </c>
      <c r="B61" s="2" t="s">
        <v>280</v>
      </c>
      <c r="C61" s="15">
        <v>0</v>
      </c>
      <c r="D61" s="210">
        <v>0</v>
      </c>
      <c r="E61" s="5">
        <v>0</v>
      </c>
      <c r="F61" s="205">
        <v>0</v>
      </c>
    </row>
    <row r="62" spans="1:6" x14ac:dyDescent="0.2">
      <c r="A62" s="2" t="s">
        <v>397</v>
      </c>
      <c r="B62" s="2" t="s">
        <v>398</v>
      </c>
      <c r="C62" s="15">
        <v>0</v>
      </c>
      <c r="D62" s="210">
        <v>0</v>
      </c>
      <c r="E62" s="5">
        <v>0</v>
      </c>
      <c r="F62" s="205">
        <v>0</v>
      </c>
    </row>
    <row r="63" spans="1:6" x14ac:dyDescent="0.2">
      <c r="A63" s="2" t="s">
        <v>269</v>
      </c>
      <c r="B63" s="2" t="s">
        <v>288</v>
      </c>
      <c r="C63" s="15">
        <v>360000</v>
      </c>
      <c r="D63" s="210">
        <v>360000</v>
      </c>
      <c r="E63" s="5">
        <v>60936</v>
      </c>
      <c r="F63" s="205">
        <f t="shared" si="7"/>
        <v>0.16926666666666668</v>
      </c>
    </row>
    <row r="64" spans="1:6" x14ac:dyDescent="0.2">
      <c r="A64" s="24" t="s">
        <v>54</v>
      </c>
      <c r="B64" s="24" t="s">
        <v>55</v>
      </c>
      <c r="C64" s="22">
        <f>SUM(C60:C63)</f>
        <v>4800496</v>
      </c>
      <c r="D64" s="22">
        <f t="shared" ref="D64:E64" si="8">SUM(D60:D63)</f>
        <v>4800496</v>
      </c>
      <c r="E64" s="22">
        <f t="shared" si="8"/>
        <v>3350002</v>
      </c>
      <c r="F64" s="205">
        <f t="shared" si="7"/>
        <v>0.69784497268615575</v>
      </c>
    </row>
    <row r="65" spans="1:6" x14ac:dyDescent="0.2">
      <c r="A65" s="95" t="s">
        <v>56</v>
      </c>
      <c r="B65" s="95" t="s">
        <v>57</v>
      </c>
      <c r="C65" s="98">
        <f>SUM(C46,C49,C56,C59,C64)</f>
        <v>21968016</v>
      </c>
      <c r="D65" s="149">
        <f>SUM(D46,D49,D56,D59,D64)</f>
        <v>24695646</v>
      </c>
      <c r="E65" s="149">
        <f>SUM(E46,E49,E56,E59,E64)</f>
        <v>18980055</v>
      </c>
      <c r="F65" s="205">
        <f t="shared" si="7"/>
        <v>0.76855875728053435</v>
      </c>
    </row>
    <row r="66" spans="1:6" x14ac:dyDescent="0.2">
      <c r="A66" s="146" t="s">
        <v>622</v>
      </c>
      <c r="B66" s="146" t="s">
        <v>623</v>
      </c>
      <c r="C66" s="15">
        <v>100000</v>
      </c>
      <c r="D66" s="15">
        <v>100000</v>
      </c>
      <c r="E66" s="15">
        <v>0</v>
      </c>
      <c r="F66" s="205">
        <f t="shared" si="7"/>
        <v>0</v>
      </c>
    </row>
    <row r="67" spans="1:6" s="144" customFormat="1" x14ac:dyDescent="0.2">
      <c r="A67" s="146" t="s">
        <v>624</v>
      </c>
      <c r="B67" s="146" t="s">
        <v>625</v>
      </c>
      <c r="C67" s="15">
        <v>700000</v>
      </c>
      <c r="D67" s="15">
        <v>700000</v>
      </c>
      <c r="E67" s="15">
        <v>0</v>
      </c>
      <c r="F67" s="205">
        <f t="shared" si="7"/>
        <v>0</v>
      </c>
    </row>
    <row r="68" spans="1:6" s="144" customFormat="1" x14ac:dyDescent="0.2">
      <c r="A68" s="146" t="s">
        <v>352</v>
      </c>
      <c r="B68" s="146" t="s">
        <v>626</v>
      </c>
      <c r="C68" s="15">
        <v>1642200</v>
      </c>
      <c r="D68" s="15">
        <v>1642200</v>
      </c>
      <c r="E68" s="15">
        <v>344500</v>
      </c>
      <c r="F68" s="205">
        <f t="shared" si="7"/>
        <v>0.20977956399951284</v>
      </c>
    </row>
    <row r="69" spans="1:6" s="144" customFormat="1" x14ac:dyDescent="0.2">
      <c r="A69" s="147" t="s">
        <v>58</v>
      </c>
      <c r="B69" s="148" t="s">
        <v>351</v>
      </c>
      <c r="C69" s="149">
        <f>SUM(C66:C68)</f>
        <v>2442200</v>
      </c>
      <c r="D69" s="149">
        <f t="shared" ref="D69:E69" si="9">SUM(D66:D68)</f>
        <v>2442200</v>
      </c>
      <c r="E69" s="149">
        <f t="shared" si="9"/>
        <v>344500</v>
      </c>
      <c r="F69" s="205">
        <f t="shared" si="7"/>
        <v>0.14106133813774466</v>
      </c>
    </row>
    <row r="70" spans="1:6" s="144" customFormat="1" x14ac:dyDescent="0.2">
      <c r="A70" s="17" t="s">
        <v>630</v>
      </c>
      <c r="B70" s="17" t="s">
        <v>631</v>
      </c>
      <c r="C70" s="15">
        <v>0</v>
      </c>
      <c r="D70" s="210">
        <v>214929</v>
      </c>
      <c r="E70" s="5">
        <v>214929</v>
      </c>
      <c r="F70" s="17"/>
    </row>
    <row r="71" spans="1:6" s="144" customFormat="1" x14ac:dyDescent="0.2">
      <c r="A71" s="17" t="s">
        <v>18</v>
      </c>
      <c r="B71" s="17" t="s">
        <v>632</v>
      </c>
      <c r="C71" s="15">
        <v>31030253</v>
      </c>
      <c r="D71" s="210">
        <v>36735693</v>
      </c>
      <c r="E71" s="210">
        <v>36735693</v>
      </c>
      <c r="F71" s="17"/>
    </row>
    <row r="72" spans="1:6" x14ac:dyDescent="0.2">
      <c r="A72" s="2" t="s">
        <v>25</v>
      </c>
      <c r="B72" s="2" t="s">
        <v>627</v>
      </c>
      <c r="C72" s="15">
        <v>0</v>
      </c>
      <c r="D72" s="210">
        <v>8725</v>
      </c>
      <c r="E72" s="5">
        <v>8725</v>
      </c>
      <c r="F72" s="205">
        <f t="shared" si="7"/>
        <v>1</v>
      </c>
    </row>
    <row r="73" spans="1:6" x14ac:dyDescent="0.2">
      <c r="A73" s="17" t="s">
        <v>628</v>
      </c>
      <c r="B73" s="17" t="s">
        <v>629</v>
      </c>
      <c r="C73" s="15">
        <v>11796605</v>
      </c>
      <c r="D73" s="210">
        <v>2044959</v>
      </c>
      <c r="E73" s="5">
        <v>0</v>
      </c>
      <c r="F73" s="205">
        <f t="shared" si="7"/>
        <v>0</v>
      </c>
    </row>
    <row r="74" spans="1:6" x14ac:dyDescent="0.2">
      <c r="A74" s="95" t="s">
        <v>60</v>
      </c>
      <c r="B74" s="95" t="s">
        <v>61</v>
      </c>
      <c r="C74" s="149">
        <f t="shared" ref="C74:D74" si="10">SUM(C70:C73)</f>
        <v>42826858</v>
      </c>
      <c r="D74" s="149">
        <f t="shared" si="10"/>
        <v>39004306</v>
      </c>
      <c r="E74" s="149">
        <f>SUM(E70:E73)</f>
        <v>36959347</v>
      </c>
      <c r="F74" s="205">
        <f t="shared" si="7"/>
        <v>0.94757094255183005</v>
      </c>
    </row>
    <row r="75" spans="1:6" x14ac:dyDescent="0.2">
      <c r="A75" s="202" t="s">
        <v>408</v>
      </c>
      <c r="B75" s="202" t="s">
        <v>409</v>
      </c>
      <c r="C75" s="203">
        <v>0</v>
      </c>
      <c r="D75" s="203">
        <v>787402</v>
      </c>
      <c r="E75" s="203">
        <v>787402</v>
      </c>
      <c r="F75" s="205">
        <f t="shared" si="7"/>
        <v>1</v>
      </c>
    </row>
    <row r="76" spans="1:6" x14ac:dyDescent="0.2">
      <c r="A76" s="2" t="s">
        <v>633</v>
      </c>
      <c r="B76" s="2" t="s">
        <v>634</v>
      </c>
      <c r="C76" s="15">
        <v>2100000</v>
      </c>
      <c r="D76" s="5">
        <v>4926590</v>
      </c>
      <c r="E76" s="5">
        <v>4926590</v>
      </c>
      <c r="F76" s="205">
        <f t="shared" si="7"/>
        <v>1</v>
      </c>
    </row>
    <row r="77" spans="1:6" x14ac:dyDescent="0.2">
      <c r="A77" s="2" t="s">
        <v>256</v>
      </c>
      <c r="B77" s="2" t="s">
        <v>272</v>
      </c>
      <c r="C77" s="15">
        <v>0</v>
      </c>
      <c r="D77" s="15">
        <v>142512</v>
      </c>
      <c r="E77" s="15">
        <v>142512</v>
      </c>
      <c r="F77" s="205">
        <f t="shared" si="7"/>
        <v>1</v>
      </c>
    </row>
    <row r="78" spans="1:6" x14ac:dyDescent="0.2">
      <c r="A78" s="2" t="s">
        <v>22</v>
      </c>
      <c r="B78" s="2" t="s">
        <v>23</v>
      </c>
      <c r="C78" s="15">
        <v>676867</v>
      </c>
      <c r="D78" s="5">
        <v>1457056</v>
      </c>
      <c r="E78" s="5">
        <v>1457056</v>
      </c>
      <c r="F78" s="205">
        <f t="shared" si="7"/>
        <v>1</v>
      </c>
    </row>
    <row r="79" spans="1:6" x14ac:dyDescent="0.2">
      <c r="A79" s="95" t="s">
        <v>62</v>
      </c>
      <c r="B79" s="95" t="s">
        <v>63</v>
      </c>
      <c r="C79" s="98">
        <f>SUM(C75:C78)</f>
        <v>2776867</v>
      </c>
      <c r="D79" s="149">
        <f>SUM(D75:D78)</f>
        <v>7313560</v>
      </c>
      <c r="E79" s="149">
        <f>SUM(E75:E78)</f>
        <v>7313560</v>
      </c>
      <c r="F79" s="205">
        <f t="shared" si="7"/>
        <v>1</v>
      </c>
    </row>
    <row r="80" spans="1:6" x14ac:dyDescent="0.2">
      <c r="A80" s="202" t="s">
        <v>410</v>
      </c>
      <c r="B80" s="202" t="s">
        <v>411</v>
      </c>
      <c r="C80" s="203"/>
      <c r="D80" s="203">
        <v>5118111</v>
      </c>
      <c r="E80" s="203">
        <v>5118110</v>
      </c>
      <c r="F80" s="205">
        <f t="shared" si="7"/>
        <v>0.99999980461541382</v>
      </c>
    </row>
    <row r="81" spans="1:6" x14ac:dyDescent="0.2">
      <c r="A81" s="202" t="s">
        <v>412</v>
      </c>
      <c r="B81" s="202" t="s">
        <v>413</v>
      </c>
      <c r="C81" s="203"/>
      <c r="D81" s="203">
        <v>1381890</v>
      </c>
      <c r="E81" s="203">
        <v>1381890</v>
      </c>
      <c r="F81" s="205">
        <f t="shared" si="7"/>
        <v>1</v>
      </c>
    </row>
    <row r="82" spans="1:6" x14ac:dyDescent="0.2">
      <c r="A82" s="147" t="s">
        <v>64</v>
      </c>
      <c r="B82" s="147" t="s">
        <v>134</v>
      </c>
      <c r="C82" s="149">
        <f>SUM(C80:C81)</f>
        <v>0</v>
      </c>
      <c r="D82" s="149">
        <f t="shared" ref="D82" si="11">SUM(D80:D81)</f>
        <v>6500001</v>
      </c>
      <c r="E82" s="149">
        <f>SUM(E80:E81)</f>
        <v>6500000</v>
      </c>
      <c r="F82" s="205">
        <f t="shared" si="7"/>
        <v>0.99999984615386983</v>
      </c>
    </row>
    <row r="83" spans="1:6" s="204" customFormat="1" x14ac:dyDescent="0.2">
      <c r="A83" s="202" t="s">
        <v>393</v>
      </c>
      <c r="B83" s="202" t="s">
        <v>394</v>
      </c>
      <c r="C83" s="203">
        <v>1737395</v>
      </c>
      <c r="D83" s="203">
        <v>1737395</v>
      </c>
      <c r="E83" s="203">
        <v>1737395</v>
      </c>
      <c r="F83" s="205">
        <f t="shared" si="7"/>
        <v>1</v>
      </c>
    </row>
    <row r="84" spans="1:6" x14ac:dyDescent="0.2">
      <c r="A84" s="147" t="s">
        <v>69</v>
      </c>
      <c r="B84" s="147" t="s">
        <v>70</v>
      </c>
      <c r="C84" s="149">
        <f>C83</f>
        <v>1737395</v>
      </c>
      <c r="D84" s="149">
        <f t="shared" ref="D84:E84" si="12">D83</f>
        <v>1737395</v>
      </c>
      <c r="E84" s="149">
        <f t="shared" si="12"/>
        <v>1737395</v>
      </c>
      <c r="F84" s="205">
        <f t="shared" si="7"/>
        <v>1</v>
      </c>
    </row>
    <row r="85" spans="1:6" x14ac:dyDescent="0.2">
      <c r="A85" s="97"/>
      <c r="B85" s="96" t="s">
        <v>38</v>
      </c>
      <c r="C85" s="75">
        <f>SUM(C41,C43,C65,C69,C74,C79,C84)</f>
        <v>95288004</v>
      </c>
      <c r="D85" s="75">
        <f>SUM(D41,D43,D65,D69,D74,D79,D82,D84)</f>
        <v>106330117</v>
      </c>
      <c r="E85" s="75">
        <f>SUM(E41,E43,E65,E69,E74,E79,E82,E84)</f>
        <v>91640097</v>
      </c>
      <c r="F85" s="205">
        <f t="shared" si="7"/>
        <v>0.8618451628337811</v>
      </c>
    </row>
    <row r="87" spans="1:6" x14ac:dyDescent="0.2">
      <c r="B87" s="20"/>
      <c r="C87" s="3"/>
    </row>
  </sheetData>
  <mergeCells count="1">
    <mergeCell ref="A1:F1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&amp;L7. melléklet a 2/2018.(V.24.) önkormányzati rendelethez&amp;CErdősmecske
 Község Önkormányzata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00B050"/>
    <pageSetUpPr fitToPage="1"/>
  </sheetPr>
  <dimension ref="A1:F281"/>
  <sheetViews>
    <sheetView tabSelected="1" view="pageLayout" zoomScaleNormal="120" zoomScaleSheetLayoutView="100" workbookViewId="0">
      <selection sqref="A1:E1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9.140625" bestFit="1" customWidth="1"/>
    <col min="4" max="4" width="11.42578125" customWidth="1"/>
    <col min="5" max="5" width="17.28515625" customWidth="1"/>
    <col min="6" max="6" width="13.28515625" bestFit="1" customWidth="1"/>
  </cols>
  <sheetData>
    <row r="1" spans="1:6" ht="12.75" customHeight="1" x14ac:dyDescent="0.2">
      <c r="A1" s="293" t="s">
        <v>582</v>
      </c>
      <c r="B1" s="293"/>
      <c r="C1" s="293"/>
      <c r="D1" s="293"/>
      <c r="E1" s="293"/>
      <c r="F1" s="293"/>
    </row>
    <row r="2" spans="1:6" x14ac:dyDescent="0.2">
      <c r="A2" s="293"/>
      <c r="B2" s="293"/>
      <c r="C2" s="293"/>
      <c r="D2" s="293"/>
      <c r="E2" s="293"/>
      <c r="F2" s="293"/>
    </row>
    <row r="3" spans="1:6" x14ac:dyDescent="0.2">
      <c r="A3" s="294"/>
      <c r="B3" s="294"/>
      <c r="C3" s="294"/>
      <c r="D3" s="294"/>
      <c r="E3" s="294"/>
      <c r="F3" s="294"/>
    </row>
    <row r="4" spans="1:6" ht="12.75" customHeight="1" x14ac:dyDescent="0.2">
      <c r="A4" s="1"/>
      <c r="B4" s="92" t="s">
        <v>198</v>
      </c>
      <c r="C4" s="174" t="s">
        <v>182</v>
      </c>
      <c r="D4" s="174" t="s">
        <v>355</v>
      </c>
      <c r="E4" s="174" t="s">
        <v>356</v>
      </c>
      <c r="F4" s="174" t="s">
        <v>357</v>
      </c>
    </row>
    <row r="5" spans="1:6" x14ac:dyDescent="0.2">
      <c r="A5" s="295" t="s">
        <v>232</v>
      </c>
      <c r="B5" s="295"/>
      <c r="C5" s="17"/>
      <c r="D5" s="17"/>
      <c r="E5" s="17"/>
      <c r="F5" s="17"/>
    </row>
    <row r="6" spans="1:6" x14ac:dyDescent="0.2">
      <c r="A6" s="2"/>
      <c r="B6" s="14" t="s">
        <v>227</v>
      </c>
      <c r="C6" s="17"/>
      <c r="D6" s="17"/>
      <c r="E6" s="17"/>
      <c r="F6" s="17"/>
    </row>
    <row r="7" spans="1:6" x14ac:dyDescent="0.2">
      <c r="A7" s="150"/>
      <c r="B7" s="227"/>
      <c r="C7" s="15"/>
      <c r="D7" s="15">
        <v>0</v>
      </c>
      <c r="E7" s="15">
        <v>0</v>
      </c>
      <c r="F7" s="208"/>
    </row>
    <row r="8" spans="1:6" x14ac:dyDescent="0.2">
      <c r="A8" s="7"/>
      <c r="B8" s="227" t="s">
        <v>636</v>
      </c>
      <c r="C8" s="15"/>
      <c r="D8" s="210">
        <v>1000000</v>
      </c>
      <c r="E8" s="15">
        <v>1000000</v>
      </c>
      <c r="F8" s="208">
        <f>E8/D8</f>
        <v>1</v>
      </c>
    </row>
    <row r="9" spans="1:6" x14ac:dyDescent="0.2">
      <c r="A9" s="7"/>
      <c r="B9" s="227" t="s">
        <v>638</v>
      </c>
      <c r="C9" s="15">
        <v>2776867</v>
      </c>
      <c r="D9" s="210">
        <v>100000</v>
      </c>
      <c r="E9" s="15">
        <v>100000</v>
      </c>
      <c r="F9" s="208">
        <f t="shared" ref="F9:F17" si="0">E9/D9</f>
        <v>1</v>
      </c>
    </row>
    <row r="10" spans="1:6" x14ac:dyDescent="0.2">
      <c r="A10" s="150"/>
      <c r="B10" s="227" t="s">
        <v>639</v>
      </c>
      <c r="C10" s="15"/>
      <c r="D10" s="210">
        <v>360000</v>
      </c>
      <c r="E10" s="15">
        <v>360000</v>
      </c>
      <c r="F10" s="208">
        <f t="shared" si="0"/>
        <v>1</v>
      </c>
    </row>
    <row r="11" spans="1:6" x14ac:dyDescent="0.2">
      <c r="A11" s="150"/>
      <c r="B11" s="227" t="s">
        <v>640</v>
      </c>
      <c r="C11" s="15"/>
      <c r="D11" s="210">
        <v>5672570</v>
      </c>
      <c r="E11" s="15">
        <v>5672570</v>
      </c>
      <c r="F11" s="208">
        <f t="shared" si="0"/>
        <v>1</v>
      </c>
    </row>
    <row r="12" spans="1:6" x14ac:dyDescent="0.2">
      <c r="A12" s="150"/>
      <c r="B12" s="227" t="s">
        <v>641</v>
      </c>
      <c r="C12" s="15"/>
      <c r="D12" s="210">
        <v>180990</v>
      </c>
      <c r="E12" s="15">
        <v>180990</v>
      </c>
      <c r="F12" s="208">
        <f t="shared" si="0"/>
        <v>1</v>
      </c>
    </row>
    <row r="13" spans="1:6" x14ac:dyDescent="0.2">
      <c r="A13" s="150"/>
      <c r="B13" s="6"/>
      <c r="C13" s="15"/>
      <c r="D13" s="210"/>
      <c r="E13" s="15"/>
      <c r="F13" s="208"/>
    </row>
    <row r="14" spans="1:6" x14ac:dyDescent="0.2">
      <c r="A14" s="150"/>
      <c r="B14" s="6"/>
      <c r="C14" s="15"/>
      <c r="D14" s="210"/>
      <c r="E14" s="15"/>
      <c r="F14" s="208"/>
    </row>
    <row r="15" spans="1:6" x14ac:dyDescent="0.2">
      <c r="A15" s="150"/>
      <c r="B15" s="6"/>
      <c r="C15" s="15"/>
      <c r="D15" s="210"/>
      <c r="E15" s="15"/>
      <c r="F15" s="208"/>
    </row>
    <row r="16" spans="1:6" x14ac:dyDescent="0.2">
      <c r="A16" s="150"/>
      <c r="B16" s="6"/>
      <c r="C16" s="15"/>
      <c r="D16" s="210"/>
      <c r="E16" s="15"/>
      <c r="F16" s="208"/>
    </row>
    <row r="17" spans="1:6" x14ac:dyDescent="0.2">
      <c r="A17" s="150"/>
      <c r="B17" s="227" t="s">
        <v>637</v>
      </c>
      <c r="C17" s="15"/>
      <c r="D17" s="210">
        <v>6500001</v>
      </c>
      <c r="E17" s="15">
        <v>6500000</v>
      </c>
      <c r="F17" s="208">
        <f t="shared" si="0"/>
        <v>0.99999984615386983</v>
      </c>
    </row>
    <row r="18" spans="1:6" x14ac:dyDescent="0.2">
      <c r="A18" s="150"/>
      <c r="B18" s="6"/>
      <c r="C18" s="15"/>
      <c r="D18" s="210"/>
      <c r="E18" s="15"/>
      <c r="F18" s="208"/>
    </row>
    <row r="19" spans="1:6" x14ac:dyDescent="0.2">
      <c r="A19" s="150"/>
      <c r="B19" s="6"/>
      <c r="C19" s="15"/>
      <c r="D19" s="210"/>
      <c r="E19" s="15"/>
      <c r="F19" s="208"/>
    </row>
    <row r="20" spans="1:6" x14ac:dyDescent="0.2">
      <c r="A20" s="150"/>
      <c r="B20" s="6"/>
      <c r="C20" s="15"/>
      <c r="D20" s="210"/>
      <c r="E20" s="15"/>
      <c r="F20" s="208"/>
    </row>
    <row r="21" spans="1:6" x14ac:dyDescent="0.2">
      <c r="A21" s="150"/>
      <c r="B21" s="6"/>
      <c r="C21" s="15"/>
      <c r="D21" s="210"/>
      <c r="E21" s="15"/>
      <c r="F21" s="208"/>
    </row>
    <row r="22" spans="1:6" x14ac:dyDescent="0.2">
      <c r="A22" s="7"/>
      <c r="B22" s="2"/>
      <c r="C22" s="22">
        <f>SUM(C8,C11,C13,C15,C17,C19)+C9</f>
        <v>2776867</v>
      </c>
      <c r="D22" s="22">
        <f>SUM(D8,D9,D11,D13,D15,D17,D19,D21)+D12+D10</f>
        <v>13813561</v>
      </c>
      <c r="E22" s="22">
        <f>SUM(E8,E9,E11,E13,E15,E17,E19,E21)+E12+E10</f>
        <v>13813560</v>
      </c>
      <c r="F22" s="208">
        <f t="shared" ref="F22:F23" si="1">E22/D22</f>
        <v>0.99999992760737078</v>
      </c>
    </row>
    <row r="23" spans="1:6" x14ac:dyDescent="0.2">
      <c r="A23" s="10"/>
      <c r="B23" s="40" t="s">
        <v>194</v>
      </c>
      <c r="C23" s="4">
        <f>C22</f>
        <v>2776867</v>
      </c>
      <c r="D23" s="4">
        <f t="shared" ref="D23:E23" si="2">D22</f>
        <v>13813561</v>
      </c>
      <c r="E23" s="4">
        <f t="shared" si="2"/>
        <v>13813560</v>
      </c>
      <c r="F23" s="208">
        <f t="shared" si="1"/>
        <v>0.99999992760737078</v>
      </c>
    </row>
    <row r="24" spans="1:6" x14ac:dyDescent="0.2">
      <c r="C24" s="16"/>
      <c r="D24" s="16"/>
      <c r="E24" s="16"/>
      <c r="F24" s="16"/>
    </row>
    <row r="25" spans="1:6" x14ac:dyDescent="0.2">
      <c r="C25" s="16"/>
      <c r="D25" s="16"/>
      <c r="E25" s="16"/>
      <c r="F25" s="16"/>
    </row>
    <row r="26" spans="1:6" x14ac:dyDescent="0.2">
      <c r="C26" s="16"/>
      <c r="D26" s="16"/>
      <c r="E26" s="16"/>
      <c r="F26" s="16"/>
    </row>
    <row r="27" spans="1:6" x14ac:dyDescent="0.2">
      <c r="C27" s="16"/>
      <c r="D27" s="16"/>
      <c r="E27" s="16"/>
      <c r="F27" s="16"/>
    </row>
    <row r="28" spans="1:6" x14ac:dyDescent="0.2">
      <c r="C28" s="16"/>
      <c r="D28" s="16"/>
      <c r="E28" s="16"/>
      <c r="F28" s="16"/>
    </row>
    <row r="29" spans="1:6" x14ac:dyDescent="0.2">
      <c r="C29" s="16"/>
      <c r="D29" s="16"/>
      <c r="E29" s="16"/>
      <c r="F29" s="16"/>
    </row>
    <row r="30" spans="1:6" x14ac:dyDescent="0.2">
      <c r="C30" s="16"/>
      <c r="D30" s="16"/>
      <c r="E30" s="16"/>
      <c r="F30" s="16"/>
    </row>
    <row r="31" spans="1:6" x14ac:dyDescent="0.2">
      <c r="C31" s="16"/>
      <c r="D31" s="16"/>
      <c r="E31" s="16"/>
      <c r="F31" s="16"/>
    </row>
    <row r="32" spans="1:6" x14ac:dyDescent="0.2">
      <c r="C32" s="16"/>
      <c r="D32" s="16"/>
      <c r="E32" s="16"/>
      <c r="F32" s="16"/>
    </row>
    <row r="33" spans="3:6" x14ac:dyDescent="0.2">
      <c r="C33" s="16"/>
      <c r="D33" s="16"/>
      <c r="E33" s="16"/>
      <c r="F33" s="16"/>
    </row>
    <row r="34" spans="3:6" x14ac:dyDescent="0.2">
      <c r="C34" s="16"/>
      <c r="D34" s="16"/>
      <c r="E34" s="16"/>
      <c r="F34" s="16"/>
    </row>
    <row r="35" spans="3:6" x14ac:dyDescent="0.2">
      <c r="C35" s="16"/>
      <c r="D35" s="16"/>
      <c r="E35" s="16"/>
      <c r="F35" s="16"/>
    </row>
    <row r="36" spans="3:6" x14ac:dyDescent="0.2">
      <c r="C36" s="16"/>
      <c r="D36" s="16"/>
      <c r="E36" s="16"/>
      <c r="F36" s="16"/>
    </row>
    <row r="37" spans="3:6" x14ac:dyDescent="0.2">
      <c r="C37" s="16"/>
      <c r="D37" s="16"/>
      <c r="E37" s="16"/>
      <c r="F37" s="16"/>
    </row>
    <row r="38" spans="3:6" x14ac:dyDescent="0.2">
      <c r="C38" s="16"/>
      <c r="D38" s="16"/>
      <c r="E38" s="16"/>
      <c r="F38" s="16"/>
    </row>
    <row r="39" spans="3:6" x14ac:dyDescent="0.2">
      <c r="C39" s="16"/>
      <c r="D39" s="16"/>
      <c r="E39" s="16"/>
      <c r="F39" s="16"/>
    </row>
    <row r="40" spans="3:6" x14ac:dyDescent="0.2">
      <c r="C40" s="16"/>
      <c r="D40" s="16"/>
      <c r="E40" s="16"/>
      <c r="F40" s="16"/>
    </row>
    <row r="41" spans="3:6" x14ac:dyDescent="0.2">
      <c r="C41" s="16"/>
      <c r="D41" s="16"/>
      <c r="E41" s="16"/>
      <c r="F41" s="16"/>
    </row>
    <row r="42" spans="3:6" x14ac:dyDescent="0.2">
      <c r="C42" s="16"/>
      <c r="D42" s="16"/>
      <c r="E42" s="16"/>
      <c r="F42" s="16"/>
    </row>
    <row r="43" spans="3:6" x14ac:dyDescent="0.2">
      <c r="C43" s="16"/>
      <c r="D43" s="16"/>
      <c r="E43" s="16"/>
      <c r="F43" s="16"/>
    </row>
    <row r="44" spans="3:6" x14ac:dyDescent="0.2">
      <c r="C44" s="16"/>
      <c r="D44" s="16"/>
      <c r="E44" s="16"/>
      <c r="F44" s="16"/>
    </row>
    <row r="45" spans="3:6" x14ac:dyDescent="0.2">
      <c r="C45" s="16"/>
      <c r="D45" s="16"/>
      <c r="E45" s="16"/>
      <c r="F45" s="16"/>
    </row>
    <row r="46" spans="3:6" x14ac:dyDescent="0.2">
      <c r="C46" s="16"/>
      <c r="D46" s="16"/>
      <c r="E46" s="16"/>
      <c r="F46" s="16"/>
    </row>
    <row r="47" spans="3:6" x14ac:dyDescent="0.2">
      <c r="C47" s="16"/>
      <c r="D47" s="16"/>
      <c r="E47" s="16"/>
      <c r="F47" s="16"/>
    </row>
    <row r="48" spans="3:6" x14ac:dyDescent="0.2">
      <c r="C48" s="16"/>
      <c r="D48" s="16"/>
      <c r="E48" s="16"/>
      <c r="F48" s="16"/>
    </row>
    <row r="49" spans="3:6" x14ac:dyDescent="0.2">
      <c r="C49" s="16"/>
      <c r="D49" s="16"/>
      <c r="E49" s="16"/>
      <c r="F49" s="16"/>
    </row>
    <row r="50" spans="3:6" x14ac:dyDescent="0.2">
      <c r="C50" s="16"/>
      <c r="D50" s="16"/>
      <c r="E50" s="16"/>
      <c r="F50" s="16"/>
    </row>
    <row r="51" spans="3:6" x14ac:dyDescent="0.2">
      <c r="C51" s="16"/>
      <c r="D51" s="16"/>
      <c r="E51" s="16"/>
      <c r="F51" s="16"/>
    </row>
    <row r="52" spans="3:6" x14ac:dyDescent="0.2">
      <c r="C52" s="16"/>
      <c r="D52" s="16"/>
      <c r="E52" s="16"/>
      <c r="F52" s="16"/>
    </row>
    <row r="53" spans="3:6" x14ac:dyDescent="0.2">
      <c r="C53" s="16"/>
      <c r="D53" s="16"/>
      <c r="E53" s="16"/>
      <c r="F53" s="16"/>
    </row>
    <row r="54" spans="3:6" x14ac:dyDescent="0.2">
      <c r="C54" s="16"/>
      <c r="D54" s="16"/>
      <c r="E54" s="16"/>
      <c r="F54" s="16"/>
    </row>
    <row r="55" spans="3:6" x14ac:dyDescent="0.2">
      <c r="C55" s="16"/>
      <c r="D55" s="16"/>
      <c r="E55" s="16"/>
      <c r="F55" s="16"/>
    </row>
    <row r="56" spans="3:6" x14ac:dyDescent="0.2">
      <c r="C56" s="16"/>
      <c r="D56" s="16"/>
      <c r="E56" s="16"/>
      <c r="F56" s="16"/>
    </row>
    <row r="57" spans="3:6" x14ac:dyDescent="0.2">
      <c r="C57" s="16"/>
      <c r="D57" s="16"/>
      <c r="E57" s="16"/>
      <c r="F57" s="16"/>
    </row>
    <row r="58" spans="3:6" x14ac:dyDescent="0.2">
      <c r="C58" s="16"/>
      <c r="D58" s="16"/>
      <c r="E58" s="16"/>
      <c r="F58" s="16"/>
    </row>
    <row r="59" spans="3:6" x14ac:dyDescent="0.2">
      <c r="C59" s="16"/>
      <c r="D59" s="16"/>
      <c r="E59" s="16"/>
      <c r="F59" s="16"/>
    </row>
    <row r="60" spans="3:6" x14ac:dyDescent="0.2">
      <c r="C60" s="16"/>
      <c r="D60" s="16"/>
      <c r="E60" s="16"/>
      <c r="F60" s="16"/>
    </row>
    <row r="61" spans="3:6" x14ac:dyDescent="0.2">
      <c r="C61" s="16"/>
      <c r="D61" s="16"/>
      <c r="E61" s="16"/>
      <c r="F61" s="16"/>
    </row>
    <row r="62" spans="3:6" x14ac:dyDescent="0.2">
      <c r="C62" s="16"/>
      <c r="D62" s="16"/>
      <c r="E62" s="16"/>
      <c r="F62" s="16"/>
    </row>
    <row r="63" spans="3:6" x14ac:dyDescent="0.2">
      <c r="C63" s="16"/>
      <c r="D63" s="16"/>
      <c r="E63" s="16"/>
      <c r="F63" s="16"/>
    </row>
    <row r="64" spans="3:6" x14ac:dyDescent="0.2">
      <c r="C64" s="16"/>
      <c r="D64" s="16"/>
      <c r="E64" s="16"/>
      <c r="F64" s="16"/>
    </row>
    <row r="65" spans="3:6" x14ac:dyDescent="0.2">
      <c r="C65" s="16"/>
      <c r="D65" s="16"/>
      <c r="E65" s="16"/>
      <c r="F65" s="16"/>
    </row>
    <row r="66" spans="3:6" x14ac:dyDescent="0.2">
      <c r="C66" s="16"/>
      <c r="D66" s="16"/>
      <c r="E66" s="16"/>
      <c r="F66" s="16"/>
    </row>
    <row r="67" spans="3:6" x14ac:dyDescent="0.2">
      <c r="C67" s="16"/>
      <c r="D67" s="16"/>
      <c r="E67" s="16"/>
      <c r="F67" s="16"/>
    </row>
    <row r="68" spans="3:6" x14ac:dyDescent="0.2">
      <c r="C68" s="16"/>
      <c r="D68" s="16"/>
      <c r="E68" s="16"/>
      <c r="F68" s="16"/>
    </row>
    <row r="69" spans="3:6" x14ac:dyDescent="0.2">
      <c r="C69" s="16"/>
      <c r="D69" s="16"/>
      <c r="E69" s="16"/>
      <c r="F69" s="16"/>
    </row>
    <row r="70" spans="3:6" x14ac:dyDescent="0.2">
      <c r="C70" s="16"/>
      <c r="D70" s="16"/>
      <c r="E70" s="16"/>
      <c r="F70" s="16"/>
    </row>
    <row r="71" spans="3:6" x14ac:dyDescent="0.2">
      <c r="C71" s="16"/>
      <c r="D71" s="16"/>
      <c r="E71" s="16"/>
      <c r="F71" s="16"/>
    </row>
    <row r="72" spans="3:6" x14ac:dyDescent="0.2">
      <c r="C72" s="16"/>
      <c r="D72" s="16"/>
      <c r="E72" s="16"/>
      <c r="F72" s="16"/>
    </row>
    <row r="73" spans="3:6" x14ac:dyDescent="0.2">
      <c r="C73" s="16"/>
      <c r="D73" s="16"/>
      <c r="E73" s="16"/>
      <c r="F73" s="16"/>
    </row>
    <row r="74" spans="3:6" x14ac:dyDescent="0.2">
      <c r="C74" s="16"/>
      <c r="D74" s="16"/>
      <c r="E74" s="16"/>
      <c r="F74" s="16"/>
    </row>
    <row r="75" spans="3:6" x14ac:dyDescent="0.2">
      <c r="C75" s="16"/>
      <c r="D75" s="16"/>
      <c r="E75" s="16"/>
      <c r="F75" s="16"/>
    </row>
    <row r="76" spans="3:6" x14ac:dyDescent="0.2">
      <c r="C76" s="16"/>
      <c r="D76" s="16"/>
      <c r="E76" s="16"/>
      <c r="F76" s="16"/>
    </row>
    <row r="77" spans="3:6" x14ac:dyDescent="0.2">
      <c r="C77" s="16"/>
      <c r="D77" s="16"/>
      <c r="E77" s="16"/>
      <c r="F77" s="16"/>
    </row>
    <row r="78" spans="3:6" x14ac:dyDescent="0.2">
      <c r="C78" s="16"/>
      <c r="D78" s="16"/>
      <c r="E78" s="16"/>
      <c r="F78" s="16"/>
    </row>
    <row r="79" spans="3:6" x14ac:dyDescent="0.2">
      <c r="C79" s="16"/>
      <c r="D79" s="16"/>
      <c r="E79" s="16"/>
      <c r="F79" s="16"/>
    </row>
    <row r="80" spans="3:6" x14ac:dyDescent="0.2">
      <c r="C80" s="16"/>
      <c r="D80" s="16"/>
      <c r="E80" s="16"/>
      <c r="F80" s="16"/>
    </row>
    <row r="81" spans="3:6" x14ac:dyDescent="0.2">
      <c r="C81" s="16"/>
      <c r="D81" s="16"/>
      <c r="E81" s="16"/>
      <c r="F81" s="16"/>
    </row>
    <row r="82" spans="3:6" x14ac:dyDescent="0.2">
      <c r="C82" s="16"/>
      <c r="D82" s="16"/>
      <c r="E82" s="16"/>
      <c r="F82" s="16"/>
    </row>
    <row r="83" spans="3:6" x14ac:dyDescent="0.2">
      <c r="C83" s="16"/>
      <c r="D83" s="16"/>
      <c r="E83" s="16"/>
      <c r="F83" s="16"/>
    </row>
    <row r="84" spans="3:6" x14ac:dyDescent="0.2">
      <c r="C84" s="16"/>
      <c r="D84" s="16"/>
      <c r="E84" s="16"/>
      <c r="F84" s="16"/>
    </row>
    <row r="85" spans="3:6" x14ac:dyDescent="0.2">
      <c r="C85" s="16"/>
      <c r="D85" s="16"/>
      <c r="E85" s="16"/>
      <c r="F85" s="16"/>
    </row>
    <row r="86" spans="3:6" x14ac:dyDescent="0.2">
      <c r="C86" s="16"/>
      <c r="D86" s="16"/>
      <c r="E86" s="16"/>
      <c r="F86" s="16"/>
    </row>
    <row r="87" spans="3:6" x14ac:dyDescent="0.2">
      <c r="C87" s="16"/>
      <c r="D87" s="16"/>
      <c r="E87" s="16"/>
      <c r="F87" s="16"/>
    </row>
    <row r="88" spans="3:6" x14ac:dyDescent="0.2">
      <c r="C88" s="16"/>
      <c r="D88" s="16"/>
      <c r="E88" s="16"/>
      <c r="F88" s="16"/>
    </row>
    <row r="89" spans="3:6" x14ac:dyDescent="0.2">
      <c r="C89" s="16"/>
      <c r="D89" s="16"/>
      <c r="E89" s="16"/>
      <c r="F89" s="16"/>
    </row>
    <row r="90" spans="3:6" x14ac:dyDescent="0.2">
      <c r="C90" s="16"/>
      <c r="D90" s="16"/>
      <c r="E90" s="16"/>
      <c r="F90" s="16"/>
    </row>
    <row r="91" spans="3:6" x14ac:dyDescent="0.2">
      <c r="C91" s="16"/>
      <c r="D91" s="16"/>
      <c r="E91" s="16"/>
      <c r="F91" s="16"/>
    </row>
    <row r="92" spans="3:6" x14ac:dyDescent="0.2">
      <c r="C92" s="16"/>
      <c r="D92" s="16"/>
      <c r="E92" s="16"/>
      <c r="F92" s="16"/>
    </row>
    <row r="93" spans="3:6" x14ac:dyDescent="0.2">
      <c r="C93" s="16"/>
      <c r="D93" s="16"/>
      <c r="E93" s="16"/>
      <c r="F93" s="16"/>
    </row>
    <row r="94" spans="3:6" x14ac:dyDescent="0.2">
      <c r="C94" s="16"/>
      <c r="D94" s="16"/>
      <c r="E94" s="16"/>
      <c r="F94" s="16"/>
    </row>
    <row r="95" spans="3:6" x14ac:dyDescent="0.2">
      <c r="C95" s="16"/>
      <c r="D95" s="16"/>
      <c r="E95" s="16"/>
      <c r="F95" s="16"/>
    </row>
    <row r="96" spans="3:6" x14ac:dyDescent="0.2">
      <c r="C96" s="16"/>
      <c r="D96" s="16"/>
      <c r="E96" s="16"/>
      <c r="F96" s="16"/>
    </row>
    <row r="97" spans="3:6" x14ac:dyDescent="0.2">
      <c r="C97" s="16"/>
      <c r="D97" s="16"/>
      <c r="E97" s="16"/>
      <c r="F97" s="16"/>
    </row>
    <row r="98" spans="3:6" x14ac:dyDescent="0.2">
      <c r="C98" s="16"/>
      <c r="D98" s="16"/>
      <c r="E98" s="16"/>
      <c r="F98" s="16"/>
    </row>
    <row r="99" spans="3:6" x14ac:dyDescent="0.2">
      <c r="C99" s="16"/>
      <c r="D99" s="16"/>
      <c r="E99" s="16"/>
      <c r="F99" s="16"/>
    </row>
    <row r="100" spans="3:6" x14ac:dyDescent="0.2">
      <c r="C100" s="16"/>
      <c r="D100" s="16"/>
      <c r="E100" s="16"/>
      <c r="F100" s="16"/>
    </row>
    <row r="101" spans="3:6" x14ac:dyDescent="0.2">
      <c r="C101" s="16"/>
      <c r="D101" s="16"/>
      <c r="E101" s="16"/>
      <c r="F101" s="16"/>
    </row>
    <row r="102" spans="3:6" x14ac:dyDescent="0.2">
      <c r="C102" s="16"/>
      <c r="D102" s="16"/>
      <c r="E102" s="16"/>
      <c r="F102" s="16"/>
    </row>
    <row r="103" spans="3:6" x14ac:dyDescent="0.2">
      <c r="C103" s="16"/>
      <c r="D103" s="16"/>
      <c r="E103" s="16"/>
      <c r="F103" s="16"/>
    </row>
    <row r="104" spans="3:6" x14ac:dyDescent="0.2">
      <c r="C104" s="16"/>
      <c r="D104" s="16"/>
      <c r="E104" s="16"/>
      <c r="F104" s="16"/>
    </row>
    <row r="105" spans="3:6" x14ac:dyDescent="0.2">
      <c r="C105" s="16"/>
      <c r="D105" s="16"/>
      <c r="E105" s="16"/>
      <c r="F105" s="16"/>
    </row>
    <row r="106" spans="3:6" x14ac:dyDescent="0.2">
      <c r="C106" s="16"/>
      <c r="D106" s="16"/>
      <c r="E106" s="16"/>
      <c r="F106" s="16"/>
    </row>
    <row r="107" spans="3:6" x14ac:dyDescent="0.2">
      <c r="C107" s="16"/>
      <c r="D107" s="16"/>
      <c r="E107" s="16"/>
      <c r="F107" s="16"/>
    </row>
    <row r="108" spans="3:6" x14ac:dyDescent="0.2">
      <c r="C108" s="16"/>
      <c r="D108" s="16"/>
      <c r="E108" s="16"/>
      <c r="F108" s="16"/>
    </row>
    <row r="109" spans="3:6" x14ac:dyDescent="0.2">
      <c r="C109" s="16"/>
      <c r="D109" s="16"/>
      <c r="E109" s="16"/>
      <c r="F109" s="16"/>
    </row>
    <row r="110" spans="3:6" x14ac:dyDescent="0.2">
      <c r="C110" s="16"/>
      <c r="D110" s="16"/>
      <c r="E110" s="16"/>
      <c r="F110" s="16"/>
    </row>
    <row r="111" spans="3:6" x14ac:dyDescent="0.2">
      <c r="C111" s="16"/>
      <c r="D111" s="16"/>
      <c r="E111" s="16"/>
      <c r="F111" s="16"/>
    </row>
    <row r="112" spans="3:6" x14ac:dyDescent="0.2">
      <c r="C112" s="16"/>
      <c r="D112" s="16"/>
      <c r="E112" s="16"/>
      <c r="F112" s="16"/>
    </row>
    <row r="113" spans="3:6" x14ac:dyDescent="0.2">
      <c r="C113" s="16"/>
      <c r="D113" s="16"/>
      <c r="E113" s="16"/>
      <c r="F113" s="16"/>
    </row>
    <row r="114" spans="3:6" x14ac:dyDescent="0.2">
      <c r="C114" s="16"/>
      <c r="D114" s="16"/>
      <c r="E114" s="16"/>
      <c r="F114" s="16"/>
    </row>
    <row r="115" spans="3:6" x14ac:dyDescent="0.2">
      <c r="C115" s="16"/>
      <c r="D115" s="16"/>
      <c r="E115" s="16"/>
      <c r="F115" s="16"/>
    </row>
    <row r="116" spans="3:6" x14ac:dyDescent="0.2">
      <c r="C116" s="16"/>
      <c r="D116" s="16"/>
      <c r="E116" s="16"/>
      <c r="F116" s="16"/>
    </row>
    <row r="117" spans="3:6" x14ac:dyDescent="0.2">
      <c r="C117" s="16"/>
      <c r="D117" s="16"/>
      <c r="E117" s="16"/>
      <c r="F117" s="16"/>
    </row>
    <row r="118" spans="3:6" x14ac:dyDescent="0.2">
      <c r="C118" s="16"/>
      <c r="D118" s="16"/>
      <c r="E118" s="16"/>
      <c r="F118" s="16"/>
    </row>
    <row r="119" spans="3:6" x14ac:dyDescent="0.2">
      <c r="C119" s="16"/>
      <c r="D119" s="16"/>
      <c r="E119" s="16"/>
      <c r="F119" s="16"/>
    </row>
    <row r="120" spans="3:6" x14ac:dyDescent="0.2">
      <c r="C120" s="16"/>
      <c r="D120" s="16"/>
      <c r="E120" s="16"/>
      <c r="F120" s="16"/>
    </row>
    <row r="121" spans="3:6" x14ac:dyDescent="0.2">
      <c r="C121" s="16"/>
      <c r="D121" s="16"/>
      <c r="E121" s="16"/>
      <c r="F121" s="16"/>
    </row>
    <row r="122" spans="3:6" x14ac:dyDescent="0.2">
      <c r="C122" s="16"/>
      <c r="D122" s="16"/>
      <c r="E122" s="16"/>
      <c r="F122" s="16"/>
    </row>
    <row r="123" spans="3:6" x14ac:dyDescent="0.2">
      <c r="C123" s="16"/>
      <c r="D123" s="16"/>
      <c r="E123" s="16"/>
      <c r="F123" s="16"/>
    </row>
    <row r="124" spans="3:6" x14ac:dyDescent="0.2">
      <c r="C124" s="16"/>
      <c r="D124" s="16"/>
      <c r="E124" s="16"/>
      <c r="F124" s="16"/>
    </row>
    <row r="125" spans="3:6" x14ac:dyDescent="0.2">
      <c r="C125" s="16"/>
      <c r="D125" s="16"/>
      <c r="E125" s="16"/>
      <c r="F125" s="16"/>
    </row>
    <row r="126" spans="3:6" x14ac:dyDescent="0.2">
      <c r="C126" s="16"/>
      <c r="D126" s="16"/>
      <c r="E126" s="16"/>
      <c r="F126" s="16"/>
    </row>
    <row r="127" spans="3:6" x14ac:dyDescent="0.2">
      <c r="C127" s="16"/>
      <c r="D127" s="16"/>
      <c r="E127" s="16"/>
      <c r="F127" s="16"/>
    </row>
    <row r="128" spans="3:6" x14ac:dyDescent="0.2">
      <c r="C128" s="16"/>
      <c r="D128" s="16"/>
      <c r="E128" s="16"/>
      <c r="F128" s="16"/>
    </row>
    <row r="129" spans="3:6" x14ac:dyDescent="0.2">
      <c r="C129" s="16"/>
      <c r="D129" s="16"/>
      <c r="E129" s="16"/>
      <c r="F129" s="16"/>
    </row>
    <row r="130" spans="3:6" x14ac:dyDescent="0.2">
      <c r="C130" s="16"/>
      <c r="D130" s="16"/>
      <c r="E130" s="16"/>
      <c r="F130" s="16"/>
    </row>
    <row r="131" spans="3:6" x14ac:dyDescent="0.2">
      <c r="C131" s="16"/>
      <c r="D131" s="16"/>
      <c r="E131" s="16"/>
      <c r="F131" s="16"/>
    </row>
    <row r="132" spans="3:6" x14ac:dyDescent="0.2">
      <c r="C132" s="16"/>
      <c r="D132" s="16"/>
      <c r="E132" s="16"/>
      <c r="F132" s="16"/>
    </row>
    <row r="133" spans="3:6" x14ac:dyDescent="0.2">
      <c r="C133" s="16"/>
      <c r="D133" s="16"/>
      <c r="E133" s="16"/>
      <c r="F133" s="16"/>
    </row>
    <row r="134" spans="3:6" x14ac:dyDescent="0.2">
      <c r="C134" s="16"/>
      <c r="D134" s="16"/>
      <c r="E134" s="16"/>
      <c r="F134" s="16"/>
    </row>
    <row r="135" spans="3:6" x14ac:dyDescent="0.2">
      <c r="C135" s="16"/>
      <c r="D135" s="16"/>
      <c r="E135" s="16"/>
      <c r="F135" s="16"/>
    </row>
    <row r="136" spans="3:6" x14ac:dyDescent="0.2">
      <c r="C136" s="16"/>
      <c r="D136" s="16"/>
      <c r="E136" s="16"/>
      <c r="F136" s="16"/>
    </row>
    <row r="137" spans="3:6" x14ac:dyDescent="0.2">
      <c r="C137" s="16"/>
      <c r="D137" s="16"/>
      <c r="E137" s="16"/>
      <c r="F137" s="16"/>
    </row>
    <row r="138" spans="3:6" x14ac:dyDescent="0.2">
      <c r="C138" s="16"/>
      <c r="D138" s="16"/>
      <c r="E138" s="16"/>
      <c r="F138" s="16"/>
    </row>
    <row r="139" spans="3:6" x14ac:dyDescent="0.2">
      <c r="C139" s="16"/>
      <c r="D139" s="16"/>
      <c r="E139" s="16"/>
      <c r="F139" s="16"/>
    </row>
    <row r="140" spans="3:6" x14ac:dyDescent="0.2">
      <c r="C140" s="16"/>
      <c r="D140" s="16"/>
      <c r="E140" s="16"/>
      <c r="F140" s="16"/>
    </row>
    <row r="141" spans="3:6" x14ac:dyDescent="0.2">
      <c r="C141" s="16"/>
      <c r="D141" s="16"/>
      <c r="E141" s="16"/>
      <c r="F141" s="16"/>
    </row>
    <row r="142" spans="3:6" x14ac:dyDescent="0.2">
      <c r="C142" s="16"/>
      <c r="D142" s="16"/>
      <c r="E142" s="16"/>
      <c r="F142" s="16"/>
    </row>
    <row r="143" spans="3:6" x14ac:dyDescent="0.2">
      <c r="C143" s="16"/>
      <c r="D143" s="16"/>
      <c r="E143" s="16"/>
      <c r="F143" s="16"/>
    </row>
    <row r="144" spans="3:6" x14ac:dyDescent="0.2">
      <c r="C144" s="16"/>
      <c r="D144" s="16"/>
      <c r="E144" s="16"/>
      <c r="F144" s="16"/>
    </row>
    <row r="145" spans="3:6" x14ac:dyDescent="0.2">
      <c r="C145" s="16"/>
      <c r="D145" s="16"/>
      <c r="E145" s="16"/>
      <c r="F145" s="16"/>
    </row>
    <row r="146" spans="3:6" x14ac:dyDescent="0.2">
      <c r="C146" s="16"/>
      <c r="D146" s="16"/>
      <c r="E146" s="16"/>
      <c r="F146" s="16"/>
    </row>
    <row r="147" spans="3:6" x14ac:dyDescent="0.2">
      <c r="C147" s="16"/>
      <c r="D147" s="16"/>
      <c r="E147" s="16"/>
      <c r="F147" s="16"/>
    </row>
    <row r="148" spans="3:6" x14ac:dyDescent="0.2">
      <c r="C148" s="16"/>
      <c r="D148" s="16"/>
      <c r="E148" s="16"/>
      <c r="F148" s="16"/>
    </row>
    <row r="149" spans="3:6" x14ac:dyDescent="0.2">
      <c r="C149" s="16"/>
      <c r="D149" s="16"/>
      <c r="E149" s="16"/>
      <c r="F149" s="16"/>
    </row>
    <row r="150" spans="3:6" x14ac:dyDescent="0.2">
      <c r="C150" s="16"/>
      <c r="D150" s="16"/>
      <c r="E150" s="16"/>
      <c r="F150" s="16"/>
    </row>
    <row r="151" spans="3:6" x14ac:dyDescent="0.2">
      <c r="C151" s="16"/>
      <c r="D151" s="16"/>
      <c r="E151" s="16"/>
      <c r="F151" s="16"/>
    </row>
    <row r="152" spans="3:6" x14ac:dyDescent="0.2">
      <c r="C152" s="16"/>
      <c r="D152" s="16"/>
      <c r="E152" s="16"/>
      <c r="F152" s="16"/>
    </row>
    <row r="153" spans="3:6" x14ac:dyDescent="0.2">
      <c r="C153" s="16"/>
      <c r="D153" s="16"/>
      <c r="E153" s="16"/>
      <c r="F153" s="16"/>
    </row>
    <row r="154" spans="3:6" x14ac:dyDescent="0.2">
      <c r="C154" s="16"/>
      <c r="D154" s="16"/>
      <c r="E154" s="16"/>
      <c r="F154" s="16"/>
    </row>
    <row r="155" spans="3:6" x14ac:dyDescent="0.2">
      <c r="C155" s="16"/>
      <c r="D155" s="16"/>
      <c r="E155" s="16"/>
      <c r="F155" s="16"/>
    </row>
    <row r="156" spans="3:6" x14ac:dyDescent="0.2">
      <c r="C156" s="16"/>
      <c r="D156" s="16"/>
      <c r="E156" s="16"/>
      <c r="F156" s="16"/>
    </row>
    <row r="157" spans="3:6" x14ac:dyDescent="0.2">
      <c r="C157" s="16"/>
      <c r="D157" s="16"/>
      <c r="E157" s="16"/>
      <c r="F157" s="16"/>
    </row>
    <row r="158" spans="3:6" x14ac:dyDescent="0.2">
      <c r="C158" s="16"/>
      <c r="D158" s="16"/>
      <c r="E158" s="16"/>
      <c r="F158" s="16"/>
    </row>
    <row r="159" spans="3:6" x14ac:dyDescent="0.2">
      <c r="C159" s="16"/>
      <c r="D159" s="16"/>
      <c r="E159" s="16"/>
      <c r="F159" s="16"/>
    </row>
    <row r="160" spans="3:6" x14ac:dyDescent="0.2">
      <c r="C160" s="16"/>
      <c r="D160" s="16"/>
      <c r="E160" s="16"/>
      <c r="F160" s="16"/>
    </row>
    <row r="161" spans="3:6" x14ac:dyDescent="0.2">
      <c r="C161" s="16"/>
      <c r="D161" s="16"/>
      <c r="E161" s="16"/>
      <c r="F161" s="16"/>
    </row>
    <row r="162" spans="3:6" x14ac:dyDescent="0.2">
      <c r="C162" s="16"/>
      <c r="D162" s="16"/>
      <c r="E162" s="16"/>
      <c r="F162" s="16"/>
    </row>
    <row r="163" spans="3:6" x14ac:dyDescent="0.2">
      <c r="C163" s="16"/>
      <c r="D163" s="16"/>
      <c r="E163" s="16"/>
      <c r="F163" s="16"/>
    </row>
    <row r="164" spans="3:6" x14ac:dyDescent="0.2">
      <c r="C164" s="16"/>
      <c r="D164" s="16"/>
      <c r="E164" s="16"/>
      <c r="F164" s="16"/>
    </row>
    <row r="165" spans="3:6" x14ac:dyDescent="0.2">
      <c r="C165" s="16"/>
      <c r="D165" s="16"/>
      <c r="E165" s="16"/>
      <c r="F165" s="16"/>
    </row>
    <row r="166" spans="3:6" x14ac:dyDescent="0.2">
      <c r="C166" s="16"/>
      <c r="D166" s="16"/>
      <c r="E166" s="16"/>
      <c r="F166" s="16"/>
    </row>
    <row r="167" spans="3:6" x14ac:dyDescent="0.2">
      <c r="C167" s="16"/>
      <c r="D167" s="16"/>
      <c r="E167" s="16"/>
      <c r="F167" s="16"/>
    </row>
    <row r="168" spans="3:6" x14ac:dyDescent="0.2">
      <c r="C168" s="16"/>
      <c r="D168" s="16"/>
      <c r="E168" s="16"/>
      <c r="F168" s="16"/>
    </row>
    <row r="169" spans="3:6" x14ac:dyDescent="0.2">
      <c r="C169" s="16"/>
      <c r="D169" s="16"/>
      <c r="E169" s="16"/>
      <c r="F169" s="16"/>
    </row>
    <row r="170" spans="3:6" x14ac:dyDescent="0.2">
      <c r="C170" s="16"/>
      <c r="D170" s="16"/>
      <c r="E170" s="16"/>
      <c r="F170" s="16"/>
    </row>
    <row r="171" spans="3:6" x14ac:dyDescent="0.2">
      <c r="C171" s="16"/>
      <c r="D171" s="16"/>
      <c r="E171" s="16"/>
      <c r="F171" s="16"/>
    </row>
    <row r="172" spans="3:6" x14ac:dyDescent="0.2">
      <c r="C172" s="16"/>
      <c r="D172" s="16"/>
      <c r="E172" s="16"/>
      <c r="F172" s="16"/>
    </row>
    <row r="173" spans="3:6" x14ac:dyDescent="0.2">
      <c r="C173" s="16"/>
      <c r="D173" s="16"/>
      <c r="E173" s="16"/>
      <c r="F173" s="16"/>
    </row>
    <row r="174" spans="3:6" x14ac:dyDescent="0.2">
      <c r="C174" s="16"/>
      <c r="D174" s="16"/>
      <c r="E174" s="16"/>
      <c r="F174" s="16"/>
    </row>
    <row r="175" spans="3:6" x14ac:dyDescent="0.2">
      <c r="C175" s="16"/>
      <c r="D175" s="16"/>
      <c r="E175" s="16"/>
      <c r="F175" s="16"/>
    </row>
    <row r="176" spans="3:6" x14ac:dyDescent="0.2">
      <c r="C176" s="16"/>
      <c r="D176" s="16"/>
      <c r="E176" s="16"/>
      <c r="F176" s="16"/>
    </row>
    <row r="177" spans="3:6" x14ac:dyDescent="0.2">
      <c r="C177" s="16"/>
      <c r="D177" s="16"/>
      <c r="E177" s="16"/>
      <c r="F177" s="16"/>
    </row>
    <row r="178" spans="3:6" x14ac:dyDescent="0.2">
      <c r="C178" s="16"/>
      <c r="D178" s="16"/>
      <c r="E178" s="16"/>
      <c r="F178" s="16"/>
    </row>
    <row r="179" spans="3:6" x14ac:dyDescent="0.2">
      <c r="C179" s="16"/>
      <c r="D179" s="16"/>
      <c r="E179" s="16"/>
      <c r="F179" s="16"/>
    </row>
    <row r="180" spans="3:6" x14ac:dyDescent="0.2">
      <c r="C180" s="16"/>
      <c r="D180" s="16"/>
      <c r="E180" s="16"/>
      <c r="F180" s="16"/>
    </row>
    <row r="181" spans="3:6" x14ac:dyDescent="0.2">
      <c r="C181" s="16"/>
      <c r="D181" s="16"/>
      <c r="E181" s="16"/>
      <c r="F181" s="16"/>
    </row>
    <row r="182" spans="3:6" x14ac:dyDescent="0.2">
      <c r="C182" s="16"/>
      <c r="D182" s="16"/>
      <c r="E182" s="16"/>
      <c r="F182" s="16"/>
    </row>
    <row r="183" spans="3:6" x14ac:dyDescent="0.2">
      <c r="C183" s="16"/>
      <c r="D183" s="16"/>
      <c r="E183" s="16"/>
      <c r="F183" s="16"/>
    </row>
    <row r="184" spans="3:6" x14ac:dyDescent="0.2">
      <c r="C184" s="16"/>
      <c r="D184" s="16"/>
      <c r="E184" s="16"/>
      <c r="F184" s="16"/>
    </row>
    <row r="185" spans="3:6" x14ac:dyDescent="0.2">
      <c r="C185" s="16"/>
      <c r="D185" s="16"/>
      <c r="E185" s="16"/>
      <c r="F185" s="16"/>
    </row>
    <row r="186" spans="3:6" x14ac:dyDescent="0.2">
      <c r="C186" s="16"/>
      <c r="D186" s="16"/>
      <c r="E186" s="16"/>
      <c r="F186" s="16"/>
    </row>
    <row r="187" spans="3:6" x14ac:dyDescent="0.2">
      <c r="C187" s="16"/>
      <c r="D187" s="16"/>
      <c r="E187" s="16"/>
      <c r="F187" s="16"/>
    </row>
    <row r="188" spans="3:6" x14ac:dyDescent="0.2">
      <c r="C188" s="16"/>
      <c r="D188" s="16"/>
      <c r="E188" s="16"/>
      <c r="F188" s="16"/>
    </row>
    <row r="189" spans="3:6" x14ac:dyDescent="0.2">
      <c r="C189" s="16"/>
      <c r="D189" s="16"/>
      <c r="E189" s="16"/>
      <c r="F189" s="16"/>
    </row>
    <row r="190" spans="3:6" x14ac:dyDescent="0.2">
      <c r="C190" s="16"/>
      <c r="D190" s="16"/>
      <c r="E190" s="16"/>
      <c r="F190" s="16"/>
    </row>
    <row r="191" spans="3:6" x14ac:dyDescent="0.2">
      <c r="C191" s="16"/>
      <c r="D191" s="16"/>
      <c r="E191" s="16"/>
      <c r="F191" s="16"/>
    </row>
    <row r="192" spans="3:6" x14ac:dyDescent="0.2">
      <c r="C192" s="16"/>
      <c r="D192" s="16"/>
      <c r="E192" s="16"/>
      <c r="F192" s="16"/>
    </row>
    <row r="193" spans="3:6" x14ac:dyDescent="0.2">
      <c r="C193" s="16"/>
      <c r="D193" s="16"/>
      <c r="E193" s="16"/>
      <c r="F193" s="16"/>
    </row>
    <row r="194" spans="3:6" x14ac:dyDescent="0.2">
      <c r="C194" s="16"/>
      <c r="D194" s="16"/>
      <c r="E194" s="16"/>
      <c r="F194" s="16"/>
    </row>
    <row r="195" spans="3:6" x14ac:dyDescent="0.2">
      <c r="C195" s="16"/>
      <c r="D195" s="16"/>
      <c r="E195" s="16"/>
      <c r="F195" s="16"/>
    </row>
    <row r="196" spans="3:6" x14ac:dyDescent="0.2">
      <c r="C196" s="16"/>
      <c r="D196" s="16"/>
      <c r="E196" s="16"/>
      <c r="F196" s="16"/>
    </row>
    <row r="197" spans="3:6" x14ac:dyDescent="0.2">
      <c r="C197" s="16"/>
      <c r="D197" s="16"/>
      <c r="E197" s="16"/>
      <c r="F197" s="16"/>
    </row>
    <row r="198" spans="3:6" x14ac:dyDescent="0.2">
      <c r="C198" s="16"/>
      <c r="D198" s="16"/>
      <c r="E198" s="16"/>
      <c r="F198" s="16"/>
    </row>
    <row r="199" spans="3:6" x14ac:dyDescent="0.2">
      <c r="C199" s="16"/>
      <c r="D199" s="16"/>
      <c r="E199" s="16"/>
      <c r="F199" s="16"/>
    </row>
    <row r="200" spans="3:6" x14ac:dyDescent="0.2">
      <c r="C200" s="16"/>
      <c r="D200" s="16"/>
      <c r="E200" s="16"/>
      <c r="F200" s="16"/>
    </row>
    <row r="201" spans="3:6" x14ac:dyDescent="0.2">
      <c r="C201" s="16"/>
      <c r="D201" s="16"/>
      <c r="E201" s="16"/>
      <c r="F201" s="16"/>
    </row>
    <row r="202" spans="3:6" x14ac:dyDescent="0.2">
      <c r="C202" s="16"/>
      <c r="D202" s="16"/>
      <c r="E202" s="16"/>
      <c r="F202" s="16"/>
    </row>
    <row r="203" spans="3:6" x14ac:dyDescent="0.2">
      <c r="C203" s="16"/>
      <c r="D203" s="16"/>
      <c r="E203" s="16"/>
      <c r="F203" s="16"/>
    </row>
    <row r="204" spans="3:6" x14ac:dyDescent="0.2">
      <c r="C204" s="16"/>
      <c r="D204" s="16"/>
      <c r="E204" s="16"/>
      <c r="F204" s="16"/>
    </row>
    <row r="205" spans="3:6" x14ac:dyDescent="0.2">
      <c r="C205" s="16"/>
      <c r="D205" s="16"/>
      <c r="E205" s="16"/>
      <c r="F205" s="16"/>
    </row>
    <row r="206" spans="3:6" x14ac:dyDescent="0.2">
      <c r="C206" s="16"/>
      <c r="D206" s="16"/>
      <c r="E206" s="16"/>
      <c r="F206" s="16"/>
    </row>
    <row r="207" spans="3:6" x14ac:dyDescent="0.2">
      <c r="C207" s="16"/>
      <c r="D207" s="16"/>
      <c r="E207" s="16"/>
      <c r="F207" s="16"/>
    </row>
    <row r="208" spans="3:6" x14ac:dyDescent="0.2">
      <c r="C208" s="16"/>
      <c r="D208" s="16"/>
      <c r="E208" s="16"/>
      <c r="F208" s="16"/>
    </row>
    <row r="209" spans="3:6" x14ac:dyDescent="0.2">
      <c r="C209" s="16"/>
      <c r="D209" s="16"/>
      <c r="E209" s="16"/>
      <c r="F209" s="16"/>
    </row>
    <row r="210" spans="3:6" x14ac:dyDescent="0.2">
      <c r="C210" s="16"/>
      <c r="D210" s="16"/>
      <c r="E210" s="16"/>
      <c r="F210" s="16"/>
    </row>
    <row r="211" spans="3:6" x14ac:dyDescent="0.2">
      <c r="C211" s="16"/>
      <c r="D211" s="16"/>
      <c r="E211" s="16"/>
      <c r="F211" s="16"/>
    </row>
    <row r="212" spans="3:6" x14ac:dyDescent="0.2">
      <c r="C212" s="16"/>
      <c r="D212" s="16"/>
      <c r="E212" s="16"/>
      <c r="F212" s="16"/>
    </row>
    <row r="213" spans="3:6" x14ac:dyDescent="0.2">
      <c r="C213" s="16"/>
      <c r="D213" s="16"/>
      <c r="E213" s="16"/>
      <c r="F213" s="16"/>
    </row>
    <row r="214" spans="3:6" x14ac:dyDescent="0.2">
      <c r="C214" s="16"/>
      <c r="D214" s="16"/>
      <c r="E214" s="16"/>
      <c r="F214" s="16"/>
    </row>
    <row r="215" spans="3:6" x14ac:dyDescent="0.2">
      <c r="C215" s="16"/>
      <c r="D215" s="16"/>
      <c r="E215" s="16"/>
      <c r="F215" s="16"/>
    </row>
    <row r="216" spans="3:6" x14ac:dyDescent="0.2">
      <c r="C216" s="16"/>
      <c r="D216" s="16"/>
      <c r="E216" s="16"/>
      <c r="F216" s="16"/>
    </row>
    <row r="217" spans="3:6" x14ac:dyDescent="0.2">
      <c r="C217" s="16"/>
      <c r="D217" s="16"/>
      <c r="E217" s="16"/>
      <c r="F217" s="16"/>
    </row>
    <row r="218" spans="3:6" x14ac:dyDescent="0.2">
      <c r="C218" s="16"/>
      <c r="D218" s="16"/>
      <c r="E218" s="16"/>
      <c r="F218" s="16"/>
    </row>
    <row r="219" spans="3:6" x14ac:dyDescent="0.2">
      <c r="C219" s="16"/>
      <c r="D219" s="16"/>
      <c r="E219" s="16"/>
      <c r="F219" s="16"/>
    </row>
    <row r="220" spans="3:6" x14ac:dyDescent="0.2">
      <c r="C220" s="16"/>
      <c r="D220" s="16"/>
      <c r="E220" s="16"/>
      <c r="F220" s="16"/>
    </row>
    <row r="221" spans="3:6" x14ac:dyDescent="0.2">
      <c r="C221" s="16"/>
      <c r="D221" s="16"/>
      <c r="E221" s="16"/>
      <c r="F221" s="16"/>
    </row>
    <row r="222" spans="3:6" x14ac:dyDescent="0.2">
      <c r="C222" s="16"/>
      <c r="D222" s="16"/>
      <c r="E222" s="16"/>
      <c r="F222" s="16"/>
    </row>
    <row r="223" spans="3:6" x14ac:dyDescent="0.2">
      <c r="C223" s="16"/>
      <c r="D223" s="16"/>
      <c r="E223" s="16"/>
      <c r="F223" s="16"/>
    </row>
    <row r="224" spans="3:6" x14ac:dyDescent="0.2">
      <c r="C224" s="16"/>
      <c r="D224" s="16"/>
      <c r="E224" s="16"/>
      <c r="F224" s="16"/>
    </row>
    <row r="225" spans="3:6" x14ac:dyDescent="0.2">
      <c r="C225" s="16"/>
      <c r="D225" s="16"/>
      <c r="E225" s="16"/>
      <c r="F225" s="16"/>
    </row>
    <row r="226" spans="3:6" x14ac:dyDescent="0.2">
      <c r="C226" s="16"/>
      <c r="D226" s="16"/>
      <c r="E226" s="16"/>
      <c r="F226" s="16"/>
    </row>
    <row r="227" spans="3:6" x14ac:dyDescent="0.2">
      <c r="C227" s="16"/>
      <c r="D227" s="16"/>
      <c r="E227" s="16"/>
      <c r="F227" s="16"/>
    </row>
    <row r="228" spans="3:6" x14ac:dyDescent="0.2">
      <c r="C228" s="16"/>
      <c r="D228" s="16"/>
      <c r="E228" s="16"/>
      <c r="F228" s="16"/>
    </row>
    <row r="229" spans="3:6" x14ac:dyDescent="0.2">
      <c r="C229" s="16"/>
      <c r="D229" s="16"/>
      <c r="E229" s="16"/>
      <c r="F229" s="16"/>
    </row>
    <row r="230" spans="3:6" x14ac:dyDescent="0.2">
      <c r="C230" s="16"/>
      <c r="D230" s="16"/>
      <c r="E230" s="16"/>
      <c r="F230" s="16"/>
    </row>
    <row r="231" spans="3:6" x14ac:dyDescent="0.2">
      <c r="C231" s="16"/>
      <c r="D231" s="16"/>
      <c r="E231" s="16"/>
      <c r="F231" s="16"/>
    </row>
    <row r="232" spans="3:6" x14ac:dyDescent="0.2">
      <c r="C232" s="16"/>
      <c r="D232" s="16"/>
      <c r="E232" s="16"/>
      <c r="F232" s="16"/>
    </row>
    <row r="233" spans="3:6" x14ac:dyDescent="0.2">
      <c r="C233" s="16"/>
      <c r="D233" s="16"/>
      <c r="E233" s="16"/>
      <c r="F233" s="16"/>
    </row>
    <row r="234" spans="3:6" x14ac:dyDescent="0.2">
      <c r="C234" s="16"/>
      <c r="D234" s="16"/>
      <c r="E234" s="16"/>
      <c r="F234" s="16"/>
    </row>
    <row r="235" spans="3:6" x14ac:dyDescent="0.2">
      <c r="C235" s="16"/>
      <c r="D235" s="16"/>
      <c r="E235" s="16"/>
      <c r="F235" s="16"/>
    </row>
    <row r="236" spans="3:6" x14ac:dyDescent="0.2">
      <c r="C236" s="16"/>
      <c r="D236" s="16"/>
      <c r="E236" s="16"/>
      <c r="F236" s="16"/>
    </row>
    <row r="237" spans="3:6" x14ac:dyDescent="0.2">
      <c r="C237" s="16"/>
      <c r="D237" s="16"/>
      <c r="E237" s="16"/>
      <c r="F237" s="16"/>
    </row>
    <row r="238" spans="3:6" x14ac:dyDescent="0.2">
      <c r="C238" s="16"/>
      <c r="D238" s="16"/>
      <c r="E238" s="16"/>
      <c r="F238" s="16"/>
    </row>
    <row r="239" spans="3:6" x14ac:dyDescent="0.2">
      <c r="C239" s="16"/>
      <c r="D239" s="16"/>
      <c r="E239" s="16"/>
      <c r="F239" s="16"/>
    </row>
    <row r="240" spans="3:6" x14ac:dyDescent="0.2">
      <c r="C240" s="16"/>
      <c r="D240" s="16"/>
      <c r="E240" s="16"/>
      <c r="F240" s="16"/>
    </row>
    <row r="241" spans="3:6" x14ac:dyDescent="0.2">
      <c r="C241" s="16"/>
      <c r="D241" s="16"/>
      <c r="E241" s="16"/>
      <c r="F241" s="16"/>
    </row>
    <row r="242" spans="3:6" x14ac:dyDescent="0.2">
      <c r="C242" s="16"/>
      <c r="D242" s="16"/>
      <c r="E242" s="16"/>
      <c r="F242" s="16"/>
    </row>
    <row r="243" spans="3:6" x14ac:dyDescent="0.2">
      <c r="C243" s="16"/>
      <c r="D243" s="16"/>
      <c r="E243" s="16"/>
      <c r="F243" s="16"/>
    </row>
    <row r="244" spans="3:6" x14ac:dyDescent="0.2">
      <c r="C244" s="16"/>
      <c r="D244" s="16"/>
      <c r="E244" s="16"/>
      <c r="F244" s="16"/>
    </row>
    <row r="245" spans="3:6" x14ac:dyDescent="0.2">
      <c r="C245" s="16"/>
      <c r="D245" s="16"/>
      <c r="E245" s="16"/>
      <c r="F245" s="16"/>
    </row>
    <row r="246" spans="3:6" x14ac:dyDescent="0.2">
      <c r="C246" s="16"/>
      <c r="D246" s="16"/>
      <c r="E246" s="16"/>
      <c r="F246" s="16"/>
    </row>
    <row r="247" spans="3:6" x14ac:dyDescent="0.2">
      <c r="C247" s="16"/>
      <c r="D247" s="16"/>
      <c r="E247" s="16"/>
      <c r="F247" s="16"/>
    </row>
    <row r="248" spans="3:6" x14ac:dyDescent="0.2">
      <c r="C248" s="16"/>
      <c r="D248" s="16"/>
      <c r="E248" s="16"/>
      <c r="F248" s="16"/>
    </row>
    <row r="249" spans="3:6" x14ac:dyDescent="0.2">
      <c r="C249" s="16"/>
      <c r="D249" s="16"/>
      <c r="E249" s="16"/>
      <c r="F249" s="16"/>
    </row>
    <row r="250" spans="3:6" x14ac:dyDescent="0.2">
      <c r="C250" s="16"/>
      <c r="D250" s="16"/>
      <c r="E250" s="16"/>
      <c r="F250" s="16"/>
    </row>
    <row r="251" spans="3:6" x14ac:dyDescent="0.2">
      <c r="C251" s="16"/>
      <c r="D251" s="16"/>
      <c r="E251" s="16"/>
      <c r="F251" s="16"/>
    </row>
    <row r="252" spans="3:6" x14ac:dyDescent="0.2">
      <c r="C252" s="16"/>
      <c r="D252" s="16"/>
      <c r="E252" s="16"/>
      <c r="F252" s="16"/>
    </row>
    <row r="253" spans="3:6" x14ac:dyDescent="0.2">
      <c r="C253" s="16"/>
      <c r="D253" s="16"/>
      <c r="E253" s="16"/>
      <c r="F253" s="16"/>
    </row>
    <row r="254" spans="3:6" x14ac:dyDescent="0.2">
      <c r="C254" s="16"/>
      <c r="D254" s="16"/>
      <c r="E254" s="16"/>
      <c r="F254" s="16"/>
    </row>
    <row r="255" spans="3:6" x14ac:dyDescent="0.2">
      <c r="C255" s="16"/>
      <c r="D255" s="16"/>
      <c r="E255" s="16"/>
      <c r="F255" s="16"/>
    </row>
    <row r="256" spans="3:6" x14ac:dyDescent="0.2">
      <c r="C256" s="16"/>
      <c r="D256" s="16"/>
      <c r="E256" s="16"/>
      <c r="F256" s="16"/>
    </row>
    <row r="257" spans="3:6" x14ac:dyDescent="0.2">
      <c r="C257" s="16"/>
      <c r="D257" s="16"/>
      <c r="E257" s="16"/>
      <c r="F257" s="16"/>
    </row>
    <row r="258" spans="3:6" x14ac:dyDescent="0.2">
      <c r="C258" s="16"/>
      <c r="D258" s="16"/>
      <c r="E258" s="16"/>
      <c r="F258" s="16"/>
    </row>
    <row r="259" spans="3:6" x14ac:dyDescent="0.2">
      <c r="C259" s="16"/>
      <c r="D259" s="16"/>
      <c r="E259" s="16"/>
      <c r="F259" s="16"/>
    </row>
    <row r="260" spans="3:6" x14ac:dyDescent="0.2">
      <c r="C260" s="16"/>
      <c r="D260" s="16"/>
      <c r="E260" s="16"/>
      <c r="F260" s="16"/>
    </row>
    <row r="261" spans="3:6" x14ac:dyDescent="0.2">
      <c r="C261" s="16"/>
      <c r="D261" s="16"/>
      <c r="E261" s="16"/>
      <c r="F261" s="16"/>
    </row>
    <row r="262" spans="3:6" x14ac:dyDescent="0.2">
      <c r="C262" s="16"/>
      <c r="D262" s="16"/>
      <c r="E262" s="16"/>
      <c r="F262" s="16"/>
    </row>
    <row r="263" spans="3:6" x14ac:dyDescent="0.2">
      <c r="C263" s="16"/>
      <c r="D263" s="16"/>
      <c r="E263" s="16"/>
      <c r="F263" s="16"/>
    </row>
    <row r="264" spans="3:6" x14ac:dyDescent="0.2">
      <c r="C264" s="16"/>
      <c r="D264" s="16"/>
      <c r="E264" s="16"/>
      <c r="F264" s="16"/>
    </row>
    <row r="265" spans="3:6" x14ac:dyDescent="0.2">
      <c r="C265" s="16"/>
      <c r="D265" s="16"/>
      <c r="E265" s="16"/>
      <c r="F265" s="16"/>
    </row>
    <row r="266" spans="3:6" x14ac:dyDescent="0.2">
      <c r="C266" s="16"/>
      <c r="D266" s="16"/>
      <c r="E266" s="16"/>
      <c r="F266" s="16"/>
    </row>
    <row r="267" spans="3:6" x14ac:dyDescent="0.2">
      <c r="C267" s="16"/>
      <c r="D267" s="16"/>
      <c r="E267" s="16"/>
      <c r="F267" s="16"/>
    </row>
    <row r="268" spans="3:6" x14ac:dyDescent="0.2">
      <c r="C268" s="16"/>
      <c r="D268" s="16"/>
      <c r="E268" s="16"/>
      <c r="F268" s="16"/>
    </row>
    <row r="269" spans="3:6" x14ac:dyDescent="0.2">
      <c r="C269" s="16"/>
      <c r="D269" s="16"/>
      <c r="E269" s="16"/>
      <c r="F269" s="16"/>
    </row>
    <row r="270" spans="3:6" x14ac:dyDescent="0.2">
      <c r="C270" s="16"/>
      <c r="D270" s="16"/>
      <c r="E270" s="16"/>
      <c r="F270" s="16"/>
    </row>
    <row r="271" spans="3:6" x14ac:dyDescent="0.2">
      <c r="C271" s="16"/>
      <c r="D271" s="16"/>
      <c r="E271" s="16"/>
      <c r="F271" s="16"/>
    </row>
    <row r="272" spans="3:6" x14ac:dyDescent="0.2">
      <c r="C272" s="16"/>
      <c r="D272" s="16"/>
      <c r="E272" s="16"/>
      <c r="F272" s="16"/>
    </row>
    <row r="273" spans="3:6" x14ac:dyDescent="0.2">
      <c r="C273" s="16"/>
      <c r="D273" s="16"/>
      <c r="E273" s="16"/>
      <c r="F273" s="16"/>
    </row>
    <row r="274" spans="3:6" x14ac:dyDescent="0.2">
      <c r="C274" s="16"/>
      <c r="D274" s="16"/>
      <c r="E274" s="16"/>
      <c r="F274" s="16"/>
    </row>
    <row r="275" spans="3:6" x14ac:dyDescent="0.2">
      <c r="C275" s="16"/>
      <c r="D275" s="16"/>
      <c r="E275" s="16"/>
      <c r="F275" s="16"/>
    </row>
    <row r="276" spans="3:6" x14ac:dyDescent="0.2">
      <c r="C276" s="16"/>
      <c r="D276" s="16"/>
      <c r="E276" s="16"/>
      <c r="F276" s="16"/>
    </row>
    <row r="277" spans="3:6" x14ac:dyDescent="0.2">
      <c r="C277" s="16"/>
      <c r="D277" s="16"/>
      <c r="E277" s="16"/>
      <c r="F277" s="16"/>
    </row>
    <row r="278" spans="3:6" x14ac:dyDescent="0.2">
      <c r="C278" s="16"/>
      <c r="D278" s="16"/>
      <c r="E278" s="16"/>
      <c r="F278" s="16"/>
    </row>
    <row r="279" spans="3:6" x14ac:dyDescent="0.2">
      <c r="C279" s="16"/>
      <c r="D279" s="16"/>
      <c r="E279" s="16"/>
      <c r="F279" s="16"/>
    </row>
    <row r="280" spans="3:6" x14ac:dyDescent="0.2">
      <c r="C280" s="16"/>
      <c r="D280" s="16"/>
      <c r="E280" s="16"/>
      <c r="F280" s="16"/>
    </row>
    <row r="281" spans="3:6" x14ac:dyDescent="0.2">
      <c r="C281" s="16"/>
      <c r="D281" s="16"/>
      <c r="E281" s="16"/>
      <c r="F281" s="16"/>
    </row>
  </sheetData>
  <mergeCells count="2">
    <mergeCell ref="A1:F3"/>
    <mergeCell ref="A5:B5"/>
  </mergeCells>
  <phoneticPr fontId="9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&amp;L8. melléklet a 2/2018.(V.24.) önkormányzati rendelethez&amp;CErdősmecske
 Község Önkormányzata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00B050"/>
    <pageSetUpPr fitToPage="1"/>
  </sheetPr>
  <dimension ref="A1:F38"/>
  <sheetViews>
    <sheetView tabSelected="1" showWhiteSpace="0" view="pageLayout" zoomScaleNormal="120" workbookViewId="0">
      <selection sqref="A1:E1"/>
    </sheetView>
  </sheetViews>
  <sheetFormatPr defaultRowHeight="12.75" x14ac:dyDescent="0.2"/>
  <cols>
    <col min="1" max="1" width="3.85546875" bestFit="1" customWidth="1"/>
    <col min="2" max="2" width="49.5703125" bestFit="1" customWidth="1"/>
    <col min="3" max="3" width="10.5703125" bestFit="1" customWidth="1"/>
    <col min="4" max="4" width="10.7109375" bestFit="1" customWidth="1"/>
    <col min="5" max="5" width="10.5703125" bestFit="1" customWidth="1"/>
    <col min="6" max="6" width="7.140625" bestFit="1" customWidth="1"/>
  </cols>
  <sheetData>
    <row r="1" spans="1:6" ht="12.75" customHeight="1" x14ac:dyDescent="0.2">
      <c r="A1" s="296" t="s">
        <v>582</v>
      </c>
      <c r="B1" s="296"/>
      <c r="C1" s="296"/>
      <c r="D1" s="296"/>
      <c r="E1" s="296"/>
      <c r="F1" s="296"/>
    </row>
    <row r="2" spans="1:6" x14ac:dyDescent="0.2">
      <c r="A2" s="296"/>
      <c r="B2" s="296"/>
      <c r="C2" s="296"/>
      <c r="D2" s="296"/>
      <c r="E2" s="296"/>
      <c r="F2" s="296"/>
    </row>
    <row r="3" spans="1:6" x14ac:dyDescent="0.2">
      <c r="A3" s="297"/>
      <c r="B3" s="297"/>
      <c r="C3" s="297"/>
      <c r="D3" s="297"/>
      <c r="E3" s="297"/>
      <c r="F3" s="297"/>
    </row>
    <row r="4" spans="1:6" ht="26.25" customHeight="1" x14ac:dyDescent="0.2">
      <c r="A4" s="93" t="s">
        <v>0</v>
      </c>
      <c r="B4" s="92" t="s">
        <v>198</v>
      </c>
      <c r="C4" s="174" t="s">
        <v>182</v>
      </c>
      <c r="D4" s="174" t="s">
        <v>355</v>
      </c>
      <c r="E4" s="174" t="s">
        <v>356</v>
      </c>
      <c r="F4" s="174" t="s">
        <v>357</v>
      </c>
    </row>
    <row r="5" spans="1:6" x14ac:dyDescent="0.2">
      <c r="A5" s="295" t="s">
        <v>232</v>
      </c>
      <c r="B5" s="295"/>
      <c r="C5" s="17"/>
      <c r="D5" s="17"/>
      <c r="E5" s="2"/>
      <c r="F5" s="2"/>
    </row>
    <row r="6" spans="1:6" x14ac:dyDescent="0.2">
      <c r="A6" s="7"/>
      <c r="B6" s="151" t="s">
        <v>61</v>
      </c>
      <c r="C6" s="17"/>
      <c r="D6" s="17"/>
      <c r="E6" s="2"/>
      <c r="F6" s="2"/>
    </row>
    <row r="7" spans="1:6" x14ac:dyDescent="0.2">
      <c r="A7" s="7"/>
      <c r="B7" s="6" t="s">
        <v>353</v>
      </c>
      <c r="C7" s="17"/>
      <c r="D7" s="15"/>
      <c r="E7" s="5"/>
      <c r="F7" s="2"/>
    </row>
    <row r="8" spans="1:6" x14ac:dyDescent="0.2">
      <c r="A8" s="152"/>
      <c r="B8" s="146" t="s">
        <v>354</v>
      </c>
      <c r="C8" s="153">
        <v>1800000</v>
      </c>
      <c r="D8" s="153">
        <v>1800000</v>
      </c>
      <c r="E8" s="5">
        <v>3650000</v>
      </c>
      <c r="F8" s="193">
        <f>E8/D8</f>
        <v>2.0277777777777777</v>
      </c>
    </row>
    <row r="9" spans="1:6" x14ac:dyDescent="0.2">
      <c r="A9" s="152"/>
      <c r="B9" s="249" t="s">
        <v>665</v>
      </c>
      <c r="C9" s="153"/>
      <c r="D9" s="153">
        <v>1216374</v>
      </c>
      <c r="E9" s="5">
        <v>1216374</v>
      </c>
      <c r="F9" s="193">
        <f t="shared" ref="F9:F11" si="0">E9/D9</f>
        <v>1</v>
      </c>
    </row>
    <row r="10" spans="1:6" x14ac:dyDescent="0.2">
      <c r="A10" s="152"/>
      <c r="B10" s="249" t="s">
        <v>666</v>
      </c>
      <c r="C10" s="153"/>
      <c r="D10" s="153">
        <v>31407139</v>
      </c>
      <c r="E10" s="5">
        <v>31407139</v>
      </c>
      <c r="F10" s="193">
        <f t="shared" si="0"/>
        <v>1</v>
      </c>
    </row>
    <row r="11" spans="1:6" x14ac:dyDescent="0.2">
      <c r="A11" s="152"/>
      <c r="B11" s="249" t="s">
        <v>59</v>
      </c>
      <c r="C11" s="153"/>
      <c r="D11" s="153">
        <v>2442200</v>
      </c>
      <c r="E11" s="5">
        <v>344500</v>
      </c>
      <c r="F11" s="193">
        <f t="shared" si="0"/>
        <v>0.14106133813774466</v>
      </c>
    </row>
    <row r="12" spans="1:6" x14ac:dyDescent="0.2">
      <c r="A12" s="152"/>
      <c r="B12" s="146"/>
      <c r="C12" s="153"/>
      <c r="D12" s="153"/>
      <c r="E12" s="5"/>
      <c r="F12" s="193"/>
    </row>
    <row r="13" spans="1:6" x14ac:dyDescent="0.2">
      <c r="A13" s="152"/>
      <c r="B13" s="146"/>
      <c r="C13" s="153"/>
      <c r="D13" s="153"/>
      <c r="E13" s="5"/>
      <c r="F13" s="193"/>
    </row>
    <row r="14" spans="1:6" x14ac:dyDescent="0.2">
      <c r="A14" s="152"/>
      <c r="B14" s="146"/>
      <c r="C14" s="153"/>
      <c r="D14" s="153"/>
      <c r="E14" s="5"/>
      <c r="F14" s="193"/>
    </row>
    <row r="15" spans="1:6" x14ac:dyDescent="0.2">
      <c r="A15" s="155"/>
      <c r="B15" s="146"/>
      <c r="C15" s="153"/>
      <c r="D15" s="153"/>
      <c r="E15" s="5"/>
      <c r="F15" s="193"/>
    </row>
    <row r="16" spans="1:6" x14ac:dyDescent="0.2">
      <c r="A16" s="155"/>
      <c r="B16" s="146"/>
      <c r="C16" s="153"/>
      <c r="D16" s="153"/>
      <c r="E16" s="5"/>
      <c r="F16" s="193"/>
    </row>
    <row r="17" spans="1:6" x14ac:dyDescent="0.2">
      <c r="A17" s="152"/>
      <c r="B17" s="146"/>
      <c r="C17" s="153"/>
      <c r="D17" s="153"/>
      <c r="E17" s="5"/>
      <c r="F17" s="193"/>
    </row>
    <row r="18" spans="1:6" x14ac:dyDescent="0.2">
      <c r="A18" s="152"/>
      <c r="B18" s="146"/>
      <c r="C18" s="153"/>
      <c r="D18" s="153"/>
      <c r="E18" s="5"/>
      <c r="F18" s="193"/>
    </row>
    <row r="19" spans="1:6" x14ac:dyDescent="0.2">
      <c r="A19" s="152"/>
      <c r="B19" s="146"/>
      <c r="C19" s="153"/>
      <c r="D19" s="153"/>
      <c r="E19" s="5"/>
      <c r="F19" s="193"/>
    </row>
    <row r="20" spans="1:6" x14ac:dyDescent="0.2">
      <c r="A20" s="152"/>
      <c r="B20" s="146"/>
      <c r="C20" s="153"/>
      <c r="D20" s="153"/>
      <c r="E20" s="5"/>
      <c r="F20" s="193"/>
    </row>
    <row r="21" spans="1:6" x14ac:dyDescent="0.2">
      <c r="A21" s="155" t="s">
        <v>395</v>
      </c>
      <c r="B21" s="202"/>
      <c r="C21" s="153"/>
      <c r="D21" s="153"/>
      <c r="E21" s="5"/>
      <c r="F21" s="193"/>
    </row>
    <row r="22" spans="1:6" x14ac:dyDescent="0.2">
      <c r="A22" s="155" t="s">
        <v>399</v>
      </c>
      <c r="B22" s="202"/>
      <c r="C22" s="153"/>
      <c r="D22" s="153"/>
      <c r="E22" s="5"/>
      <c r="F22" s="193"/>
    </row>
    <row r="23" spans="1:6" x14ac:dyDescent="0.2">
      <c r="A23" s="7"/>
      <c r="B23" s="2"/>
      <c r="C23" s="21">
        <f>SUM(C8:C22)</f>
        <v>1800000</v>
      </c>
      <c r="D23" s="21">
        <f t="shared" ref="D23:E23" si="1">SUM(D8:D22)</f>
        <v>36865713</v>
      </c>
      <c r="E23" s="21">
        <f t="shared" si="1"/>
        <v>36618013</v>
      </c>
      <c r="F23" s="193">
        <f>E23/D23</f>
        <v>0.99328101968352001</v>
      </c>
    </row>
    <row r="24" spans="1:6" x14ac:dyDescent="0.2">
      <c r="A24" s="7"/>
      <c r="B24" s="40" t="s">
        <v>228</v>
      </c>
      <c r="C24" s="17"/>
      <c r="D24" s="15"/>
      <c r="E24" s="5"/>
      <c r="F24" s="193"/>
    </row>
    <row r="25" spans="1:6" x14ac:dyDescent="0.2">
      <c r="A25" s="150" t="s">
        <v>414</v>
      </c>
      <c r="B25" s="151" t="s">
        <v>61</v>
      </c>
      <c r="C25" s="21">
        <f>C23</f>
        <v>1800000</v>
      </c>
      <c r="D25" s="21">
        <f t="shared" ref="D25:E25" si="2">D23</f>
        <v>36865713</v>
      </c>
      <c r="E25" s="21">
        <f t="shared" si="2"/>
        <v>36618013</v>
      </c>
      <c r="F25" s="193">
        <f t="shared" ref="F25:F26" si="3">E25/D25</f>
        <v>0.99328101968352001</v>
      </c>
    </row>
    <row r="26" spans="1:6" x14ac:dyDescent="0.2">
      <c r="A26" s="8"/>
      <c r="B26" s="19" t="s">
        <v>194</v>
      </c>
      <c r="C26" s="22">
        <f>SUM(C25:C25)</f>
        <v>1800000</v>
      </c>
      <c r="D26" s="22">
        <f t="shared" ref="D26:E26" si="4">SUM(D25:D25)</f>
        <v>36865713</v>
      </c>
      <c r="E26" s="22">
        <f t="shared" si="4"/>
        <v>36618013</v>
      </c>
      <c r="F26" s="193">
        <f t="shared" si="3"/>
        <v>0.99328101968352001</v>
      </c>
    </row>
    <row r="38" ht="12.75" customHeight="1" x14ac:dyDescent="0.2"/>
  </sheetData>
  <mergeCells count="2">
    <mergeCell ref="A5:B5"/>
    <mergeCell ref="A1:F3"/>
  </mergeCells>
  <phoneticPr fontId="9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&amp;L9. melléklet a 2/2018.(V.24.) önkormányzati rendelethez&amp;CErdősmecske
 Község Önkormányzata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9</vt:i4>
      </vt:variant>
    </vt:vector>
  </HeadingPairs>
  <TitlesOfParts>
    <vt:vector size="23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12.Több éves</vt:lpstr>
      <vt:lpstr>13.Ei ütemterv</vt:lpstr>
      <vt:lpstr>14.Mérleg</vt:lpstr>
      <vt:lpstr>'1.Címrend (2)'!Nyomtatási_cím</vt:lpstr>
      <vt:lpstr>'11.Intézm.'!Nyomtatási_cím</vt:lpstr>
      <vt:lpstr>'13.Ei ütemterv'!Nyomtatási_cím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'14.Mérleg'!Nyomtatási_terület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2018-06-04T07:07:27Z</cp:lastPrinted>
  <dcterms:created xsi:type="dcterms:W3CDTF">2011-07-11T14:12:19Z</dcterms:created>
  <dcterms:modified xsi:type="dcterms:W3CDTF">2018-06-04T07:07:54Z</dcterms:modified>
</cp:coreProperties>
</file>