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cuments\Csákvár\2019. évi költségvetés módosítása II\"/>
    </mc:Choice>
  </mc:AlternateContent>
  <xr:revisionPtr revIDLastSave="0" documentId="13_ncr:1_{6DA023D4-1572-406A-BDBE-388BF9EA52AE}" xr6:coauthVersionLast="45" xr6:coauthVersionMax="45" xr10:uidLastSave="{00000000-0000-0000-0000-000000000000}"/>
  <bookViews>
    <workbookView xWindow="-120" yWindow="-120" windowWidth="29040" windowHeight="15840" tabRatio="599" firstSheet="1" activeTab="1" xr2:uid="{00000000-000D-0000-FFFF-FFFF00000000}"/>
  </bookViews>
  <sheets>
    <sheet name="ÖSSZEFÜGGÉSEK" sheetId="1" state="hidden" r:id="rId1"/>
    <sheet name="1.mell." sheetId="2" r:id="rId2"/>
    <sheet name="1.2.sz.mell." sheetId="3" state="hidden" r:id="rId3"/>
    <sheet name="1.3.sz.mell." sheetId="4" state="hidden" r:id="rId4"/>
    <sheet name="1.4.sz.mell." sheetId="5" state="hidden" r:id="rId5"/>
    <sheet name="2.1.mell  " sheetId="6" r:id="rId6"/>
    <sheet name="2.2.mell  " sheetId="7" r:id="rId7"/>
    <sheet name="ELLENŐRZÉS-1.sz.2.a.sz.2.b.sz." sheetId="8" state="hidden" r:id="rId8"/>
    <sheet name="3.1. sz. mell" sheetId="15" r:id="rId9"/>
    <sheet name="9.1.3. sz. mell" sheetId="18" state="hidden" r:id="rId10"/>
    <sheet name="3.2. sz. mell" sheetId="19" r:id="rId11"/>
    <sheet name="9.2.1. sz. mell" sheetId="20" state="hidden" r:id="rId12"/>
    <sheet name="9.2.2. sz.  mell" sheetId="21" state="hidden" r:id="rId13"/>
    <sheet name="9.2.3. sz. mell" sheetId="22" state="hidden" r:id="rId14"/>
    <sheet name="3.3. sz. mell" sheetId="23" r:id="rId15"/>
    <sheet name="3.4.sz. mell." sheetId="37" r:id="rId16"/>
    <sheet name="9.3.1. sz. mell" sheetId="24" state="hidden" r:id="rId17"/>
    <sheet name="9.3.2. sz. mell" sheetId="25" state="hidden" r:id="rId18"/>
    <sheet name="9.3.3. sz. mell" sheetId="26" state="hidden" r:id="rId19"/>
    <sheet name=" 4. sz. melléklet" sheetId="31" r:id="rId20"/>
    <sheet name="5. melléklet" sheetId="45" r:id="rId21"/>
    <sheet name="2. sz tájékoztató t" sheetId="29" state="hidden" r:id="rId22"/>
    <sheet name="3. sz tájékoztató t." sheetId="30" state="hidden" r:id="rId23"/>
    <sheet name="5.sz tájékoztató t." sheetId="32" state="hidden" r:id="rId24"/>
    <sheet name="6.sz tájékoztató t." sheetId="33" state="hidden" r:id="rId25"/>
    <sheet name="7. sz tájékoztató t." sheetId="34" state="hidden" r:id="rId26"/>
    <sheet name="8. sz tájékoztató" sheetId="35" state="hidden" r:id="rId27"/>
  </sheets>
  <definedNames>
    <definedName name="_xlnm.Print_Titles" localSheetId="8">'3.1. sz. mell'!$1:$6</definedName>
    <definedName name="_xlnm.Print_Titles" localSheetId="10">'3.2. sz. mell'!$1:$6</definedName>
    <definedName name="_xlnm.Print_Titles" localSheetId="14">'3.3. sz. mell'!$1:$6</definedName>
    <definedName name="_xlnm.Print_Titles" localSheetId="9">'9.1.3. sz. mell'!$1:$6</definedName>
    <definedName name="_xlnm.Print_Titles" localSheetId="11">'9.2.1. sz. mell'!$1:$6</definedName>
    <definedName name="_xlnm.Print_Titles" localSheetId="12">'9.2.2. sz.  mell'!$1:$6</definedName>
    <definedName name="_xlnm.Print_Titles" localSheetId="13">'9.2.3. sz. mell'!$1:$6</definedName>
    <definedName name="_xlnm.Print_Titles" localSheetId="16">'9.3.1. sz. mell'!$1:$6</definedName>
    <definedName name="_xlnm.Print_Titles" localSheetId="17">'9.3.2. sz. mell'!$1:$6</definedName>
    <definedName name="_xlnm.Print_Titles" localSheetId="18">'9.3.3. sz. mell'!$1:$6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25">'7. sz tájékoztató t.'!$A$1:$E$37</definedName>
    <definedName name="Z_97FEE8B0_D789_49A2_9B6A_B24783AB39CA_.wvu.PrintArea" localSheetId="2" hidden="1">'1.2.sz.mell.'!$A$1:$C$159</definedName>
    <definedName name="Z_97FEE8B0_D789_49A2_9B6A_B24783AB39CA_.wvu.PrintArea" localSheetId="3" hidden="1">'1.3.sz.mell.'!$A$1:$C$159</definedName>
    <definedName name="Z_97FEE8B0_D789_49A2_9B6A_B24783AB39CA_.wvu.PrintArea" localSheetId="4" hidden="1">'1.4.sz.mell.'!$A$1:$C$159</definedName>
    <definedName name="Z_97FEE8B0_D789_49A2_9B6A_B24783AB39CA_.wvu.PrintArea" localSheetId="1" hidden="1">'1.mell.'!$B$2:$D$166</definedName>
    <definedName name="Z_97FEE8B0_D789_49A2_9B6A_B24783AB39CA_.wvu.PrintArea" localSheetId="25" hidden="1">'7. sz tájékoztató t.'!$A$1:$E$37</definedName>
    <definedName name="Z_97FEE8B0_D789_49A2_9B6A_B24783AB39CA_.wvu.PrintTitles" localSheetId="8" hidden="1">'3.1. sz. mell'!$1:$6</definedName>
    <definedName name="Z_97FEE8B0_D789_49A2_9B6A_B24783AB39CA_.wvu.PrintTitles" localSheetId="10" hidden="1">'3.2. sz. mell'!$1:$6</definedName>
    <definedName name="Z_97FEE8B0_D789_49A2_9B6A_B24783AB39CA_.wvu.PrintTitles" localSheetId="14" hidden="1">'3.3. sz. mell'!$1:$6</definedName>
    <definedName name="Z_97FEE8B0_D789_49A2_9B6A_B24783AB39CA_.wvu.PrintTitles" localSheetId="9" hidden="1">'9.1.3. sz. mell'!$1:$6</definedName>
    <definedName name="Z_97FEE8B0_D789_49A2_9B6A_B24783AB39CA_.wvu.PrintTitles" localSheetId="11" hidden="1">'9.2.1. sz. mell'!$1:$6</definedName>
    <definedName name="Z_97FEE8B0_D789_49A2_9B6A_B24783AB39CA_.wvu.PrintTitles" localSheetId="12" hidden="1">'9.2.2. sz.  mell'!$1:$6</definedName>
    <definedName name="Z_97FEE8B0_D789_49A2_9B6A_B24783AB39CA_.wvu.PrintTitles" localSheetId="13" hidden="1">'9.2.3. sz. mell'!$1:$6</definedName>
    <definedName name="Z_97FEE8B0_D789_49A2_9B6A_B24783AB39CA_.wvu.PrintTitles" localSheetId="16" hidden="1">'9.3.1. sz. mell'!$1:$6</definedName>
    <definedName name="Z_97FEE8B0_D789_49A2_9B6A_B24783AB39CA_.wvu.PrintTitles" localSheetId="17" hidden="1">'9.3.2. sz. mell'!$1:$6</definedName>
    <definedName name="Z_97FEE8B0_D789_49A2_9B6A_B24783AB39CA_.wvu.PrintTitles" localSheetId="18" hidden="1">'9.3.3. sz. mell'!$1:$6</definedName>
  </definedNames>
  <calcPr calcId="191029"/>
  <customWorkbookViews>
    <customWorkbookView name="konyvelo - Egyéni nézet" guid="{97FEE8B0-D789-49A2-9B6A-B24783AB39CA}" mergeInterval="0" personalView="1" maximized="1" windowWidth="1916" windowHeight="805" tabRatio="72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45" l="1"/>
  <c r="H13" i="45"/>
  <c r="G13" i="45"/>
  <c r="E26" i="45"/>
  <c r="D26" i="45"/>
  <c r="E12" i="45"/>
  <c r="D12" i="45"/>
  <c r="C12" i="45"/>
  <c r="G12" i="45"/>
  <c r="H12" i="45"/>
  <c r="I12" i="45"/>
  <c r="C25" i="45"/>
  <c r="D25" i="45"/>
  <c r="E25" i="45"/>
  <c r="G25" i="45"/>
  <c r="H25" i="45"/>
  <c r="I25" i="45"/>
  <c r="C9" i="45"/>
  <c r="D9" i="45"/>
  <c r="D13" i="45" s="1"/>
  <c r="E9" i="45"/>
  <c r="E13" i="45" s="1"/>
  <c r="G9" i="45"/>
  <c r="H9" i="45"/>
  <c r="I9" i="45"/>
  <c r="I13" i="45" s="1"/>
  <c r="C22" i="45"/>
  <c r="C26" i="45" s="1"/>
  <c r="D22" i="45"/>
  <c r="E22" i="45"/>
  <c r="G22" i="45"/>
  <c r="G26" i="45" s="1"/>
  <c r="H22" i="45"/>
  <c r="H26" i="45" s="1"/>
  <c r="I22" i="45"/>
  <c r="I26" i="45" s="1"/>
  <c r="J24" i="45"/>
  <c r="J23" i="45"/>
  <c r="J25" i="45" s="1"/>
  <c r="J19" i="45"/>
  <c r="J20" i="45"/>
  <c r="J21" i="45"/>
  <c r="J18" i="45"/>
  <c r="F24" i="45"/>
  <c r="F23" i="45"/>
  <c r="F19" i="45"/>
  <c r="F20" i="45"/>
  <c r="F21" i="45"/>
  <c r="F18" i="45"/>
  <c r="J11" i="45"/>
  <c r="J10" i="45"/>
  <c r="J12" i="45" s="1"/>
  <c r="J6" i="45"/>
  <c r="J7" i="45"/>
  <c r="J8" i="45"/>
  <c r="J5" i="45"/>
  <c r="C37" i="45"/>
  <c r="D37" i="45"/>
  <c r="E37" i="45"/>
  <c r="D36" i="45"/>
  <c r="E36" i="45"/>
  <c r="E38" i="45" s="1"/>
  <c r="E32" i="45"/>
  <c r="E33" i="45"/>
  <c r="E34" i="45"/>
  <c r="D32" i="45"/>
  <c r="D33" i="45"/>
  <c r="D34" i="45"/>
  <c r="C32" i="45"/>
  <c r="C33" i="45"/>
  <c r="C34" i="45"/>
  <c r="D31" i="45"/>
  <c r="E31" i="45"/>
  <c r="C31" i="45"/>
  <c r="F11" i="45"/>
  <c r="F12" i="45" s="1"/>
  <c r="F10" i="45"/>
  <c r="F8" i="45"/>
  <c r="F7" i="45"/>
  <c r="F6" i="45"/>
  <c r="F5" i="45"/>
  <c r="J9" i="45" l="1"/>
  <c r="J13" i="45" s="1"/>
  <c r="J22" i="45"/>
  <c r="J26" i="45" s="1"/>
  <c r="F9" i="45"/>
  <c r="F13" i="45" s="1"/>
  <c r="C13" i="45"/>
  <c r="F22" i="45"/>
  <c r="F25" i="45"/>
  <c r="D38" i="45"/>
  <c r="C35" i="45"/>
  <c r="D35" i="45"/>
  <c r="C38" i="45"/>
  <c r="E35" i="45"/>
  <c r="F34" i="45"/>
  <c r="F32" i="45"/>
  <c r="F37" i="45"/>
  <c r="F31" i="45"/>
  <c r="F33" i="45"/>
  <c r="F36" i="45"/>
  <c r="Q24" i="31"/>
  <c r="E13" i="31"/>
  <c r="F13" i="31"/>
  <c r="G13" i="31"/>
  <c r="H13" i="31"/>
  <c r="I13" i="31"/>
  <c r="J13" i="31"/>
  <c r="K13" i="31"/>
  <c r="L13" i="31"/>
  <c r="M13" i="31"/>
  <c r="N13" i="31"/>
  <c r="O13" i="31"/>
  <c r="D13" i="31"/>
  <c r="P13" i="31" l="1"/>
  <c r="F26" i="45"/>
  <c r="F38" i="45"/>
  <c r="F35" i="45"/>
  <c r="E197" i="15"/>
  <c r="F197" i="15"/>
  <c r="F211" i="15" s="1"/>
  <c r="F200" i="15"/>
  <c r="F180" i="15"/>
  <c r="E176" i="15"/>
  <c r="F176" i="15"/>
  <c r="F171" i="15"/>
  <c r="E170" i="15"/>
  <c r="F164" i="15"/>
  <c r="F165" i="15"/>
  <c r="F168" i="15"/>
  <c r="F163" i="15"/>
  <c r="E160" i="15"/>
  <c r="E161" i="15"/>
  <c r="E157" i="15"/>
  <c r="F157" i="15"/>
  <c r="G157" i="15"/>
  <c r="F159" i="15"/>
  <c r="F158" i="15"/>
  <c r="F151" i="15"/>
  <c r="F153" i="15"/>
  <c r="F156" i="15"/>
  <c r="F145" i="15"/>
  <c r="E144" i="15"/>
  <c r="E140" i="15"/>
  <c r="F140" i="15"/>
  <c r="F122" i="15"/>
  <c r="F124" i="15"/>
  <c r="F126" i="15"/>
  <c r="F127" i="15"/>
  <c r="F128" i="15"/>
  <c r="F129" i="15"/>
  <c r="F130" i="15"/>
  <c r="F131" i="15"/>
  <c r="F132" i="15"/>
  <c r="F133" i="15"/>
  <c r="F134" i="15"/>
  <c r="F135" i="15"/>
  <c r="F136" i="15"/>
  <c r="F139" i="15"/>
  <c r="E120" i="15"/>
  <c r="F114" i="15"/>
  <c r="E113" i="15"/>
  <c r="F113" i="15"/>
  <c r="F98" i="15"/>
  <c r="F109" i="15"/>
  <c r="F110" i="15"/>
  <c r="F111" i="15"/>
  <c r="F112" i="15"/>
  <c r="F97" i="15"/>
  <c r="E96" i="15"/>
  <c r="E95" i="15" s="1"/>
  <c r="E185" i="15" s="1"/>
  <c r="F91" i="15"/>
  <c r="E56" i="15"/>
  <c r="F56" i="15"/>
  <c r="E38" i="15"/>
  <c r="F41" i="15"/>
  <c r="F42" i="15"/>
  <c r="F44" i="15"/>
  <c r="F45" i="15"/>
  <c r="F49" i="15"/>
  <c r="F40" i="15"/>
  <c r="E28" i="15"/>
  <c r="F28" i="15"/>
  <c r="F22" i="15"/>
  <c r="F21" i="15" s="1"/>
  <c r="E21" i="15"/>
  <c r="E14" i="15"/>
  <c r="F19" i="15"/>
  <c r="F14" i="15" s="1"/>
  <c r="E7" i="15"/>
  <c r="F11" i="15"/>
  <c r="F10" i="15"/>
  <c r="F9" i="15"/>
  <c r="F8" i="15"/>
  <c r="F7" i="15" s="1"/>
  <c r="F160" i="19"/>
  <c r="E144" i="19"/>
  <c r="F156" i="19"/>
  <c r="F151" i="19"/>
  <c r="F122" i="19"/>
  <c r="F124" i="19"/>
  <c r="F125" i="19"/>
  <c r="F126" i="19"/>
  <c r="F128" i="19"/>
  <c r="F130" i="19"/>
  <c r="F131" i="19"/>
  <c r="F132" i="19"/>
  <c r="F133" i="19"/>
  <c r="F135" i="19"/>
  <c r="F139" i="19"/>
  <c r="F121" i="19"/>
  <c r="E120" i="19"/>
  <c r="E113" i="19"/>
  <c r="F114" i="19"/>
  <c r="F98" i="19"/>
  <c r="F100" i="19"/>
  <c r="F103" i="19"/>
  <c r="F105" i="19"/>
  <c r="F109" i="19"/>
  <c r="F112" i="19"/>
  <c r="F97" i="19"/>
  <c r="E96" i="19"/>
  <c r="E79" i="19"/>
  <c r="F82" i="19"/>
  <c r="F79" i="19" s="1"/>
  <c r="F91" i="19" s="1"/>
  <c r="E38" i="19"/>
  <c r="F49" i="19"/>
  <c r="F38" i="19" s="1"/>
  <c r="F66" i="19" s="1"/>
  <c r="F92" i="19" s="1"/>
  <c r="F19" i="19"/>
  <c r="F14" i="19" s="1"/>
  <c r="E14" i="19"/>
  <c r="F168" i="37"/>
  <c r="F165" i="37"/>
  <c r="F122" i="37"/>
  <c r="F124" i="37"/>
  <c r="F126" i="37"/>
  <c r="F129" i="37"/>
  <c r="F131" i="37"/>
  <c r="F132" i="37"/>
  <c r="F133" i="37"/>
  <c r="F139" i="37"/>
  <c r="F121" i="37"/>
  <c r="F119" i="37"/>
  <c r="F114" i="37"/>
  <c r="F98" i="37"/>
  <c r="F109" i="37"/>
  <c r="F111" i="37"/>
  <c r="F97" i="37"/>
  <c r="E161" i="37"/>
  <c r="E120" i="37"/>
  <c r="E113" i="37"/>
  <c r="E96" i="37"/>
  <c r="E56" i="37"/>
  <c r="F56" i="37"/>
  <c r="F66" i="37" s="1"/>
  <c r="F92" i="37" s="1"/>
  <c r="E21" i="37"/>
  <c r="F21" i="37"/>
  <c r="E96" i="23" l="1"/>
  <c r="F122" i="23"/>
  <c r="F124" i="23"/>
  <c r="F125" i="23"/>
  <c r="F127" i="23"/>
  <c r="F128" i="23"/>
  <c r="F131" i="23"/>
  <c r="F132" i="23"/>
  <c r="F135" i="23"/>
  <c r="F136" i="23"/>
  <c r="F139" i="23"/>
  <c r="E120" i="23"/>
  <c r="E113" i="23"/>
  <c r="F113" i="23"/>
  <c r="F109" i="23"/>
  <c r="F111" i="23"/>
  <c r="F112" i="23"/>
  <c r="F97" i="23"/>
  <c r="F91" i="23"/>
  <c r="E38" i="23"/>
  <c r="F38" i="23"/>
  <c r="F66" i="23" s="1"/>
  <c r="F92" i="23" s="1"/>
  <c r="F45" i="23"/>
  <c r="E50" i="15"/>
  <c r="F50" i="15"/>
  <c r="G118" i="2" l="1"/>
  <c r="F88" i="2"/>
  <c r="F27" i="2"/>
  <c r="P22" i="31" l="1"/>
  <c r="E147" i="2" l="1"/>
  <c r="D173" i="2" l="1"/>
  <c r="E173" i="2"/>
  <c r="E19" i="7"/>
  <c r="E31" i="7" s="1"/>
  <c r="G119" i="15"/>
  <c r="D96" i="15"/>
  <c r="D29" i="15"/>
  <c r="G119" i="19"/>
  <c r="F119" i="19" s="1"/>
  <c r="D96" i="19"/>
  <c r="D96" i="37"/>
  <c r="G210" i="37"/>
  <c r="G209" i="37"/>
  <c r="G208" i="37"/>
  <c r="G207" i="37"/>
  <c r="G206" i="37"/>
  <c r="G205" i="37"/>
  <c r="G204" i="37"/>
  <c r="E203" i="37"/>
  <c r="D203" i="37"/>
  <c r="G202" i="37"/>
  <c r="G201" i="37"/>
  <c r="G200" i="37"/>
  <c r="G199" i="37"/>
  <c r="G198" i="37"/>
  <c r="E197" i="37"/>
  <c r="D197" i="37"/>
  <c r="G196" i="37"/>
  <c r="G195" i="37"/>
  <c r="G194" i="37"/>
  <c r="G193" i="37"/>
  <c r="G192" i="37"/>
  <c r="G191" i="37"/>
  <c r="E190" i="37"/>
  <c r="D190" i="37"/>
  <c r="G189" i="37"/>
  <c r="G188" i="37"/>
  <c r="G187" i="37"/>
  <c r="E186" i="37"/>
  <c r="D186" i="37"/>
  <c r="G184" i="37"/>
  <c r="G183" i="37"/>
  <c r="G182" i="37"/>
  <c r="G181" i="37"/>
  <c r="G180" i="37"/>
  <c r="G179" i="37"/>
  <c r="G178" i="37"/>
  <c r="G177" i="37"/>
  <c r="E176" i="37"/>
  <c r="D176" i="37"/>
  <c r="G175" i="37"/>
  <c r="G174" i="37"/>
  <c r="G173" i="37"/>
  <c r="G172" i="37"/>
  <c r="G171" i="37"/>
  <c r="E170" i="37"/>
  <c r="E160" i="37" s="1"/>
  <c r="D170" i="37"/>
  <c r="G170" i="37" s="1"/>
  <c r="G169" i="37"/>
  <c r="G167" i="37"/>
  <c r="F167" i="37" s="1"/>
  <c r="G166" i="37"/>
  <c r="F166" i="37" s="1"/>
  <c r="G164" i="37"/>
  <c r="G163" i="37"/>
  <c r="G162" i="37"/>
  <c r="D161" i="37"/>
  <c r="G159" i="37"/>
  <c r="G158" i="37"/>
  <c r="E157" i="37"/>
  <c r="D157" i="37"/>
  <c r="G157" i="37" s="1"/>
  <c r="G156" i="37"/>
  <c r="G155" i="37"/>
  <c r="G154" i="37"/>
  <c r="G153" i="37"/>
  <c r="G152" i="37"/>
  <c r="G151" i="37"/>
  <c r="G150" i="37"/>
  <c r="G149" i="37"/>
  <c r="G148" i="37"/>
  <c r="G147" i="37"/>
  <c r="G146" i="37"/>
  <c r="G145" i="37"/>
  <c r="E144" i="37"/>
  <c r="D144" i="37"/>
  <c r="G144" i="37" s="1"/>
  <c r="G143" i="37"/>
  <c r="G142" i="37"/>
  <c r="G141" i="37"/>
  <c r="E140" i="37"/>
  <c r="E95" i="37" s="1"/>
  <c r="E185" i="37" s="1"/>
  <c r="D140" i="37"/>
  <c r="G138" i="37"/>
  <c r="F138" i="37" s="1"/>
  <c r="G137" i="37"/>
  <c r="F137" i="37" s="1"/>
  <c r="G136" i="37"/>
  <c r="F136" i="37" s="1"/>
  <c r="G135" i="37"/>
  <c r="F135" i="37" s="1"/>
  <c r="G134" i="37"/>
  <c r="F134" i="37" s="1"/>
  <c r="G130" i="37"/>
  <c r="F130" i="37" s="1"/>
  <c r="G128" i="37"/>
  <c r="F128" i="37" s="1"/>
  <c r="G127" i="37"/>
  <c r="F127" i="37" s="1"/>
  <c r="G125" i="37"/>
  <c r="F125" i="37" s="1"/>
  <c r="G123" i="37"/>
  <c r="D120" i="37"/>
  <c r="G118" i="37"/>
  <c r="F118" i="37" s="1"/>
  <c r="G117" i="37"/>
  <c r="F117" i="37" s="1"/>
  <c r="G116" i="37"/>
  <c r="F116" i="37" s="1"/>
  <c r="G115" i="37"/>
  <c r="D113" i="37"/>
  <c r="G112" i="37"/>
  <c r="F112" i="37" s="1"/>
  <c r="G110" i="37"/>
  <c r="F110" i="37" s="1"/>
  <c r="G108" i="37"/>
  <c r="F108" i="37" s="1"/>
  <c r="G107" i="37"/>
  <c r="F107" i="37" s="1"/>
  <c r="G106" i="37"/>
  <c r="F106" i="37" s="1"/>
  <c r="G105" i="37"/>
  <c r="F105" i="37" s="1"/>
  <c r="G104" i="37"/>
  <c r="F104" i="37" s="1"/>
  <c r="G103" i="37"/>
  <c r="F103" i="37" s="1"/>
  <c r="G102" i="37"/>
  <c r="F102" i="37" s="1"/>
  <c r="G101" i="37"/>
  <c r="F101" i="37" s="1"/>
  <c r="G100" i="37"/>
  <c r="F100" i="37" s="1"/>
  <c r="G99" i="37"/>
  <c r="G90" i="37"/>
  <c r="G89" i="37"/>
  <c r="G88" i="37"/>
  <c r="G87" i="37"/>
  <c r="G86" i="37"/>
  <c r="G85" i="37"/>
  <c r="E84" i="37"/>
  <c r="G84" i="37" s="1"/>
  <c r="D84" i="37"/>
  <c r="G83" i="37"/>
  <c r="G82" i="37"/>
  <c r="G81" i="37"/>
  <c r="G80" i="37"/>
  <c r="E79" i="37"/>
  <c r="D79" i="37"/>
  <c r="G78" i="37"/>
  <c r="G77" i="37"/>
  <c r="E76" i="37"/>
  <c r="D76" i="37"/>
  <c r="G75" i="37"/>
  <c r="G74" i="37"/>
  <c r="G73" i="37"/>
  <c r="G72" i="37"/>
  <c r="E71" i="37"/>
  <c r="G71" i="37" s="1"/>
  <c r="D71" i="37"/>
  <c r="G70" i="37"/>
  <c r="G69" i="37"/>
  <c r="G68" i="37"/>
  <c r="E67" i="37"/>
  <c r="D67" i="37"/>
  <c r="G65" i="37"/>
  <c r="G64" i="37"/>
  <c r="G63" i="37"/>
  <c r="G62" i="37"/>
  <c r="E61" i="37"/>
  <c r="D61" i="37"/>
  <c r="G60" i="37"/>
  <c r="G58" i="37"/>
  <c r="G57" i="37"/>
  <c r="G56" i="37" s="1"/>
  <c r="D56" i="37"/>
  <c r="G55" i="37"/>
  <c r="G54" i="37"/>
  <c r="G53" i="37"/>
  <c r="G52" i="37"/>
  <c r="G51" i="37"/>
  <c r="E50" i="37"/>
  <c r="D50" i="37"/>
  <c r="G49" i="37"/>
  <c r="G48" i="37"/>
  <c r="G47" i="37"/>
  <c r="G46" i="37"/>
  <c r="G45" i="37"/>
  <c r="G44" i="37"/>
  <c r="G43" i="37"/>
  <c r="G42" i="37"/>
  <c r="G41" i="37"/>
  <c r="G40" i="37"/>
  <c r="G39" i="37"/>
  <c r="E38" i="37"/>
  <c r="D38" i="37"/>
  <c r="G37" i="37"/>
  <c r="G36" i="37"/>
  <c r="G35" i="37"/>
  <c r="G34" i="37"/>
  <c r="G33" i="37"/>
  <c r="G32" i="37"/>
  <c r="G31" i="37"/>
  <c r="G30" i="37"/>
  <c r="E28" i="37"/>
  <c r="D28" i="37"/>
  <c r="G27" i="37"/>
  <c r="G25" i="37"/>
  <c r="G24" i="37"/>
  <c r="G23" i="37"/>
  <c r="D21" i="37"/>
  <c r="G20" i="37"/>
  <c r="G19" i="37"/>
  <c r="G18" i="37"/>
  <c r="G17" i="37"/>
  <c r="G16" i="37"/>
  <c r="G15" i="37"/>
  <c r="E14" i="37"/>
  <c r="D14" i="37"/>
  <c r="G13" i="37"/>
  <c r="G12" i="37"/>
  <c r="G11" i="37"/>
  <c r="G10" i="37"/>
  <c r="G9" i="37"/>
  <c r="G8" i="37"/>
  <c r="E7" i="37"/>
  <c r="D7" i="37"/>
  <c r="G210" i="23"/>
  <c r="G209" i="23"/>
  <c r="G208" i="23"/>
  <c r="G207" i="23"/>
  <c r="G206" i="23"/>
  <c r="G205" i="23"/>
  <c r="G204" i="23"/>
  <c r="E203" i="23"/>
  <c r="D203" i="23"/>
  <c r="G202" i="23"/>
  <c r="G201" i="23"/>
  <c r="G200" i="23"/>
  <c r="G199" i="23"/>
  <c r="G198" i="23"/>
  <c r="E197" i="23"/>
  <c r="D197" i="23"/>
  <c r="G197" i="23" s="1"/>
  <c r="G196" i="23"/>
  <c r="G195" i="23"/>
  <c r="G194" i="23"/>
  <c r="G193" i="23"/>
  <c r="G192" i="23"/>
  <c r="G191" i="23"/>
  <c r="E190" i="23"/>
  <c r="D190" i="23"/>
  <c r="D211" i="23" s="1"/>
  <c r="G189" i="23"/>
  <c r="G188" i="23"/>
  <c r="G187" i="23"/>
  <c r="E186" i="23"/>
  <c r="E211" i="23" s="1"/>
  <c r="D186" i="23"/>
  <c r="G184" i="23"/>
  <c r="G183" i="23"/>
  <c r="G182" i="23"/>
  <c r="G181" i="23"/>
  <c r="G180" i="23"/>
  <c r="G179" i="23"/>
  <c r="G178" i="23"/>
  <c r="G177" i="23"/>
  <c r="E176" i="23"/>
  <c r="D176" i="23"/>
  <c r="G175" i="23"/>
  <c r="G174" i="23"/>
  <c r="G173" i="23"/>
  <c r="G172" i="23"/>
  <c r="G171" i="23"/>
  <c r="E170" i="23"/>
  <c r="D170" i="23"/>
  <c r="G169" i="23"/>
  <c r="G168" i="23"/>
  <c r="G167" i="23"/>
  <c r="G166" i="23"/>
  <c r="G165" i="23"/>
  <c r="G164" i="23"/>
  <c r="G163" i="23"/>
  <c r="G162" i="23"/>
  <c r="E161" i="23"/>
  <c r="D161" i="23"/>
  <c r="D160" i="23" s="1"/>
  <c r="G159" i="23"/>
  <c r="G158" i="23"/>
  <c r="E157" i="23"/>
  <c r="D157" i="23"/>
  <c r="G157" i="23" s="1"/>
  <c r="G156" i="23"/>
  <c r="G155" i="23"/>
  <c r="G154" i="23"/>
  <c r="G153" i="23"/>
  <c r="G152" i="23"/>
  <c r="G151" i="23"/>
  <c r="G150" i="23"/>
  <c r="G149" i="23"/>
  <c r="G148" i="23"/>
  <c r="G147" i="23"/>
  <c r="G146" i="23"/>
  <c r="G145" i="23"/>
  <c r="E144" i="23"/>
  <c r="D144" i="23"/>
  <c r="G143" i="23"/>
  <c r="G142" i="23"/>
  <c r="G141" i="23"/>
  <c r="E140" i="23"/>
  <c r="E95" i="23" s="1"/>
  <c r="D140" i="23"/>
  <c r="G138" i="23"/>
  <c r="F138" i="23" s="1"/>
  <c r="G137" i="23"/>
  <c r="F137" i="23" s="1"/>
  <c r="G134" i="23"/>
  <c r="F134" i="23" s="1"/>
  <c r="G133" i="23"/>
  <c r="F133" i="23" s="1"/>
  <c r="G130" i="23"/>
  <c r="F130" i="23" s="1"/>
  <c r="G129" i="23"/>
  <c r="F129" i="23" s="1"/>
  <c r="G126" i="23"/>
  <c r="F126" i="23" s="1"/>
  <c r="G123" i="23"/>
  <c r="F123" i="23" s="1"/>
  <c r="G121" i="23"/>
  <c r="D120" i="23"/>
  <c r="G118" i="23"/>
  <c r="G117" i="23"/>
  <c r="G116" i="23"/>
  <c r="G115" i="23"/>
  <c r="G114" i="23"/>
  <c r="D113" i="23"/>
  <c r="G110" i="23"/>
  <c r="F110" i="23" s="1"/>
  <c r="G108" i="23"/>
  <c r="F108" i="23" s="1"/>
  <c r="G107" i="23"/>
  <c r="F107" i="23" s="1"/>
  <c r="G106" i="23"/>
  <c r="F106" i="23" s="1"/>
  <c r="G105" i="23"/>
  <c r="F105" i="23" s="1"/>
  <c r="G104" i="23"/>
  <c r="F104" i="23" s="1"/>
  <c r="G103" i="23"/>
  <c r="F103" i="23" s="1"/>
  <c r="G102" i="23"/>
  <c r="F102" i="23" s="1"/>
  <c r="G101" i="23"/>
  <c r="F101" i="23" s="1"/>
  <c r="G100" i="23"/>
  <c r="F100" i="23" s="1"/>
  <c r="G99" i="23"/>
  <c r="F99" i="23" s="1"/>
  <c r="G98" i="23"/>
  <c r="D96" i="23"/>
  <c r="G90" i="23"/>
  <c r="G89" i="23"/>
  <c r="G88" i="23"/>
  <c r="G87" i="23"/>
  <c r="G86" i="23"/>
  <c r="G85" i="23"/>
  <c r="E84" i="23"/>
  <c r="D84" i="23"/>
  <c r="G84" i="23" s="1"/>
  <c r="G83" i="23"/>
  <c r="G82" i="23"/>
  <c r="F82" i="23" s="1"/>
  <c r="G81" i="23"/>
  <c r="G80" i="23"/>
  <c r="E79" i="23"/>
  <c r="D79" i="23"/>
  <c r="G78" i="23"/>
  <c r="G77" i="23"/>
  <c r="E76" i="23"/>
  <c r="D76" i="23"/>
  <c r="G75" i="23"/>
  <c r="G74" i="23"/>
  <c r="G73" i="23"/>
  <c r="G72" i="23"/>
  <c r="E71" i="23"/>
  <c r="D71" i="23"/>
  <c r="G70" i="23"/>
  <c r="G69" i="23"/>
  <c r="G68" i="23"/>
  <c r="E67" i="23"/>
  <c r="E91" i="23" s="1"/>
  <c r="D67" i="23"/>
  <c r="G65" i="23"/>
  <c r="G64" i="23"/>
  <c r="G63" i="23"/>
  <c r="G62" i="23"/>
  <c r="E61" i="23"/>
  <c r="D61" i="23"/>
  <c r="G60" i="23"/>
  <c r="G59" i="23"/>
  <c r="G58" i="23"/>
  <c r="G57" i="23"/>
  <c r="E56" i="23"/>
  <c r="D56" i="23"/>
  <c r="G55" i="23"/>
  <c r="G54" i="23"/>
  <c r="G53" i="23"/>
  <c r="G52" i="23"/>
  <c r="G51" i="23"/>
  <c r="E50" i="23"/>
  <c r="D50" i="23"/>
  <c r="G49" i="23"/>
  <c r="G48" i="23"/>
  <c r="G47" i="23"/>
  <c r="G46" i="23"/>
  <c r="G44" i="23"/>
  <c r="G43" i="23"/>
  <c r="G42" i="23"/>
  <c r="G41" i="23"/>
  <c r="G40" i="23"/>
  <c r="G39" i="23"/>
  <c r="D38" i="23"/>
  <c r="G37" i="23"/>
  <c r="G36" i="23"/>
  <c r="G35" i="23"/>
  <c r="G34" i="23"/>
  <c r="G33" i="23"/>
  <c r="G32" i="23"/>
  <c r="G31" i="23"/>
  <c r="G30" i="23"/>
  <c r="E28" i="23"/>
  <c r="D28" i="23"/>
  <c r="G27" i="23"/>
  <c r="G26" i="23"/>
  <c r="G25" i="23"/>
  <c r="G24" i="23"/>
  <c r="G23" i="23"/>
  <c r="E21" i="23"/>
  <c r="D21" i="23"/>
  <c r="G20" i="23"/>
  <c r="G19" i="23"/>
  <c r="G18" i="23"/>
  <c r="G17" i="23"/>
  <c r="G16" i="23"/>
  <c r="G15" i="23"/>
  <c r="E14" i="23"/>
  <c r="D14" i="23"/>
  <c r="G13" i="23"/>
  <c r="G12" i="23"/>
  <c r="G11" i="23"/>
  <c r="G10" i="23"/>
  <c r="G9" i="23"/>
  <c r="G8" i="23"/>
  <c r="E7" i="23"/>
  <c r="D7" i="23"/>
  <c r="G210" i="19"/>
  <c r="G209" i="19"/>
  <c r="G208" i="19"/>
  <c r="G207" i="19"/>
  <c r="G206" i="19"/>
  <c r="G205" i="19"/>
  <c r="G204" i="19"/>
  <c r="E203" i="19"/>
  <c r="D203" i="19"/>
  <c r="G202" i="19"/>
  <c r="G201" i="19"/>
  <c r="G200" i="19"/>
  <c r="G199" i="19"/>
  <c r="G198" i="19"/>
  <c r="E197" i="19"/>
  <c r="D197" i="19"/>
  <c r="G196" i="19"/>
  <c r="G195" i="19"/>
  <c r="G194" i="19"/>
  <c r="G193" i="19"/>
  <c r="G192" i="19"/>
  <c r="G191" i="19"/>
  <c r="E190" i="19"/>
  <c r="D190" i="19"/>
  <c r="G189" i="19"/>
  <c r="G188" i="19"/>
  <c r="G187" i="19"/>
  <c r="E186" i="19"/>
  <c r="E211" i="19" s="1"/>
  <c r="D186" i="19"/>
  <c r="G184" i="19"/>
  <c r="G183" i="19"/>
  <c r="G182" i="19"/>
  <c r="G181" i="19"/>
  <c r="G180" i="19"/>
  <c r="G179" i="19"/>
  <c r="G178" i="19"/>
  <c r="G177" i="19"/>
  <c r="E176" i="19"/>
  <c r="E123" i="2" s="1"/>
  <c r="D176" i="19"/>
  <c r="G175" i="19"/>
  <c r="G174" i="19"/>
  <c r="G173" i="19"/>
  <c r="G172" i="19"/>
  <c r="G171" i="19"/>
  <c r="E170" i="19"/>
  <c r="D170" i="19"/>
  <c r="G169" i="19"/>
  <c r="G168" i="19"/>
  <c r="G167" i="19"/>
  <c r="G166" i="19"/>
  <c r="G165" i="19"/>
  <c r="G164" i="19"/>
  <c r="G163" i="19"/>
  <c r="G162" i="19"/>
  <c r="E161" i="19"/>
  <c r="E160" i="19" s="1"/>
  <c r="D161" i="19"/>
  <c r="G159" i="19"/>
  <c r="G158" i="19"/>
  <c r="E157" i="19"/>
  <c r="D157" i="19"/>
  <c r="G155" i="19"/>
  <c r="F155" i="19" s="1"/>
  <c r="G154" i="19"/>
  <c r="F154" i="19" s="1"/>
  <c r="G153" i="19"/>
  <c r="F153" i="19" s="1"/>
  <c r="G152" i="19"/>
  <c r="F152" i="19" s="1"/>
  <c r="F144" i="19" s="1"/>
  <c r="G150" i="19"/>
  <c r="G149" i="19"/>
  <c r="G148" i="19"/>
  <c r="G147" i="19"/>
  <c r="G146" i="19"/>
  <c r="G145" i="19"/>
  <c r="D144" i="19"/>
  <c r="G143" i="19"/>
  <c r="G142" i="19"/>
  <c r="G141" i="19"/>
  <c r="E140" i="19"/>
  <c r="E95" i="19" s="1"/>
  <c r="E185" i="19" s="1"/>
  <c r="E212" i="19" s="1"/>
  <c r="D140" i="19"/>
  <c r="G138" i="19"/>
  <c r="F138" i="19" s="1"/>
  <c r="G137" i="19"/>
  <c r="F137" i="19" s="1"/>
  <c r="G136" i="19"/>
  <c r="F136" i="19" s="1"/>
  <c r="G134" i="19"/>
  <c r="F134" i="19" s="1"/>
  <c r="G129" i="19"/>
  <c r="F129" i="19" s="1"/>
  <c r="G127" i="19"/>
  <c r="F127" i="19" s="1"/>
  <c r="G123" i="19"/>
  <c r="D120" i="19"/>
  <c r="G118" i="19"/>
  <c r="F118" i="19" s="1"/>
  <c r="G117" i="19"/>
  <c r="F117" i="19" s="1"/>
  <c r="G116" i="19"/>
  <c r="F116" i="19" s="1"/>
  <c r="G115" i="19"/>
  <c r="D113" i="19"/>
  <c r="G111" i="19"/>
  <c r="F111" i="19" s="1"/>
  <c r="G110" i="19"/>
  <c r="F110" i="19" s="1"/>
  <c r="G108" i="19"/>
  <c r="F108" i="19" s="1"/>
  <c r="G107" i="19"/>
  <c r="F107" i="19" s="1"/>
  <c r="G106" i="19"/>
  <c r="F106" i="19" s="1"/>
  <c r="G104" i="19"/>
  <c r="F104" i="19" s="1"/>
  <c r="G102" i="19"/>
  <c r="F102" i="19" s="1"/>
  <c r="G101" i="19"/>
  <c r="F101" i="19" s="1"/>
  <c r="G99" i="19"/>
  <c r="G90" i="19"/>
  <c r="G89" i="19"/>
  <c r="G88" i="19"/>
  <c r="G87" i="19"/>
  <c r="G86" i="19"/>
  <c r="G85" i="19"/>
  <c r="E84" i="19"/>
  <c r="D84" i="19"/>
  <c r="G83" i="19"/>
  <c r="G81" i="19"/>
  <c r="G80" i="19"/>
  <c r="D79" i="19"/>
  <c r="G78" i="19"/>
  <c r="G77" i="19"/>
  <c r="E76" i="19"/>
  <c r="D76" i="19"/>
  <c r="G75" i="19"/>
  <c r="G74" i="19"/>
  <c r="G73" i="19"/>
  <c r="G72" i="19"/>
  <c r="E71" i="19"/>
  <c r="D71" i="19"/>
  <c r="G70" i="19"/>
  <c r="G69" i="19"/>
  <c r="G68" i="19"/>
  <c r="E67" i="19"/>
  <c r="E91" i="19" s="1"/>
  <c r="D67" i="19"/>
  <c r="G65" i="19"/>
  <c r="G64" i="19"/>
  <c r="G63" i="19"/>
  <c r="G62" i="19"/>
  <c r="E61" i="19"/>
  <c r="D61" i="19"/>
  <c r="G60" i="19"/>
  <c r="G59" i="19"/>
  <c r="G58" i="19"/>
  <c r="G57" i="19"/>
  <c r="E56" i="19"/>
  <c r="D56" i="19"/>
  <c r="G55" i="19"/>
  <c r="G54" i="19"/>
  <c r="G53" i="19"/>
  <c r="G52" i="19"/>
  <c r="G51" i="19"/>
  <c r="E50" i="19"/>
  <c r="D50" i="19"/>
  <c r="G48" i="19"/>
  <c r="G47" i="19"/>
  <c r="G46" i="19"/>
  <c r="G45" i="19"/>
  <c r="G44" i="19"/>
  <c r="G43" i="19"/>
  <c r="G42" i="19"/>
  <c r="G41" i="19"/>
  <c r="G40" i="19"/>
  <c r="G39" i="19"/>
  <c r="D38" i="19"/>
  <c r="G37" i="19"/>
  <c r="G36" i="19"/>
  <c r="G35" i="19"/>
  <c r="G34" i="19"/>
  <c r="G33" i="19"/>
  <c r="G32" i="19"/>
  <c r="G31" i="19"/>
  <c r="G30" i="19"/>
  <c r="E28" i="19"/>
  <c r="D28" i="19"/>
  <c r="G27" i="19"/>
  <c r="G26" i="19"/>
  <c r="G25" i="19"/>
  <c r="G24" i="19"/>
  <c r="G23" i="19"/>
  <c r="E21" i="19"/>
  <c r="D21" i="19"/>
  <c r="G20" i="19"/>
  <c r="G18" i="19"/>
  <c r="G17" i="19"/>
  <c r="G16" i="19"/>
  <c r="G15" i="19"/>
  <c r="D14" i="19"/>
  <c r="G13" i="19"/>
  <c r="G12" i="19"/>
  <c r="G11" i="19"/>
  <c r="G10" i="19"/>
  <c r="G9" i="19"/>
  <c r="G8" i="19"/>
  <c r="G7" i="19" s="1"/>
  <c r="E7" i="19"/>
  <c r="D7" i="19"/>
  <c r="G23" i="7"/>
  <c r="H20" i="7"/>
  <c r="P16" i="31"/>
  <c r="P5" i="31"/>
  <c r="P6" i="31"/>
  <c r="P7" i="31"/>
  <c r="P8" i="31"/>
  <c r="P9" i="31"/>
  <c r="P10" i="31"/>
  <c r="P11" i="31"/>
  <c r="P12" i="31"/>
  <c r="P4" i="31"/>
  <c r="D26" i="7"/>
  <c r="E12" i="7"/>
  <c r="D12" i="7"/>
  <c r="E8" i="7"/>
  <c r="D8" i="7"/>
  <c r="G20" i="6"/>
  <c r="G21" i="6"/>
  <c r="D8" i="6"/>
  <c r="E8" i="6"/>
  <c r="E174" i="2"/>
  <c r="D174" i="2"/>
  <c r="G156" i="2"/>
  <c r="H21" i="6" s="1"/>
  <c r="G155" i="2"/>
  <c r="H20" i="6" s="1"/>
  <c r="E150" i="2"/>
  <c r="E151" i="2"/>
  <c r="E152" i="2"/>
  <c r="E153" i="2"/>
  <c r="E154" i="2"/>
  <c r="D151" i="2"/>
  <c r="G151" i="2" s="1"/>
  <c r="H23" i="6" s="1"/>
  <c r="D152" i="2"/>
  <c r="G152" i="2" s="1"/>
  <c r="D153" i="2"/>
  <c r="G153" i="2" s="1"/>
  <c r="D154" i="2"/>
  <c r="G154" i="2" s="1"/>
  <c r="D150" i="2"/>
  <c r="E145" i="2"/>
  <c r="E146" i="2"/>
  <c r="G146" i="2" s="1"/>
  <c r="H19" i="6"/>
  <c r="E148" i="2"/>
  <c r="D148" i="2"/>
  <c r="D145" i="2"/>
  <c r="G18" i="6" s="1"/>
  <c r="E138" i="2"/>
  <c r="E139" i="2"/>
  <c r="E140" i="2"/>
  <c r="E141" i="2"/>
  <c r="E142" i="2"/>
  <c r="E143" i="2"/>
  <c r="D139" i="2"/>
  <c r="D140" i="2"/>
  <c r="D141" i="2"/>
  <c r="D142" i="2"/>
  <c r="G142" i="2" s="1"/>
  <c r="D143" i="2"/>
  <c r="D138" i="2"/>
  <c r="E134" i="2"/>
  <c r="H17" i="6" s="1"/>
  <c r="E135" i="2"/>
  <c r="E136" i="2"/>
  <c r="D135" i="2"/>
  <c r="G15" i="6" s="1"/>
  <c r="D136" i="2"/>
  <c r="G16" i="6" s="1"/>
  <c r="D134" i="2"/>
  <c r="E124" i="2"/>
  <c r="E125" i="2"/>
  <c r="E126" i="2"/>
  <c r="E127" i="2"/>
  <c r="E128" i="2"/>
  <c r="E129" i="2"/>
  <c r="E130" i="2"/>
  <c r="E131" i="2"/>
  <c r="D124" i="2"/>
  <c r="G124" i="2" s="1"/>
  <c r="F124" i="2" s="1"/>
  <c r="D125" i="2"/>
  <c r="G125" i="2" s="1"/>
  <c r="F125" i="2" s="1"/>
  <c r="D126" i="2"/>
  <c r="G126" i="2" s="1"/>
  <c r="F126" i="2" s="1"/>
  <c r="D127" i="2"/>
  <c r="D128" i="2"/>
  <c r="G128" i="2" s="1"/>
  <c r="F128" i="2" s="1"/>
  <c r="D129" i="2"/>
  <c r="G129" i="2" s="1"/>
  <c r="F129" i="2" s="1"/>
  <c r="D130" i="2"/>
  <c r="G130" i="2" s="1"/>
  <c r="F130" i="2" s="1"/>
  <c r="D131" i="2"/>
  <c r="G131" i="2" s="1"/>
  <c r="F131" i="2" s="1"/>
  <c r="E122" i="2"/>
  <c r="D122" i="2"/>
  <c r="E120" i="2"/>
  <c r="D120" i="2"/>
  <c r="G8" i="7" s="1"/>
  <c r="E116" i="2"/>
  <c r="E117" i="2"/>
  <c r="D116" i="2"/>
  <c r="D117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D103" i="2"/>
  <c r="D104" i="2"/>
  <c r="G104" i="2" s="1"/>
  <c r="F104" i="2" s="1"/>
  <c r="D105" i="2"/>
  <c r="G105" i="2" s="1"/>
  <c r="F105" i="2" s="1"/>
  <c r="D106" i="2"/>
  <c r="G106" i="2" s="1"/>
  <c r="F106" i="2" s="1"/>
  <c r="D107" i="2"/>
  <c r="G107" i="2" s="1"/>
  <c r="F107" i="2" s="1"/>
  <c r="D108" i="2"/>
  <c r="D109" i="2"/>
  <c r="D110" i="2"/>
  <c r="G110" i="2" s="1"/>
  <c r="F110" i="2" s="1"/>
  <c r="D111" i="2"/>
  <c r="D112" i="2"/>
  <c r="G112" i="2" s="1"/>
  <c r="F112" i="2" s="1"/>
  <c r="D113" i="2"/>
  <c r="G113" i="2" s="1"/>
  <c r="F113" i="2" s="1"/>
  <c r="D114" i="2"/>
  <c r="G215" i="37"/>
  <c r="G214" i="37"/>
  <c r="G215" i="23"/>
  <c r="G214" i="23"/>
  <c r="G215" i="19"/>
  <c r="G214" i="19"/>
  <c r="G214" i="15"/>
  <c r="G210" i="15"/>
  <c r="G209" i="15"/>
  <c r="G205" i="15"/>
  <c r="G206" i="15"/>
  <c r="G207" i="15"/>
  <c r="G208" i="15"/>
  <c r="G204" i="15"/>
  <c r="E203" i="15"/>
  <c r="D203" i="15"/>
  <c r="G199" i="15"/>
  <c r="G201" i="15"/>
  <c r="G202" i="15"/>
  <c r="G198" i="15"/>
  <c r="D197" i="15"/>
  <c r="G192" i="15"/>
  <c r="G193" i="15"/>
  <c r="G194" i="15"/>
  <c r="G195" i="15"/>
  <c r="G196" i="15"/>
  <c r="G191" i="15"/>
  <c r="E190" i="15"/>
  <c r="D190" i="15"/>
  <c r="G190" i="15"/>
  <c r="G188" i="15"/>
  <c r="G189" i="15"/>
  <c r="G187" i="15"/>
  <c r="E186" i="15"/>
  <c r="D186" i="15"/>
  <c r="G178" i="15"/>
  <c r="G179" i="15"/>
  <c r="G181" i="15"/>
  <c r="G182" i="15"/>
  <c r="G183" i="15"/>
  <c r="G184" i="15"/>
  <c r="G177" i="15"/>
  <c r="G176" i="15" s="1"/>
  <c r="D176" i="15"/>
  <c r="G172" i="15"/>
  <c r="G173" i="15"/>
  <c r="F173" i="15" s="1"/>
  <c r="G174" i="15"/>
  <c r="F174" i="15" s="1"/>
  <c r="G175" i="15"/>
  <c r="F175" i="15" s="1"/>
  <c r="E121" i="2"/>
  <c r="D170" i="15"/>
  <c r="G166" i="15"/>
  <c r="G167" i="15"/>
  <c r="F167" i="15" s="1"/>
  <c r="G169" i="15"/>
  <c r="F169" i="15" s="1"/>
  <c r="G162" i="15"/>
  <c r="D161" i="15"/>
  <c r="D157" i="15"/>
  <c r="G146" i="15"/>
  <c r="G147" i="15"/>
  <c r="F147" i="15" s="1"/>
  <c r="G148" i="15"/>
  <c r="F148" i="15" s="1"/>
  <c r="G149" i="15"/>
  <c r="F149" i="15" s="1"/>
  <c r="G150" i="15"/>
  <c r="F150" i="15" s="1"/>
  <c r="G152" i="15"/>
  <c r="F152" i="15" s="1"/>
  <c r="G154" i="15"/>
  <c r="F154" i="15" s="1"/>
  <c r="G155" i="15"/>
  <c r="F155" i="15" s="1"/>
  <c r="G142" i="15"/>
  <c r="G143" i="15"/>
  <c r="G141" i="15"/>
  <c r="G140" i="15" s="1"/>
  <c r="G137" i="15"/>
  <c r="F137" i="15" s="1"/>
  <c r="G138" i="15"/>
  <c r="F138" i="15" s="1"/>
  <c r="D140" i="15"/>
  <c r="D113" i="15"/>
  <c r="D120" i="15"/>
  <c r="G90" i="15"/>
  <c r="G89" i="15"/>
  <c r="G85" i="15"/>
  <c r="G86" i="15"/>
  <c r="E84" i="15"/>
  <c r="D84" i="15"/>
  <c r="G81" i="15"/>
  <c r="G82" i="15"/>
  <c r="G83" i="15"/>
  <c r="G80" i="15"/>
  <c r="E79" i="15"/>
  <c r="D79" i="15"/>
  <c r="G78" i="15"/>
  <c r="G77" i="15"/>
  <c r="E76" i="15"/>
  <c r="D76" i="15"/>
  <c r="G73" i="15"/>
  <c r="G74" i="15"/>
  <c r="G75" i="15"/>
  <c r="G72" i="15"/>
  <c r="E71" i="15"/>
  <c r="D71" i="15"/>
  <c r="G69" i="15"/>
  <c r="G70" i="15"/>
  <c r="G68" i="15"/>
  <c r="E67" i="15"/>
  <c r="D67" i="15"/>
  <c r="G67" i="15" s="1"/>
  <c r="G63" i="15"/>
  <c r="G64" i="15"/>
  <c r="G65" i="15"/>
  <c r="G62" i="15"/>
  <c r="E61" i="15"/>
  <c r="E66" i="15" s="1"/>
  <c r="D61" i="15"/>
  <c r="D21" i="15"/>
  <c r="E87" i="2"/>
  <c r="D87" i="2"/>
  <c r="E86" i="2"/>
  <c r="D86" i="2"/>
  <c r="E82" i="2"/>
  <c r="E83" i="2"/>
  <c r="E84" i="2"/>
  <c r="E85" i="2"/>
  <c r="D83" i="2"/>
  <c r="D84" i="2"/>
  <c r="D85" i="2"/>
  <c r="D82" i="2"/>
  <c r="E80" i="2"/>
  <c r="E79" i="2"/>
  <c r="G79" i="2" s="1"/>
  <c r="E78" i="2"/>
  <c r="D80" i="2"/>
  <c r="D17" i="6" s="1"/>
  <c r="D78" i="2"/>
  <c r="D22" i="7" s="1"/>
  <c r="E76" i="2"/>
  <c r="E75" i="2"/>
  <c r="D76" i="2"/>
  <c r="D16" i="6" s="1"/>
  <c r="D75" i="2"/>
  <c r="D15" i="6" s="1"/>
  <c r="E70" i="2"/>
  <c r="E71" i="2"/>
  <c r="E72" i="2"/>
  <c r="G72" i="2" s="1"/>
  <c r="E73" i="2"/>
  <c r="D71" i="2"/>
  <c r="D73" i="2"/>
  <c r="D70" i="2"/>
  <c r="E68" i="2"/>
  <c r="E67" i="2"/>
  <c r="E66" i="2"/>
  <c r="G66" i="2" s="1"/>
  <c r="E26" i="7" s="1"/>
  <c r="D67" i="2"/>
  <c r="D20" i="6" s="1"/>
  <c r="D68" i="2"/>
  <c r="G68" i="2" s="1"/>
  <c r="E28" i="7" s="1"/>
  <c r="E61" i="2"/>
  <c r="E62" i="2"/>
  <c r="E60" i="2"/>
  <c r="D61" i="2"/>
  <c r="D62" i="2"/>
  <c r="D11" i="7" s="1"/>
  <c r="D60" i="2"/>
  <c r="G60" i="15"/>
  <c r="G59" i="15"/>
  <c r="G57" i="15"/>
  <c r="D56" i="15"/>
  <c r="E55" i="2"/>
  <c r="E58" i="2"/>
  <c r="D56" i="2"/>
  <c r="D57" i="2"/>
  <c r="F57" i="2" s="1"/>
  <c r="F54" i="2" s="1"/>
  <c r="D58" i="2"/>
  <c r="D12" i="6" s="1"/>
  <c r="D55" i="2"/>
  <c r="E49" i="2"/>
  <c r="E50" i="2"/>
  <c r="E51" i="2"/>
  <c r="E52" i="2"/>
  <c r="E53" i="2"/>
  <c r="D50" i="2"/>
  <c r="D51" i="2"/>
  <c r="D52" i="2"/>
  <c r="D53" i="2"/>
  <c r="D49" i="2"/>
  <c r="G52" i="15"/>
  <c r="G53" i="15"/>
  <c r="G54" i="15"/>
  <c r="G52" i="2" s="1"/>
  <c r="G55" i="15"/>
  <c r="G53" i="2" s="1"/>
  <c r="G51" i="15"/>
  <c r="G43" i="15"/>
  <c r="F43" i="15" s="1"/>
  <c r="G46" i="15"/>
  <c r="G47" i="15"/>
  <c r="G48" i="15"/>
  <c r="F48" i="15" s="1"/>
  <c r="G39" i="15"/>
  <c r="G38" i="15" s="1"/>
  <c r="D50" i="15"/>
  <c r="D38" i="15"/>
  <c r="E37" i="2"/>
  <c r="E38" i="2"/>
  <c r="E39" i="2"/>
  <c r="E40" i="2"/>
  <c r="E41" i="2"/>
  <c r="E42" i="2"/>
  <c r="E43" i="2"/>
  <c r="E44" i="2"/>
  <c r="E45" i="2"/>
  <c r="E46" i="2"/>
  <c r="E47" i="2"/>
  <c r="D38" i="2"/>
  <c r="D39" i="2"/>
  <c r="D40" i="2"/>
  <c r="F40" i="2" s="1"/>
  <c r="D41" i="2"/>
  <c r="D42" i="2"/>
  <c r="D43" i="2"/>
  <c r="D44" i="2"/>
  <c r="D45" i="2"/>
  <c r="D46" i="2"/>
  <c r="D47" i="2"/>
  <c r="D37" i="2"/>
  <c r="D7" i="2"/>
  <c r="E7" i="2"/>
  <c r="D8" i="2"/>
  <c r="E8" i="2"/>
  <c r="D9" i="2"/>
  <c r="E9" i="2"/>
  <c r="D10" i="2"/>
  <c r="E10" i="2"/>
  <c r="D11" i="2"/>
  <c r="E11" i="2"/>
  <c r="D12" i="2"/>
  <c r="E12" i="2"/>
  <c r="D14" i="2"/>
  <c r="E14" i="2"/>
  <c r="D15" i="2"/>
  <c r="E15" i="2"/>
  <c r="D16" i="2"/>
  <c r="E16" i="2"/>
  <c r="D17" i="2"/>
  <c r="E17" i="2"/>
  <c r="D18" i="2"/>
  <c r="E18" i="2"/>
  <c r="D21" i="2"/>
  <c r="E21" i="2"/>
  <c r="F21" i="2" s="1"/>
  <c r="F20" i="2" s="1"/>
  <c r="D22" i="2"/>
  <c r="E22" i="2"/>
  <c r="D23" i="2"/>
  <c r="E23" i="2"/>
  <c r="D24" i="2"/>
  <c r="E24" i="2"/>
  <c r="D25" i="2"/>
  <c r="E25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95" i="2"/>
  <c r="E95" i="2"/>
  <c r="G95" i="2"/>
  <c r="D7" i="15"/>
  <c r="D14" i="15"/>
  <c r="D28" i="15"/>
  <c r="G30" i="15"/>
  <c r="G31" i="15"/>
  <c r="G32" i="15"/>
  <c r="G33" i="15"/>
  <c r="G31" i="2" s="1"/>
  <c r="G34" i="15"/>
  <c r="G35" i="15"/>
  <c r="G36" i="15"/>
  <c r="G37" i="15"/>
  <c r="G35" i="2" s="1"/>
  <c r="E56" i="2"/>
  <c r="E57" i="2"/>
  <c r="G87" i="15"/>
  <c r="G88" i="15"/>
  <c r="G99" i="15"/>
  <c r="G100" i="15"/>
  <c r="F100" i="15" s="1"/>
  <c r="G101" i="15"/>
  <c r="F101" i="15" s="1"/>
  <c r="G102" i="15"/>
  <c r="F102" i="15" s="1"/>
  <c r="G103" i="15"/>
  <c r="F103" i="15" s="1"/>
  <c r="G11" i="2"/>
  <c r="G13" i="15"/>
  <c r="G7" i="15" s="1"/>
  <c r="G15" i="15"/>
  <c r="G16" i="15"/>
  <c r="G17" i="15"/>
  <c r="G18" i="15"/>
  <c r="G20" i="15"/>
  <c r="G23" i="15"/>
  <c r="G24" i="15"/>
  <c r="G25" i="15"/>
  <c r="G27" i="15"/>
  <c r="G104" i="15"/>
  <c r="F104" i="15" s="1"/>
  <c r="G105" i="15"/>
  <c r="F105" i="15" s="1"/>
  <c r="G106" i="15"/>
  <c r="F106" i="15" s="1"/>
  <c r="G107" i="15"/>
  <c r="F107" i="15" s="1"/>
  <c r="G108" i="15"/>
  <c r="F108" i="15" s="1"/>
  <c r="G115" i="15"/>
  <c r="G116" i="15"/>
  <c r="G117" i="15"/>
  <c r="G118" i="15"/>
  <c r="G121" i="15"/>
  <c r="G123" i="15"/>
  <c r="F123" i="15" s="1"/>
  <c r="G125" i="15"/>
  <c r="F125" i="15" s="1"/>
  <c r="F51" i="20"/>
  <c r="D52" i="20"/>
  <c r="E52" i="20"/>
  <c r="F48" i="20"/>
  <c r="F49" i="20"/>
  <c r="F50" i="20"/>
  <c r="F47" i="20"/>
  <c r="D46" i="20"/>
  <c r="D58" i="20" s="1"/>
  <c r="E46" i="20"/>
  <c r="F40" i="20"/>
  <c r="F41" i="20"/>
  <c r="F39" i="20"/>
  <c r="D38" i="20"/>
  <c r="E38" i="20"/>
  <c r="F23" i="20"/>
  <c r="F20" i="20" s="1"/>
  <c r="D20" i="20"/>
  <c r="E20" i="20"/>
  <c r="E37" i="20" s="1"/>
  <c r="E42" i="20" s="1"/>
  <c r="F10" i="20"/>
  <c r="F53" i="20"/>
  <c r="F52" i="20" s="1"/>
  <c r="D53" i="21"/>
  <c r="F53" i="21"/>
  <c r="D47" i="21"/>
  <c r="F47" i="21"/>
  <c r="D38" i="21"/>
  <c r="F38" i="21"/>
  <c r="D31" i="21"/>
  <c r="F31" i="21"/>
  <c r="D26" i="21"/>
  <c r="F26" i="21"/>
  <c r="D20" i="21"/>
  <c r="F20" i="21"/>
  <c r="D8" i="21"/>
  <c r="F8" i="21"/>
  <c r="D31" i="20"/>
  <c r="F31" i="20"/>
  <c r="F26" i="20"/>
  <c r="D26" i="20"/>
  <c r="D8" i="20"/>
  <c r="D37" i="20" s="1"/>
  <c r="D42" i="20" s="1"/>
  <c r="F8" i="20"/>
  <c r="H4" i="6"/>
  <c r="J44" i="35"/>
  <c r="K42" i="35"/>
  <c r="K43" i="35"/>
  <c r="K41" i="35"/>
  <c r="J37" i="35"/>
  <c r="K36" i="35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7" i="35"/>
  <c r="F37" i="35"/>
  <c r="G37" i="35"/>
  <c r="H37" i="35"/>
  <c r="I37" i="35"/>
  <c r="E37" i="35"/>
  <c r="D44" i="35"/>
  <c r="E44" i="35"/>
  <c r="F44" i="35"/>
  <c r="F47" i="35" s="1"/>
  <c r="G44" i="35"/>
  <c r="H44" i="35"/>
  <c r="I44" i="35"/>
  <c r="I47" i="35" s="1"/>
  <c r="C44" i="35"/>
  <c r="D37" i="35"/>
  <c r="D47" i="35" s="1"/>
  <c r="C37" i="35"/>
  <c r="C3" i="34"/>
  <c r="C26" i="34" s="1"/>
  <c r="D3" i="34"/>
  <c r="D26" i="34" s="1"/>
  <c r="E3" i="34"/>
  <c r="E26" i="34" s="1"/>
  <c r="C8" i="34"/>
  <c r="C20" i="34"/>
  <c r="C22" i="34" s="1"/>
  <c r="D8" i="34"/>
  <c r="D20" i="34" s="1"/>
  <c r="D22" i="34" s="1"/>
  <c r="E8" i="34"/>
  <c r="E20" i="34" s="1"/>
  <c r="E22" i="34" s="1"/>
  <c r="C29" i="34"/>
  <c r="C33" i="34" s="1"/>
  <c r="C35" i="34" s="1"/>
  <c r="D29" i="34"/>
  <c r="D33" i="34" s="1"/>
  <c r="D35" i="34" s="1"/>
  <c r="E29" i="34"/>
  <c r="E33" i="34"/>
  <c r="E35" i="34" s="1"/>
  <c r="A1" i="33"/>
  <c r="D38" i="33"/>
  <c r="A1" i="32"/>
  <c r="B3" i="32"/>
  <c r="B25" i="32"/>
  <c r="P15" i="31"/>
  <c r="P17" i="31"/>
  <c r="P18" i="31"/>
  <c r="P19" i="31"/>
  <c r="P20" i="31"/>
  <c r="P21" i="31"/>
  <c r="P23" i="31"/>
  <c r="D24" i="31"/>
  <c r="D25" i="31" s="1"/>
  <c r="E24" i="31"/>
  <c r="E25" i="31" s="1"/>
  <c r="F24" i="31"/>
  <c r="F25" i="31" s="1"/>
  <c r="G24" i="31"/>
  <c r="G25" i="31" s="1"/>
  <c r="H24" i="31"/>
  <c r="H25" i="31" s="1"/>
  <c r="I24" i="31"/>
  <c r="I25" i="31" s="1"/>
  <c r="J24" i="31"/>
  <c r="J25" i="31" s="1"/>
  <c r="K24" i="31"/>
  <c r="K25" i="31" s="1"/>
  <c r="L24" i="31"/>
  <c r="L25" i="31" s="1"/>
  <c r="M24" i="31"/>
  <c r="M25" i="31" s="1"/>
  <c r="N24" i="31"/>
  <c r="O24" i="31"/>
  <c r="O25" i="31" s="1"/>
  <c r="C30" i="30"/>
  <c r="D30" i="30"/>
  <c r="D3" i="29"/>
  <c r="E4" i="29"/>
  <c r="F4" i="29"/>
  <c r="G4" i="29"/>
  <c r="H4" i="29"/>
  <c r="D6" i="29"/>
  <c r="E6" i="29"/>
  <c r="F6" i="29"/>
  <c r="G6" i="29"/>
  <c r="H6" i="29"/>
  <c r="I7" i="29"/>
  <c r="I8" i="29"/>
  <c r="D9" i="29"/>
  <c r="E9" i="29"/>
  <c r="F9" i="29"/>
  <c r="G9" i="29"/>
  <c r="H9" i="29"/>
  <c r="I10" i="29"/>
  <c r="I11" i="29"/>
  <c r="D12" i="29"/>
  <c r="E12" i="29"/>
  <c r="F12" i="29"/>
  <c r="G12" i="29"/>
  <c r="H12" i="29"/>
  <c r="I13" i="29"/>
  <c r="D14" i="29"/>
  <c r="E14" i="29"/>
  <c r="F14" i="29"/>
  <c r="G14" i="29"/>
  <c r="H14" i="29"/>
  <c r="I15" i="29"/>
  <c r="D16" i="29"/>
  <c r="E16" i="29"/>
  <c r="F16" i="29"/>
  <c r="G16" i="29"/>
  <c r="H16" i="29"/>
  <c r="I17" i="29"/>
  <c r="C1" i="26"/>
  <c r="C8" i="26"/>
  <c r="C20" i="26"/>
  <c r="C26" i="26"/>
  <c r="C30" i="26"/>
  <c r="C36" i="26" s="1"/>
  <c r="C41" i="26" s="1"/>
  <c r="C37" i="26"/>
  <c r="C45" i="26"/>
  <c r="C51" i="26"/>
  <c r="C1" i="25"/>
  <c r="C8" i="25"/>
  <c r="C20" i="25"/>
  <c r="C26" i="25"/>
  <c r="C30" i="25"/>
  <c r="C37" i="25"/>
  <c r="C45" i="25"/>
  <c r="C57" i="25" s="1"/>
  <c r="C51" i="25"/>
  <c r="C1" i="24"/>
  <c r="C8" i="24"/>
  <c r="C20" i="24"/>
  <c r="C26" i="24"/>
  <c r="C30" i="24"/>
  <c r="C37" i="24"/>
  <c r="C45" i="24"/>
  <c r="C57" i="24" s="1"/>
  <c r="C51" i="24"/>
  <c r="C1" i="22"/>
  <c r="C8" i="22"/>
  <c r="C20" i="22"/>
  <c r="C26" i="22"/>
  <c r="C31" i="22"/>
  <c r="C38" i="22"/>
  <c r="C46" i="22"/>
  <c r="C58" i="22" s="1"/>
  <c r="C52" i="22"/>
  <c r="C1" i="21"/>
  <c r="C8" i="21"/>
  <c r="C20" i="21"/>
  <c r="C26" i="21"/>
  <c r="C31" i="21"/>
  <c r="C38" i="21"/>
  <c r="C47" i="21"/>
  <c r="C59" i="21" s="1"/>
  <c r="C53" i="21"/>
  <c r="C1" i="20"/>
  <c r="C8" i="20"/>
  <c r="C20" i="20"/>
  <c r="C26" i="20"/>
  <c r="C31" i="20"/>
  <c r="C38" i="20"/>
  <c r="C46" i="20"/>
  <c r="C52" i="20"/>
  <c r="C58" i="20"/>
  <c r="C1" i="18"/>
  <c r="C8" i="18"/>
  <c r="C15" i="18"/>
  <c r="C22" i="18"/>
  <c r="C29" i="18"/>
  <c r="C37" i="18"/>
  <c r="C49" i="18"/>
  <c r="C55" i="18"/>
  <c r="C60" i="18"/>
  <c r="C66" i="18"/>
  <c r="C70" i="18"/>
  <c r="C89" i="18"/>
  <c r="C75" i="18"/>
  <c r="C78" i="18"/>
  <c r="C82" i="18"/>
  <c r="C93" i="18"/>
  <c r="C128" i="18" s="1"/>
  <c r="C114" i="18"/>
  <c r="C129" i="18"/>
  <c r="C133" i="18"/>
  <c r="C140" i="18"/>
  <c r="C154" i="18" s="1"/>
  <c r="C146" i="18"/>
  <c r="C6" i="3"/>
  <c r="C7" i="3"/>
  <c r="C8" i="3"/>
  <c r="C9" i="3"/>
  <c r="C10" i="3"/>
  <c r="C11" i="3"/>
  <c r="A4" i="8"/>
  <c r="C3" i="5"/>
  <c r="C91" i="5" s="1"/>
  <c r="C5" i="5"/>
  <c r="C12" i="5"/>
  <c r="C19" i="5"/>
  <c r="C26" i="5"/>
  <c r="C34" i="5"/>
  <c r="C46" i="5"/>
  <c r="C52" i="5"/>
  <c r="C57" i="5"/>
  <c r="C63" i="5"/>
  <c r="C67" i="5"/>
  <c r="C72" i="5"/>
  <c r="C75" i="5"/>
  <c r="C79" i="5"/>
  <c r="C93" i="5"/>
  <c r="C114" i="5"/>
  <c r="C129" i="5"/>
  <c r="C133" i="5"/>
  <c r="C140" i="5"/>
  <c r="C145" i="5"/>
  <c r="C3" i="4"/>
  <c r="C91" i="4" s="1"/>
  <c r="C5" i="4"/>
  <c r="C12" i="4"/>
  <c r="C19" i="4"/>
  <c r="C26" i="4"/>
  <c r="C34" i="4"/>
  <c r="C46" i="4"/>
  <c r="C52" i="4"/>
  <c r="C57" i="4"/>
  <c r="C63" i="4"/>
  <c r="C67" i="4"/>
  <c r="C72" i="4"/>
  <c r="C75" i="4"/>
  <c r="C79" i="4"/>
  <c r="C93" i="4"/>
  <c r="C114" i="4"/>
  <c r="C128" i="4" s="1"/>
  <c r="C129" i="4"/>
  <c r="C133" i="4"/>
  <c r="C140" i="4"/>
  <c r="C145" i="4"/>
  <c r="C2" i="3"/>
  <c r="C3" i="3"/>
  <c r="C91" i="3" s="1"/>
  <c r="C12" i="3"/>
  <c r="C19" i="3"/>
  <c r="C26" i="3"/>
  <c r="C34" i="3"/>
  <c r="C46" i="3"/>
  <c r="C52" i="3"/>
  <c r="C57" i="3"/>
  <c r="C63" i="3"/>
  <c r="C67" i="3"/>
  <c r="C72" i="3"/>
  <c r="C75" i="3"/>
  <c r="C79" i="3"/>
  <c r="C93" i="3"/>
  <c r="C114" i="3"/>
  <c r="C128" i="3" s="1"/>
  <c r="C129" i="3"/>
  <c r="C133" i="3"/>
  <c r="C140" i="3"/>
  <c r="C145" i="3"/>
  <c r="A12" i="1"/>
  <c r="A11" i="8" s="1"/>
  <c r="E58" i="20"/>
  <c r="F37" i="21"/>
  <c r="F42" i="21" s="1"/>
  <c r="C4" i="18"/>
  <c r="C4" i="20"/>
  <c r="C4" i="21" s="1"/>
  <c r="C4" i="22" s="1"/>
  <c r="C4" i="24"/>
  <c r="C4" i="25" s="1"/>
  <c r="C4" i="26" s="1"/>
  <c r="D4" i="6"/>
  <c r="D5" i="7" s="1"/>
  <c r="I2" i="29"/>
  <c r="D2" i="30" s="1"/>
  <c r="C3" i="33"/>
  <c r="E2" i="34"/>
  <c r="E25" i="34" s="1"/>
  <c r="G79" i="15"/>
  <c r="G50" i="2"/>
  <c r="G108" i="2"/>
  <c r="F108" i="2" s="1"/>
  <c r="G17" i="2"/>
  <c r="D91" i="19"/>
  <c r="G32" i="2"/>
  <c r="G161" i="19"/>
  <c r="D95" i="19"/>
  <c r="D95" i="37"/>
  <c r="J47" i="35"/>
  <c r="G67" i="19"/>
  <c r="G186" i="19"/>
  <c r="D211" i="19"/>
  <c r="G14" i="23"/>
  <c r="E160" i="23"/>
  <c r="E98" i="2"/>
  <c r="D100" i="2"/>
  <c r="G49" i="2"/>
  <c r="G61" i="23"/>
  <c r="D28" i="7"/>
  <c r="G176" i="19"/>
  <c r="H47" i="35"/>
  <c r="D91" i="15"/>
  <c r="D160" i="15"/>
  <c r="D211" i="15"/>
  <c r="G21" i="19"/>
  <c r="G56" i="23"/>
  <c r="G23" i="2"/>
  <c r="G76" i="19"/>
  <c r="G71" i="23"/>
  <c r="G67" i="37"/>
  <c r="E91" i="37"/>
  <c r="C128" i="5" l="1"/>
  <c r="F37" i="20"/>
  <c r="G14" i="15"/>
  <c r="G44" i="2"/>
  <c r="F46" i="15"/>
  <c r="G56" i="15"/>
  <c r="G14" i="2"/>
  <c r="G14" i="19"/>
  <c r="G50" i="19"/>
  <c r="D66" i="19"/>
  <c r="D92" i="19" s="1"/>
  <c r="G79" i="19"/>
  <c r="G84" i="19"/>
  <c r="F115" i="37"/>
  <c r="F113" i="37" s="1"/>
  <c r="G113" i="37"/>
  <c r="C153" i="4"/>
  <c r="C154" i="4" s="1"/>
  <c r="C57" i="26"/>
  <c r="I9" i="29"/>
  <c r="I6" i="29"/>
  <c r="D37" i="21"/>
  <c r="D42" i="21" s="1"/>
  <c r="G161" i="15"/>
  <c r="F166" i="15"/>
  <c r="F161" i="15" s="1"/>
  <c r="G186" i="15"/>
  <c r="E211" i="15"/>
  <c r="E212" i="15" s="1"/>
  <c r="G113" i="19"/>
  <c r="F115" i="19"/>
  <c r="F113" i="19" s="1"/>
  <c r="G211" i="19"/>
  <c r="F121" i="23"/>
  <c r="G120" i="23"/>
  <c r="F120" i="23"/>
  <c r="G211" i="23"/>
  <c r="G16" i="2"/>
  <c r="E66" i="37"/>
  <c r="E92" i="37" s="1"/>
  <c r="G120" i="37"/>
  <c r="F123" i="37"/>
  <c r="F120" i="37" s="1"/>
  <c r="G161" i="37"/>
  <c r="C37" i="22"/>
  <c r="C42" i="22" s="1"/>
  <c r="C36" i="25"/>
  <c r="C41" i="25" s="1"/>
  <c r="G120" i="15"/>
  <c r="F121" i="15"/>
  <c r="F120" i="15" s="1"/>
  <c r="G113" i="15"/>
  <c r="E91" i="15"/>
  <c r="E92" i="15" s="1"/>
  <c r="G120" i="19"/>
  <c r="F123" i="19"/>
  <c r="F120" i="19" s="1"/>
  <c r="G157" i="19"/>
  <c r="G197" i="19"/>
  <c r="G96" i="23"/>
  <c r="F98" i="23"/>
  <c r="F96" i="23" s="1"/>
  <c r="F95" i="23" s="1"/>
  <c r="F185" i="23" s="1"/>
  <c r="F212" i="23" s="1"/>
  <c r="G29" i="37"/>
  <c r="G28" i="37" s="1"/>
  <c r="G50" i="37"/>
  <c r="G47" i="35"/>
  <c r="F38" i="20"/>
  <c r="F42" i="20" s="1"/>
  <c r="G22" i="2"/>
  <c r="G21" i="15"/>
  <c r="F99" i="15"/>
  <c r="F96" i="15" s="1"/>
  <c r="G96" i="15"/>
  <c r="D66" i="15"/>
  <c r="D92" i="15" s="1"/>
  <c r="G45" i="2"/>
  <c r="F47" i="15"/>
  <c r="F38" i="15" s="1"/>
  <c r="F66" i="15" s="1"/>
  <c r="F92" i="15" s="1"/>
  <c r="G144" i="15"/>
  <c r="F146" i="15"/>
  <c r="F144" i="15" s="1"/>
  <c r="F172" i="15"/>
  <c r="F170" i="15" s="1"/>
  <c r="G170" i="15"/>
  <c r="G160" i="15" s="1"/>
  <c r="G197" i="15"/>
  <c r="G38" i="19"/>
  <c r="G61" i="19"/>
  <c r="E66" i="19"/>
  <c r="E92" i="19" s="1"/>
  <c r="F99" i="19"/>
  <c r="F96" i="19" s="1"/>
  <c r="F95" i="19" s="1"/>
  <c r="F185" i="19" s="1"/>
  <c r="F212" i="19" s="1"/>
  <c r="G96" i="19"/>
  <c r="G144" i="19"/>
  <c r="G37" i="2"/>
  <c r="E66" i="23"/>
  <c r="E92" i="23" s="1"/>
  <c r="G113" i="23"/>
  <c r="E185" i="23"/>
  <c r="E212" i="23" s="1"/>
  <c r="G144" i="23"/>
  <c r="F99" i="37"/>
  <c r="F96" i="37" s="1"/>
  <c r="F95" i="37" s="1"/>
  <c r="F185" i="37" s="1"/>
  <c r="F212" i="37" s="1"/>
  <c r="G96" i="37"/>
  <c r="G140" i="37"/>
  <c r="F161" i="37"/>
  <c r="F160" i="37" s="1"/>
  <c r="G203" i="37"/>
  <c r="P24" i="31"/>
  <c r="N25" i="31"/>
  <c r="F52" i="2"/>
  <c r="G141" i="2"/>
  <c r="G82" i="2"/>
  <c r="D10" i="7"/>
  <c r="G78" i="2"/>
  <c r="D21" i="7"/>
  <c r="F50" i="2"/>
  <c r="E77" i="2"/>
  <c r="E24" i="7" s="1"/>
  <c r="D27" i="7"/>
  <c r="G150" i="2"/>
  <c r="H22" i="6" s="1"/>
  <c r="G67" i="2"/>
  <c r="E20" i="6" s="1"/>
  <c r="G76" i="2"/>
  <c r="E21" i="7" s="1"/>
  <c r="G117" i="2"/>
  <c r="F117" i="2" s="1"/>
  <c r="D27" i="2"/>
  <c r="G143" i="2"/>
  <c r="F12" i="2"/>
  <c r="F8" i="2"/>
  <c r="D36" i="2"/>
  <c r="F109" i="2"/>
  <c r="F49" i="2"/>
  <c r="D133" i="2"/>
  <c r="F10" i="2"/>
  <c r="D54" i="2"/>
  <c r="E59" i="2"/>
  <c r="F47" i="2"/>
  <c r="F43" i="2"/>
  <c r="F39" i="2"/>
  <c r="E36" i="2"/>
  <c r="F45" i="2"/>
  <c r="E54" i="2"/>
  <c r="F111" i="2"/>
  <c r="F103" i="2"/>
  <c r="F116" i="2"/>
  <c r="G10" i="7"/>
  <c r="G122" i="2"/>
  <c r="F122" i="2" s="1"/>
  <c r="E18" i="6"/>
  <c r="E16" i="6"/>
  <c r="F11" i="2"/>
  <c r="G6" i="2"/>
  <c r="E27" i="2"/>
  <c r="F18" i="2"/>
  <c r="F13" i="2" s="1"/>
  <c r="E13" i="2"/>
  <c r="F9" i="2"/>
  <c r="F7" i="2"/>
  <c r="E6" i="2"/>
  <c r="F42" i="2"/>
  <c r="F38" i="2"/>
  <c r="F44" i="2"/>
  <c r="F53" i="2"/>
  <c r="F114" i="2"/>
  <c r="G120" i="2"/>
  <c r="F120" i="2" s="1"/>
  <c r="F127" i="2"/>
  <c r="E22" i="7"/>
  <c r="D18" i="6"/>
  <c r="D14" i="6" s="1"/>
  <c r="E133" i="2"/>
  <c r="D30" i="7"/>
  <c r="H10" i="7"/>
  <c r="G136" i="2"/>
  <c r="H16" i="6" s="1"/>
  <c r="D6" i="2"/>
  <c r="D149" i="2"/>
  <c r="D69" i="2"/>
  <c r="D21" i="6" s="1"/>
  <c r="D19" i="6" s="1"/>
  <c r="G134" i="2"/>
  <c r="G17" i="6" s="1"/>
  <c r="G135" i="2"/>
  <c r="H15" i="6" s="1"/>
  <c r="G19" i="7"/>
  <c r="G190" i="37"/>
  <c r="E211" i="37"/>
  <c r="E212" i="37" s="1"/>
  <c r="D98" i="2"/>
  <c r="C62" i="5"/>
  <c r="C158" i="5" s="1"/>
  <c r="C65" i="18"/>
  <c r="C90" i="18" s="1"/>
  <c r="G29" i="15"/>
  <c r="G28" i="15" s="1"/>
  <c r="G28" i="2"/>
  <c r="D23" i="6"/>
  <c r="G87" i="2"/>
  <c r="E23" i="6" s="1"/>
  <c r="G24" i="2"/>
  <c r="G20" i="2" s="1"/>
  <c r="E7" i="7" s="1"/>
  <c r="G21" i="23"/>
  <c r="D95" i="23"/>
  <c r="D185" i="23" s="1"/>
  <c r="D212" i="23" s="1"/>
  <c r="G140" i="23"/>
  <c r="D101" i="2"/>
  <c r="D119" i="2"/>
  <c r="G161" i="23"/>
  <c r="H19" i="7"/>
  <c r="G24" i="7"/>
  <c r="G148" i="2"/>
  <c r="H24" i="7" s="1"/>
  <c r="G71" i="19"/>
  <c r="G91" i="19" s="1"/>
  <c r="D91" i="23"/>
  <c r="G67" i="23"/>
  <c r="G186" i="37"/>
  <c r="D211" i="37"/>
  <c r="G211" i="37" s="1"/>
  <c r="C2" i="4"/>
  <c r="C90" i="3"/>
  <c r="C157" i="3" s="1"/>
  <c r="G71" i="15"/>
  <c r="G91" i="15" s="1"/>
  <c r="E101" i="2"/>
  <c r="D123" i="2"/>
  <c r="G176" i="37"/>
  <c r="G186" i="23"/>
  <c r="C86" i="4"/>
  <c r="C159" i="4" s="1"/>
  <c r="I12" i="29"/>
  <c r="E47" i="35"/>
  <c r="K37" i="35"/>
  <c r="G56" i="19"/>
  <c r="D160" i="19"/>
  <c r="D121" i="2"/>
  <c r="G170" i="19"/>
  <c r="G160" i="19" s="1"/>
  <c r="D66" i="23"/>
  <c r="G34" i="2"/>
  <c r="G55" i="2"/>
  <c r="G54" i="2" s="1"/>
  <c r="D66" i="37"/>
  <c r="G61" i="37"/>
  <c r="C153" i="5"/>
  <c r="C154" i="5" s="1"/>
  <c r="C5" i="3"/>
  <c r="C62" i="3" s="1"/>
  <c r="C158" i="3" s="1"/>
  <c r="I14" i="29"/>
  <c r="F18" i="29"/>
  <c r="E18" i="29"/>
  <c r="C47" i="35"/>
  <c r="D115" i="2"/>
  <c r="G11" i="6" s="1"/>
  <c r="D144" i="15"/>
  <c r="D102" i="2" s="1"/>
  <c r="G15" i="2"/>
  <c r="G13" i="2" s="1"/>
  <c r="E7" i="6" s="1"/>
  <c r="G7" i="23"/>
  <c r="G38" i="23"/>
  <c r="E99" i="2"/>
  <c r="G190" i="23"/>
  <c r="D91" i="37"/>
  <c r="D92" i="37" s="1"/>
  <c r="D160" i="37"/>
  <c r="G160" i="23"/>
  <c r="C153" i="3"/>
  <c r="D18" i="29"/>
  <c r="K44" i="35"/>
  <c r="D59" i="21"/>
  <c r="G33" i="2"/>
  <c r="G30" i="2"/>
  <c r="G51" i="2"/>
  <c r="G70" i="2"/>
  <c r="G76" i="15"/>
  <c r="D99" i="2"/>
  <c r="E115" i="2"/>
  <c r="G203" i="15"/>
  <c r="G58" i="2"/>
  <c r="E12" i="6" s="1"/>
  <c r="G203" i="19"/>
  <c r="G176" i="23"/>
  <c r="G7" i="37"/>
  <c r="G21" i="37"/>
  <c r="G38" i="37"/>
  <c r="C86" i="3"/>
  <c r="C159" i="3" s="1"/>
  <c r="C62" i="4"/>
  <c r="C86" i="5"/>
  <c r="C159" i="5" s="1"/>
  <c r="C37" i="20"/>
  <c r="C42" i="20" s="1"/>
  <c r="C37" i="21"/>
  <c r="C42" i="21" s="1"/>
  <c r="C36" i="24"/>
  <c r="C41" i="24" s="1"/>
  <c r="I16" i="29"/>
  <c r="I18" i="29" s="1"/>
  <c r="G18" i="29"/>
  <c r="H18" i="29"/>
  <c r="F59" i="21"/>
  <c r="F46" i="20"/>
  <c r="F58" i="20" s="1"/>
  <c r="G41" i="2"/>
  <c r="F41" i="2" s="1"/>
  <c r="G50" i="15"/>
  <c r="G75" i="2"/>
  <c r="G84" i="15"/>
  <c r="G29" i="19"/>
  <c r="G28" i="19" s="1"/>
  <c r="G46" i="2"/>
  <c r="F46" i="2" s="1"/>
  <c r="G140" i="19"/>
  <c r="G190" i="19"/>
  <c r="G29" i="23"/>
  <c r="G28" i="23" s="1"/>
  <c r="G50" i="23"/>
  <c r="G66" i="23" s="1"/>
  <c r="G92" i="23" s="1"/>
  <c r="G170" i="23"/>
  <c r="G203" i="23"/>
  <c r="G14" i="37"/>
  <c r="G197" i="37"/>
  <c r="E119" i="2"/>
  <c r="E102" i="2"/>
  <c r="E100" i="2"/>
  <c r="G79" i="23"/>
  <c r="G76" i="23"/>
  <c r="G91" i="23" s="1"/>
  <c r="G76" i="37"/>
  <c r="D92" i="23"/>
  <c r="G79" i="37"/>
  <c r="C87" i="4"/>
  <c r="C158" i="4"/>
  <c r="D185" i="19"/>
  <c r="C155" i="18"/>
  <c r="C154" i="3"/>
  <c r="D185" i="37"/>
  <c r="G29" i="2"/>
  <c r="G60" i="2"/>
  <c r="D81" i="2"/>
  <c r="G85" i="2"/>
  <c r="G86" i="2"/>
  <c r="E22" i="6" s="1"/>
  <c r="G61" i="15"/>
  <c r="G66" i="15" s="1"/>
  <c r="E137" i="2"/>
  <c r="G4" i="6"/>
  <c r="G8" i="6"/>
  <c r="G5" i="7"/>
  <c r="G73" i="2"/>
  <c r="G61" i="2"/>
  <c r="E65" i="2"/>
  <c r="G71" i="2"/>
  <c r="G84" i="2"/>
  <c r="C90" i="4"/>
  <c r="C157" i="4" s="1"/>
  <c r="C2" i="5"/>
  <c r="C90" i="5" s="1"/>
  <c r="C157" i="5" s="1"/>
  <c r="E20" i="2"/>
  <c r="D13" i="2"/>
  <c r="D48" i="2"/>
  <c r="E69" i="2"/>
  <c r="D137" i="2"/>
  <c r="G14" i="6" s="1"/>
  <c r="G138" i="2"/>
  <c r="E144" i="2"/>
  <c r="G9" i="6"/>
  <c r="G22" i="7"/>
  <c r="E30" i="7"/>
  <c r="D65" i="2"/>
  <c r="D74" i="2"/>
  <c r="D144" i="2"/>
  <c r="G62" i="2"/>
  <c r="E11" i="7" s="1"/>
  <c r="G139" i="2"/>
  <c r="H22" i="7" s="1"/>
  <c r="D77" i="2"/>
  <c r="D23" i="7"/>
  <c r="G147" i="2"/>
  <c r="G80" i="2"/>
  <c r="E17" i="6" s="1"/>
  <c r="G140" i="2"/>
  <c r="G145" i="2"/>
  <c r="G144" i="2" s="1"/>
  <c r="G173" i="2"/>
  <c r="D20" i="2"/>
  <c r="G149" i="2"/>
  <c r="G83" i="2"/>
  <c r="E48" i="2"/>
  <c r="D59" i="2"/>
  <c r="C11" i="31" s="1"/>
  <c r="E74" i="2"/>
  <c r="E81" i="2"/>
  <c r="E149" i="2"/>
  <c r="D29" i="7"/>
  <c r="D22" i="6"/>
  <c r="D7" i="7" l="1"/>
  <c r="C6" i="31"/>
  <c r="G92" i="15"/>
  <c r="G91" i="37"/>
  <c r="G7" i="6"/>
  <c r="G11" i="7"/>
  <c r="G95" i="15"/>
  <c r="G185" i="15" s="1"/>
  <c r="F121" i="2"/>
  <c r="C21" i="31" s="1"/>
  <c r="D6" i="6"/>
  <c r="D11" i="6"/>
  <c r="C10" i="31"/>
  <c r="F95" i="15"/>
  <c r="G95" i="23"/>
  <c r="G185" i="23" s="1"/>
  <c r="G212" i="23" s="1"/>
  <c r="G211" i="15"/>
  <c r="D9" i="7"/>
  <c r="G7" i="7"/>
  <c r="G66" i="19"/>
  <c r="G92" i="19" s="1"/>
  <c r="F160" i="15"/>
  <c r="G95" i="37"/>
  <c r="D7" i="6"/>
  <c r="C5" i="31"/>
  <c r="G10" i="6"/>
  <c r="G66" i="37"/>
  <c r="G92" i="37" s="1"/>
  <c r="F98" i="2"/>
  <c r="C15" i="31"/>
  <c r="D10" i="6"/>
  <c r="D9" i="6"/>
  <c r="C7" i="31"/>
  <c r="G95" i="19"/>
  <c r="G185" i="19" s="1"/>
  <c r="G212" i="19" s="1"/>
  <c r="G160" i="37"/>
  <c r="P25" i="31"/>
  <c r="C87" i="3"/>
  <c r="G74" i="2"/>
  <c r="G101" i="2"/>
  <c r="G97" i="2" s="1"/>
  <c r="F123" i="2"/>
  <c r="C22" i="31" s="1"/>
  <c r="G65" i="2"/>
  <c r="E27" i="7"/>
  <c r="D25" i="7"/>
  <c r="H8" i="7"/>
  <c r="F100" i="2"/>
  <c r="C17" i="31" s="1"/>
  <c r="H7" i="7"/>
  <c r="E118" i="2"/>
  <c r="F119" i="2"/>
  <c r="F118" i="2" s="1"/>
  <c r="H11" i="6"/>
  <c r="F115" i="2"/>
  <c r="G48" i="2"/>
  <c r="F51" i="2"/>
  <c r="E64" i="2"/>
  <c r="G36" i="2"/>
  <c r="E10" i="6" s="1"/>
  <c r="E88" i="2"/>
  <c r="F99" i="2"/>
  <c r="C16" i="31" s="1"/>
  <c r="G27" i="2"/>
  <c r="G69" i="2"/>
  <c r="E21" i="6" s="1"/>
  <c r="E19" i="6" s="1"/>
  <c r="H9" i="6"/>
  <c r="F102" i="2"/>
  <c r="C19" i="31" s="1"/>
  <c r="G20" i="7"/>
  <c r="G31" i="7" s="1"/>
  <c r="G133" i="2"/>
  <c r="F36" i="2"/>
  <c r="C8" i="31" s="1"/>
  <c r="E97" i="2"/>
  <c r="G6" i="6"/>
  <c r="G13" i="6" s="1"/>
  <c r="D97" i="2"/>
  <c r="F6" i="2"/>
  <c r="C4" i="31" s="1"/>
  <c r="D118" i="2"/>
  <c r="D13" i="6"/>
  <c r="E10" i="7"/>
  <c r="H7" i="6"/>
  <c r="E9" i="6"/>
  <c r="E6" i="6"/>
  <c r="E29" i="7"/>
  <c r="G77" i="2"/>
  <c r="D24" i="7" s="1"/>
  <c r="D19" i="7" s="1"/>
  <c r="D18" i="7"/>
  <c r="G9" i="7"/>
  <c r="G18" i="7" s="1"/>
  <c r="E15" i="6"/>
  <c r="E14" i="6" s="1"/>
  <c r="H10" i="6"/>
  <c r="K47" i="35"/>
  <c r="D95" i="15"/>
  <c r="H6" i="6"/>
  <c r="H18" i="6"/>
  <c r="C87" i="5"/>
  <c r="H9" i="7"/>
  <c r="H11" i="7"/>
  <c r="G81" i="2"/>
  <c r="E157" i="2"/>
  <c r="H8" i="6"/>
  <c r="D185" i="15"/>
  <c r="D212" i="15" s="1"/>
  <c r="D212" i="37"/>
  <c r="D157" i="2"/>
  <c r="D212" i="19"/>
  <c r="G137" i="2"/>
  <c r="H14" i="6" s="1"/>
  <c r="H23" i="7"/>
  <c r="H31" i="7" s="1"/>
  <c r="G19" i="6"/>
  <c r="G24" i="6" s="1"/>
  <c r="D88" i="2"/>
  <c r="C12" i="31" s="1"/>
  <c r="E23" i="7"/>
  <c r="D64" i="2"/>
  <c r="G59" i="2"/>
  <c r="D24" i="6"/>
  <c r="C20" i="31" l="1"/>
  <c r="G185" i="37"/>
  <c r="G212" i="37" s="1"/>
  <c r="G212" i="15"/>
  <c r="B14" i="8"/>
  <c r="C23" i="31"/>
  <c r="F185" i="15"/>
  <c r="F212" i="15" s="1"/>
  <c r="H13" i="6"/>
  <c r="H18" i="7"/>
  <c r="F101" i="2"/>
  <c r="C18" i="31" s="1"/>
  <c r="C24" i="31" s="1"/>
  <c r="D31" i="7"/>
  <c r="D132" i="2"/>
  <c r="B13" i="8" s="1"/>
  <c r="G64" i="2"/>
  <c r="E9" i="7"/>
  <c r="E18" i="7" s="1"/>
  <c r="E32" i="7" s="1"/>
  <c r="F48" i="2"/>
  <c r="C9" i="31" s="1"/>
  <c r="C13" i="31" s="1"/>
  <c r="E132" i="2"/>
  <c r="E158" i="2" s="1"/>
  <c r="G132" i="2"/>
  <c r="G32" i="7"/>
  <c r="E13" i="6"/>
  <c r="E26" i="6" s="1"/>
  <c r="F64" i="2"/>
  <c r="F89" i="2" s="1"/>
  <c r="E89" i="2"/>
  <c r="G88" i="2"/>
  <c r="D6" i="8"/>
  <c r="D32" i="7"/>
  <c r="G34" i="7" s="1"/>
  <c r="E24" i="6"/>
  <c r="H24" i="6"/>
  <c r="H32" i="7"/>
  <c r="D33" i="7"/>
  <c r="D13" i="8"/>
  <c r="G33" i="7"/>
  <c r="G157" i="2"/>
  <c r="B6" i="8"/>
  <c r="D7" i="8"/>
  <c r="D25" i="6"/>
  <c r="D166" i="2"/>
  <c r="B7" i="8"/>
  <c r="G25" i="6"/>
  <c r="D14" i="8"/>
  <c r="E14" i="8" s="1"/>
  <c r="D89" i="2"/>
  <c r="B8" i="8" s="1"/>
  <c r="E166" i="2"/>
  <c r="C25" i="31" l="1"/>
  <c r="E165" i="2"/>
  <c r="F97" i="2"/>
  <c r="F132" i="2" s="1"/>
  <c r="F158" i="2" s="1"/>
  <c r="D15" i="8"/>
  <c r="G89" i="2"/>
  <c r="D165" i="2"/>
  <c r="D158" i="2"/>
  <c r="B15" i="8" s="1"/>
  <c r="E15" i="8" s="1"/>
  <c r="G166" i="2"/>
  <c r="E13" i="8"/>
  <c r="D8" i="8"/>
  <c r="E8" i="8" s="1"/>
  <c r="D34" i="7"/>
  <c r="G158" i="2"/>
  <c r="E25" i="6"/>
  <c r="E27" i="6" s="1"/>
  <c r="E6" i="8"/>
  <c r="H25" i="6"/>
  <c r="G165" i="2"/>
  <c r="H34" i="7"/>
  <c r="E34" i="7"/>
  <c r="H33" i="7"/>
  <c r="E33" i="7"/>
  <c r="E7" i="8"/>
  <c r="D27" i="6"/>
  <c r="G27" i="6"/>
  <c r="G26" i="6" s="1"/>
  <c r="H27" i="6" l="1"/>
  <c r="H26" i="6" s="1"/>
</calcChain>
</file>

<file path=xl/sharedStrings.xml><?xml version="1.0" encoding="utf-8"?>
<sst xmlns="http://schemas.openxmlformats.org/spreadsheetml/2006/main" count="5256" uniqueCount="919">
  <si>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</si>
  <si>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</si>
  <si>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</si>
  <si>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</si>
  <si>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</si>
  <si>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</si>
  <si>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</si>
  <si>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</si>
  <si>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</si>
  <si>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</si>
  <si>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</si>
  <si>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</si>
  <si>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</si>
  <si>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</si>
  <si>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</si>
  <si>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</si>
  <si>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</si>
  <si>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</si>
  <si>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</si>
  <si>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</si>
  <si>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</si>
  <si>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</si>
  <si>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</si>
  <si>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</si>
  <si>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</si>
  <si>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</si>
  <si>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</si>
  <si>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</si>
  <si>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</si>
  <si>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</si>
  <si>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</si>
  <si>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</si>
  <si>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</si>
  <si>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</si>
  <si>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</si>
  <si>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</si>
  <si>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</si>
  <si>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</si>
  <si>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</si>
  <si>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</si>
  <si>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</si>
  <si>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</si>
  <si>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</si>
  <si>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</si>
  <si>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</si>
  <si>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</si>
  <si>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</si>
  <si>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</si>
  <si>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</si>
  <si>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</si>
  <si>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</si>
  <si>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</si>
  <si>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</si>
  <si>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</si>
  <si>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</si>
  <si>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</si>
  <si>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</si>
  <si>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</si>
  <si>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</si>
  <si>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</si>
  <si>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</si>
  <si>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</si>
  <si>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</si>
  <si>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</si>
  <si>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</si>
  <si>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</si>
  <si>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</si>
  <si>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</si>
  <si>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</si>
  <si>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</si>
  <si>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</si>
  <si>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</si>
  <si>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</si>
  <si>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</si>
  <si>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</si>
  <si>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</si>
  <si>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</si>
  <si>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</si>
  <si>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</si>
  <si>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</si>
  <si>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</si>
  <si>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</si>
  <si>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</si>
  <si>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</si>
  <si>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</si>
  <si>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</si>
  <si>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</si>
  <si>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</si>
  <si>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</si>
  <si>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</si>
  <si>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</si>
  <si>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</si>
  <si>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</si>
  <si>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</si>
  <si>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</si>
  <si>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</si>
  <si>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</si>
  <si>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</si>
  <si>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</si>
  <si>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</si>
  <si>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</si>
  <si>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</si>
  <si>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</si>
  <si>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</si>
  <si>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</si>
  <si>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</si>
  <si>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</si>
  <si>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</si>
  <si>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</si>
  <si>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</si>
  <si>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</si>
  <si>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</si>
  <si>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</si>
  <si>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</si>
  <si>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</si>
  <si>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</si>
  <si>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</si>
  <si>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</si>
  <si>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</si>
  <si>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</si>
  <si>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</si>
  <si>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</si>
  <si>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</si>
  <si>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</si>
  <si>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</si>
  <si>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Összesen (1+4+7+9+11)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</si>
  <si>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</si>
  <si>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</si>
  <si>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</si>
  <si>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</si>
  <si>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</si>
  <si>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</si>
  <si>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</si>
  <si>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</si>
  <si>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</si>
  <si>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</si>
  <si>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</si>
  <si>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</si>
  <si>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</si>
  <si>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</si>
  <si>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</si>
  <si>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</si>
  <si>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</si>
  <si>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</si>
  <si>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</si>
  <si>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</si>
  <si>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</si>
  <si>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</si>
  <si>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</si>
  <si>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</si>
  <si>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</si>
  <si>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</si>
  <si>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</si>
  <si>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</si>
  <si>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</si>
  <si>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</si>
  <si>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</si>
  <si>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</si>
  <si>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</si>
  <si>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</si>
  <si>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</si>
  <si>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</si>
  <si>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</si>
  <si>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</si>
  <si>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</si>
  <si>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</si>
  <si>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</si>
  <si>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</si>
  <si>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</si>
  <si>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Befektetési célú belföldi, külföldi értékpapírok vásárlása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</si>
  <si>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</si>
  <si>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</si>
  <si>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</si>
  <si>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</si>
  <si>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</si>
  <si>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</si>
  <si>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</si>
  <si>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</si>
  <si>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</si>
  <si>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</si>
  <si>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</si>
  <si>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</si>
  <si>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</si>
  <si>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</si>
  <si>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</si>
  <si>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</si>
  <si>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</si>
  <si>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</si>
  <si>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</si>
  <si>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</si>
  <si>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</si>
  <si>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</si>
  <si>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</si>
  <si>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</si>
  <si>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</si>
  <si>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</si>
  <si>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</si>
  <si>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</si>
  <si>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</si>
  <si>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</si>
  <si>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</si>
  <si>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</si>
  <si>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</si>
  <si>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</si>
  <si>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</si>
  <si>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</si>
  <si>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</si>
  <si>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</si>
  <si>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</si>
  <si>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</si>
  <si>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</si>
  <si>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</si>
  <si>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</si>
  <si>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</si>
  <si>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</si>
  <si>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</si>
  <si>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</si>
  <si>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</si>
  <si>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</si>
  <si>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</si>
  <si>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</si>
  <si>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</si>
  <si>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</si>
  <si>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</si>
  <si>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</si>
  <si>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</si>
  <si>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</si>
  <si>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</si>
  <si>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</si>
  <si>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</si>
  <si>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</si>
  <si>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</si>
  <si>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</si>
  <si>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</si>
  <si>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</si>
  <si>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</si>
  <si>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</si>
  <si>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</si>
  <si>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</si>
  <si>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</si>
  <si>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</si>
  <si>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</si>
  <si>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</si>
  <si>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</si>
  <si>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</si>
  <si>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</si>
  <si>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</si>
  <si>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</si>
  <si>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</si>
  <si>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</si>
  <si>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</si>
  <si>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</si>
  <si>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</si>
  <si>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</si>
  <si>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</si>
  <si>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</si>
  <si>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</si>
  <si>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</si>
  <si>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</si>
  <si>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</si>
  <si>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</si>
  <si>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</si>
  <si>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</si>
  <si>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</si>
  <si>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</si>
  <si>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</si>
  <si>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</si>
  <si>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</si>
  <si>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</si>
  <si>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</si>
  <si>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</si>
  <si>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</si>
  <si>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</si>
  <si>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</si>
  <si>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</si>
  <si>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</si>
  <si>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</si>
  <si>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</si>
  <si>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</si>
  <si>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</si>
  <si>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</si>
  <si>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</si>
  <si>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</si>
  <si>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</si>
  <si>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</si>
  <si>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</si>
  <si>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</si>
  <si>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</si>
  <si>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</si>
  <si>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</si>
  <si>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</si>
  <si>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</si>
  <si>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</si>
  <si>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</si>
  <si>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</si>
  <si>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</si>
  <si>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</si>
  <si>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</si>
  <si>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</si>
  <si>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</si>
  <si>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</si>
  <si>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</si>
  <si>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</si>
  <si>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</si>
  <si>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</si>
  <si>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</si>
  <si>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</si>
  <si>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</si>
  <si>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</si>
  <si>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</si>
  <si>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</si>
  <si>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</si>
  <si>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</si>
  <si>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</si>
  <si>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</si>
  <si>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</si>
  <si>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</si>
  <si>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</si>
  <si>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</si>
  <si>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</si>
  <si>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</si>
  <si>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</si>
  <si>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</si>
  <si>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</si>
  <si>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</si>
  <si>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</si>
  <si>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</si>
  <si>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</si>
  <si>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</si>
  <si>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</si>
  <si>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</si>
  <si>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</si>
  <si>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</si>
  <si>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</si>
  <si>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</si>
  <si>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</si>
  <si>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</si>
  <si>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</si>
  <si>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</si>
  <si>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</si>
  <si>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</si>
  <si>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</si>
  <si>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</si>
  <si>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</si>
  <si>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</si>
  <si>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</si>
  <si>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</si>
  <si>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</si>
  <si>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</si>
  <si>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</si>
  <si>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</si>
  <si>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</si>
  <si>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</si>
  <si>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</si>
  <si>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</si>
  <si>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</si>
  <si>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</si>
  <si>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</si>
  <si>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</si>
  <si>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</si>
  <si>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</si>
  <si>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</si>
  <si>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</si>
  <si>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</si>
  <si>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</si>
  <si>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</si>
  <si>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</si>
  <si>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</si>
  <si>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</si>
  <si>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</si>
  <si>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</si>
  <si>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</si>
  <si>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</si>
  <si>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</si>
  <si>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</si>
  <si>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</si>
  <si>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</si>
  <si>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</si>
  <si>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</si>
  <si>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</si>
  <si>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</si>
  <si>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</si>
  <si>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</si>
  <si>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</si>
  <si>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</si>
  <si>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</si>
  <si>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</si>
  <si>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</si>
  <si>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</si>
  <si>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</si>
  <si>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</si>
  <si>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</si>
  <si>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</si>
  <si>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</si>
  <si>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</si>
  <si>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</si>
  <si>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</si>
  <si>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</si>
  <si>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</si>
  <si>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</si>
  <si>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</si>
  <si>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</si>
  <si>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</si>
  <si>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</si>
  <si>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</si>
  <si>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</si>
  <si>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</si>
  <si>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</si>
  <si>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</si>
  <si>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</si>
  <si>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</si>
  <si>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</si>
  <si>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</si>
  <si>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</si>
  <si>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</si>
  <si>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</si>
  <si>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</si>
  <si>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</si>
  <si>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</si>
  <si>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</si>
  <si>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</si>
  <si>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</si>
  <si>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</si>
  <si>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</si>
  <si>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</si>
  <si>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</si>
  <si>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</si>
  <si>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</si>
  <si>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</si>
  <si>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</si>
  <si>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</si>
  <si>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</si>
  <si>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</si>
  <si>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</si>
  <si>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</si>
  <si>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</si>
  <si>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</si>
  <si>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</si>
  <si>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</si>
  <si>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</si>
  <si>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</si>
  <si>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</si>
  <si>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</si>
  <si>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</si>
  <si>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</si>
  <si>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</si>
  <si>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</si>
  <si>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</si>
  <si>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</si>
  <si>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</si>
  <si>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</si>
  <si>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</si>
  <si>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</si>
  <si>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</si>
  <si>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</si>
  <si>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</si>
  <si>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</si>
  <si>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</si>
  <si>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</si>
  <si>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</si>
  <si>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</si>
  <si>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</si>
  <si>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</si>
  <si>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</si>
  <si>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</si>
  <si>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</si>
  <si>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</si>
  <si>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</si>
  <si>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</si>
  <si>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</si>
  <si>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</si>
  <si>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</si>
  <si>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</si>
  <si>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</si>
  <si>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</si>
  <si>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</si>
  <si>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</si>
  <si>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</si>
  <si>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</si>
  <si>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</si>
  <si>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</si>
  <si>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</si>
  <si>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</si>
  <si>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</si>
  <si>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</si>
  <si>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</si>
  <si>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</si>
  <si>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</si>
  <si>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</si>
  <si>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</si>
  <si>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</si>
  <si>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</si>
  <si>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</si>
  <si>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</si>
  <si>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</si>
  <si>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</si>
  <si>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</si>
  <si>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</si>
  <si>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</si>
  <si>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</si>
  <si>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</si>
  <si>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</si>
  <si>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</si>
  <si>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</si>
  <si>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</si>
  <si>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</si>
  <si>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</si>
  <si>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</si>
  <si>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Kiemelt előirányzat, előirányzat megnevezése</t>
  </si>
  <si>
    <t>Forintban!</t>
  </si>
  <si>
    <t>Bruttó  hiány:</t>
  </si>
  <si>
    <t>Bruttó  többlet:</t>
  </si>
  <si>
    <t>2018. évi előirányzat BEVÉTELEK</t>
  </si>
  <si>
    <t>Egyházak támogatása</t>
  </si>
  <si>
    <t>Működési feladatok ellátása</t>
  </si>
  <si>
    <t>Egyesületek támogatása</t>
  </si>
  <si>
    <t>Vagyoni tipusú adók</t>
  </si>
  <si>
    <t>Cofog</t>
  </si>
  <si>
    <t>Személyi juttatások előirányzata</t>
  </si>
  <si>
    <t>Munkaadót terhelő járulékok</t>
  </si>
  <si>
    <t>Dologi kiadások</t>
  </si>
  <si>
    <t>Ellátottak juttatásai</t>
  </si>
  <si>
    <t>Lébény Város Önkormányzata</t>
  </si>
  <si>
    <t>Család és nővédelmi egészségügyi gondozás</t>
  </si>
  <si>
    <t>074031</t>
  </si>
  <si>
    <t>041233</t>
  </si>
  <si>
    <t>Hosszabbidőtartamú közfoglalkoztatás</t>
  </si>
  <si>
    <t>011130</t>
  </si>
  <si>
    <t>Önkormányzatok igazgatási tevékenysége</t>
  </si>
  <si>
    <t>013320</t>
  </si>
  <si>
    <t>Köztemető fenntartása</t>
  </si>
  <si>
    <t>013350</t>
  </si>
  <si>
    <t>Önkormányzati vagyongazdálkodás</t>
  </si>
  <si>
    <t>Átadott pénzeszközök/Tartalék</t>
  </si>
  <si>
    <t>032020</t>
  </si>
  <si>
    <t>Tűz és katasztrófavédelem</t>
  </si>
  <si>
    <t>045120</t>
  </si>
  <si>
    <t>Útépítés és felújítás</t>
  </si>
  <si>
    <t>045160</t>
  </si>
  <si>
    <t>Közutak fenntartása és üzemeltetése</t>
  </si>
  <si>
    <t xml:space="preserve">047410 </t>
  </si>
  <si>
    <t>Ár- és belvíz védelmi feladatok</t>
  </si>
  <si>
    <t>091110</t>
  </si>
  <si>
    <t>Óvoda támogatás</t>
  </si>
  <si>
    <t>018030</t>
  </si>
  <si>
    <t>Mosonmagyaróvári Térségi Társulás</t>
  </si>
  <si>
    <t>064010</t>
  </si>
  <si>
    <t>Közvilágítás</t>
  </si>
  <si>
    <t>összesen</t>
  </si>
  <si>
    <t>066010</t>
  </si>
  <si>
    <t>Zöldterület kezelés</t>
  </si>
  <si>
    <t>066020</t>
  </si>
  <si>
    <t>Városgazdálkodás</t>
  </si>
  <si>
    <t>072111</t>
  </si>
  <si>
    <t>Háziorvosi szolgálat</t>
  </si>
  <si>
    <t>072311</t>
  </si>
  <si>
    <t>Fogászati ellátás</t>
  </si>
  <si>
    <t>076090</t>
  </si>
  <si>
    <t>Település egészségügyi feladatok</t>
  </si>
  <si>
    <t>081030</t>
  </si>
  <si>
    <t>Sportlétesítmények működtetése</t>
  </si>
  <si>
    <t>082044</t>
  </si>
  <si>
    <t>Könyvtári szolgáltatás</t>
  </si>
  <si>
    <t>082091</t>
  </si>
  <si>
    <t>Közművelődési feladatok</t>
  </si>
  <si>
    <t>086020</t>
  </si>
  <si>
    <t>Helyi térségi és közösségi tér biztosítása</t>
  </si>
  <si>
    <t>091220</t>
  </si>
  <si>
    <t>Iskolai nevelés 1-4. évfolyam</t>
  </si>
  <si>
    <t>092120</t>
  </si>
  <si>
    <t>Iskolai nevelés 5-8. évfolyam</t>
  </si>
  <si>
    <t>096015</t>
  </si>
  <si>
    <t>Intézményi étkeztetés</t>
  </si>
  <si>
    <t>104034</t>
  </si>
  <si>
    <t>Szünidei étkeztetés</t>
  </si>
  <si>
    <t>102031</t>
  </si>
  <si>
    <t>Idősek nappali ellátása</t>
  </si>
  <si>
    <t>107060</t>
  </si>
  <si>
    <t>Szociális ellátások</t>
  </si>
  <si>
    <t>084031</t>
  </si>
  <si>
    <t>Egyházak, egyesületek támogatása</t>
  </si>
  <si>
    <t>Lébényi Közös Önkormányzati Hivatal</t>
  </si>
  <si>
    <t>011220</t>
  </si>
  <si>
    <t>Adóigazgatási tevékenységek</t>
  </si>
  <si>
    <t>Szociális elltások</t>
  </si>
  <si>
    <t>Mindösszesen</t>
  </si>
  <si>
    <t>Iskola egészségügyi tevékenység</t>
  </si>
  <si>
    <t>074032</t>
  </si>
  <si>
    <t>Finanszírozás</t>
  </si>
  <si>
    <t>018010</t>
  </si>
  <si>
    <t>Elszámolás a központi költségvetéseel</t>
  </si>
  <si>
    <t>8. számú tájékoztató tábla</t>
  </si>
  <si>
    <t>adatok Ft-ban</t>
  </si>
  <si>
    <t>Kiadások közgazdasági funkció szerinti tagolásban</t>
  </si>
  <si>
    <t>Módosított előirányzat</t>
  </si>
  <si>
    <t>Módosítás II.</t>
  </si>
  <si>
    <t>Módosítás I.</t>
  </si>
  <si>
    <t>Módosítás II</t>
  </si>
  <si>
    <t>Módosítás I</t>
  </si>
  <si>
    <t>2019. évi eredeti előirányzat</t>
  </si>
  <si>
    <t>CSÁKVÁR VÁROS ÖNKORMÁNYZATA</t>
  </si>
  <si>
    <t>2019. évi módosított előirányzat</t>
  </si>
  <si>
    <t>Önkormányzat megnevezése:</t>
  </si>
  <si>
    <t>Költségvetési év: 2019</t>
  </si>
  <si>
    <t>Intézmény megnevezése:</t>
  </si>
  <si>
    <t>ÖNKORMÁNYZAT</t>
  </si>
  <si>
    <t>Részletező</t>
  </si>
  <si>
    <t>Előirányzat megnevezése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</si>
  <si>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</si>
  <si>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</si>
  <si>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</si>
  <si>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</si>
  <si>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</si>
  <si>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</si>
  <si>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</si>
  <si>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</si>
  <si>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</si>
  <si>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</si>
  <si>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</si>
  <si>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</si>
  <si>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</si>
  <si>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</si>
  <si>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</si>
  <si>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</si>
  <si>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B34</t>
  </si>
  <si>
    <t>Vagyoni típusú adók</t>
  </si>
  <si>
    <t>4.1.1</t>
  </si>
  <si>
    <t>4.1.2</t>
  </si>
  <si>
    <t>4.1.3</t>
  </si>
  <si>
    <t>B351</t>
  </si>
  <si>
    <t>B355</t>
  </si>
  <si>
    <t>B354</t>
  </si>
  <si>
    <t>B36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</si>
  <si>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</si>
  <si>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</si>
  <si>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</si>
  <si>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</si>
  <si>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</si>
  <si>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</si>
  <si>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</si>
  <si>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</si>
  <si>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</si>
  <si>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</si>
  <si>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</si>
  <si>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B51</t>
  </si>
  <si>
    <t>B52</t>
  </si>
  <si>
    <t>B53</t>
  </si>
  <si>
    <t>B54</t>
  </si>
  <si>
    <t>B55</t>
  </si>
  <si>
    <t>B61</t>
  </si>
  <si>
    <t>B64</t>
  </si>
  <si>
    <t>B65</t>
  </si>
  <si>
    <t>B71</t>
  </si>
  <si>
    <t>B74</t>
  </si>
  <si>
    <t>B75</t>
  </si>
  <si>
    <t>B8111</t>
  </si>
  <si>
    <t>B8112</t>
  </si>
  <si>
    <t>B8121</t>
  </si>
  <si>
    <t>B8122</t>
  </si>
  <si>
    <t>B8123</t>
  </si>
  <si>
    <t>B8124</t>
  </si>
  <si>
    <t>B8131</t>
  </si>
  <si>
    <t>B8132</t>
  </si>
  <si>
    <t>B814</t>
  </si>
  <si>
    <t>B815</t>
  </si>
  <si>
    <t>B816</t>
  </si>
  <si>
    <t>Központi, irányítószervi támogatás</t>
  </si>
  <si>
    <t>13.4.</t>
  </si>
  <si>
    <t>B817</t>
  </si>
  <si>
    <t>B821</t>
  </si>
  <si>
    <t>B822</t>
  </si>
  <si>
    <t>B823</t>
  </si>
  <si>
    <t>B825</t>
  </si>
  <si>
    <t>B84</t>
  </si>
  <si>
    <t>B83</t>
  </si>
  <si>
    <t>1.1.1</t>
  </si>
  <si>
    <t>K1101</t>
  </si>
  <si>
    <t>Törvény szerinti illetmények, munkabérek</t>
  </si>
  <si>
    <t>1.1.2</t>
  </si>
  <si>
    <t>K1102</t>
  </si>
  <si>
    <t>Normatív jutalmak</t>
  </si>
  <si>
    <t>1.1.3</t>
  </si>
  <si>
    <t>K1103</t>
  </si>
  <si>
    <t>Céljuttatás, projektprémium</t>
  </si>
  <si>
    <t>1.1.4</t>
  </si>
  <si>
    <t>K1104</t>
  </si>
  <si>
    <t>Készenlét, ügyeleti, helyettesítési díj, túlóra, túlszolgálat</t>
  </si>
  <si>
    <t>1.1.5</t>
  </si>
  <si>
    <t>K1105</t>
  </si>
  <si>
    <t>Végkielégítés</t>
  </si>
  <si>
    <t>1.1.6</t>
  </si>
  <si>
    <t>K1106</t>
  </si>
  <si>
    <t>Jubileumi jutalom</t>
  </si>
  <si>
    <t>1.1.7</t>
  </si>
  <si>
    <t>K1107</t>
  </si>
  <si>
    <t>Béren kívüli juttatások</t>
  </si>
  <si>
    <t>1.1.8</t>
  </si>
  <si>
    <t>K1108</t>
  </si>
  <si>
    <t>Ruházati költségtérítés</t>
  </si>
  <si>
    <t>1.1.9</t>
  </si>
  <si>
    <t>K1109</t>
  </si>
  <si>
    <t>Közlekedési költségtérítés</t>
  </si>
  <si>
    <t>1.1.10</t>
  </si>
  <si>
    <t>K1110</t>
  </si>
  <si>
    <t>Egyéb költségtérítések</t>
  </si>
  <si>
    <t>1.1.11</t>
  </si>
  <si>
    <t>K1111</t>
  </si>
  <si>
    <t>Lakhatási támogatások</t>
  </si>
  <si>
    <t>1.1.12</t>
  </si>
  <si>
    <t>K1112</t>
  </si>
  <si>
    <t>Szociális támogatások</t>
  </si>
  <si>
    <t>1.1.13</t>
  </si>
  <si>
    <t>K1113</t>
  </si>
  <si>
    <t>Foglalkoztatottak egyéb személyi juttatások</t>
  </si>
  <si>
    <t>1.1.14</t>
  </si>
  <si>
    <t>K121</t>
  </si>
  <si>
    <t>Választott tisztségviselők juttaátsai</t>
  </si>
  <si>
    <t>1.1.15</t>
  </si>
  <si>
    <t>K122</t>
  </si>
  <si>
    <t>Munkavégzésre irányuló egyéb jogviszonyban n.s. f. fiz. Juttatások</t>
  </si>
  <si>
    <t>1.1.16</t>
  </si>
  <si>
    <t>K123</t>
  </si>
  <si>
    <t>Egyéb külső személyi juttatások</t>
  </si>
  <si>
    <t>K2</t>
  </si>
  <si>
    <t>1.2.1</t>
  </si>
  <si>
    <t>szociális hozzájárulási adó</t>
  </si>
  <si>
    <t>1.2.2</t>
  </si>
  <si>
    <t>rehabililtációs hozzájárulás</t>
  </si>
  <si>
    <t>1.2.3</t>
  </si>
  <si>
    <t>egészségügyi hozzájárulás</t>
  </si>
  <si>
    <t>1.2.4</t>
  </si>
  <si>
    <t>táppénzhozzájárulás</t>
  </si>
  <si>
    <t>1.2.5</t>
  </si>
  <si>
    <t xml:space="preserve">munkaadót a foglalkoztatottak részére történő kifizetésekkel kapcsolatban terhelő más járulék jellegű kötelezettségek </t>
  </si>
  <si>
    <t>1.2.6</t>
  </si>
  <si>
    <t>munkáltatót terhelő személyi jövedelmadó</t>
  </si>
  <si>
    <t>1.3.1</t>
  </si>
  <si>
    <t>K311</t>
  </si>
  <si>
    <t>Szakmai anyagok beszerzése</t>
  </si>
  <si>
    <t>1.3.2</t>
  </si>
  <si>
    <t>K312</t>
  </si>
  <si>
    <t>Üzemeltetési anyagok beszerzése</t>
  </si>
  <si>
    <t>1.3.3</t>
  </si>
  <si>
    <t>K313</t>
  </si>
  <si>
    <t>Árubeszerzés</t>
  </si>
  <si>
    <t>1.3.4</t>
  </si>
  <si>
    <t>K321</t>
  </si>
  <si>
    <t>Informatikai szolgáltatások igénybevétele</t>
  </si>
  <si>
    <t>1.3.5</t>
  </si>
  <si>
    <t>K322</t>
  </si>
  <si>
    <t>Egyéb kommunikációs szolgáltatások</t>
  </si>
  <si>
    <t>1.3.6</t>
  </si>
  <si>
    <t>K331</t>
  </si>
  <si>
    <t>Közüzemi díjak</t>
  </si>
  <si>
    <t>1.3.7</t>
  </si>
  <si>
    <t>K332</t>
  </si>
  <si>
    <t>Vásárolt élelmezés</t>
  </si>
  <si>
    <t>1.3.8</t>
  </si>
  <si>
    <t>K333</t>
  </si>
  <si>
    <t>Bérleti-és lízingdíjak</t>
  </si>
  <si>
    <t>1.3.9</t>
  </si>
  <si>
    <t>K334</t>
  </si>
  <si>
    <t>Karbantartási, kisjavítási szolgáltatások</t>
  </si>
  <si>
    <t>1.3.10</t>
  </si>
  <si>
    <t>K335</t>
  </si>
  <si>
    <t>Közvetített szolgáltatások</t>
  </si>
  <si>
    <t>1.3.11</t>
  </si>
  <si>
    <t>K336</t>
  </si>
  <si>
    <t>Szakmai tevékenységet segítő szolgáltatások</t>
  </si>
  <si>
    <t>1.3.12</t>
  </si>
  <si>
    <t>K337</t>
  </si>
  <si>
    <t>Egyéb szolgáltatások</t>
  </si>
  <si>
    <t>1.3.13</t>
  </si>
  <si>
    <t>K341</t>
  </si>
  <si>
    <t>Kiküldetések kiadásai</t>
  </si>
  <si>
    <t>1.3.14</t>
  </si>
  <si>
    <t>K342</t>
  </si>
  <si>
    <t>Reklám-és propaganda kidások</t>
  </si>
  <si>
    <t>1.3.15</t>
  </si>
  <si>
    <t>K351</t>
  </si>
  <si>
    <t>Működési célú, előzetesen felsz.ÁFA</t>
  </si>
  <si>
    <t>1.3.16</t>
  </si>
  <si>
    <t>K352</t>
  </si>
  <si>
    <t>Fizetendő ÁFA</t>
  </si>
  <si>
    <t>1.3.17</t>
  </si>
  <si>
    <t>K353</t>
  </si>
  <si>
    <t>Kamatkiadások</t>
  </si>
  <si>
    <t>1.3.18</t>
  </si>
  <si>
    <t>K354</t>
  </si>
  <si>
    <t>Egyéb pénzügyi műveletek kiadásai</t>
  </si>
  <si>
    <t>1.3.19</t>
  </si>
  <si>
    <t>K355</t>
  </si>
  <si>
    <t>Egyáb dologi kiadások</t>
  </si>
  <si>
    <t>1.4.1</t>
  </si>
  <si>
    <t>K42</t>
  </si>
  <si>
    <t>Családtámogatási ellátások</t>
  </si>
  <si>
    <t>1.4.2</t>
  </si>
  <si>
    <t>K46</t>
  </si>
  <si>
    <t>Lakhatással kapcsoalatos támogatások</t>
  </si>
  <si>
    <t>1.4.3</t>
  </si>
  <si>
    <t xml:space="preserve">K48 </t>
  </si>
  <si>
    <t>Egyéb nem intézményi ellátások</t>
  </si>
  <si>
    <t>K5021</t>
  </si>
  <si>
    <t>K5022</t>
  </si>
  <si>
    <t>K5023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</si>
  <si>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</si>
  <si>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</si>
  <si>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</si>
  <si>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</si>
  <si>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</si>
  <si>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</si>
  <si>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</si>
  <si>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</si>
  <si>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</si>
  <si>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K513</t>
  </si>
  <si>
    <t>1.18.1</t>
  </si>
  <si>
    <t>1.18.2</t>
  </si>
  <si>
    <t>2.1.1</t>
  </si>
  <si>
    <t>K61</t>
  </si>
  <si>
    <t>Immateriális javak beszerzése, létesítése</t>
  </si>
  <si>
    <t>2.1.2</t>
  </si>
  <si>
    <t>K62</t>
  </si>
  <si>
    <t>Ingatlanok beszerzése, létesítése</t>
  </si>
  <si>
    <t>2.1.3</t>
  </si>
  <si>
    <t>K63</t>
  </si>
  <si>
    <t>Informatikai eszközök beszerzése, létesítése</t>
  </si>
  <si>
    <t>2.1.4</t>
  </si>
  <si>
    <t>K64</t>
  </si>
  <si>
    <t>Egyéb tárgyi eszközök beszerzése, létesítése</t>
  </si>
  <si>
    <t>2.1.5</t>
  </si>
  <si>
    <t>K65</t>
  </si>
  <si>
    <t>Részesedések beszerzése</t>
  </si>
  <si>
    <t>2.1.6</t>
  </si>
  <si>
    <t>K66</t>
  </si>
  <si>
    <t>Meglévő részesedések növeléséhez kapcsoloódó kiadások</t>
  </si>
  <si>
    <t>2.1.7</t>
  </si>
  <si>
    <t>K67</t>
  </si>
  <si>
    <t>Beruházási célú előzetesen felszámított ÁFA</t>
  </si>
  <si>
    <t>2.3.1</t>
  </si>
  <si>
    <t>K71</t>
  </si>
  <si>
    <t>Ingatlanok felújítása</t>
  </si>
  <si>
    <t>2.3.2</t>
  </si>
  <si>
    <t>K72</t>
  </si>
  <si>
    <t>Informatikai eszközök felújítása</t>
  </si>
  <si>
    <t>2.3.3</t>
  </si>
  <si>
    <t>K73</t>
  </si>
  <si>
    <t>Egyéb tárgyi eszközök felújítása</t>
  </si>
  <si>
    <t>2.3.4</t>
  </si>
  <si>
    <t>K74</t>
  </si>
  <si>
    <t>Felújítási célú előzetesen felszámított ÁFA</t>
  </si>
  <si>
    <t>K81</t>
  </si>
  <si>
    <t>K82</t>
  </si>
  <si>
    <t>K83</t>
  </si>
  <si>
    <t>K84</t>
  </si>
  <si>
    <t>K85</t>
  </si>
  <si>
    <t>K86</t>
  </si>
  <si>
    <t>K87</t>
  </si>
  <si>
    <t>K89</t>
  </si>
  <si>
    <t>K9111</t>
  </si>
  <si>
    <t>K9112</t>
  </si>
  <si>
    <t>K9113</t>
  </si>
  <si>
    <t>K9121</t>
  </si>
  <si>
    <t>K9122</t>
  </si>
  <si>
    <t>K9123</t>
  </si>
  <si>
    <t>K9124</t>
  </si>
  <si>
    <t>K9125</t>
  </si>
  <si>
    <t>K9126</t>
  </si>
  <si>
    <t>K913</t>
  </si>
  <si>
    <t>K914</t>
  </si>
  <si>
    <t>K915</t>
  </si>
  <si>
    <t>K916</t>
  </si>
  <si>
    <t>K917</t>
  </si>
  <si>
    <t>K921</t>
  </si>
  <si>
    <t>K922</t>
  </si>
  <si>
    <t>K923</t>
  </si>
  <si>
    <t>K924</t>
  </si>
  <si>
    <t>K925</t>
  </si>
  <si>
    <t>K94</t>
  </si>
  <si>
    <t>KÖZÖS ÖNKORMÁNYZATI HIVATAL</t>
  </si>
  <si>
    <t>Előirányzat-felhasználási ütemterv 2019. évre</t>
  </si>
  <si>
    <t>2019. évi előirányzat</t>
  </si>
  <si>
    <t>Magánszemeélyek kommunális adója</t>
  </si>
  <si>
    <t>Telekadó</t>
  </si>
  <si>
    <t>4.8.</t>
  </si>
  <si>
    <t>Közhatalmi bevételek (4.1.+...+4.6.)</t>
  </si>
  <si>
    <t>Közhatalmi bevételek (4.1.+…+4.6.)</t>
  </si>
  <si>
    <t>B8113</t>
  </si>
  <si>
    <t>FLORIANA KÖNYVTÁR ÉS KÖZÖSSÉGI TÉR</t>
  </si>
  <si>
    <t>MESE- VÁR ÓVODA ÉS BÖLCSŐDE</t>
  </si>
  <si>
    <t>Államhá.belüli megelőleg.visszafizetése</t>
  </si>
  <si>
    <t>1.3 KÖLTSÉGVETÉSI, FINANSZÍROZÁSI BEVÉTELEK ÉS KIADÁSOK EGYENLEGE</t>
  </si>
  <si>
    <t>1.4 LÉTSZÁMADATOK</t>
  </si>
  <si>
    <t>Sorszám</t>
  </si>
  <si>
    <t>2.1. Működési célú bevételek és kiadások mérlege (Önkormányzati szinten)</t>
  </si>
  <si>
    <t>2.2 Felhalmozási célú bevételek és kiadások egyenlege</t>
  </si>
  <si>
    <t xml:space="preserve">   Tartalékok</t>
  </si>
  <si>
    <t>1.1 CSÁKVÁR VÁROS ÖNKORMÁNYZATA - ÖSSZEVONT BEVÉTELEK</t>
  </si>
  <si>
    <t xml:space="preserve">Módosítás I. </t>
  </si>
  <si>
    <t>1.2 CSÁKVÁR VÁROS ÖNKORMÁNYZATA - ÖSSZEVONT KIADÁSOK</t>
  </si>
  <si>
    <t>K63 Informatikai eszközök beszerzése</t>
  </si>
  <si>
    <t xml:space="preserve">K64 Egyéb tárgyi eszközök beszerzése </t>
  </si>
  <si>
    <t>K62 Ingatlanok beszerzése</t>
  </si>
  <si>
    <t>K67 Beruházási célú előzetesen felszámított ÁFA</t>
  </si>
  <si>
    <t>K71 Ingatlanok felújítása</t>
  </si>
  <si>
    <t>K74 Felújítási célú előzetesen felszámított ÁFA</t>
  </si>
  <si>
    <t>Jogcímek</t>
  </si>
  <si>
    <t>összes beruházás (1.+2.+3.+4.)</t>
  </si>
  <si>
    <t>összes felújítás (6.+7.)</t>
  </si>
  <si>
    <t>KÖZÖS HIVATAL</t>
  </si>
  <si>
    <t>MESE-VÁR ÓVODA ÉS BÖLCSŐDE</t>
  </si>
  <si>
    <t>Beszámoló telj. Ell. Fül</t>
  </si>
  <si>
    <t>2019. évi mód. ei.</t>
  </si>
  <si>
    <t>összevont beruházás (5.+18.)</t>
  </si>
  <si>
    <t>összevont felújítás (8.+21.)</t>
  </si>
  <si>
    <t>összes felújítás (19.+20.)</t>
  </si>
  <si>
    <t>összes beruházás (14.+15.+16.+17.)</t>
  </si>
  <si>
    <t>Összesített beruházás és felújítás (5.+8.)</t>
  </si>
  <si>
    <t>ÖSSZEVONT BERUHÁZÁSI ÉS FELÚJÍTÁSI KIADÁSOK ELŐIRÁNYZATA</t>
  </si>
  <si>
    <t>CSÁKVÁR VÁROS ÖNKORMÁNYZATA - ÖSSZEVONT BERUHÁZÁSI (FELHALMOZÁSI) ÉS FELÚJÍTÁSI KIADÁSOK ELŐIRÁNYZATA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</si>
</sst>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_F_t"/>
  </numFmts>
  <fonts count="5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8"/>
      <name val="Times New Roman CE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15">
    <fill>
      <patternFill patternType="none"/>
    </fill>
    <fill>
      <patternFill patternType="gray125"/>
    </fill>
    <fill>
      <patternFill patternType="darkHorizontal"/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764">
    <xf numFmtId="0" fontId="0" fillId="0" borderId="0" xfId="0"/>
    <xf numFmtId="165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0" xfId="4" applyFont="1" applyFill="1" applyBorder="1" applyAlignment="1" applyProtection="1">
      <alignment horizontal="center" vertical="center" wrapText="1"/>
    </xf>
    <xf numFmtId="0" fontId="8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9" fillId="0" borderId="13" xfId="4" applyFont="1" applyFill="1" applyBorder="1" applyAlignment="1" applyProtection="1">
      <alignment horizontal="center" vertical="center" wrapText="1"/>
    </xf>
    <xf numFmtId="0" fontId="9" fillId="0" borderId="14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9" fillId="0" borderId="14" xfId="5" applyFont="1" applyFill="1" applyBorder="1" applyAlignment="1" applyProtection="1">
      <alignment horizontal="left" vertical="center" indent="1"/>
    </xf>
    <xf numFmtId="0" fontId="9" fillId="0" borderId="17" xfId="4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5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 wrapText="1"/>
    </xf>
    <xf numFmtId="0" fontId="8" fillId="0" borderId="0" xfId="0" applyFont="1" applyFill="1" applyAlignment="1">
      <alignment horizontal="center" vertical="center" wrapText="1"/>
    </xf>
    <xf numFmtId="165" fontId="22" fillId="0" borderId="18" xfId="0" applyNumberFormat="1" applyFont="1" applyFill="1" applyBorder="1" applyAlignment="1" applyProtection="1">
      <alignment vertical="center" wrapText="1"/>
    </xf>
    <xf numFmtId="165" fontId="22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0" xfId="0" applyNumberFormat="1" applyFont="1" applyFill="1" applyAlignment="1">
      <alignment horizontal="center" vertical="center" wrapText="1"/>
    </xf>
    <xf numFmtId="165" fontId="11" fillId="0" borderId="0" xfId="0" applyNumberFormat="1" applyFont="1" applyFill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5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4" xfId="0" applyFont="1" applyFill="1" applyBorder="1" applyAlignment="1" applyProtection="1">
      <alignment vertical="center" wrapText="1"/>
      <protection locked="0"/>
    </xf>
    <xf numFmtId="165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0" fillId="0" borderId="15" xfId="5" applyFont="1" applyFill="1" applyBorder="1" applyAlignment="1" applyProtection="1">
      <alignment horizontal="center" vertical="center" wrapText="1"/>
    </xf>
    <xf numFmtId="0" fontId="30" fillId="0" borderId="16" xfId="5" applyFont="1" applyFill="1" applyBorder="1" applyAlignment="1" applyProtection="1">
      <alignment horizontal="center" vertical="center"/>
    </xf>
    <xf numFmtId="0" fontId="30" fillId="0" borderId="26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0" fontId="22" fillId="0" borderId="8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  <protection locked="0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4" fillId="0" borderId="0" xfId="5" applyFont="1" applyFill="1" applyProtection="1">
      <protection locked="0"/>
    </xf>
    <xf numFmtId="0" fontId="23" fillId="0" borderId="0" xfId="5" applyFont="1" applyFill="1" applyProtection="1">
      <protection locked="0"/>
    </xf>
    <xf numFmtId="0" fontId="26" fillId="0" borderId="27" xfId="0" applyFont="1" applyFill="1" applyBorder="1" applyAlignment="1" applyProtection="1">
      <alignment horizontal="left" vertical="center" wrapText="1"/>
      <protection locked="0"/>
    </xf>
    <xf numFmtId="0" fontId="26" fillId="0" borderId="28" xfId="0" applyFont="1" applyFill="1" applyBorder="1" applyAlignment="1" applyProtection="1">
      <alignment horizontal="left" vertical="center" wrapText="1"/>
      <protection locked="0"/>
    </xf>
    <xf numFmtId="0" fontId="26" fillId="0" borderId="29" xfId="0" applyFont="1" applyFill="1" applyBorder="1" applyAlignment="1" applyProtection="1">
      <alignment horizontal="left"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165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7" fillId="0" borderId="31" xfId="0" applyFont="1" applyFill="1" applyBorder="1" applyAlignment="1" applyProtection="1">
      <alignment horizontal="right"/>
    </xf>
    <xf numFmtId="165" fontId="35" fillId="0" borderId="31" xfId="4" applyNumberFormat="1" applyFont="1" applyFill="1" applyBorder="1" applyAlignment="1" applyProtection="1">
      <alignment horizontal="left" vertical="center"/>
    </xf>
    <xf numFmtId="0" fontId="29" fillId="0" borderId="32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4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9" fillId="0" borderId="33" xfId="4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0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32" xfId="0" applyFont="1" applyFill="1" applyBorder="1" applyAlignment="1" applyProtection="1">
      <alignment vertical="center" wrapText="1"/>
    </xf>
    <xf numFmtId="165" fontId="28" fillId="0" borderId="32" xfId="0" applyNumberFormat="1" applyFont="1" applyFill="1" applyBorder="1" applyAlignment="1" applyProtection="1">
      <alignment vertical="center" wrapText="1"/>
    </xf>
    <xf numFmtId="165" fontId="28" fillId="0" borderId="3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65" fontId="15" fillId="2" borderId="18" xfId="0" applyNumberFormat="1" applyFont="1" applyFill="1" applyBorder="1" applyAlignment="1" applyProtection="1">
      <alignment horizontal="left" vertical="center" wrapText="1" indent="2"/>
    </xf>
    <xf numFmtId="165" fontId="4" fillId="0" borderId="0" xfId="0" applyNumberFormat="1" applyFont="1" applyFill="1" applyAlignment="1" applyProtection="1">
      <alignment horizontal="left" vertical="center" wrapText="1"/>
    </xf>
    <xf numFmtId="165" fontId="4" fillId="0" borderId="0" xfId="0" applyNumberFormat="1" applyFont="1" applyFill="1" applyAlignment="1" applyProtection="1">
      <alignment vertical="center" wrapText="1"/>
    </xf>
    <xf numFmtId="165" fontId="19" fillId="0" borderId="0" xfId="0" applyNumberFormat="1" applyFont="1" applyFill="1" applyAlignment="1" applyProtection="1">
      <alignment vertical="center" wrapText="1"/>
    </xf>
    <xf numFmtId="0" fontId="9" fillId="0" borderId="35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165" fontId="9" fillId="0" borderId="38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9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0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39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20" fillId="0" borderId="33" xfId="4" applyNumberFormat="1" applyFont="1" applyFill="1" applyBorder="1" applyAlignment="1" applyProtection="1">
      <alignment horizontal="right" vertical="center" wrapText="1" indent="1"/>
    </xf>
    <xf numFmtId="165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44" xfId="0" applyNumberFormat="1" applyFont="1" applyFill="1" applyBorder="1" applyAlignment="1" applyProtection="1">
      <alignment horizontal="center" vertical="center"/>
    </xf>
    <xf numFmtId="165" fontId="9" fillId="0" borderId="25" xfId="0" applyNumberFormat="1" applyFont="1" applyFill="1" applyBorder="1" applyAlignment="1" applyProtection="1">
      <alignment horizontal="center" vertical="center" wrapText="1"/>
    </xf>
    <xf numFmtId="165" fontId="20" fillId="0" borderId="40" xfId="0" applyNumberFormat="1" applyFont="1" applyFill="1" applyBorder="1" applyAlignment="1" applyProtection="1">
      <alignment horizontal="center" vertical="center" wrapText="1"/>
    </xf>
    <xf numFmtId="165" fontId="20" fillId="0" borderId="18" xfId="0" applyNumberFormat="1" applyFont="1" applyFill="1" applyBorder="1" applyAlignment="1" applyProtection="1">
      <alignment horizontal="center" vertical="center" wrapText="1"/>
    </xf>
    <xf numFmtId="165" fontId="20" fillId="0" borderId="45" xfId="0" applyNumberFormat="1" applyFont="1" applyFill="1" applyBorder="1" applyAlignment="1" applyProtection="1">
      <alignment horizontal="center" vertical="center" wrapText="1"/>
    </xf>
    <xf numFmtId="165" fontId="20" fillId="0" borderId="17" xfId="0" applyNumberFormat="1" applyFont="1" applyFill="1" applyBorder="1" applyAlignment="1" applyProtection="1">
      <alignment horizontal="center" vertical="center" wrapText="1"/>
    </xf>
    <xf numFmtId="165" fontId="20" fillId="0" borderId="46" xfId="0" applyNumberFormat="1" applyFont="1" applyFill="1" applyBorder="1" applyAlignment="1" applyProtection="1">
      <alignment horizontal="center" vertical="center" wrapText="1"/>
    </xf>
    <xf numFmtId="165" fontId="20" fillId="0" borderId="13" xfId="0" applyNumberFormat="1" applyFont="1" applyFill="1" applyBorder="1" applyAlignment="1" applyProtection="1">
      <alignment horizontal="center" vertical="center" wrapText="1"/>
    </xf>
    <xf numFmtId="165" fontId="20" fillId="0" borderId="18" xfId="0" applyNumberFormat="1" applyFon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center" vertical="center" wrapText="1"/>
    </xf>
    <xf numFmtId="165" fontId="22" fillId="0" borderId="19" xfId="0" applyNumberFormat="1" applyFont="1" applyFill="1" applyBorder="1" applyAlignment="1" applyProtection="1">
      <alignment vertical="center" wrapText="1"/>
    </xf>
    <xf numFmtId="165" fontId="20" fillId="0" borderId="10" xfId="0" applyNumberFormat="1" applyFont="1" applyFill="1" applyBorder="1" applyAlignment="1" applyProtection="1">
      <alignment horizontal="center" vertical="center" wrapText="1"/>
    </xf>
    <xf numFmtId="165" fontId="22" fillId="0" borderId="20" xfId="0" applyNumberFormat="1" applyFont="1" applyFill="1" applyBorder="1" applyAlignment="1" applyProtection="1">
      <alignment vertical="center" wrapText="1"/>
    </xf>
    <xf numFmtId="165" fontId="28" fillId="0" borderId="18" xfId="0" applyNumberFormat="1" applyFont="1" applyFill="1" applyBorder="1" applyAlignment="1" applyProtection="1">
      <alignment horizontal="left" vertical="center" wrapText="1" indent="1"/>
    </xf>
    <xf numFmtId="165" fontId="20" fillId="0" borderId="7" xfId="0" applyNumberFormat="1" applyFont="1" applyFill="1" applyBorder="1" applyAlignment="1" applyProtection="1">
      <alignment horizontal="center" vertical="center" wrapText="1"/>
    </xf>
    <xf numFmtId="165" fontId="22" fillId="0" borderId="46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9" fillId="0" borderId="14" xfId="5" applyFont="1" applyFill="1" applyBorder="1" applyAlignment="1" applyProtection="1">
      <alignment horizontal="left" indent="1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47" xfId="0" applyFont="1" applyBorder="1" applyAlignment="1" applyProtection="1">
      <alignment horizontal="left" vertical="center" wrapText="1" indent="1"/>
    </xf>
    <xf numFmtId="165" fontId="20" fillId="0" borderId="26" xfId="4" applyNumberFormat="1" applyFont="1" applyFill="1" applyBorder="1" applyAlignment="1" applyProtection="1">
      <alignment horizontal="right" vertical="center" wrapText="1" indent="1"/>
    </xf>
    <xf numFmtId="165" fontId="20" fillId="0" borderId="17" xfId="4" applyNumberFormat="1" applyFont="1" applyFill="1" applyBorder="1" applyAlignment="1" applyProtection="1">
      <alignment horizontal="right" vertical="center" wrapText="1" indent="1"/>
    </xf>
    <xf numFmtId="165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4" applyNumberFormat="1" applyFont="1" applyFill="1" applyBorder="1" applyAlignment="1" applyProtection="1">
      <alignment horizontal="right" vertical="center" wrapText="1" indent="1"/>
    </xf>
    <xf numFmtId="165" fontId="8" fillId="0" borderId="0" xfId="4" applyNumberFormat="1" applyFont="1" applyFill="1" applyBorder="1" applyAlignment="1" applyProtection="1">
      <alignment horizontal="right" vertical="center" wrapText="1" indent="1"/>
    </xf>
    <xf numFmtId="165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0" applyNumberFormat="1" applyFont="1" applyBorder="1" applyAlignment="1" applyProtection="1">
      <alignment horizontal="right" vertical="center" wrapText="1" indent="1"/>
    </xf>
    <xf numFmtId="0" fontId="7" fillId="0" borderId="31" xfId="0" applyFont="1" applyFill="1" applyBorder="1" applyAlignment="1" applyProtection="1">
      <alignment horizontal="right" vertical="center"/>
    </xf>
    <xf numFmtId="165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0" applyNumberFormat="1" applyFont="1" applyFill="1" applyBorder="1" applyAlignment="1" applyProtection="1">
      <alignment horizontal="right" vertical="center" wrapText="1" indent="1"/>
    </xf>
    <xf numFmtId="165" fontId="29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32" fillId="0" borderId="2" xfId="0" applyNumberFormat="1" applyFont="1" applyFill="1" applyBorder="1" applyAlignment="1" applyProtection="1">
      <alignment horizontal="right" vertical="center" wrapText="1" indent="1"/>
    </xf>
    <xf numFmtId="165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left" vertical="center" wrapText="1" indent="2"/>
    </xf>
    <xf numFmtId="165" fontId="32" fillId="0" borderId="2" xfId="0" applyNumberFormat="1" applyFont="1" applyFill="1" applyBorder="1" applyAlignment="1" applyProtection="1">
      <alignment horizontal="left" vertical="center" wrapText="1" inden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48" xfId="0" quotePrefix="1" applyFont="1" applyFill="1" applyBorder="1" applyAlignment="1" applyProtection="1">
      <alignment horizontal="right" vertical="center" indent="1"/>
    </xf>
    <xf numFmtId="0" fontId="9" fillId="0" borderId="26" xfId="0" applyFont="1" applyFill="1" applyBorder="1" applyAlignment="1" applyProtection="1">
      <alignment horizontal="right" vertical="center" wrapText="1" indent="1"/>
    </xf>
    <xf numFmtId="165" fontId="9" fillId="0" borderId="38" xfId="0" applyNumberFormat="1" applyFont="1" applyFill="1" applyBorder="1" applyAlignment="1" applyProtection="1">
      <alignment horizontal="right" vertical="center" wrapText="1" indent="1"/>
    </xf>
    <xf numFmtId="165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3" xfId="0" applyNumberFormat="1" applyFont="1" applyFill="1" applyBorder="1" applyAlignment="1" applyProtection="1">
      <alignment horizontal="right" vertical="center" wrapText="1" indent="1"/>
    </xf>
    <xf numFmtId="165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5" fontId="20" fillId="0" borderId="33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9" fillId="0" borderId="48" xfId="0" applyNumberFormat="1" applyFont="1" applyFill="1" applyBorder="1" applyAlignment="1" applyProtection="1">
      <alignment horizontal="right" vertical="center"/>
    </xf>
    <xf numFmtId="49" fontId="9" fillId="0" borderId="53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 applyProtection="1">
      <alignment vertical="center" wrapText="1"/>
    </xf>
    <xf numFmtId="0" fontId="8" fillId="0" borderId="54" xfId="4" applyFont="1" applyFill="1" applyBorder="1" applyAlignment="1" applyProtection="1">
      <alignment horizontal="center" vertical="center" wrapText="1"/>
    </xf>
    <xf numFmtId="0" fontId="8" fillId="0" borderId="54" xfId="4" applyFont="1" applyFill="1" applyBorder="1" applyAlignment="1" applyProtection="1">
      <alignment vertical="center" wrapText="1"/>
    </xf>
    <xf numFmtId="165" fontId="8" fillId="0" borderId="54" xfId="4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26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right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6" xfId="0" applyFont="1" applyBorder="1" applyAlignment="1" applyProtection="1">
      <alignment horizontal="center" vertical="center" wrapText="1"/>
    </xf>
    <xf numFmtId="0" fontId="25" fillId="0" borderId="32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43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vertical="center" wrapText="1"/>
    </xf>
    <xf numFmtId="0" fontId="43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5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4" xfId="4" applyNumberFormat="1" applyFont="1" applyFill="1" applyBorder="1" applyAlignment="1" applyProtection="1">
      <alignment horizontal="right" vertical="center" wrapText="1" indent="1"/>
    </xf>
    <xf numFmtId="165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4" applyNumberFormat="1" applyFont="1" applyFill="1" applyBorder="1" applyAlignment="1" applyProtection="1">
      <alignment horizontal="right" vertical="center" wrapText="1" indent="1"/>
    </xf>
    <xf numFmtId="0" fontId="9" fillId="0" borderId="39" xfId="4" applyFont="1" applyFill="1" applyBorder="1" applyAlignment="1" applyProtection="1">
      <alignment horizontal="center" vertical="center" wrapText="1"/>
    </xf>
    <xf numFmtId="165" fontId="26" fillId="0" borderId="56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57" xfId="0" applyFont="1" applyFill="1" applyBorder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6" xfId="4" applyFont="1" applyFill="1" applyBorder="1" applyAlignment="1" applyProtection="1">
      <alignment horizontal="center" vertical="center" wrapTex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32" xfId="0" applyFont="1" applyBorder="1" applyAlignment="1" applyProtection="1">
      <alignment wrapText="1"/>
    </xf>
    <xf numFmtId="0" fontId="12" fillId="0" borderId="0" xfId="4" applyFill="1" applyAlignment="1" applyProtection="1"/>
    <xf numFmtId="165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47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7" fillId="0" borderId="47" xfId="0" applyFont="1" applyBorder="1" applyAlignment="1" applyProtection="1">
      <alignment horizontal="center" vertical="center" wrapText="1"/>
    </xf>
    <xf numFmtId="165" fontId="28" fillId="0" borderId="33" xfId="4" applyNumberFormat="1" applyFont="1" applyFill="1" applyBorder="1" applyAlignment="1" applyProtection="1">
      <alignment horizontal="right" vertical="center" wrapText="1" indent="1"/>
    </xf>
    <xf numFmtId="0" fontId="20" fillId="0" borderId="33" xfId="4" applyFont="1" applyFill="1" applyBorder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165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47" xfId="0" applyFont="1" applyBorder="1" applyAlignment="1" applyProtection="1">
      <alignment vertical="center" wrapText="1"/>
    </xf>
    <xf numFmtId="165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right"/>
    </xf>
    <xf numFmtId="165" fontId="6" fillId="0" borderId="0" xfId="0" applyNumberFormat="1" applyFont="1" applyFill="1" applyAlignment="1" applyProtection="1">
      <alignment vertical="center"/>
    </xf>
    <xf numFmtId="165" fontId="6" fillId="0" borderId="0" xfId="0" applyNumberFormat="1" applyFont="1" applyFill="1" applyAlignment="1" applyProtection="1">
      <alignment horizontal="center" vertical="center"/>
    </xf>
    <xf numFmtId="165" fontId="6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vertical="center" wrapText="1"/>
    </xf>
    <xf numFmtId="0" fontId="20" fillId="0" borderId="47" xfId="4" applyFont="1" applyFill="1" applyBorder="1" applyAlignment="1" applyProtection="1">
      <alignment horizontal="left" vertical="center" wrapText="1" indent="1"/>
    </xf>
    <xf numFmtId="0" fontId="20" fillId="0" borderId="32" xfId="4" applyFont="1" applyFill="1" applyBorder="1" applyAlignment="1" applyProtection="1">
      <alignment vertical="center" wrapText="1"/>
    </xf>
    <xf numFmtId="165" fontId="20" fillId="0" borderId="34" xfId="4" applyNumberFormat="1" applyFont="1" applyFill="1" applyBorder="1" applyAlignment="1" applyProtection="1">
      <alignment horizontal="right" vertical="center" wrapText="1" indent="1"/>
    </xf>
    <xf numFmtId="0" fontId="22" fillId="0" borderId="24" xfId="4" applyFont="1" applyFill="1" applyBorder="1" applyAlignment="1" applyProtection="1">
      <alignment horizontal="left" vertical="center" wrapText="1" indent="7"/>
    </xf>
    <xf numFmtId="165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49" fontId="9" fillId="0" borderId="53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5" fontId="25" fillId="0" borderId="33" xfId="0" quotePrefix="1" applyNumberFormat="1" applyFont="1" applyBorder="1" applyAlignment="1" applyProtection="1">
      <alignment horizontal="right" vertical="center" wrapText="1" indent="1"/>
    </xf>
    <xf numFmtId="165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8" xfId="4" applyFont="1" applyFill="1" applyBorder="1" applyAlignment="1" applyProtection="1">
      <alignment horizontal="center" vertical="center" wrapText="1"/>
    </xf>
    <xf numFmtId="0" fontId="28" fillId="0" borderId="32" xfId="4" applyFont="1" applyFill="1" applyBorder="1" applyAlignment="1" applyProtection="1">
      <alignment vertical="center" wrapText="1"/>
    </xf>
    <xf numFmtId="165" fontId="28" fillId="0" borderId="32" xfId="4" applyNumberFormat="1" applyFont="1" applyFill="1" applyBorder="1" applyAlignment="1" applyProtection="1">
      <alignment horizontal="right" vertical="center" wrapText="1" indent="1"/>
    </xf>
    <xf numFmtId="165" fontId="28" fillId="0" borderId="53" xfId="4" applyNumberFormat="1" applyFont="1" applyFill="1" applyBorder="1" applyAlignment="1" applyProtection="1">
      <alignment horizontal="right" vertical="center" wrapText="1" indent="1"/>
    </xf>
    <xf numFmtId="0" fontId="22" fillId="0" borderId="54" xfId="4" applyFont="1" applyFill="1" applyBorder="1" applyAlignment="1" applyProtection="1">
      <alignment horizontal="right" vertical="center" wrapText="1" indent="1"/>
    </xf>
    <xf numFmtId="165" fontId="29" fillId="0" borderId="54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5" fontId="28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5" fillId="0" borderId="33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6" fillId="0" borderId="6" xfId="0" applyFont="1" applyBorder="1" applyAlignment="1" applyProtection="1"/>
    <xf numFmtId="49" fontId="44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18" xfId="0" applyNumberFormat="1" applyFont="1" applyFill="1" applyBorder="1" applyAlignment="1" applyProtection="1">
      <alignment vertical="center" wrapText="1"/>
    </xf>
    <xf numFmtId="165" fontId="44" fillId="0" borderId="13" xfId="0" applyNumberFormat="1" applyFont="1" applyFill="1" applyBorder="1" applyAlignment="1" applyProtection="1">
      <alignment vertical="center" wrapText="1"/>
    </xf>
    <xf numFmtId="165" fontId="44" fillId="0" borderId="14" xfId="0" applyNumberFormat="1" applyFont="1" applyFill="1" applyBorder="1" applyAlignment="1" applyProtection="1">
      <alignment vertical="center" wrapText="1"/>
    </xf>
    <xf numFmtId="165" fontId="44" fillId="0" borderId="17" xfId="0" applyNumberFormat="1" applyFont="1" applyFill="1" applyBorder="1" applyAlignment="1" applyProtection="1">
      <alignment vertical="center" wrapText="1"/>
    </xf>
    <xf numFmtId="49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19" xfId="0" applyNumberFormat="1" applyFont="1" applyFill="1" applyBorder="1" applyAlignment="1" applyProtection="1">
      <alignment vertical="center" wrapText="1"/>
      <protection locked="0"/>
    </xf>
    <xf numFmtId="165" fontId="44" fillId="0" borderId="8" xfId="0" applyNumberFormat="1" applyFont="1" applyFill="1" applyBorder="1" applyAlignment="1" applyProtection="1">
      <alignment vertical="center" wrapText="1"/>
      <protection locked="0"/>
    </xf>
    <xf numFmtId="165" fontId="44" fillId="0" borderId="2" xfId="0" applyNumberFormat="1" applyFont="1" applyFill="1" applyBorder="1" applyAlignment="1" applyProtection="1">
      <alignment vertical="center" wrapText="1"/>
      <protection locked="0"/>
    </xf>
    <xf numFmtId="165" fontId="44" fillId="0" borderId="23" xfId="0" applyNumberFormat="1" applyFont="1" applyFill="1" applyBorder="1" applyAlignment="1" applyProtection="1">
      <alignment vertical="center" wrapText="1"/>
      <protection locked="0"/>
    </xf>
    <xf numFmtId="49" fontId="44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20" xfId="0" applyNumberFormat="1" applyFont="1" applyFill="1" applyBorder="1" applyAlignment="1" applyProtection="1">
      <alignment vertical="center" wrapText="1"/>
      <protection locked="0"/>
    </xf>
    <xf numFmtId="165" fontId="44" fillId="0" borderId="10" xfId="0" applyNumberFormat="1" applyFont="1" applyFill="1" applyBorder="1" applyAlignment="1" applyProtection="1">
      <alignment vertical="center" wrapText="1"/>
      <protection locked="0"/>
    </xf>
    <xf numFmtId="165" fontId="44" fillId="0" borderId="6" xfId="0" applyNumberFormat="1" applyFont="1" applyFill="1" applyBorder="1" applyAlignment="1" applyProtection="1">
      <alignment vertical="center" wrapText="1"/>
      <protection locked="0"/>
    </xf>
    <xf numFmtId="165" fontId="44" fillId="0" borderId="49" xfId="0" applyNumberFormat="1" applyFont="1" applyFill="1" applyBorder="1" applyAlignment="1" applyProtection="1">
      <alignment vertical="center" wrapText="1"/>
      <protection locked="0"/>
    </xf>
    <xf numFmtId="49" fontId="44" fillId="0" borderId="55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46" xfId="0" applyNumberFormat="1" applyFont="1" applyFill="1" applyBorder="1" applyAlignment="1" applyProtection="1">
      <alignment vertical="center" wrapText="1"/>
      <protection locked="0"/>
    </xf>
    <xf numFmtId="165" fontId="44" fillId="0" borderId="7" xfId="0" applyNumberFormat="1" applyFont="1" applyFill="1" applyBorder="1" applyAlignment="1" applyProtection="1">
      <alignment vertical="center" wrapText="1"/>
      <protection locked="0"/>
    </xf>
    <xf numFmtId="165" fontId="44" fillId="0" borderId="1" xfId="0" applyNumberFormat="1" applyFont="1" applyFill="1" applyBorder="1" applyAlignment="1" applyProtection="1">
      <alignment vertical="center" wrapText="1"/>
      <protection locked="0"/>
    </xf>
    <xf numFmtId="165" fontId="44" fillId="0" borderId="51" xfId="0" applyNumberFormat="1" applyFont="1" applyFill="1" applyBorder="1" applyAlignment="1" applyProtection="1">
      <alignment vertical="center" wrapText="1"/>
      <protection locked="0"/>
    </xf>
    <xf numFmtId="165" fontId="44" fillId="3" borderId="45" xfId="0" applyNumberFormat="1" applyFont="1" applyFill="1" applyBorder="1" applyAlignment="1" applyProtection="1">
      <alignment horizontal="left" vertical="center" wrapText="1" indent="2"/>
    </xf>
    <xf numFmtId="3" fontId="47" fillId="0" borderId="48" xfId="0" applyNumberFormat="1" applyFont="1" applyBorder="1" applyAlignment="1" applyProtection="1">
      <alignment horizontal="right" vertical="center" indent="1"/>
      <protection locked="0"/>
    </xf>
    <xf numFmtId="3" fontId="47" fillId="0" borderId="23" xfId="0" applyNumberFormat="1" applyFont="1" applyBorder="1" applyAlignment="1" applyProtection="1">
      <alignment horizontal="right" vertical="center" indent="1"/>
      <protection locked="0"/>
    </xf>
    <xf numFmtId="3" fontId="47" fillId="0" borderId="23" xfId="0" applyNumberFormat="1" applyFont="1" applyFill="1" applyBorder="1" applyAlignment="1" applyProtection="1">
      <alignment horizontal="right" vertical="center" indent="1"/>
      <protection locked="0"/>
    </xf>
    <xf numFmtId="3" fontId="47" fillId="0" borderId="49" xfId="0" applyNumberFormat="1" applyFont="1" applyFill="1" applyBorder="1" applyAlignment="1" applyProtection="1">
      <alignment horizontal="right" vertical="center" indent="1"/>
      <protection locked="0"/>
    </xf>
    <xf numFmtId="3" fontId="48" fillId="0" borderId="17" xfId="0" applyNumberFormat="1" applyFont="1" applyFill="1" applyBorder="1" applyAlignment="1" applyProtection="1">
      <alignment horizontal="right" vertical="center" indent="1"/>
    </xf>
    <xf numFmtId="0" fontId="49" fillId="0" borderId="0" xfId="0" applyFont="1" applyAlignment="1" applyProtection="1">
      <alignment horizontal="right" vertical="top"/>
      <protection locked="0"/>
    </xf>
    <xf numFmtId="0" fontId="49" fillId="0" borderId="0" xfId="0" applyFont="1" applyAlignment="1" applyProtection="1">
      <alignment horizontal="right" vertical="top"/>
    </xf>
    <xf numFmtId="0" fontId="35" fillId="0" borderId="26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/>
    <xf numFmtId="0" fontId="31" fillId="0" borderId="0" xfId="0" applyFont="1"/>
    <xf numFmtId="49" fontId="0" fillId="0" borderId="8" xfId="0" applyNumberFormat="1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3" xfId="0" applyBorder="1"/>
    <xf numFmtId="49" fontId="0" fillId="0" borderId="9" xfId="0" applyNumberFormat="1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2" xfId="0" applyBorder="1"/>
    <xf numFmtId="49" fontId="0" fillId="0" borderId="13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37" fillId="0" borderId="14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37" fillId="0" borderId="17" xfId="0" applyFont="1" applyBorder="1" applyAlignment="1">
      <alignment wrapText="1"/>
    </xf>
    <xf numFmtId="0" fontId="31" fillId="0" borderId="59" xfId="0" applyFont="1" applyBorder="1"/>
    <xf numFmtId="0" fontId="31" fillId="0" borderId="5" xfId="0" applyFont="1" applyBorder="1"/>
    <xf numFmtId="49" fontId="31" fillId="0" borderId="0" xfId="0" applyNumberFormat="1" applyFont="1"/>
    <xf numFmtId="49" fontId="0" fillId="0" borderId="10" xfId="0" applyNumberFormat="1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49" xfId="0" applyBorder="1"/>
    <xf numFmtId="0" fontId="31" fillId="0" borderId="14" xfId="0" applyFont="1" applyBorder="1"/>
    <xf numFmtId="0" fontId="31" fillId="0" borderId="17" xfId="0" applyFont="1" applyBorder="1"/>
    <xf numFmtId="0" fontId="9" fillId="0" borderId="0" xfId="0" quotePrefix="1" applyFont="1" applyFill="1" applyBorder="1" applyAlignment="1" applyProtection="1">
      <alignment horizontal="right" vertical="center" indent="1"/>
    </xf>
    <xf numFmtId="49" fontId="9" fillId="0" borderId="0" xfId="0" applyNumberFormat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6" xfId="0" applyNumberFormat="1" applyFont="1" applyFill="1" applyBorder="1" applyAlignment="1" applyProtection="1">
      <alignment horizontal="right" vertical="center" wrapText="1" indent="1"/>
    </xf>
    <xf numFmtId="165" fontId="29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8" xfId="0" applyNumberFormat="1" applyFont="1" applyFill="1" applyBorder="1" applyAlignment="1" applyProtection="1">
      <alignment horizontal="right" vertical="center" wrapText="1" indent="1"/>
    </xf>
    <xf numFmtId="165" fontId="2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0" xfId="0" applyNumberFormat="1" applyFont="1" applyFill="1" applyBorder="1" applyAlignment="1" applyProtection="1">
      <alignment horizontal="right" vertical="center"/>
    </xf>
    <xf numFmtId="49" fontId="9" fillId="0" borderId="52" xfId="0" applyNumberFormat="1" applyFont="1" applyFill="1" applyBorder="1" applyAlignment="1" applyProtection="1">
      <alignment horizontal="right" vertical="center"/>
    </xf>
    <xf numFmtId="165" fontId="2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2" xfId="0" applyFont="1" applyBorder="1" applyAlignment="1" applyProtection="1">
      <alignment horizontal="left" wrapText="1" indent="1"/>
    </xf>
    <xf numFmtId="0" fontId="26" fillId="0" borderId="23" xfId="0" applyFont="1" applyBorder="1" applyAlignment="1" applyProtection="1">
      <alignment horizontal="left" wrapText="1" indent="1"/>
    </xf>
    <xf numFmtId="0" fontId="26" fillId="0" borderId="49" xfId="0" applyFont="1" applyBorder="1" applyAlignment="1" applyProtection="1">
      <alignment horizontal="left" wrapText="1" indent="1"/>
    </xf>
    <xf numFmtId="0" fontId="26" fillId="0" borderId="49" xfId="0" applyFont="1" applyBorder="1" applyAlignment="1" applyProtection="1">
      <alignment horizontal="left" indent="1"/>
    </xf>
    <xf numFmtId="0" fontId="9" fillId="4" borderId="60" xfId="0" applyFont="1" applyFill="1" applyBorder="1" applyAlignment="1" applyProtection="1">
      <alignment horizontal="center" vertical="center"/>
    </xf>
    <xf numFmtId="0" fontId="35" fillId="0" borderId="61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right" vertical="center" wrapText="1" indent="1"/>
    </xf>
    <xf numFmtId="0" fontId="9" fillId="0" borderId="17" xfId="0" applyFont="1" applyFill="1" applyBorder="1" applyAlignment="1" applyProtection="1">
      <alignment horizontal="right" vertical="center" wrapText="1" indent="1"/>
    </xf>
    <xf numFmtId="0" fontId="20" fillId="0" borderId="41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</xf>
    <xf numFmtId="0" fontId="20" fillId="5" borderId="13" xfId="4" applyFont="1" applyFill="1" applyBorder="1" applyAlignment="1" applyProtection="1">
      <alignment horizontal="center" vertical="center" wrapText="1"/>
    </xf>
    <xf numFmtId="0" fontId="20" fillId="5" borderId="41" xfId="4" applyFont="1" applyFill="1" applyBorder="1" applyAlignment="1" applyProtection="1">
      <alignment horizontal="center" vertical="center" wrapText="1"/>
    </xf>
    <xf numFmtId="0" fontId="20" fillId="5" borderId="17" xfId="4" applyFont="1" applyFill="1" applyBorder="1" applyAlignment="1" applyProtection="1">
      <alignment horizontal="left" vertical="center" wrapText="1" indent="1"/>
    </xf>
    <xf numFmtId="165" fontId="20" fillId="5" borderId="18" xfId="4" applyNumberFormat="1" applyFont="1" applyFill="1" applyBorder="1" applyAlignment="1" applyProtection="1">
      <alignment horizontal="right" vertical="center" wrapText="1" indent="1"/>
    </xf>
    <xf numFmtId="49" fontId="22" fillId="0" borderId="65" xfId="4" applyNumberFormat="1" applyFont="1" applyFill="1" applyBorder="1" applyAlignment="1" applyProtection="1">
      <alignment horizontal="center" vertical="center" wrapText="1"/>
    </xf>
    <xf numFmtId="0" fontId="26" fillId="0" borderId="48" xfId="0" applyFont="1" applyBorder="1" applyAlignment="1" applyProtection="1">
      <alignment horizontal="left" wrapText="1" indent="1"/>
    </xf>
    <xf numFmtId="165" fontId="22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5" xfId="0" applyFont="1" applyBorder="1" applyAlignment="1" applyProtection="1">
      <alignment horizontal="left" wrapText="1" indent="1"/>
    </xf>
    <xf numFmtId="0" fontId="27" fillId="5" borderId="17" xfId="0" applyFont="1" applyFill="1" applyBorder="1" applyAlignment="1" applyProtection="1">
      <alignment horizontal="left" vertical="center" wrapText="1" indent="1"/>
    </xf>
    <xf numFmtId="165" fontId="22" fillId="6" borderId="18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4" xfId="4" applyNumberFormat="1" applyFont="1" applyFill="1" applyBorder="1" applyAlignment="1" applyProtection="1">
      <alignment horizontal="center" vertical="center" wrapText="1"/>
    </xf>
    <xf numFmtId="49" fontId="22" fillId="0" borderId="2" xfId="4" applyNumberFormat="1" applyFont="1" applyFill="1" applyBorder="1" applyAlignment="1" applyProtection="1">
      <alignment horizontal="center" vertical="center" wrapText="1"/>
    </xf>
    <xf numFmtId="49" fontId="22" fillId="0" borderId="37" xfId="4" applyNumberFormat="1" applyFont="1" applyFill="1" applyBorder="1" applyAlignment="1" applyProtection="1">
      <alignment horizontal="center" vertical="center" wrapText="1"/>
    </xf>
    <xf numFmtId="0" fontId="20" fillId="5" borderId="26" xfId="4" applyFont="1" applyFill="1" applyBorder="1" applyAlignment="1" applyProtection="1">
      <alignment horizontal="left" vertical="center" wrapText="1" indent="1"/>
    </xf>
    <xf numFmtId="165" fontId="28" fillId="5" borderId="18" xfId="4" applyNumberFormat="1" applyFont="1" applyFill="1" applyBorder="1" applyAlignment="1" applyProtection="1">
      <alignment horizontal="right" vertical="center" wrapText="1" indent="1"/>
    </xf>
    <xf numFmtId="0" fontId="26" fillId="0" borderId="66" xfId="0" applyFont="1" applyBorder="1" applyAlignment="1" applyProtection="1">
      <alignment horizontal="left" wrapText="1" indent="1"/>
    </xf>
    <xf numFmtId="0" fontId="26" fillId="0" borderId="60" xfId="0" applyFont="1" applyBorder="1" applyAlignment="1" applyProtection="1">
      <alignment horizontal="left" wrapText="1" indent="1"/>
    </xf>
    <xf numFmtId="49" fontId="22" fillId="0" borderId="59" xfId="4" applyNumberFormat="1" applyFont="1" applyFill="1" applyBorder="1" applyAlignment="1" applyProtection="1">
      <alignment horizontal="center" vertical="center" wrapText="1"/>
    </xf>
    <xf numFmtId="165" fontId="20" fillId="6" borderId="18" xfId="4" applyNumberFormat="1" applyFont="1" applyFill="1" applyBorder="1" applyAlignment="1" applyProtection="1">
      <alignment horizontal="right" vertical="center" wrapText="1" indent="1"/>
    </xf>
    <xf numFmtId="165" fontId="20" fillId="6" borderId="18" xfId="4" applyNumberFormat="1" applyFont="1" applyFill="1" applyBorder="1" applyAlignment="1" applyProtection="1">
      <alignment horizontal="center" vertical="center" wrapText="1"/>
    </xf>
    <xf numFmtId="165" fontId="2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0" fontId="20" fillId="7" borderId="13" xfId="4" applyFont="1" applyFill="1" applyBorder="1" applyAlignment="1" applyProtection="1">
      <alignment horizontal="center" vertical="center" wrapText="1"/>
    </xf>
    <xf numFmtId="0" fontId="20" fillId="7" borderId="41" xfId="4" applyFont="1" applyFill="1" applyBorder="1" applyAlignment="1" applyProtection="1">
      <alignment horizontal="center" vertical="center" wrapText="1"/>
    </xf>
    <xf numFmtId="0" fontId="20" fillId="7" borderId="17" xfId="4" applyFont="1" applyFill="1" applyBorder="1" applyAlignment="1" applyProtection="1">
      <alignment horizontal="left" vertical="center" wrapText="1" indent="1"/>
    </xf>
    <xf numFmtId="165" fontId="22" fillId="7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7" borderId="18" xfId="4" applyNumberFormat="1" applyFont="1" applyFill="1" applyBorder="1" applyAlignment="1" applyProtection="1">
      <alignment horizontal="right" vertical="center" wrapText="1" indent="1"/>
    </xf>
    <xf numFmtId="0" fontId="27" fillId="5" borderId="13" xfId="0" applyFont="1" applyFill="1" applyBorder="1" applyAlignment="1" applyProtection="1">
      <alignment horizontal="center" wrapText="1"/>
    </xf>
    <xf numFmtId="0" fontId="27" fillId="5" borderId="41" xfId="0" applyFont="1" applyFill="1" applyBorder="1" applyAlignment="1" applyProtection="1">
      <alignment horizontal="center" wrapText="1"/>
    </xf>
    <xf numFmtId="165" fontId="22" fillId="5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49" xfId="0" applyFont="1" applyBorder="1" applyAlignment="1" applyProtection="1">
      <alignment wrapText="1"/>
    </xf>
    <xf numFmtId="0" fontId="26" fillId="0" borderId="65" xfId="0" applyFont="1" applyBorder="1" applyAlignment="1" applyProtection="1">
      <alignment horizontal="center" wrapText="1"/>
    </xf>
    <xf numFmtId="0" fontId="26" fillId="0" borderId="59" xfId="0" applyFont="1" applyBorder="1" applyAlignment="1" applyProtection="1">
      <alignment horizontal="center" wrapText="1"/>
    </xf>
    <xf numFmtId="0" fontId="26" fillId="0" borderId="37" xfId="0" applyFont="1" applyBorder="1" applyAlignment="1" applyProtection="1">
      <alignment horizontal="center" wrapText="1"/>
    </xf>
    <xf numFmtId="165" fontId="20" fillId="5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27" fillId="7" borderId="13" xfId="0" applyFont="1" applyFill="1" applyBorder="1" applyAlignment="1" applyProtection="1">
      <alignment horizontal="center" wrapText="1"/>
    </xf>
    <xf numFmtId="0" fontId="27" fillId="7" borderId="41" xfId="0" applyFont="1" applyFill="1" applyBorder="1" applyAlignment="1" applyProtection="1">
      <alignment horizontal="center" wrapText="1"/>
    </xf>
    <xf numFmtId="0" fontId="27" fillId="7" borderId="17" xfId="0" applyFont="1" applyFill="1" applyBorder="1" applyAlignment="1" applyProtection="1">
      <alignment wrapText="1"/>
    </xf>
    <xf numFmtId="0" fontId="27" fillId="8" borderId="47" xfId="0" applyFont="1" applyFill="1" applyBorder="1" applyAlignment="1" applyProtection="1">
      <alignment horizontal="center" wrapText="1"/>
    </xf>
    <xf numFmtId="0" fontId="27" fillId="8" borderId="31" xfId="0" applyFont="1" applyFill="1" applyBorder="1" applyAlignment="1" applyProtection="1">
      <alignment horizontal="center" wrapText="1"/>
    </xf>
    <xf numFmtId="0" fontId="27" fillId="8" borderId="17" xfId="0" applyFont="1" applyFill="1" applyBorder="1" applyAlignment="1" applyProtection="1">
      <alignment wrapText="1"/>
    </xf>
    <xf numFmtId="165" fontId="28" fillId="8" borderId="18" xfId="4" applyNumberFormat="1" applyFont="1" applyFill="1" applyBorder="1" applyAlignment="1" applyProtection="1">
      <alignment horizontal="right" vertical="center" wrapText="1" indent="1"/>
    </xf>
    <xf numFmtId="165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20" fillId="5" borderId="67" xfId="4" applyFont="1" applyFill="1" applyBorder="1" applyAlignment="1" applyProtection="1">
      <alignment horizontal="center" vertical="center" wrapText="1"/>
    </xf>
    <xf numFmtId="0" fontId="20" fillId="5" borderId="18" xfId="4" applyFont="1" applyFill="1" applyBorder="1" applyAlignment="1" applyProtection="1">
      <alignment horizontal="center" vertical="center" wrapText="1"/>
    </xf>
    <xf numFmtId="0" fontId="20" fillId="5" borderId="40" xfId="4" applyFont="1" applyFill="1" applyBorder="1" applyAlignment="1" applyProtection="1">
      <alignment vertical="center" wrapText="1"/>
    </xf>
    <xf numFmtId="165" fontId="22" fillId="5" borderId="60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9" borderId="65" xfId="4" applyNumberFormat="1" applyFont="1" applyFill="1" applyBorder="1" applyAlignment="1" applyProtection="1">
      <alignment horizontal="center" vertical="center" wrapText="1"/>
    </xf>
    <xf numFmtId="0" fontId="22" fillId="0" borderId="62" xfId="4" applyFont="1" applyFill="1" applyBorder="1" applyAlignment="1" applyProtection="1">
      <alignment horizontal="left" vertical="center" wrapText="1" indent="1"/>
    </xf>
    <xf numFmtId="49" fontId="22" fillId="9" borderId="59" xfId="4" applyNumberFormat="1" applyFont="1" applyFill="1" applyBorder="1" applyAlignment="1" applyProtection="1">
      <alignment horizontal="center" vertical="center" wrapText="1"/>
    </xf>
    <xf numFmtId="0" fontId="22" fillId="0" borderId="50" xfId="4" applyFont="1" applyFill="1" applyBorder="1" applyAlignment="1" applyProtection="1">
      <alignment horizontal="left" vertical="center" wrapText="1" indent="1"/>
    </xf>
    <xf numFmtId="0" fontId="51" fillId="0" borderId="0" xfId="0" applyFont="1" applyAlignment="1">
      <alignment wrapText="1"/>
    </xf>
    <xf numFmtId="49" fontId="22" fillId="4" borderId="59" xfId="4" applyNumberFormat="1" applyFont="1" applyFill="1" applyBorder="1" applyAlignment="1" applyProtection="1">
      <alignment horizontal="center" vertical="center" wrapText="1"/>
    </xf>
    <xf numFmtId="49" fontId="52" fillId="9" borderId="59" xfId="4" applyNumberFormat="1" applyFont="1" applyFill="1" applyBorder="1" applyAlignment="1" applyProtection="1">
      <alignment horizontal="center" vertical="center" wrapText="1"/>
    </xf>
    <xf numFmtId="0" fontId="22" fillId="0" borderId="50" xfId="4" applyFont="1" applyFill="1" applyBorder="1" applyAlignment="1" applyProtection="1">
      <alignment horizontal="left" indent="6"/>
    </xf>
    <xf numFmtId="0" fontId="22" fillId="0" borderId="50" xfId="4" applyFont="1" applyFill="1" applyBorder="1" applyAlignment="1" applyProtection="1">
      <alignment horizontal="left" vertical="center" wrapText="1" indent="6"/>
    </xf>
    <xf numFmtId="49" fontId="22" fillId="0" borderId="0" xfId="4" applyNumberFormat="1" applyFont="1" applyFill="1" applyBorder="1" applyAlignment="1" applyProtection="1">
      <alignment horizontal="center" vertical="center" wrapText="1"/>
    </xf>
    <xf numFmtId="0" fontId="22" fillId="0" borderId="64" xfId="4" applyFont="1" applyFill="1" applyBorder="1" applyAlignment="1" applyProtection="1">
      <alignment horizontal="left" vertical="center" wrapText="1" indent="6"/>
    </xf>
    <xf numFmtId="49" fontId="22" fillId="0" borderId="68" xfId="4" applyNumberFormat="1" applyFont="1" applyFill="1" applyBorder="1" applyAlignment="1" applyProtection="1">
      <alignment horizontal="center" vertical="center" wrapText="1"/>
    </xf>
    <xf numFmtId="0" fontId="22" fillId="0" borderId="44" xfId="4" applyFont="1" applyFill="1" applyBorder="1" applyAlignment="1" applyProtection="1">
      <alignment horizontal="left" vertical="center" wrapText="1" indent="6"/>
    </xf>
    <xf numFmtId="0" fontId="20" fillId="5" borderId="45" xfId="4" applyFont="1" applyFill="1" applyBorder="1" applyAlignment="1" applyProtection="1">
      <alignment vertical="center" wrapText="1"/>
    </xf>
    <xf numFmtId="49" fontId="22" fillId="0" borderId="3" xfId="4" applyNumberFormat="1" applyFont="1" applyFill="1" applyBorder="1" applyAlignment="1" applyProtection="1">
      <alignment horizontal="center" vertical="center" wrapText="1"/>
    </xf>
    <xf numFmtId="0" fontId="22" fillId="0" borderId="64" xfId="4" applyFont="1" applyFill="1" applyBorder="1" applyAlignment="1" applyProtection="1">
      <alignment horizontal="left" vertical="center" wrapText="1" indent="1"/>
    </xf>
    <xf numFmtId="49" fontId="22" fillId="10" borderId="9" xfId="4" applyNumberFormat="1" applyFont="1" applyFill="1" applyBorder="1" applyAlignment="1" applyProtection="1">
      <alignment horizontal="center" vertical="center" wrapText="1"/>
    </xf>
    <xf numFmtId="49" fontId="22" fillId="10" borderId="2" xfId="4" applyNumberFormat="1" applyFont="1" applyFill="1" applyBorder="1" applyAlignment="1" applyProtection="1">
      <alignment horizontal="center" vertical="center" wrapText="1"/>
    </xf>
    <xf numFmtId="0" fontId="22" fillId="10" borderId="64" xfId="4" applyFont="1" applyFill="1" applyBorder="1" applyAlignment="1" applyProtection="1">
      <alignment horizontal="left" vertical="center" wrapText="1" indent="1"/>
    </xf>
    <xf numFmtId="165" fontId="22" fillId="10" borderId="19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9" borderId="2" xfId="4" applyNumberFormat="1" applyFont="1" applyFill="1" applyBorder="1" applyAlignment="1" applyProtection="1">
      <alignment horizontal="center" vertical="center" wrapText="1"/>
    </xf>
    <xf numFmtId="0" fontId="26" fillId="0" borderId="50" xfId="0" applyFont="1" applyBorder="1" applyAlignment="1" applyProtection="1">
      <alignment horizontal="left" vertical="center" wrapText="1" indent="1"/>
    </xf>
    <xf numFmtId="0" fontId="22" fillId="0" borderId="62" xfId="4" applyFont="1" applyFill="1" applyBorder="1" applyAlignment="1" applyProtection="1">
      <alignment horizontal="left" vertical="center" wrapText="1" indent="6"/>
    </xf>
    <xf numFmtId="0" fontId="28" fillId="7" borderId="45" xfId="4" applyFont="1" applyFill="1" applyBorder="1" applyAlignment="1" applyProtection="1">
      <alignment horizontal="left" vertical="center" wrapText="1" indent="1"/>
    </xf>
    <xf numFmtId="165" fontId="22" fillId="7" borderId="60" xfId="4" applyNumberFormat="1" applyFont="1" applyFill="1" applyBorder="1" applyAlignment="1" applyProtection="1">
      <alignment horizontal="right" vertical="center" wrapText="1" indent="1"/>
      <protection locked="0"/>
    </xf>
    <xf numFmtId="0" fontId="20" fillId="5" borderId="40" xfId="4" applyFont="1" applyFill="1" applyBorder="1" applyAlignment="1" applyProtection="1">
      <alignment horizontal="center" vertical="center" wrapText="1"/>
    </xf>
    <xf numFmtId="0" fontId="28" fillId="5" borderId="40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8" fillId="5" borderId="45" xfId="4" applyFont="1" applyFill="1" applyBorder="1" applyAlignment="1" applyProtection="1">
      <alignment horizontal="left" vertical="center" wrapText="1" indent="1"/>
    </xf>
    <xf numFmtId="165" fontId="27" fillId="5" borderId="18" xfId="0" applyNumberFormat="1" applyFont="1" applyFill="1" applyBorder="1" applyAlignment="1" applyProtection="1">
      <alignment horizontal="right" vertical="center" wrapText="1" indent="1"/>
    </xf>
    <xf numFmtId="49" fontId="28" fillId="5" borderId="13" xfId="4" applyNumberFormat="1" applyFont="1" applyFill="1" applyBorder="1" applyAlignment="1" applyProtection="1">
      <alignment horizontal="center" vertical="center" wrapText="1"/>
    </xf>
    <xf numFmtId="49" fontId="28" fillId="5" borderId="41" xfId="4" applyNumberFormat="1" applyFont="1" applyFill="1" applyBorder="1" applyAlignment="1" applyProtection="1">
      <alignment horizontal="center" vertical="center" wrapText="1"/>
    </xf>
    <xf numFmtId="165" fontId="25" fillId="7" borderId="18" xfId="0" quotePrefix="1" applyNumberFormat="1" applyFont="1" applyFill="1" applyBorder="1" applyAlignment="1" applyProtection="1">
      <alignment horizontal="right" vertical="center" wrapText="1" indent="1"/>
    </xf>
    <xf numFmtId="0" fontId="27" fillId="8" borderId="47" xfId="0" applyFont="1" applyFill="1" applyBorder="1" applyAlignment="1" applyProtection="1">
      <alignment horizontal="center" vertical="center" wrapText="1"/>
    </xf>
    <xf numFmtId="0" fontId="27" fillId="8" borderId="31" xfId="0" applyFont="1" applyFill="1" applyBorder="1" applyAlignment="1" applyProtection="1">
      <alignment horizontal="center" vertical="center" wrapText="1"/>
    </xf>
    <xf numFmtId="0" fontId="25" fillId="8" borderId="69" xfId="0" applyFont="1" applyFill="1" applyBorder="1" applyAlignment="1" applyProtection="1">
      <alignment horizontal="left" vertical="center" wrapText="1" indent="1"/>
    </xf>
    <xf numFmtId="165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9" fillId="9" borderId="57" xfId="0" applyFont="1" applyFill="1" applyBorder="1" applyAlignment="1" applyProtection="1">
      <alignment horizontal="left" vertical="center" wrapText="1"/>
    </xf>
    <xf numFmtId="0" fontId="9" fillId="9" borderId="70" xfId="0" applyFont="1" applyFill="1" applyBorder="1" applyAlignment="1" applyProtection="1">
      <alignment horizontal="left" vertical="center" wrapText="1"/>
    </xf>
    <xf numFmtId="0" fontId="9" fillId="9" borderId="35" xfId="0" applyFont="1" applyFill="1" applyBorder="1" applyAlignment="1" applyProtection="1">
      <alignment horizontal="left" vertical="center"/>
    </xf>
    <xf numFmtId="0" fontId="9" fillId="9" borderId="68" xfId="0" applyFont="1" applyFill="1" applyBorder="1" applyAlignment="1" applyProtection="1">
      <alignment horizontal="left" vertical="center"/>
    </xf>
    <xf numFmtId="0" fontId="9" fillId="0" borderId="54" xfId="0" applyFont="1" applyFill="1" applyBorder="1" applyAlignment="1" applyProtection="1">
      <alignment horizontal="center" vertical="center" wrapText="1"/>
    </xf>
    <xf numFmtId="0" fontId="9" fillId="0" borderId="58" xfId="0" applyFont="1" applyFill="1" applyBorder="1" applyAlignment="1" applyProtection="1">
      <alignment horizontal="right" vertical="center" wrapText="1" indent="1"/>
    </xf>
    <xf numFmtId="165" fontId="29" fillId="0" borderId="2" xfId="0" applyNumberFormat="1" applyFont="1" applyFill="1" applyBorder="1" applyAlignment="1" applyProtection="1">
      <alignment horizontal="right" vertical="center" wrapText="1"/>
    </xf>
    <xf numFmtId="49" fontId="22" fillId="9" borderId="11" xfId="4" applyNumberFormat="1" applyFont="1" applyFill="1" applyBorder="1" applyAlignment="1" applyProtection="1">
      <alignment horizontal="center" vertical="center" wrapText="1"/>
    </xf>
    <xf numFmtId="0" fontId="22" fillId="9" borderId="62" xfId="4" applyFont="1" applyFill="1" applyBorder="1" applyAlignment="1" applyProtection="1">
      <alignment horizontal="left" vertical="center" wrapText="1" indent="1"/>
    </xf>
    <xf numFmtId="165" fontId="22" fillId="9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9" borderId="19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9" borderId="8" xfId="4" applyNumberFormat="1" applyFont="1" applyFill="1" applyBorder="1" applyAlignment="1" applyProtection="1">
      <alignment horizontal="center" vertical="center" wrapText="1"/>
    </xf>
    <xf numFmtId="0" fontId="22" fillId="9" borderId="50" xfId="4" applyFont="1" applyFill="1" applyBorder="1" applyAlignment="1" applyProtection="1">
      <alignment horizontal="left" vertical="center" wrapText="1" indent="1"/>
    </xf>
    <xf numFmtId="165" fontId="22" fillId="9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22" fillId="9" borderId="59" xfId="4" applyFont="1" applyFill="1" applyBorder="1" applyAlignment="1" applyProtection="1">
      <alignment horizontal="left" vertical="center" wrapText="1" indent="1"/>
    </xf>
    <xf numFmtId="49" fontId="22" fillId="9" borderId="9" xfId="4" applyNumberFormat="1" applyFont="1" applyFill="1" applyBorder="1" applyAlignment="1" applyProtection="1">
      <alignment horizontal="center" vertical="center" wrapText="1"/>
    </xf>
    <xf numFmtId="0" fontId="22" fillId="9" borderId="64" xfId="4" applyFont="1" applyFill="1" applyBorder="1" applyAlignment="1" applyProtection="1">
      <alignment horizontal="left" vertical="center" wrapText="1" indent="1"/>
    </xf>
    <xf numFmtId="0" fontId="26" fillId="9" borderId="64" xfId="0" applyFont="1" applyFill="1" applyBorder="1" applyAlignment="1" applyProtection="1">
      <alignment horizontal="left" vertical="center" wrapText="1" indent="1"/>
    </xf>
    <xf numFmtId="49" fontId="22" fillId="4" borderId="9" xfId="4" applyNumberFormat="1" applyFont="1" applyFill="1" applyBorder="1" applyAlignment="1" applyProtection="1">
      <alignment horizontal="center" vertical="center" wrapText="1"/>
    </xf>
    <xf numFmtId="49" fontId="22" fillId="4" borderId="2" xfId="4" applyNumberFormat="1" applyFont="1" applyFill="1" applyBorder="1" applyAlignment="1" applyProtection="1">
      <alignment horizontal="center" vertical="center" wrapText="1"/>
    </xf>
    <xf numFmtId="0" fontId="22" fillId="4" borderId="64" xfId="4" applyFont="1" applyFill="1" applyBorder="1" applyAlignment="1" applyProtection="1">
      <alignment horizontal="left" vertical="center" wrapText="1" indent="1"/>
    </xf>
    <xf numFmtId="165" fontId="22" fillId="4" borderId="19" xfId="4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4" applyFill="1" applyAlignment="1" applyProtection="1">
      <alignment horizontal="right"/>
    </xf>
    <xf numFmtId="3" fontId="22" fillId="0" borderId="23" xfId="5" applyNumberFormat="1" applyFont="1" applyFill="1" applyBorder="1" applyAlignment="1" applyProtection="1">
      <alignment vertical="center"/>
    </xf>
    <xf numFmtId="3" fontId="46" fillId="0" borderId="39" xfId="5" applyNumberFormat="1" applyFont="1" applyFill="1" applyBorder="1" applyAlignment="1" applyProtection="1">
      <alignment vertical="center"/>
    </xf>
    <xf numFmtId="3" fontId="46" fillId="0" borderId="14" xfId="5" applyNumberFormat="1" applyFont="1" applyFill="1" applyBorder="1" applyAlignment="1" applyProtection="1">
      <alignment vertical="center"/>
    </xf>
    <xf numFmtId="3" fontId="20" fillId="0" borderId="17" xfId="5" applyNumberFormat="1" applyFont="1" applyFill="1" applyBorder="1" applyAlignment="1" applyProtection="1">
      <alignment vertical="center"/>
    </xf>
    <xf numFmtId="3" fontId="22" fillId="0" borderId="22" xfId="5" applyNumberFormat="1" applyFont="1" applyFill="1" applyBorder="1" applyAlignment="1" applyProtection="1">
      <alignment vertical="center"/>
    </xf>
    <xf numFmtId="3" fontId="20" fillId="0" borderId="17" xfId="5" applyNumberFormat="1" applyFont="1" applyFill="1" applyBorder="1" applyProtection="1"/>
    <xf numFmtId="165" fontId="28" fillId="7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8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7" borderId="60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8" borderId="71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6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5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23" xfId="5" applyNumberFormat="1" applyFont="1" applyFill="1" applyBorder="1" applyAlignment="1" applyProtection="1">
      <alignment horizontal="left" vertical="center" wrapText="1" indent="1"/>
    </xf>
    <xf numFmtId="3" fontId="22" fillId="0" borderId="23" xfId="5" applyNumberFormat="1" applyFont="1" applyFill="1" applyBorder="1" applyAlignment="1" applyProtection="1">
      <alignment horizontal="left" vertical="center" indent="1"/>
    </xf>
    <xf numFmtId="3" fontId="9" fillId="0" borderId="17" xfId="5" applyNumberFormat="1" applyFont="1" applyFill="1" applyBorder="1" applyAlignment="1" applyProtection="1">
      <alignment horizontal="left" vertical="center" indent="1"/>
    </xf>
    <xf numFmtId="3" fontId="22" fillId="0" borderId="48" xfId="5" applyNumberFormat="1" applyFont="1" applyFill="1" applyBorder="1" applyAlignment="1" applyProtection="1">
      <alignment horizontal="left" vertical="center" indent="1"/>
    </xf>
    <xf numFmtId="3" fontId="45" fillId="0" borderId="2" xfId="5" applyNumberFormat="1" applyFont="1" applyFill="1" applyBorder="1" applyAlignment="1" applyProtection="1">
      <alignment vertical="center"/>
      <protection locked="0"/>
    </xf>
    <xf numFmtId="3" fontId="45" fillId="0" borderId="30" xfId="5" applyNumberFormat="1" applyFont="1" applyFill="1" applyBorder="1" applyAlignment="1" applyProtection="1">
      <alignment vertical="center"/>
      <protection locked="0"/>
    </xf>
    <xf numFmtId="0" fontId="29" fillId="0" borderId="0" xfId="4" applyFont="1" applyFill="1" applyProtection="1"/>
    <xf numFmtId="0" fontId="29" fillId="0" borderId="2" xfId="4" applyFont="1" applyFill="1" applyBorder="1" applyProtection="1"/>
    <xf numFmtId="0" fontId="20" fillId="0" borderId="2" xfId="4" applyFont="1" applyFill="1" applyBorder="1" applyAlignment="1" applyProtection="1">
      <alignment horizontal="center" vertical="center" wrapText="1"/>
    </xf>
    <xf numFmtId="0" fontId="20" fillId="0" borderId="2" xfId="4" applyFont="1" applyFill="1" applyBorder="1" applyAlignment="1" applyProtection="1">
      <alignment horizontal="left" vertical="center" wrapText="1" indent="1"/>
    </xf>
    <xf numFmtId="165" fontId="20" fillId="0" borderId="2" xfId="4" applyNumberFormat="1" applyFont="1" applyFill="1" applyBorder="1" applyAlignment="1" applyProtection="1">
      <alignment horizontal="right" vertical="center" wrapText="1" indent="1"/>
    </xf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165" fontId="28" fillId="0" borderId="2" xfId="4" applyNumberFormat="1" applyFont="1" applyFill="1" applyBorder="1" applyAlignment="1" applyProtection="1">
      <alignment horizontal="right" vertical="center" wrapText="1" indent="1"/>
    </xf>
    <xf numFmtId="165" fontId="29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4" applyFont="1" applyFill="1" applyBorder="1" applyAlignment="1" applyProtection="1">
      <alignment horizontal="left" vertical="center" wrapText="1"/>
    </xf>
    <xf numFmtId="165" fontId="2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" xfId="0" applyFont="1" applyFill="1" applyBorder="1" applyAlignment="1" applyProtection="1">
      <alignment horizontal="left" wrapText="1" indent="1"/>
    </xf>
    <xf numFmtId="0" fontId="26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vertical="center" wrapText="1"/>
    </xf>
    <xf numFmtId="0" fontId="26" fillId="0" borderId="2" xfId="0" applyFont="1" applyFill="1" applyBorder="1" applyAlignment="1" applyProtection="1">
      <alignment vertical="center" wrapText="1"/>
    </xf>
    <xf numFmtId="0" fontId="26" fillId="0" borderId="2" xfId="0" applyFont="1" applyFill="1" applyBorder="1" applyAlignment="1" applyProtection="1">
      <alignment wrapText="1"/>
    </xf>
    <xf numFmtId="0" fontId="27" fillId="0" borderId="2" xfId="0" applyFont="1" applyFill="1" applyBorder="1" applyAlignment="1" applyProtection="1">
      <alignment wrapText="1"/>
    </xf>
    <xf numFmtId="0" fontId="29" fillId="0" borderId="0" xfId="4" applyFont="1" applyFill="1" applyAlignment="1" applyProtection="1">
      <alignment horizontal="center"/>
    </xf>
    <xf numFmtId="0" fontId="29" fillId="0" borderId="2" xfId="4" applyFont="1" applyFill="1" applyBorder="1" applyAlignment="1" applyProtection="1">
      <alignment horizontal="center"/>
    </xf>
    <xf numFmtId="165" fontId="29" fillId="0" borderId="2" xfId="4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</xf>
    <xf numFmtId="0" fontId="20" fillId="0" borderId="2" xfId="4" applyFont="1" applyFill="1" applyBorder="1" applyAlignment="1" applyProtection="1">
      <alignment vertical="center" wrapText="1"/>
    </xf>
    <xf numFmtId="0" fontId="22" fillId="0" borderId="2" xfId="4" applyFont="1" applyFill="1" applyBorder="1" applyAlignment="1" applyProtection="1">
      <alignment horizontal="left" vertical="center" wrapText="1" indent="7"/>
    </xf>
    <xf numFmtId="0" fontId="32" fillId="0" borderId="2" xfId="4" applyFont="1" applyFill="1" applyBorder="1" applyAlignment="1" applyProtection="1">
      <alignment horizontal="left" vertical="center" wrapText="1" indent="1"/>
    </xf>
    <xf numFmtId="165" fontId="3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4" applyFont="1" applyFill="1" applyBorder="1" applyAlignment="1" applyProtection="1">
      <alignment horizontal="left" vertical="center" wrapText="1" indent="1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5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" xfId="0" quotePrefix="1" applyNumberFormat="1" applyFont="1" applyFill="1" applyBorder="1" applyAlignment="1" applyProtection="1">
      <alignment horizontal="right" vertical="center" wrapText="1" indent="1"/>
    </xf>
    <xf numFmtId="0" fontId="28" fillId="0" borderId="2" xfId="4" applyFont="1" applyFill="1" applyBorder="1" applyAlignment="1" applyProtection="1">
      <alignment horizontal="center" vertical="center" wrapText="1"/>
    </xf>
    <xf numFmtId="3" fontId="20" fillId="0" borderId="2" xfId="4" applyNumberFormat="1" applyFont="1" applyFill="1" applyBorder="1" applyAlignment="1" applyProtection="1">
      <alignment horizontal="right" vertical="center" wrapText="1" indent="1"/>
    </xf>
    <xf numFmtId="0" fontId="23" fillId="0" borderId="0" xfId="4" applyFont="1" applyFill="1" applyAlignment="1" applyProtection="1">
      <alignment horizontal="left"/>
    </xf>
    <xf numFmtId="165" fontId="2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0" applyFont="1" applyFill="1" applyBorder="1" applyAlignment="1" applyProtection="1">
      <alignment vertical="center" wrapText="1"/>
    </xf>
    <xf numFmtId="3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" xfId="4" applyNumberFormat="1" applyFont="1" applyFill="1" applyBorder="1" applyAlignment="1" applyProtection="1">
      <alignment horizontal="center" vertical="center"/>
    </xf>
    <xf numFmtId="0" fontId="23" fillId="0" borderId="65" xfId="4" applyFont="1" applyFill="1" applyBorder="1" applyAlignment="1" applyProtection="1">
      <alignment horizontal="left"/>
    </xf>
    <xf numFmtId="0" fontId="29" fillId="0" borderId="0" xfId="4" applyFont="1" applyFill="1" applyBorder="1" applyProtection="1"/>
    <xf numFmtId="0" fontId="27" fillId="0" borderId="0" xfId="0" applyFont="1" applyFill="1" applyBorder="1" applyAlignment="1" applyProtection="1">
      <alignment horizontal="left" vertical="center" wrapText="1" indent="1"/>
    </xf>
    <xf numFmtId="165" fontId="27" fillId="0" borderId="0" xfId="0" quotePrefix="1" applyNumberFormat="1" applyFont="1" applyFill="1" applyBorder="1" applyAlignment="1" applyProtection="1">
      <alignment horizontal="righ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vertical="center" wrapText="1"/>
    </xf>
    <xf numFmtId="165" fontId="20" fillId="0" borderId="0" xfId="4" applyNumberFormat="1" applyFont="1" applyFill="1" applyBorder="1" applyAlignment="1" applyProtection="1">
      <alignment horizontal="right" vertical="center" wrapText="1" indent="1"/>
    </xf>
    <xf numFmtId="0" fontId="28" fillId="0" borderId="2" xfId="0" applyFont="1" applyFill="1" applyBorder="1" applyAlignment="1" applyProtection="1">
      <alignment horizontal="center" vertical="center" wrapText="1"/>
    </xf>
    <xf numFmtId="0" fontId="29" fillId="0" borderId="2" xfId="4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wrapText="1"/>
    </xf>
    <xf numFmtId="165" fontId="28" fillId="0" borderId="0" xfId="4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Border="1" applyAlignment="1" applyProtection="1">
      <alignment vertical="center" wrapText="1"/>
    </xf>
    <xf numFmtId="165" fontId="2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" xfId="0" applyNumberFormat="1" applyFont="1" applyFill="1" applyBorder="1" applyAlignment="1" applyProtection="1">
      <alignment horizontal="centerContinuous" vertical="center" wrapText="1"/>
    </xf>
    <xf numFmtId="165" fontId="9" fillId="0" borderId="2" xfId="0" applyNumberFormat="1" applyFont="1" applyFill="1" applyBorder="1" applyAlignment="1" applyProtection="1">
      <alignment horizontal="center" vertical="center" wrapText="1"/>
    </xf>
    <xf numFmtId="165" fontId="0" fillId="0" borderId="2" xfId="0" applyNumberFormat="1" applyFill="1" applyBorder="1" applyAlignment="1" applyProtection="1">
      <alignment horizontal="left" vertical="center" wrapText="1" indent="1"/>
    </xf>
    <xf numFmtId="165" fontId="22" fillId="0" borderId="2" xfId="0" applyNumberFormat="1" applyFont="1" applyFill="1" applyBorder="1" applyAlignment="1" applyProtection="1">
      <alignment horizontal="left" vertical="center" wrapText="1" indent="1"/>
    </xf>
    <xf numFmtId="165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2" xfId="0" applyNumberFormat="1" applyFont="1" applyFill="1" applyBorder="1" applyAlignment="1" applyProtection="1">
      <alignment horizontal="left" vertical="center" wrapText="1" indent="1"/>
    </xf>
    <xf numFmtId="165" fontId="28" fillId="0" borderId="2" xfId="0" applyNumberFormat="1" applyFont="1" applyFill="1" applyBorder="1" applyAlignment="1" applyProtection="1">
      <alignment horizontal="left" vertical="center" wrapText="1" indent="1"/>
    </xf>
    <xf numFmtId="165" fontId="28" fillId="0" borderId="2" xfId="0" applyNumberFormat="1" applyFont="1" applyFill="1" applyBorder="1" applyAlignment="1" applyProtection="1">
      <alignment horizontal="right" vertical="center" wrapText="1" indent="1"/>
    </xf>
    <xf numFmtId="165" fontId="2" fillId="0" borderId="2" xfId="0" applyNumberFormat="1" applyFont="1" applyFill="1" applyBorder="1" applyAlignment="1" applyProtection="1">
      <alignment horizontal="left" vertical="center" wrapText="1" indent="1"/>
    </xf>
    <xf numFmtId="165" fontId="29" fillId="0" borderId="2" xfId="0" applyNumberFormat="1" applyFont="1" applyFill="1" applyBorder="1" applyAlignment="1" applyProtection="1">
      <alignment horizontal="left" vertical="center" wrapText="1" indent="1"/>
    </xf>
    <xf numFmtId="165" fontId="31" fillId="0" borderId="2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ont="1" applyFill="1" applyAlignment="1" applyProtection="1">
      <alignment horizontal="right" vertical="center" wrapText="1"/>
    </xf>
    <xf numFmtId="165" fontId="0" fillId="0" borderId="2" xfId="0" applyNumberFormat="1" applyFont="1" applyFill="1" applyBorder="1" applyAlignment="1" applyProtection="1">
      <alignment horizontal="right" vertical="center" wrapText="1"/>
    </xf>
    <xf numFmtId="165" fontId="31" fillId="0" borderId="2" xfId="0" applyNumberFormat="1" applyFont="1" applyFill="1" applyBorder="1" applyAlignment="1" applyProtection="1">
      <alignment horizontal="center" vertical="center" wrapText="1"/>
    </xf>
    <xf numFmtId="165" fontId="0" fillId="0" borderId="2" xfId="0" applyNumberFormat="1" applyFont="1" applyFill="1" applyBorder="1" applyAlignment="1" applyProtection="1">
      <alignment horizontal="center" vertical="center" wrapText="1"/>
    </xf>
    <xf numFmtId="165" fontId="22" fillId="0" borderId="2" xfId="0" applyNumberFormat="1" applyFont="1" applyFill="1" applyBorder="1" applyAlignment="1" applyProtection="1">
      <alignment horizontal="left" vertical="center" wrapText="1" indent="2"/>
    </xf>
    <xf numFmtId="0" fontId="9" fillId="0" borderId="26" xfId="0" applyFont="1" applyFill="1" applyBorder="1" applyAlignment="1" applyProtection="1">
      <alignment horizontal="center" wrapText="1"/>
    </xf>
    <xf numFmtId="165" fontId="22" fillId="0" borderId="2" xfId="0" quotePrefix="1" applyNumberFormat="1" applyFont="1" applyFill="1" applyBorder="1" applyAlignment="1" applyProtection="1">
      <alignment vertical="center" wrapText="1"/>
      <protection locked="0"/>
    </xf>
    <xf numFmtId="0" fontId="23" fillId="0" borderId="0" xfId="4" applyFont="1" applyFill="1" applyAlignment="1" applyProtection="1">
      <alignment horizontal="left"/>
    </xf>
    <xf numFmtId="167" fontId="20" fillId="0" borderId="2" xfId="4" applyNumberFormat="1" applyFont="1" applyFill="1" applyBorder="1" applyAlignment="1" applyProtection="1">
      <alignment horizontal="right" vertical="center" wrapText="1" inden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22" fillId="0" borderId="2" xfId="0" applyNumberFormat="1" applyFont="1" applyFill="1" applyBorder="1" applyAlignment="1" applyProtection="1">
      <alignment vertical="center" wrapText="1"/>
    </xf>
    <xf numFmtId="165" fontId="28" fillId="0" borderId="2" xfId="0" applyNumberFormat="1" applyFont="1" applyFill="1" applyBorder="1" applyAlignment="1" applyProtection="1">
      <alignment vertical="center" wrapText="1"/>
    </xf>
    <xf numFmtId="165" fontId="28" fillId="0" borderId="2" xfId="0" applyNumberFormat="1" applyFont="1" applyFill="1" applyBorder="1" applyAlignment="1" applyProtection="1">
      <alignment horizontal="right" vertical="center" wrapText="1"/>
    </xf>
    <xf numFmtId="165" fontId="31" fillId="0" borderId="0" xfId="0" applyNumberFormat="1" applyFont="1" applyFill="1" applyAlignment="1" applyProtection="1">
      <alignment vertical="center" wrapText="1"/>
    </xf>
    <xf numFmtId="165" fontId="31" fillId="0" borderId="2" xfId="0" applyNumberFormat="1" applyFont="1" applyFill="1" applyBorder="1" applyAlignment="1" applyProtection="1">
      <alignment horizontal="right" vertical="center" wrapText="1"/>
    </xf>
    <xf numFmtId="165" fontId="22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9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2" fillId="0" borderId="2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7" borderId="71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9" borderId="3" xfId="4" applyNumberFormat="1" applyFont="1" applyFill="1" applyBorder="1" applyAlignment="1" applyProtection="1">
      <alignment horizontal="center" vertical="center" wrapText="1"/>
    </xf>
    <xf numFmtId="165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27" fillId="8" borderId="13" xfId="0" applyFont="1" applyFill="1" applyBorder="1" applyAlignment="1" applyProtection="1">
      <alignment horizontal="center" vertical="center" wrapText="1"/>
    </xf>
    <xf numFmtId="0" fontId="27" fillId="8" borderId="41" xfId="0" applyFont="1" applyFill="1" applyBorder="1" applyAlignment="1" applyProtection="1">
      <alignment horizontal="center" vertical="center" wrapText="1"/>
    </xf>
    <xf numFmtId="0" fontId="25" fillId="8" borderId="45" xfId="0" applyFont="1" applyFill="1" applyBorder="1" applyAlignment="1" applyProtection="1">
      <alignment horizontal="left" vertical="center" wrapText="1" indent="1"/>
    </xf>
    <xf numFmtId="49" fontId="22" fillId="0" borderId="15" xfId="4" applyNumberFormat="1" applyFont="1" applyFill="1" applyBorder="1" applyAlignment="1" applyProtection="1">
      <alignment horizontal="center" vertical="center" wrapText="1"/>
    </xf>
    <xf numFmtId="49" fontId="22" fillId="0" borderId="54" xfId="4" applyNumberFormat="1" applyFont="1" applyFill="1" applyBorder="1" applyAlignment="1" applyProtection="1">
      <alignment horizontal="center" vertical="center" wrapText="1"/>
    </xf>
    <xf numFmtId="0" fontId="22" fillId="0" borderId="73" xfId="4" applyFont="1" applyFill="1" applyBorder="1" applyAlignment="1" applyProtection="1">
      <alignment horizontal="left" vertical="center" wrapText="1" indent="1"/>
    </xf>
    <xf numFmtId="3" fontId="22" fillId="0" borderId="73" xfId="5" applyNumberFormat="1" applyFont="1" applyFill="1" applyBorder="1" applyAlignment="1" applyProtection="1">
      <alignment horizontal="left" vertical="center" wrapText="1" indent="1"/>
    </xf>
    <xf numFmtId="3" fontId="22" fillId="0" borderId="50" xfId="5" applyNumberFormat="1" applyFont="1" applyFill="1" applyBorder="1" applyAlignment="1" applyProtection="1">
      <alignment horizontal="left" vertical="center" wrapText="1" indent="1"/>
    </xf>
    <xf numFmtId="3" fontId="22" fillId="0" borderId="62" xfId="5" applyNumberFormat="1" applyFont="1" applyFill="1" applyBorder="1" applyAlignment="1" applyProtection="1">
      <alignment horizontal="left" vertical="center" wrapText="1" indent="1"/>
    </xf>
    <xf numFmtId="3" fontId="22" fillId="0" borderId="50" xfId="5" applyNumberFormat="1" applyFont="1" applyFill="1" applyBorder="1" applyAlignment="1" applyProtection="1">
      <alignment horizontal="left" vertical="center" indent="1"/>
    </xf>
    <xf numFmtId="3" fontId="46" fillId="0" borderId="74" xfId="5" applyNumberFormat="1" applyFont="1" applyFill="1" applyBorder="1" applyAlignment="1" applyProtection="1">
      <alignment vertical="center"/>
    </xf>
    <xf numFmtId="3" fontId="20" fillId="0" borderId="34" xfId="5" applyNumberFormat="1" applyFont="1" applyFill="1" applyBorder="1" applyAlignment="1" applyProtection="1">
      <alignment vertical="center"/>
    </xf>
    <xf numFmtId="3" fontId="22" fillId="0" borderId="2" xfId="5" applyNumberFormat="1" applyFont="1" applyFill="1" applyBorder="1" applyAlignment="1" applyProtection="1">
      <alignment vertical="center"/>
    </xf>
    <xf numFmtId="166" fontId="12" fillId="0" borderId="0" xfId="1" applyNumberFormat="1" applyFont="1" applyFill="1" applyProtection="1">
      <protection locked="0"/>
    </xf>
    <xf numFmtId="166" fontId="12" fillId="0" borderId="0" xfId="1" applyNumberFormat="1" applyFont="1" applyFill="1" applyProtection="1"/>
    <xf numFmtId="166" fontId="12" fillId="0" borderId="0" xfId="1" applyNumberFormat="1" applyFont="1" applyFill="1" applyAlignment="1" applyProtection="1">
      <alignment vertical="center"/>
    </xf>
    <xf numFmtId="166" fontId="12" fillId="0" borderId="0" xfId="1" applyNumberFormat="1" applyFont="1" applyFill="1" applyAlignment="1" applyProtection="1">
      <alignment vertical="center"/>
      <protection locked="0"/>
    </xf>
    <xf numFmtId="0" fontId="0" fillId="0" borderId="0" xfId="0" applyFont="1"/>
    <xf numFmtId="0" fontId="0" fillId="0" borderId="2" xfId="4" applyFont="1" applyFill="1" applyBorder="1"/>
    <xf numFmtId="166" fontId="0" fillId="0" borderId="2" xfId="0" applyNumberFormat="1" applyFont="1" applyBorder="1"/>
    <xf numFmtId="166" fontId="0" fillId="0" borderId="2" xfId="1" applyNumberFormat="1" applyFont="1" applyFill="1" applyBorder="1"/>
    <xf numFmtId="0" fontId="39" fillId="0" borderId="0" xfId="0" applyFont="1"/>
    <xf numFmtId="0" fontId="29" fillId="0" borderId="0" xfId="0" applyFont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4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2" xfId="4" applyFont="1" applyFill="1" applyBorder="1"/>
    <xf numFmtId="0" fontId="34" fillId="0" borderId="0" xfId="0" applyFont="1" applyAlignment="1"/>
    <xf numFmtId="0" fontId="0" fillId="0" borderId="6" xfId="0" applyFont="1" applyBorder="1"/>
    <xf numFmtId="0" fontId="0" fillId="0" borderId="6" xfId="4" applyFont="1" applyFill="1" applyBorder="1"/>
    <xf numFmtId="166" fontId="31" fillId="0" borderId="6" xfId="0" applyNumberFormat="1" applyFont="1" applyBorder="1"/>
    <xf numFmtId="166" fontId="0" fillId="0" borderId="6" xfId="0" applyNumberFormat="1" applyFont="1" applyBorder="1"/>
    <xf numFmtId="166" fontId="0" fillId="0" borderId="6" xfId="1" applyNumberFormat="1" applyFont="1" applyFill="1" applyBorder="1"/>
    <xf numFmtId="0" fontId="0" fillId="0" borderId="3" xfId="0" applyFont="1" applyBorder="1"/>
    <xf numFmtId="0" fontId="0" fillId="0" borderId="3" xfId="4" applyFont="1" applyFill="1" applyBorder="1"/>
    <xf numFmtId="166" fontId="31" fillId="0" borderId="3" xfId="0" applyNumberFormat="1" applyFont="1" applyBorder="1"/>
    <xf numFmtId="166" fontId="0" fillId="0" borderId="3" xfId="0" applyNumberFormat="1" applyFont="1" applyBorder="1"/>
    <xf numFmtId="166" fontId="0" fillId="0" borderId="3" xfId="1" applyNumberFormat="1" applyFont="1" applyFill="1" applyBorder="1"/>
    <xf numFmtId="0" fontId="0" fillId="12" borderId="13" xfId="0" applyFont="1" applyFill="1" applyBorder="1"/>
    <xf numFmtId="0" fontId="31" fillId="12" borderId="14" xfId="4" applyFont="1" applyFill="1" applyBorder="1"/>
    <xf numFmtId="166" fontId="31" fillId="12" borderId="14" xfId="0" applyNumberFormat="1" applyFont="1" applyFill="1" applyBorder="1"/>
    <xf numFmtId="166" fontId="31" fillId="12" borderId="17" xfId="0" applyNumberFormat="1" applyFont="1" applyFill="1" applyBorder="1"/>
    <xf numFmtId="0" fontId="0" fillId="13" borderId="13" xfId="0" applyFont="1" applyFill="1" applyBorder="1"/>
    <xf numFmtId="0" fontId="31" fillId="13" borderId="14" xfId="4" applyFont="1" applyFill="1" applyBorder="1"/>
    <xf numFmtId="166" fontId="31" fillId="13" borderId="14" xfId="0" applyNumberFormat="1" applyFont="1" applyFill="1" applyBorder="1"/>
    <xf numFmtId="166" fontId="31" fillId="13" borderId="17" xfId="0" applyNumberFormat="1" applyFont="1" applyFill="1" applyBorder="1"/>
    <xf numFmtId="166" fontId="23" fillId="14" borderId="14" xfId="0" applyNumberFormat="1" applyFont="1" applyFill="1" applyBorder="1"/>
    <xf numFmtId="166" fontId="23" fillId="14" borderId="17" xfId="0" applyNumberFormat="1" applyFont="1" applyFill="1" applyBorder="1"/>
    <xf numFmtId="0" fontId="2" fillId="0" borderId="2" xfId="4" applyFont="1" applyFill="1" applyBorder="1" applyAlignment="1">
      <alignment horizontal="center"/>
    </xf>
    <xf numFmtId="0" fontId="0" fillId="12" borderId="13" xfId="0" applyFill="1" applyBorder="1"/>
    <xf numFmtId="0" fontId="0" fillId="13" borderId="13" xfId="0" applyFill="1" applyBorder="1"/>
    <xf numFmtId="0" fontId="0" fillId="0" borderId="2" xfId="0" applyBorder="1" applyAlignment="1">
      <alignment horizontal="left"/>
    </xf>
    <xf numFmtId="166" fontId="23" fillId="0" borderId="0" xfId="0" applyNumberFormat="1" applyFont="1" applyFill="1" applyBorder="1"/>
    <xf numFmtId="166" fontId="23" fillId="14" borderId="13" xfId="0" applyNumberFormat="1" applyFont="1" applyFill="1" applyBorder="1"/>
    <xf numFmtId="0" fontId="23" fillId="0" borderId="0" xfId="4" applyFont="1" applyFill="1" applyBorder="1" applyAlignment="1" applyProtection="1">
      <alignment horizontal="left"/>
    </xf>
    <xf numFmtId="165" fontId="8" fillId="0" borderId="0" xfId="4" applyNumberFormat="1" applyFont="1" applyFill="1" applyBorder="1" applyAlignment="1" applyProtection="1">
      <alignment horizontal="center" vertical="center"/>
    </xf>
    <xf numFmtId="0" fontId="23" fillId="0" borderId="0" xfId="4" applyFont="1" applyFill="1" applyAlignment="1" applyProtection="1">
      <alignment horizontal="left"/>
    </xf>
    <xf numFmtId="0" fontId="8" fillId="0" borderId="0" xfId="4" applyFont="1" applyFill="1" applyBorder="1" applyAlignment="1" applyProtection="1">
      <alignment horizontal="center" vertical="center" wrapText="1"/>
    </xf>
    <xf numFmtId="165" fontId="35" fillId="0" borderId="31" xfId="4" applyNumberFormat="1" applyFont="1" applyFill="1" applyBorder="1" applyAlignment="1" applyProtection="1">
      <alignment horizontal="left" vertical="center"/>
    </xf>
    <xf numFmtId="165" fontId="35" fillId="0" borderId="31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0" fontId="31" fillId="0" borderId="50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4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165" fontId="30" fillId="0" borderId="2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Alignment="1" applyProtection="1">
      <alignment horizontal="center" textRotation="180" wrapText="1"/>
    </xf>
    <xf numFmtId="165" fontId="53" fillId="0" borderId="0" xfId="0" applyNumberFormat="1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center" vertical="center" wrapText="1"/>
    </xf>
    <xf numFmtId="165" fontId="23" fillId="0" borderId="65" xfId="0" applyNumberFormat="1" applyFont="1" applyFill="1" applyBorder="1" applyAlignment="1" applyProtection="1">
      <alignment horizontal="left" vertical="center" wrapText="1"/>
    </xf>
    <xf numFmtId="165" fontId="30" fillId="0" borderId="6" xfId="0" applyNumberFormat="1" applyFont="1" applyFill="1" applyBorder="1" applyAlignment="1" applyProtection="1">
      <alignment horizontal="center" vertical="center" wrapText="1"/>
    </xf>
    <xf numFmtId="165" fontId="30" fillId="0" borderId="3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left" vertical="center" wrapText="1"/>
    </xf>
    <xf numFmtId="0" fontId="5" fillId="0" borderId="40" xfId="0" applyFont="1" applyFill="1" applyBorder="1" applyAlignment="1" applyProtection="1">
      <alignment horizontal="left" vertical="center" wrapText="1"/>
    </xf>
    <xf numFmtId="0" fontId="5" fillId="0" borderId="41" xfId="0" applyFont="1" applyFill="1" applyBorder="1" applyAlignment="1" applyProtection="1">
      <alignment horizontal="left" vertical="center" wrapText="1"/>
    </xf>
    <xf numFmtId="0" fontId="5" fillId="0" borderId="33" xfId="0" applyFont="1" applyFill="1" applyBorder="1" applyAlignment="1" applyProtection="1">
      <alignment horizontal="left" vertical="center" wrapText="1"/>
    </xf>
    <xf numFmtId="0" fontId="9" fillId="9" borderId="40" xfId="0" applyFont="1" applyFill="1" applyBorder="1" applyAlignment="1" applyProtection="1">
      <alignment horizontal="center" vertical="center" wrapText="1"/>
    </xf>
    <xf numFmtId="0" fontId="9" fillId="9" borderId="33" xfId="0" applyFont="1" applyFill="1" applyBorder="1" applyAlignment="1" applyProtection="1">
      <alignment horizontal="center" vertical="center" wrapText="1"/>
    </xf>
    <xf numFmtId="0" fontId="50" fillId="9" borderId="54" xfId="0" applyFont="1" applyFill="1" applyBorder="1" applyAlignment="1" applyProtection="1">
      <alignment horizontal="right" vertical="center"/>
    </xf>
    <xf numFmtId="0" fontId="9" fillId="9" borderId="54" xfId="0" applyFont="1" applyFill="1" applyBorder="1" applyAlignment="1" applyProtection="1">
      <alignment horizontal="right" vertical="center"/>
    </xf>
    <xf numFmtId="0" fontId="9" fillId="9" borderId="58" xfId="0" applyFont="1" applyFill="1" applyBorder="1" applyAlignment="1" applyProtection="1">
      <alignment horizontal="right" vertical="center"/>
    </xf>
    <xf numFmtId="0" fontId="9" fillId="9" borderId="31" xfId="0" applyFont="1" applyFill="1" applyBorder="1" applyAlignment="1" applyProtection="1">
      <alignment horizontal="right" vertical="center"/>
    </xf>
    <xf numFmtId="0" fontId="9" fillId="9" borderId="53" xfId="0" applyFont="1" applyFill="1" applyBorder="1" applyAlignment="1" applyProtection="1">
      <alignment horizontal="right" vertical="center"/>
    </xf>
    <xf numFmtId="0" fontId="9" fillId="9" borderId="40" xfId="0" applyFont="1" applyFill="1" applyBorder="1" applyAlignment="1" applyProtection="1">
      <alignment horizontal="center" vertical="center"/>
    </xf>
    <xf numFmtId="0" fontId="9" fillId="9" borderId="33" xfId="0" applyFont="1" applyFill="1" applyBorder="1" applyAlignment="1" applyProtection="1">
      <alignment horizontal="center" vertical="center"/>
    </xf>
    <xf numFmtId="0" fontId="9" fillId="9" borderId="40" xfId="0" applyFont="1" applyFill="1" applyBorder="1" applyAlignment="1" applyProtection="1">
      <alignment horizontal="left" vertical="center" wrapText="1"/>
    </xf>
    <xf numFmtId="0" fontId="9" fillId="9" borderId="41" xfId="0" applyFont="1" applyFill="1" applyBorder="1" applyAlignment="1" applyProtection="1">
      <alignment horizontal="left" vertical="center" wrapText="1"/>
    </xf>
    <xf numFmtId="0" fontId="9" fillId="9" borderId="33" xfId="0" applyFont="1" applyFill="1" applyBorder="1" applyAlignment="1" applyProtection="1">
      <alignment horizontal="left" vertical="center" wrapTex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41" xfId="5" applyFont="1" applyFill="1" applyBorder="1" applyAlignment="1" applyProtection="1">
      <alignment horizontal="left" vertical="center" indent="1"/>
    </xf>
    <xf numFmtId="0" fontId="21" fillId="0" borderId="54" xfId="5" applyFont="1" applyFill="1" applyBorder="1" applyAlignment="1" applyProtection="1">
      <alignment horizontal="left" vertical="center" indent="1"/>
    </xf>
    <xf numFmtId="0" fontId="21" fillId="0" borderId="58" xfId="5" applyFont="1" applyFill="1" applyBorder="1" applyAlignment="1" applyProtection="1">
      <alignment horizontal="left" vertical="center" indent="1"/>
    </xf>
    <xf numFmtId="0" fontId="21" fillId="0" borderId="33" xfId="5" applyFont="1" applyFill="1" applyBorder="1" applyAlignment="1" applyProtection="1">
      <alignment horizontal="left" vertical="center" indent="1"/>
    </xf>
    <xf numFmtId="0" fontId="23" fillId="11" borderId="0" xfId="5" applyFont="1" applyFill="1" applyAlignment="1" applyProtection="1">
      <alignment horizontal="center" wrapText="1"/>
    </xf>
    <xf numFmtId="0" fontId="23" fillId="11" borderId="0" xfId="5" applyFont="1" applyFill="1" applyAlignment="1" applyProtection="1">
      <alignment horizontal="center"/>
    </xf>
    <xf numFmtId="165" fontId="18" fillId="0" borderId="52" xfId="0" applyNumberFormat="1" applyFont="1" applyFill="1" applyBorder="1" applyAlignment="1" applyProtection="1">
      <alignment horizontal="center" textRotation="180" wrapText="1"/>
    </xf>
    <xf numFmtId="165" fontId="23" fillId="0" borderId="0" xfId="0" applyNumberFormat="1" applyFont="1" applyFill="1" applyAlignment="1" applyProtection="1">
      <alignment horizontal="center" vertical="center" wrapText="1"/>
    </xf>
    <xf numFmtId="165" fontId="9" fillId="0" borderId="40" xfId="0" applyNumberFormat="1" applyFont="1" applyFill="1" applyBorder="1" applyAlignment="1" applyProtection="1">
      <alignment horizontal="left" vertical="center" wrapText="1" indent="2"/>
    </xf>
    <xf numFmtId="165" fontId="9" fillId="0" borderId="33" xfId="0" applyNumberFormat="1" applyFont="1" applyFill="1" applyBorder="1" applyAlignment="1" applyProtection="1">
      <alignment horizontal="left" vertical="center" wrapText="1" indent="2"/>
    </xf>
    <xf numFmtId="165" fontId="9" fillId="0" borderId="71" xfId="0" applyNumberFormat="1" applyFont="1" applyFill="1" applyBorder="1" applyAlignment="1" applyProtection="1">
      <alignment horizontal="center" vertical="center"/>
    </xf>
    <xf numFmtId="165" fontId="9" fillId="0" borderId="72" xfId="0" applyNumberFormat="1" applyFont="1" applyFill="1" applyBorder="1" applyAlignment="1" applyProtection="1">
      <alignment horizontal="center" vertical="center"/>
    </xf>
    <xf numFmtId="165" fontId="9" fillId="0" borderId="57" xfId="0" applyNumberFormat="1" applyFont="1" applyFill="1" applyBorder="1" applyAlignment="1" applyProtection="1">
      <alignment horizontal="center" vertical="center"/>
    </xf>
    <xf numFmtId="165" fontId="9" fillId="0" borderId="70" xfId="0" applyNumberFormat="1" applyFont="1" applyFill="1" applyBorder="1" applyAlignment="1" applyProtection="1">
      <alignment horizontal="center" vertical="center"/>
    </xf>
    <xf numFmtId="165" fontId="9" fillId="0" borderId="66" xfId="0" applyNumberFormat="1" applyFont="1" applyFill="1" applyBorder="1" applyAlignment="1" applyProtection="1">
      <alignment horizontal="center" vertical="center"/>
    </xf>
    <xf numFmtId="165" fontId="9" fillId="0" borderId="71" xfId="0" applyNumberFormat="1" applyFont="1" applyFill="1" applyBorder="1" applyAlignment="1" applyProtection="1">
      <alignment horizontal="center" vertical="center" wrapText="1"/>
    </xf>
    <xf numFmtId="165" fontId="9" fillId="0" borderId="72" xfId="0" applyNumberFormat="1" applyFont="1" applyFill="1" applyBorder="1" applyAlignment="1" applyProtection="1">
      <alignment horizontal="center" vertical="center" wrapText="1"/>
    </xf>
    <xf numFmtId="0" fontId="29" fillId="0" borderId="54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2" xfId="0" applyFont="1" applyFill="1" applyBorder="1" applyAlignment="1">
      <alignment horizontal="center" textRotation="180"/>
    </xf>
    <xf numFmtId="0" fontId="35" fillId="0" borderId="0" xfId="0" applyFont="1" applyAlignment="1" applyProtection="1">
      <alignment horizontal="right"/>
    </xf>
    <xf numFmtId="0" fontId="30" fillId="0" borderId="40" xfId="0" applyFont="1" applyBorder="1" applyAlignment="1" applyProtection="1">
      <alignment horizontal="left" vertical="center" indent="2"/>
    </xf>
    <xf numFmtId="0" fontId="30" fillId="0" borderId="39" xfId="0" applyFont="1" applyBorder="1" applyAlignment="1" applyProtection="1">
      <alignment horizontal="left" vertical="center" indent="2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  <xf numFmtId="0" fontId="31" fillId="0" borderId="50" xfId="0" applyFont="1" applyBorder="1" applyAlignment="1">
      <alignment horizontal="left" wrapText="1"/>
    </xf>
    <xf numFmtId="0" fontId="31" fillId="0" borderId="59" xfId="0" applyFont="1" applyBorder="1" applyAlignment="1">
      <alignment horizontal="left" wrapText="1"/>
    </xf>
    <xf numFmtId="0" fontId="31" fillId="0" borderId="13" xfId="0" applyFont="1" applyBorder="1" applyAlignment="1">
      <alignment horizontal="left" wrapText="1"/>
    </xf>
    <xf numFmtId="0" fontId="31" fillId="0" borderId="14" xfId="0" applyFont="1" applyBorder="1" applyAlignment="1">
      <alignment horizontal="left" wrapText="1"/>
    </xf>
  </cellXfs>
  <cellStyles count="9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 2" xfId="7" xr:uid="{00000000-0005-0000-0000-000004000000}"/>
    <cellStyle name="Normál 2 5" xfId="8" xr:uid="{00000000-0005-0000-0000-000005000000}"/>
    <cellStyle name="Normál 5" xfId="6" xr:uid="{00000000-0005-0000-0000-000006000000}"/>
    <cellStyle name="Normál_KVRENMUNKA" xfId="4" xr:uid="{00000000-0005-0000-0000-000007000000}"/>
    <cellStyle name="Normál_SEGEDLETEK" xfId="5" xr:uid="{00000000-0005-0000-0000-000008000000}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373380</xdr:colOff>
      <xdr:row>52</xdr:row>
      <xdr:rowOff>67151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46005" y="88063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zoomScaleNormal="100" workbookViewId="0">
      <selection activeCell="B10" sqref="B1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89" t="s">
        <v>129</v>
      </c>
    </row>
    <row r="4" spans="1:2" x14ac:dyDescent="0.2">
      <c r="A4" s="97"/>
      <c r="B4" s="97"/>
    </row>
    <row r="5" spans="1:2" s="109" customFormat="1" ht="15.75" x14ac:dyDescent="0.25">
      <c r="A5" s="62" t="s">
        <v>512</v>
      </c>
      <c r="B5" s="108"/>
    </row>
    <row r="6" spans="1:2" x14ac:dyDescent="0.2">
      <c r="A6" s="97"/>
      <c r="B6" s="97"/>
    </row>
    <row r="7" spans="1:2" x14ac:dyDescent="0.2">
      <c r="A7" s="97" t="s">
        <v>491</v>
      </c>
      <c r="B7" s="97" t="s">
        <v>437</v>
      </c>
    </row>
    <row r="8" spans="1:2" x14ac:dyDescent="0.2">
      <c r="A8" s="97" t="s">
        <v>492</v>
      </c>
      <c r="B8" s="97" t="s">
        <v>438</v>
      </c>
    </row>
    <row r="9" spans="1:2" x14ac:dyDescent="0.2">
      <c r="A9" s="97" t="s">
        <v>493</v>
      </c>
      <c r="B9" s="97" t="s">
        <v>439</v>
      </c>
    </row>
    <row r="10" spans="1:2" x14ac:dyDescent="0.2">
      <c r="A10" s="97"/>
      <c r="B10" s="97"/>
    </row>
    <row r="11" spans="1:2" x14ac:dyDescent="0.2">
      <c r="A11" s="97"/>
      <c r="B11" s="97"/>
    </row>
    <row r="12" spans="1:2" s="109" customFormat="1" ht="15.75" x14ac:dyDescent="0.25">
      <c r="A12" s="62" t="str">
        <f>+CONCATENATE(LEFT(A5,4),". évi előirányzat KIADÁSOK")</f>
        <v>2018. évi előirányzat KIADÁSOK</v>
      </c>
      <c r="B12" s="108"/>
    </row>
    <row r="13" spans="1:2" x14ac:dyDescent="0.2">
      <c r="A13" s="97"/>
      <c r="B13" s="97"/>
    </row>
    <row r="14" spans="1:2" x14ac:dyDescent="0.2">
      <c r="A14" s="97" t="s">
        <v>494</v>
      </c>
      <c r="B14" s="97" t="s">
        <v>440</v>
      </c>
    </row>
    <row r="15" spans="1:2" x14ac:dyDescent="0.2">
      <c r="A15" s="97" t="s">
        <v>495</v>
      </c>
      <c r="B15" s="97" t="s">
        <v>441</v>
      </c>
    </row>
    <row r="16" spans="1:2" x14ac:dyDescent="0.2">
      <c r="A16" s="97" t="s">
        <v>496</v>
      </c>
      <c r="B16" s="97" t="s">
        <v>442</v>
      </c>
    </row>
  </sheetData>
  <customSheetViews>
    <customSheetView guid="{97FEE8B0-D789-49A2-9B6A-B24783AB39CA}">
      <selection activeCell="A31" sqref="A31"/>
      <pageMargins left="1.0629921259842521" right="1.0236220472440944" top="0.78740157480314965" bottom="0.78740157480314965" header="0.70866141732283472" footer="0.70866141732283472"/>
      <pageSetup paperSize="9" orientation="landscape" r:id="rId1"/>
      <headerFooter alignWithMargins="0"/>
    </customSheetView>
  </customSheetViews>
  <phoneticPr fontId="29" type="noConversion"/>
  <pageMargins left="0.25" right="0.25" top="0.75" bottom="0.75" header="0.3" footer="0.3"/>
  <pageSetup paperSize="8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K158"/>
  <sheetViews>
    <sheetView zoomScale="130" zoomScaleNormal="130" zoomScaleSheetLayoutView="85" workbookViewId="0">
      <selection activeCell="F16" sqref="F16"/>
    </sheetView>
  </sheetViews>
  <sheetFormatPr defaultRowHeight="12.75" x14ac:dyDescent="0.2"/>
  <cols>
    <col min="1" max="1" width="19.5" style="244" customWidth="1"/>
    <col min="2" max="2" width="72" style="245" customWidth="1"/>
    <col min="3" max="3" width="25" style="246" customWidth="1"/>
    <col min="4" max="16384" width="9.33203125" style="2"/>
  </cols>
  <sheetData>
    <row r="1" spans="1:3" s="1" customFormat="1" ht="16.5" customHeight="1" thickBot="1" x14ac:dyDescent="0.25">
      <c r="A1" s="131"/>
      <c r="B1" s="133"/>
      <c r="C1" s="364" t="str">
        <f>+CONCATENATE("9.1.3. melléklet a ……/",LEFT(ÖSSZEFÜGGÉSEK!A5,4),". (….) önkormányzati rendelethez")</f>
        <v>9.1.3. melléklet a ……/2018. (….) önkormányzati rendelethez</v>
      </c>
    </row>
    <row r="2" spans="1:3" s="63" customFormat="1" ht="21" customHeight="1" x14ac:dyDescent="0.2">
      <c r="A2" s="256" t="s">
        <v>59</v>
      </c>
      <c r="B2" s="210" t="s">
        <v>179</v>
      </c>
      <c r="C2" s="212" t="s">
        <v>52</v>
      </c>
    </row>
    <row r="3" spans="1:3" s="63" customFormat="1" ht="16.5" thickBot="1" x14ac:dyDescent="0.25">
      <c r="A3" s="134" t="s">
        <v>171</v>
      </c>
      <c r="B3" s="211" t="s">
        <v>476</v>
      </c>
      <c r="C3" s="321" t="s">
        <v>381</v>
      </c>
    </row>
    <row r="4" spans="1:3" s="64" customFormat="1" ht="15.95" customHeight="1" thickBot="1" x14ac:dyDescent="0.3">
      <c r="A4" s="135"/>
      <c r="B4" s="135"/>
      <c r="C4" s="136" t="e">
        <f>#REF!</f>
        <v>#REF!</v>
      </c>
    </row>
    <row r="5" spans="1:3" ht="13.5" thickBot="1" x14ac:dyDescent="0.25">
      <c r="A5" s="257" t="s">
        <v>173</v>
      </c>
      <c r="B5" s="137" t="s">
        <v>508</v>
      </c>
      <c r="C5" s="213" t="s">
        <v>53</v>
      </c>
    </row>
    <row r="6" spans="1:3" s="43" customFormat="1" ht="12.95" customHeight="1" thickBot="1" x14ac:dyDescent="0.25">
      <c r="A6" s="116"/>
      <c r="B6" s="117" t="s">
        <v>443</v>
      </c>
      <c r="C6" s="118" t="s">
        <v>444</v>
      </c>
    </row>
    <row r="7" spans="1:3" s="43" customFormat="1" ht="15.95" customHeight="1" thickBot="1" x14ac:dyDescent="0.25">
      <c r="A7" s="139"/>
      <c r="B7" s="140" t="s">
        <v>54</v>
      </c>
      <c r="C7" s="214"/>
    </row>
    <row r="8" spans="1:3" s="43" customFormat="1" ht="12" customHeight="1" thickBot="1" x14ac:dyDescent="0.25">
      <c r="A8" s="28" t="s">
        <v>16</v>
      </c>
      <c r="B8" s="19" t="s">
        <v>201</v>
      </c>
      <c r="C8" s="188">
        <f>+C9+C10+C11+C12+C13+C14</f>
        <v>0</v>
      </c>
    </row>
    <row r="9" spans="1:3" s="65" customFormat="1" ht="12" customHeight="1" x14ac:dyDescent="0.2">
      <c r="A9" s="278" t="s">
        <v>91</v>
      </c>
      <c r="B9" s="265" t="s">
        <v>202</v>
      </c>
      <c r="C9" s="191"/>
    </row>
    <row r="10" spans="1:3" s="66" customFormat="1" ht="12" customHeight="1" x14ac:dyDescent="0.2">
      <c r="A10" s="279" t="s">
        <v>92</v>
      </c>
      <c r="B10" s="266" t="s">
        <v>203</v>
      </c>
      <c r="C10" s="190"/>
    </row>
    <row r="11" spans="1:3" s="66" customFormat="1" ht="12" customHeight="1" x14ac:dyDescent="0.2">
      <c r="A11" s="279" t="s">
        <v>93</v>
      </c>
      <c r="B11" s="266" t="s">
        <v>497</v>
      </c>
      <c r="C11" s="190"/>
    </row>
    <row r="12" spans="1:3" s="66" customFormat="1" ht="12" customHeight="1" x14ac:dyDescent="0.2">
      <c r="A12" s="279" t="s">
        <v>94</v>
      </c>
      <c r="B12" s="266" t="s">
        <v>204</v>
      </c>
      <c r="C12" s="190"/>
    </row>
    <row r="13" spans="1:3" s="66" customFormat="1" ht="12" customHeight="1" x14ac:dyDescent="0.2">
      <c r="A13" s="279" t="s">
        <v>126</v>
      </c>
      <c r="B13" s="266" t="s">
        <v>452</v>
      </c>
      <c r="C13" s="190"/>
    </row>
    <row r="14" spans="1:3" s="65" customFormat="1" ht="12" customHeight="1" thickBot="1" x14ac:dyDescent="0.25">
      <c r="A14" s="280" t="s">
        <v>95</v>
      </c>
      <c r="B14" s="267" t="s">
        <v>383</v>
      </c>
      <c r="C14" s="190"/>
    </row>
    <row r="15" spans="1:3" s="65" customFormat="1" ht="12" customHeight="1" thickBot="1" x14ac:dyDescent="0.25">
      <c r="A15" s="28" t="s">
        <v>17</v>
      </c>
      <c r="B15" s="183" t="s">
        <v>205</v>
      </c>
      <c r="C15" s="188">
        <f>+C16+C17+C18+C19+C20</f>
        <v>0</v>
      </c>
    </row>
    <row r="16" spans="1:3" s="65" customFormat="1" ht="12" customHeight="1" x14ac:dyDescent="0.2">
      <c r="A16" s="278" t="s">
        <v>97</v>
      </c>
      <c r="B16" s="265" t="s">
        <v>206</v>
      </c>
      <c r="C16" s="191"/>
    </row>
    <row r="17" spans="1:3" s="65" customFormat="1" ht="12" customHeight="1" x14ac:dyDescent="0.2">
      <c r="A17" s="279" t="s">
        <v>98</v>
      </c>
      <c r="B17" s="266" t="s">
        <v>207</v>
      </c>
      <c r="C17" s="190"/>
    </row>
    <row r="18" spans="1:3" s="65" customFormat="1" ht="12" customHeight="1" x14ac:dyDescent="0.2">
      <c r="A18" s="279" t="s">
        <v>99</v>
      </c>
      <c r="B18" s="266" t="s">
        <v>374</v>
      </c>
      <c r="C18" s="190"/>
    </row>
    <row r="19" spans="1:3" s="65" customFormat="1" ht="12" customHeight="1" x14ac:dyDescent="0.2">
      <c r="A19" s="279" t="s">
        <v>100</v>
      </c>
      <c r="B19" s="266" t="s">
        <v>375</v>
      </c>
      <c r="C19" s="190"/>
    </row>
    <row r="20" spans="1:3" s="65" customFormat="1" ht="12" customHeight="1" x14ac:dyDescent="0.2">
      <c r="A20" s="279" t="s">
        <v>101</v>
      </c>
      <c r="B20" s="266" t="s">
        <v>208</v>
      </c>
      <c r="C20" s="190"/>
    </row>
    <row r="21" spans="1:3" s="66" customFormat="1" ht="12" customHeight="1" thickBot="1" x14ac:dyDescent="0.25">
      <c r="A21" s="280" t="s">
        <v>110</v>
      </c>
      <c r="B21" s="267" t="s">
        <v>209</v>
      </c>
      <c r="C21" s="192"/>
    </row>
    <row r="22" spans="1:3" s="66" customFormat="1" ht="12" customHeight="1" thickBot="1" x14ac:dyDescent="0.25">
      <c r="A22" s="28" t="s">
        <v>18</v>
      </c>
      <c r="B22" s="19" t="s">
        <v>210</v>
      </c>
      <c r="C22" s="188">
        <f>+C23+C24+C25+C26+C27</f>
        <v>0</v>
      </c>
    </row>
    <row r="23" spans="1:3" s="66" customFormat="1" ht="12" customHeight="1" x14ac:dyDescent="0.2">
      <c r="A23" s="278" t="s">
        <v>80</v>
      </c>
      <c r="B23" s="265" t="s">
        <v>211</v>
      </c>
      <c r="C23" s="191"/>
    </row>
    <row r="24" spans="1:3" s="65" customFormat="1" ht="12" customHeight="1" x14ac:dyDescent="0.2">
      <c r="A24" s="279" t="s">
        <v>81</v>
      </c>
      <c r="B24" s="266" t="s">
        <v>212</v>
      </c>
      <c r="C24" s="190"/>
    </row>
    <row r="25" spans="1:3" s="66" customFormat="1" ht="12" customHeight="1" x14ac:dyDescent="0.2">
      <c r="A25" s="279" t="s">
        <v>82</v>
      </c>
      <c r="B25" s="266" t="s">
        <v>376</v>
      </c>
      <c r="C25" s="190"/>
    </row>
    <row r="26" spans="1:3" s="66" customFormat="1" ht="12" customHeight="1" x14ac:dyDescent="0.2">
      <c r="A26" s="279" t="s">
        <v>83</v>
      </c>
      <c r="B26" s="266" t="s">
        <v>377</v>
      </c>
      <c r="C26" s="190"/>
    </row>
    <row r="27" spans="1:3" s="66" customFormat="1" ht="12" customHeight="1" x14ac:dyDescent="0.2">
      <c r="A27" s="279" t="s">
        <v>147</v>
      </c>
      <c r="B27" s="266" t="s">
        <v>213</v>
      </c>
      <c r="C27" s="190"/>
    </row>
    <row r="28" spans="1:3" s="66" customFormat="1" ht="12" customHeight="1" thickBot="1" x14ac:dyDescent="0.25">
      <c r="A28" s="280" t="s">
        <v>148</v>
      </c>
      <c r="B28" s="267" t="s">
        <v>214</v>
      </c>
      <c r="C28" s="192"/>
    </row>
    <row r="29" spans="1:3" s="66" customFormat="1" ht="12" customHeight="1" thickBot="1" x14ac:dyDescent="0.25">
      <c r="A29" s="28" t="s">
        <v>149</v>
      </c>
      <c r="B29" s="19" t="s">
        <v>215</v>
      </c>
      <c r="C29" s="194">
        <f>SUM(C30:C36)</f>
        <v>0</v>
      </c>
    </row>
    <row r="30" spans="1:3" s="66" customFormat="1" ht="12" customHeight="1" x14ac:dyDescent="0.2">
      <c r="A30" s="278" t="s">
        <v>216</v>
      </c>
      <c r="B30" s="265" t="s">
        <v>502</v>
      </c>
      <c r="C30" s="191"/>
    </row>
    <row r="31" spans="1:3" s="66" customFormat="1" ht="12" customHeight="1" x14ac:dyDescent="0.2">
      <c r="A31" s="279" t="s">
        <v>217</v>
      </c>
      <c r="B31" s="266" t="s">
        <v>503</v>
      </c>
      <c r="C31" s="190"/>
    </row>
    <row r="32" spans="1:3" s="66" customFormat="1" ht="12" customHeight="1" x14ac:dyDescent="0.2">
      <c r="A32" s="279" t="s">
        <v>218</v>
      </c>
      <c r="B32" s="266" t="s">
        <v>504</v>
      </c>
      <c r="C32" s="190"/>
    </row>
    <row r="33" spans="1:3" s="66" customFormat="1" ht="12" customHeight="1" x14ac:dyDescent="0.2">
      <c r="A33" s="279" t="s">
        <v>219</v>
      </c>
      <c r="B33" s="266" t="s">
        <v>505</v>
      </c>
      <c r="C33" s="190"/>
    </row>
    <row r="34" spans="1:3" s="66" customFormat="1" ht="12" customHeight="1" x14ac:dyDescent="0.2">
      <c r="A34" s="279" t="s">
        <v>499</v>
      </c>
      <c r="B34" s="266" t="s">
        <v>220</v>
      </c>
      <c r="C34" s="190"/>
    </row>
    <row r="35" spans="1:3" s="66" customFormat="1" ht="12" customHeight="1" x14ac:dyDescent="0.2">
      <c r="A35" s="279" t="s">
        <v>500</v>
      </c>
      <c r="B35" s="266" t="s">
        <v>221</v>
      </c>
      <c r="C35" s="190"/>
    </row>
    <row r="36" spans="1:3" s="66" customFormat="1" ht="12" customHeight="1" thickBot="1" x14ac:dyDescent="0.25">
      <c r="A36" s="280" t="s">
        <v>501</v>
      </c>
      <c r="B36" s="336" t="s">
        <v>222</v>
      </c>
      <c r="C36" s="192"/>
    </row>
    <row r="37" spans="1:3" s="66" customFormat="1" ht="12" customHeight="1" thickBot="1" x14ac:dyDescent="0.25">
      <c r="A37" s="28" t="s">
        <v>20</v>
      </c>
      <c r="B37" s="19" t="s">
        <v>384</v>
      </c>
      <c r="C37" s="188">
        <f>SUM(C38:C48)</f>
        <v>0</v>
      </c>
    </row>
    <row r="38" spans="1:3" s="66" customFormat="1" ht="12" customHeight="1" x14ac:dyDescent="0.2">
      <c r="A38" s="278" t="s">
        <v>84</v>
      </c>
      <c r="B38" s="265" t="s">
        <v>225</v>
      </c>
      <c r="C38" s="191"/>
    </row>
    <row r="39" spans="1:3" s="66" customFormat="1" ht="12" customHeight="1" x14ac:dyDescent="0.2">
      <c r="A39" s="279" t="s">
        <v>85</v>
      </c>
      <c r="B39" s="266" t="s">
        <v>226</v>
      </c>
      <c r="C39" s="190"/>
    </row>
    <row r="40" spans="1:3" s="66" customFormat="1" ht="12" customHeight="1" x14ac:dyDescent="0.2">
      <c r="A40" s="279" t="s">
        <v>86</v>
      </c>
      <c r="B40" s="266" t="s">
        <v>227</v>
      </c>
      <c r="C40" s="190"/>
    </row>
    <row r="41" spans="1:3" s="66" customFormat="1" ht="12" customHeight="1" x14ac:dyDescent="0.2">
      <c r="A41" s="279" t="s">
        <v>151</v>
      </c>
      <c r="B41" s="266" t="s">
        <v>228</v>
      </c>
      <c r="C41" s="190"/>
    </row>
    <row r="42" spans="1:3" s="66" customFormat="1" ht="12" customHeight="1" x14ac:dyDescent="0.2">
      <c r="A42" s="279" t="s">
        <v>152</v>
      </c>
      <c r="B42" s="266" t="s">
        <v>229</v>
      </c>
      <c r="C42" s="190"/>
    </row>
    <row r="43" spans="1:3" s="66" customFormat="1" ht="12" customHeight="1" x14ac:dyDescent="0.2">
      <c r="A43" s="279" t="s">
        <v>153</v>
      </c>
      <c r="B43" s="266" t="s">
        <v>230</v>
      </c>
      <c r="C43" s="190"/>
    </row>
    <row r="44" spans="1:3" s="66" customFormat="1" ht="12" customHeight="1" x14ac:dyDescent="0.2">
      <c r="A44" s="279" t="s">
        <v>154</v>
      </c>
      <c r="B44" s="266" t="s">
        <v>231</v>
      </c>
      <c r="C44" s="190"/>
    </row>
    <row r="45" spans="1:3" s="66" customFormat="1" ht="12" customHeight="1" x14ac:dyDescent="0.2">
      <c r="A45" s="279" t="s">
        <v>155</v>
      </c>
      <c r="B45" s="266" t="s">
        <v>506</v>
      </c>
      <c r="C45" s="190"/>
    </row>
    <row r="46" spans="1:3" s="66" customFormat="1" ht="12" customHeight="1" x14ac:dyDescent="0.2">
      <c r="A46" s="279" t="s">
        <v>223</v>
      </c>
      <c r="B46" s="266" t="s">
        <v>233</v>
      </c>
      <c r="C46" s="193"/>
    </row>
    <row r="47" spans="1:3" s="66" customFormat="1" ht="12" customHeight="1" x14ac:dyDescent="0.2">
      <c r="A47" s="280" t="s">
        <v>224</v>
      </c>
      <c r="B47" s="267" t="s">
        <v>386</v>
      </c>
      <c r="C47" s="252"/>
    </row>
    <row r="48" spans="1:3" s="66" customFormat="1" ht="12" customHeight="1" thickBot="1" x14ac:dyDescent="0.25">
      <c r="A48" s="280" t="s">
        <v>385</v>
      </c>
      <c r="B48" s="267" t="s">
        <v>234</v>
      </c>
      <c r="C48" s="252"/>
    </row>
    <row r="49" spans="1:3" s="66" customFormat="1" ht="12" customHeight="1" thickBot="1" x14ac:dyDescent="0.25">
      <c r="A49" s="28" t="s">
        <v>21</v>
      </c>
      <c r="B49" s="19" t="s">
        <v>235</v>
      </c>
      <c r="C49" s="188">
        <f>SUM(C50:C54)</f>
        <v>0</v>
      </c>
    </row>
    <row r="50" spans="1:3" s="66" customFormat="1" ht="12" customHeight="1" x14ac:dyDescent="0.2">
      <c r="A50" s="278" t="s">
        <v>87</v>
      </c>
      <c r="B50" s="265" t="s">
        <v>239</v>
      </c>
      <c r="C50" s="303"/>
    </row>
    <row r="51" spans="1:3" s="66" customFormat="1" ht="12" customHeight="1" x14ac:dyDescent="0.2">
      <c r="A51" s="279" t="s">
        <v>88</v>
      </c>
      <c r="B51" s="266" t="s">
        <v>240</v>
      </c>
      <c r="C51" s="193"/>
    </row>
    <row r="52" spans="1:3" s="66" customFormat="1" ht="12" customHeight="1" x14ac:dyDescent="0.2">
      <c r="A52" s="279" t="s">
        <v>236</v>
      </c>
      <c r="B52" s="266" t="s">
        <v>241</v>
      </c>
      <c r="C52" s="193"/>
    </row>
    <row r="53" spans="1:3" s="66" customFormat="1" ht="12" customHeight="1" x14ac:dyDescent="0.2">
      <c r="A53" s="279" t="s">
        <v>237</v>
      </c>
      <c r="B53" s="266" t="s">
        <v>242</v>
      </c>
      <c r="C53" s="193"/>
    </row>
    <row r="54" spans="1:3" s="66" customFormat="1" ht="12" customHeight="1" thickBot="1" x14ac:dyDescent="0.25">
      <c r="A54" s="280" t="s">
        <v>238</v>
      </c>
      <c r="B54" s="336" t="s">
        <v>243</v>
      </c>
      <c r="C54" s="252"/>
    </row>
    <row r="55" spans="1:3" s="66" customFormat="1" ht="12" customHeight="1" thickBot="1" x14ac:dyDescent="0.25">
      <c r="A55" s="28" t="s">
        <v>156</v>
      </c>
      <c r="B55" s="19" t="s">
        <v>244</v>
      </c>
      <c r="C55" s="188">
        <f>SUM(C56:C58)</f>
        <v>0</v>
      </c>
    </row>
    <row r="56" spans="1:3" s="66" customFormat="1" ht="12" customHeight="1" x14ac:dyDescent="0.2">
      <c r="A56" s="278" t="s">
        <v>89</v>
      </c>
      <c r="B56" s="265" t="s">
        <v>245</v>
      </c>
      <c r="C56" s="191"/>
    </row>
    <row r="57" spans="1:3" s="66" customFormat="1" ht="12" customHeight="1" x14ac:dyDescent="0.2">
      <c r="A57" s="279" t="s">
        <v>90</v>
      </c>
      <c r="B57" s="266" t="s">
        <v>378</v>
      </c>
      <c r="C57" s="190"/>
    </row>
    <row r="58" spans="1:3" s="66" customFormat="1" ht="12" customHeight="1" x14ac:dyDescent="0.2">
      <c r="A58" s="279" t="s">
        <v>248</v>
      </c>
      <c r="B58" s="266" t="s">
        <v>246</v>
      </c>
      <c r="C58" s="190"/>
    </row>
    <row r="59" spans="1:3" s="66" customFormat="1" ht="12" customHeight="1" thickBot="1" x14ac:dyDescent="0.25">
      <c r="A59" s="280" t="s">
        <v>249</v>
      </c>
      <c r="B59" s="336" t="s">
        <v>247</v>
      </c>
      <c r="C59" s="192"/>
    </row>
    <row r="60" spans="1:3" s="66" customFormat="1" ht="12" customHeight="1" thickBot="1" x14ac:dyDescent="0.25">
      <c r="A60" s="28" t="s">
        <v>23</v>
      </c>
      <c r="B60" s="183" t="s">
        <v>250</v>
      </c>
      <c r="C60" s="188">
        <f>SUM(C61:C63)</f>
        <v>0</v>
      </c>
    </row>
    <row r="61" spans="1:3" s="66" customFormat="1" ht="12" customHeight="1" x14ac:dyDescent="0.2">
      <c r="A61" s="278" t="s">
        <v>157</v>
      </c>
      <c r="B61" s="265" t="s">
        <v>252</v>
      </c>
      <c r="C61" s="193"/>
    </row>
    <row r="62" spans="1:3" s="66" customFormat="1" ht="12" customHeight="1" x14ac:dyDescent="0.2">
      <c r="A62" s="279" t="s">
        <v>158</v>
      </c>
      <c r="B62" s="266" t="s">
        <v>379</v>
      </c>
      <c r="C62" s="193"/>
    </row>
    <row r="63" spans="1:3" s="66" customFormat="1" ht="12" customHeight="1" x14ac:dyDescent="0.2">
      <c r="A63" s="279" t="s">
        <v>183</v>
      </c>
      <c r="B63" s="266" t="s">
        <v>253</v>
      </c>
      <c r="C63" s="193"/>
    </row>
    <row r="64" spans="1:3" s="66" customFormat="1" ht="12" customHeight="1" thickBot="1" x14ac:dyDescent="0.25">
      <c r="A64" s="280" t="s">
        <v>251</v>
      </c>
      <c r="B64" s="336" t="s">
        <v>254</v>
      </c>
      <c r="C64" s="193"/>
    </row>
    <row r="65" spans="1:3" s="66" customFormat="1" ht="12" customHeight="1" thickBot="1" x14ac:dyDescent="0.25">
      <c r="A65" s="28" t="s">
        <v>24</v>
      </c>
      <c r="B65" s="19" t="s">
        <v>255</v>
      </c>
      <c r="C65" s="194">
        <f>+C8+C15+C22+C29+C37+C49+C55+C60</f>
        <v>0</v>
      </c>
    </row>
    <row r="66" spans="1:3" s="66" customFormat="1" ht="12" customHeight="1" thickBot="1" x14ac:dyDescent="0.2">
      <c r="A66" s="281" t="s">
        <v>346</v>
      </c>
      <c r="B66" s="183" t="s">
        <v>257</v>
      </c>
      <c r="C66" s="188">
        <f>SUM(C67:C69)</f>
        <v>0</v>
      </c>
    </row>
    <row r="67" spans="1:3" s="66" customFormat="1" ht="12" customHeight="1" x14ac:dyDescent="0.2">
      <c r="A67" s="278" t="s">
        <v>288</v>
      </c>
      <c r="B67" s="265" t="s">
        <v>258</v>
      </c>
      <c r="C67" s="193"/>
    </row>
    <row r="68" spans="1:3" s="66" customFormat="1" ht="12" customHeight="1" x14ac:dyDescent="0.2">
      <c r="A68" s="279" t="s">
        <v>297</v>
      </c>
      <c r="B68" s="266" t="s">
        <v>259</v>
      </c>
      <c r="C68" s="193"/>
    </row>
    <row r="69" spans="1:3" s="66" customFormat="1" ht="12" customHeight="1" thickBot="1" x14ac:dyDescent="0.25">
      <c r="A69" s="280" t="s">
        <v>298</v>
      </c>
      <c r="B69" s="337" t="s">
        <v>260</v>
      </c>
      <c r="C69" s="193"/>
    </row>
    <row r="70" spans="1:3" s="66" customFormat="1" ht="12" customHeight="1" thickBot="1" x14ac:dyDescent="0.2">
      <c r="A70" s="281" t="s">
        <v>261</v>
      </c>
      <c r="B70" s="183" t="s">
        <v>262</v>
      </c>
      <c r="C70" s="188">
        <f>SUM(C71:C74)</f>
        <v>0</v>
      </c>
    </row>
    <row r="71" spans="1:3" s="66" customFormat="1" ht="12" customHeight="1" x14ac:dyDescent="0.2">
      <c r="A71" s="278" t="s">
        <v>127</v>
      </c>
      <c r="B71" s="265" t="s">
        <v>263</v>
      </c>
      <c r="C71" s="193"/>
    </row>
    <row r="72" spans="1:3" s="66" customFormat="1" ht="12" customHeight="1" x14ac:dyDescent="0.2">
      <c r="A72" s="279" t="s">
        <v>128</v>
      </c>
      <c r="B72" s="266" t="s">
        <v>264</v>
      </c>
      <c r="C72" s="193"/>
    </row>
    <row r="73" spans="1:3" s="66" customFormat="1" ht="12" customHeight="1" x14ac:dyDescent="0.2">
      <c r="A73" s="279" t="s">
        <v>289</v>
      </c>
      <c r="B73" s="266" t="s">
        <v>265</v>
      </c>
      <c r="C73" s="193"/>
    </row>
    <row r="74" spans="1:3" s="66" customFormat="1" ht="12" customHeight="1" thickBot="1" x14ac:dyDescent="0.25">
      <c r="A74" s="280" t="s">
        <v>290</v>
      </c>
      <c r="B74" s="267" t="s">
        <v>266</v>
      </c>
      <c r="C74" s="193"/>
    </row>
    <row r="75" spans="1:3" s="66" customFormat="1" ht="12" customHeight="1" thickBot="1" x14ac:dyDescent="0.2">
      <c r="A75" s="281" t="s">
        <v>267</v>
      </c>
      <c r="B75" s="183" t="s">
        <v>268</v>
      </c>
      <c r="C75" s="188">
        <f>SUM(C76:C77)</f>
        <v>0</v>
      </c>
    </row>
    <row r="76" spans="1:3" s="66" customFormat="1" ht="12" customHeight="1" x14ac:dyDescent="0.2">
      <c r="A76" s="278" t="s">
        <v>291</v>
      </c>
      <c r="B76" s="265" t="s">
        <v>269</v>
      </c>
      <c r="C76" s="193"/>
    </row>
    <row r="77" spans="1:3" s="66" customFormat="1" ht="12" customHeight="1" thickBot="1" x14ac:dyDescent="0.25">
      <c r="A77" s="280" t="s">
        <v>292</v>
      </c>
      <c r="B77" s="267" t="s">
        <v>270</v>
      </c>
      <c r="C77" s="193"/>
    </row>
    <row r="78" spans="1:3" s="65" customFormat="1" ht="12" customHeight="1" thickBot="1" x14ac:dyDescent="0.2">
      <c r="A78" s="281" t="s">
        <v>271</v>
      </c>
      <c r="B78" s="183" t="s">
        <v>272</v>
      </c>
      <c r="C78" s="188">
        <f>SUM(C79:C81)</f>
        <v>0</v>
      </c>
    </row>
    <row r="79" spans="1:3" s="66" customFormat="1" ht="12" customHeight="1" x14ac:dyDescent="0.2">
      <c r="A79" s="278" t="s">
        <v>293</v>
      </c>
      <c r="B79" s="265" t="s">
        <v>273</v>
      </c>
      <c r="C79" s="193"/>
    </row>
    <row r="80" spans="1:3" s="66" customFormat="1" ht="12" customHeight="1" x14ac:dyDescent="0.2">
      <c r="A80" s="279" t="s">
        <v>294</v>
      </c>
      <c r="B80" s="266" t="s">
        <v>274</v>
      </c>
      <c r="C80" s="193"/>
    </row>
    <row r="81" spans="1:3" s="66" customFormat="1" ht="12" customHeight="1" thickBot="1" x14ac:dyDescent="0.25">
      <c r="A81" s="280" t="s">
        <v>295</v>
      </c>
      <c r="B81" s="267" t="s">
        <v>275</v>
      </c>
      <c r="C81" s="193"/>
    </row>
    <row r="82" spans="1:3" s="66" customFormat="1" ht="12" customHeight="1" thickBot="1" x14ac:dyDescent="0.2">
      <c r="A82" s="281" t="s">
        <v>276</v>
      </c>
      <c r="B82" s="183" t="s">
        <v>296</v>
      </c>
      <c r="C82" s="188">
        <f>SUM(C83:C86)</f>
        <v>0</v>
      </c>
    </row>
    <row r="83" spans="1:3" s="66" customFormat="1" ht="12" customHeight="1" x14ac:dyDescent="0.2">
      <c r="A83" s="282" t="s">
        <v>277</v>
      </c>
      <c r="B83" s="265" t="s">
        <v>278</v>
      </c>
      <c r="C83" s="193"/>
    </row>
    <row r="84" spans="1:3" s="66" customFormat="1" ht="12" customHeight="1" x14ac:dyDescent="0.2">
      <c r="A84" s="283" t="s">
        <v>279</v>
      </c>
      <c r="B84" s="266" t="s">
        <v>280</v>
      </c>
      <c r="C84" s="193"/>
    </row>
    <row r="85" spans="1:3" s="66" customFormat="1" ht="12" customHeight="1" x14ac:dyDescent="0.2">
      <c r="A85" s="283" t="s">
        <v>281</v>
      </c>
      <c r="B85" s="266" t="s">
        <v>282</v>
      </c>
      <c r="C85" s="193"/>
    </row>
    <row r="86" spans="1:3" s="65" customFormat="1" ht="12" customHeight="1" thickBot="1" x14ac:dyDescent="0.25">
      <c r="A86" s="284" t="s">
        <v>283</v>
      </c>
      <c r="B86" s="267" t="s">
        <v>284</v>
      </c>
      <c r="C86" s="193"/>
    </row>
    <row r="87" spans="1:3" s="65" customFormat="1" ht="12" customHeight="1" thickBot="1" x14ac:dyDescent="0.2">
      <c r="A87" s="281" t="s">
        <v>285</v>
      </c>
      <c r="B87" s="183" t="s">
        <v>425</v>
      </c>
      <c r="C87" s="304"/>
    </row>
    <row r="88" spans="1:3" s="65" customFormat="1" ht="12" customHeight="1" thickBot="1" x14ac:dyDescent="0.2">
      <c r="A88" s="281" t="s">
        <v>453</v>
      </c>
      <c r="B88" s="183" t="s">
        <v>286</v>
      </c>
      <c r="C88" s="304"/>
    </row>
    <row r="89" spans="1:3" s="65" customFormat="1" ht="12" customHeight="1" thickBot="1" x14ac:dyDescent="0.2">
      <c r="A89" s="281" t="s">
        <v>454</v>
      </c>
      <c r="B89" s="271" t="s">
        <v>428</v>
      </c>
      <c r="C89" s="194">
        <f>+C66+C70+C75+C78+C82+C88+C87</f>
        <v>0</v>
      </c>
    </row>
    <row r="90" spans="1:3" s="65" customFormat="1" ht="12" customHeight="1" thickBot="1" x14ac:dyDescent="0.2">
      <c r="A90" s="285" t="s">
        <v>455</v>
      </c>
      <c r="B90" s="272" t="s">
        <v>456</v>
      </c>
      <c r="C90" s="194">
        <f>+C65+C89</f>
        <v>0</v>
      </c>
    </row>
    <row r="91" spans="1:3" s="66" customFormat="1" ht="15" customHeight="1" thickBot="1" x14ac:dyDescent="0.25">
      <c r="A91" s="145"/>
      <c r="B91" s="146"/>
      <c r="C91" s="219"/>
    </row>
    <row r="92" spans="1:3" s="43" customFormat="1" ht="16.5" customHeight="1" thickBot="1" x14ac:dyDescent="0.25">
      <c r="A92" s="149"/>
      <c r="B92" s="150" t="s">
        <v>55</v>
      </c>
      <c r="C92" s="221"/>
    </row>
    <row r="93" spans="1:3" s="67" customFormat="1" ht="12" customHeight="1" thickBot="1" x14ac:dyDescent="0.25">
      <c r="A93" s="258" t="s">
        <v>16</v>
      </c>
      <c r="B93" s="24" t="s">
        <v>460</v>
      </c>
      <c r="C93" s="187">
        <f>+C94+C95+C96+C97+C98+C111</f>
        <v>0</v>
      </c>
    </row>
    <row r="94" spans="1:3" ht="12" customHeight="1" x14ac:dyDescent="0.2">
      <c r="A94" s="286" t="s">
        <v>91</v>
      </c>
      <c r="B94" s="8" t="s">
        <v>47</v>
      </c>
      <c r="C94" s="189"/>
    </row>
    <row r="95" spans="1:3" ht="12" customHeight="1" x14ac:dyDescent="0.2">
      <c r="A95" s="279" t="s">
        <v>92</v>
      </c>
      <c r="B95" s="6" t="s">
        <v>159</v>
      </c>
      <c r="C95" s="190"/>
    </row>
    <row r="96" spans="1:3" ht="12" customHeight="1" x14ac:dyDescent="0.2">
      <c r="A96" s="279" t="s">
        <v>93</v>
      </c>
      <c r="B96" s="6" t="s">
        <v>124</v>
      </c>
      <c r="C96" s="192"/>
    </row>
    <row r="97" spans="1:3" ht="12" customHeight="1" x14ac:dyDescent="0.2">
      <c r="A97" s="279" t="s">
        <v>94</v>
      </c>
      <c r="B97" s="9" t="s">
        <v>160</v>
      </c>
      <c r="C97" s="192"/>
    </row>
    <row r="98" spans="1:3" ht="12" customHeight="1" x14ac:dyDescent="0.2">
      <c r="A98" s="279" t="s">
        <v>105</v>
      </c>
      <c r="B98" s="17" t="s">
        <v>161</v>
      </c>
      <c r="C98" s="192"/>
    </row>
    <row r="99" spans="1:3" ht="12" customHeight="1" x14ac:dyDescent="0.2">
      <c r="A99" s="279" t="s">
        <v>95</v>
      </c>
      <c r="B99" s="6" t="s">
        <v>457</v>
      </c>
      <c r="C99" s="192"/>
    </row>
    <row r="100" spans="1:3" ht="12" customHeight="1" x14ac:dyDescent="0.2">
      <c r="A100" s="279" t="s">
        <v>96</v>
      </c>
      <c r="B100" s="104" t="s">
        <v>391</v>
      </c>
      <c r="C100" s="192"/>
    </row>
    <row r="101" spans="1:3" ht="12" customHeight="1" x14ac:dyDescent="0.2">
      <c r="A101" s="279" t="s">
        <v>106</v>
      </c>
      <c r="B101" s="104" t="s">
        <v>390</v>
      </c>
      <c r="C101" s="192"/>
    </row>
    <row r="102" spans="1:3" ht="12" customHeight="1" x14ac:dyDescent="0.2">
      <c r="A102" s="279" t="s">
        <v>107</v>
      </c>
      <c r="B102" s="104" t="s">
        <v>302</v>
      </c>
      <c r="C102" s="192"/>
    </row>
    <row r="103" spans="1:3" ht="12" customHeight="1" x14ac:dyDescent="0.2">
      <c r="A103" s="279" t="s">
        <v>108</v>
      </c>
      <c r="B103" s="105" t="s">
        <v>303</v>
      </c>
      <c r="C103" s="192"/>
    </row>
    <row r="104" spans="1:3" ht="12" customHeight="1" x14ac:dyDescent="0.2">
      <c r="A104" s="279" t="s">
        <v>109</v>
      </c>
      <c r="B104" s="105" t="s">
        <v>304</v>
      </c>
      <c r="C104" s="192"/>
    </row>
    <row r="105" spans="1:3" ht="12" customHeight="1" x14ac:dyDescent="0.2">
      <c r="A105" s="279" t="s">
        <v>111</v>
      </c>
      <c r="B105" s="104" t="s">
        <v>305</v>
      </c>
      <c r="C105" s="192"/>
    </row>
    <row r="106" spans="1:3" ht="12" customHeight="1" x14ac:dyDescent="0.2">
      <c r="A106" s="279" t="s">
        <v>162</v>
      </c>
      <c r="B106" s="104" t="s">
        <v>306</v>
      </c>
      <c r="C106" s="192"/>
    </row>
    <row r="107" spans="1:3" ht="12" customHeight="1" x14ac:dyDescent="0.2">
      <c r="A107" s="279" t="s">
        <v>300</v>
      </c>
      <c r="B107" s="105" t="s">
        <v>307</v>
      </c>
      <c r="C107" s="192"/>
    </row>
    <row r="108" spans="1:3" ht="12" customHeight="1" x14ac:dyDescent="0.2">
      <c r="A108" s="287" t="s">
        <v>301</v>
      </c>
      <c r="B108" s="106" t="s">
        <v>308</v>
      </c>
      <c r="C108" s="192"/>
    </row>
    <row r="109" spans="1:3" ht="12" customHeight="1" x14ac:dyDescent="0.2">
      <c r="A109" s="279" t="s">
        <v>388</v>
      </c>
      <c r="B109" s="106" t="s">
        <v>309</v>
      </c>
      <c r="C109" s="192"/>
    </row>
    <row r="110" spans="1:3" ht="12" customHeight="1" x14ac:dyDescent="0.2">
      <c r="A110" s="279" t="s">
        <v>389</v>
      </c>
      <c r="B110" s="105" t="s">
        <v>310</v>
      </c>
      <c r="C110" s="190"/>
    </row>
    <row r="111" spans="1:3" ht="12" customHeight="1" x14ac:dyDescent="0.2">
      <c r="A111" s="279" t="s">
        <v>393</v>
      </c>
      <c r="B111" s="9" t="s">
        <v>48</v>
      </c>
      <c r="C111" s="190"/>
    </row>
    <row r="112" spans="1:3" ht="12" customHeight="1" x14ac:dyDescent="0.2">
      <c r="A112" s="280" t="s">
        <v>394</v>
      </c>
      <c r="B112" s="6" t="s">
        <v>458</v>
      </c>
      <c r="C112" s="192"/>
    </row>
    <row r="113" spans="1:3" ht="12" customHeight="1" thickBot="1" x14ac:dyDescent="0.25">
      <c r="A113" s="288" t="s">
        <v>395</v>
      </c>
      <c r="B113" s="107" t="s">
        <v>459</v>
      </c>
      <c r="C113" s="196"/>
    </row>
    <row r="114" spans="1:3" ht="12" customHeight="1" thickBot="1" x14ac:dyDescent="0.25">
      <c r="A114" s="28" t="s">
        <v>17</v>
      </c>
      <c r="B114" s="23" t="s">
        <v>311</v>
      </c>
      <c r="C114" s="188">
        <f>+C115+C117+C119</f>
        <v>0</v>
      </c>
    </row>
    <row r="115" spans="1:3" ht="12" customHeight="1" x14ac:dyDescent="0.2">
      <c r="A115" s="278" t="s">
        <v>97</v>
      </c>
      <c r="B115" s="6" t="s">
        <v>182</v>
      </c>
      <c r="C115" s="191"/>
    </row>
    <row r="116" spans="1:3" ht="12" customHeight="1" x14ac:dyDescent="0.2">
      <c r="A116" s="278" t="s">
        <v>98</v>
      </c>
      <c r="B116" s="10" t="s">
        <v>315</v>
      </c>
      <c r="C116" s="191"/>
    </row>
    <row r="117" spans="1:3" ht="12" customHeight="1" x14ac:dyDescent="0.2">
      <c r="A117" s="278" t="s">
        <v>99</v>
      </c>
      <c r="B117" s="10" t="s">
        <v>163</v>
      </c>
      <c r="C117" s="190"/>
    </row>
    <row r="118" spans="1:3" ht="12" customHeight="1" x14ac:dyDescent="0.2">
      <c r="A118" s="278" t="s">
        <v>100</v>
      </c>
      <c r="B118" s="10" t="s">
        <v>316</v>
      </c>
      <c r="C118" s="158"/>
    </row>
    <row r="119" spans="1:3" ht="12" customHeight="1" x14ac:dyDescent="0.2">
      <c r="A119" s="278" t="s">
        <v>101</v>
      </c>
      <c r="B119" s="185" t="s">
        <v>184</v>
      </c>
      <c r="C119" s="158"/>
    </row>
    <row r="120" spans="1:3" ht="12" customHeight="1" x14ac:dyDescent="0.2">
      <c r="A120" s="278" t="s">
        <v>110</v>
      </c>
      <c r="B120" s="184" t="s">
        <v>380</v>
      </c>
      <c r="C120" s="158"/>
    </row>
    <row r="121" spans="1:3" ht="12" customHeight="1" x14ac:dyDescent="0.2">
      <c r="A121" s="278" t="s">
        <v>112</v>
      </c>
      <c r="B121" s="261" t="s">
        <v>321</v>
      </c>
      <c r="C121" s="158"/>
    </row>
    <row r="122" spans="1:3" ht="12" customHeight="1" x14ac:dyDescent="0.2">
      <c r="A122" s="278" t="s">
        <v>164</v>
      </c>
      <c r="B122" s="105" t="s">
        <v>304</v>
      </c>
      <c r="C122" s="158"/>
    </row>
    <row r="123" spans="1:3" ht="12" customHeight="1" x14ac:dyDescent="0.2">
      <c r="A123" s="278" t="s">
        <v>165</v>
      </c>
      <c r="B123" s="105" t="s">
        <v>320</v>
      </c>
      <c r="C123" s="158"/>
    </row>
    <row r="124" spans="1:3" ht="12" customHeight="1" x14ac:dyDescent="0.2">
      <c r="A124" s="278" t="s">
        <v>166</v>
      </c>
      <c r="B124" s="105" t="s">
        <v>319</v>
      </c>
      <c r="C124" s="158"/>
    </row>
    <row r="125" spans="1:3" ht="12" customHeight="1" x14ac:dyDescent="0.2">
      <c r="A125" s="278" t="s">
        <v>312</v>
      </c>
      <c r="B125" s="105" t="s">
        <v>307</v>
      </c>
      <c r="C125" s="158"/>
    </row>
    <row r="126" spans="1:3" ht="12" customHeight="1" x14ac:dyDescent="0.2">
      <c r="A126" s="278" t="s">
        <v>313</v>
      </c>
      <c r="B126" s="105" t="s">
        <v>318</v>
      </c>
      <c r="C126" s="158"/>
    </row>
    <row r="127" spans="1:3" ht="12" customHeight="1" thickBot="1" x14ac:dyDescent="0.25">
      <c r="A127" s="287" t="s">
        <v>314</v>
      </c>
      <c r="B127" s="105" t="s">
        <v>317</v>
      </c>
      <c r="C127" s="160"/>
    </row>
    <row r="128" spans="1:3" ht="12" customHeight="1" thickBot="1" x14ac:dyDescent="0.25">
      <c r="A128" s="28" t="s">
        <v>18</v>
      </c>
      <c r="B128" s="88" t="s">
        <v>398</v>
      </c>
      <c r="C128" s="188">
        <f>+C93+C114</f>
        <v>0</v>
      </c>
    </row>
    <row r="129" spans="1:11" ht="12" customHeight="1" thickBot="1" x14ac:dyDescent="0.25">
      <c r="A129" s="28" t="s">
        <v>19</v>
      </c>
      <c r="B129" s="88" t="s">
        <v>399</v>
      </c>
      <c r="C129" s="188">
        <f>+C130+C131+C132</f>
        <v>0</v>
      </c>
    </row>
    <row r="130" spans="1:11" s="67" customFormat="1" ht="12" customHeight="1" x14ac:dyDescent="0.2">
      <c r="A130" s="278" t="s">
        <v>216</v>
      </c>
      <c r="B130" s="7" t="s">
        <v>463</v>
      </c>
      <c r="C130" s="158"/>
    </row>
    <row r="131" spans="1:11" ht="12" customHeight="1" x14ac:dyDescent="0.2">
      <c r="A131" s="278" t="s">
        <v>217</v>
      </c>
      <c r="B131" s="7" t="s">
        <v>407</v>
      </c>
      <c r="C131" s="158"/>
    </row>
    <row r="132" spans="1:11" ht="12" customHeight="1" thickBot="1" x14ac:dyDescent="0.25">
      <c r="A132" s="287" t="s">
        <v>218</v>
      </c>
      <c r="B132" s="5" t="s">
        <v>462</v>
      </c>
      <c r="C132" s="158"/>
    </row>
    <row r="133" spans="1:11" ht="12" customHeight="1" thickBot="1" x14ac:dyDescent="0.25">
      <c r="A133" s="28" t="s">
        <v>20</v>
      </c>
      <c r="B133" s="88" t="s">
        <v>400</v>
      </c>
      <c r="C133" s="188">
        <f>+C134+C135+C136+C137+C138+C139</f>
        <v>0</v>
      </c>
    </row>
    <row r="134" spans="1:11" ht="12" customHeight="1" x14ac:dyDescent="0.2">
      <c r="A134" s="278" t="s">
        <v>84</v>
      </c>
      <c r="B134" s="7" t="s">
        <v>409</v>
      </c>
      <c r="C134" s="158"/>
    </row>
    <row r="135" spans="1:11" ht="12" customHeight="1" x14ac:dyDescent="0.2">
      <c r="A135" s="278" t="s">
        <v>85</v>
      </c>
      <c r="B135" s="7" t="s">
        <v>401</v>
      </c>
      <c r="C135" s="158"/>
    </row>
    <row r="136" spans="1:11" ht="12" customHeight="1" x14ac:dyDescent="0.2">
      <c r="A136" s="278" t="s">
        <v>86</v>
      </c>
      <c r="B136" s="7" t="s">
        <v>402</v>
      </c>
      <c r="C136" s="158"/>
    </row>
    <row r="137" spans="1:11" ht="12" customHeight="1" x14ac:dyDescent="0.2">
      <c r="A137" s="278" t="s">
        <v>151</v>
      </c>
      <c r="B137" s="7" t="s">
        <v>461</v>
      </c>
      <c r="C137" s="158"/>
    </row>
    <row r="138" spans="1:11" ht="12" customHeight="1" x14ac:dyDescent="0.2">
      <c r="A138" s="278" t="s">
        <v>152</v>
      </c>
      <c r="B138" s="7" t="s">
        <v>404</v>
      </c>
      <c r="C138" s="158"/>
    </row>
    <row r="139" spans="1:11" s="67" customFormat="1" ht="12" customHeight="1" thickBot="1" x14ac:dyDescent="0.25">
      <c r="A139" s="287" t="s">
        <v>153</v>
      </c>
      <c r="B139" s="5" t="s">
        <v>405</v>
      </c>
      <c r="C139" s="158"/>
    </row>
    <row r="140" spans="1:11" ht="12" customHeight="1" thickBot="1" x14ac:dyDescent="0.25">
      <c r="A140" s="28" t="s">
        <v>21</v>
      </c>
      <c r="B140" s="88" t="s">
        <v>489</v>
      </c>
      <c r="C140" s="194">
        <f>+C141+C142+C144+C145+C143</f>
        <v>0</v>
      </c>
      <c r="K140" s="156"/>
    </row>
    <row r="141" spans="1:11" x14ac:dyDescent="0.2">
      <c r="A141" s="278" t="s">
        <v>87</v>
      </c>
      <c r="B141" s="7" t="s">
        <v>322</v>
      </c>
      <c r="C141" s="158"/>
    </row>
    <row r="142" spans="1:11" ht="12" customHeight="1" x14ac:dyDescent="0.2">
      <c r="A142" s="278" t="s">
        <v>88</v>
      </c>
      <c r="B142" s="7" t="s">
        <v>323</v>
      </c>
      <c r="C142" s="158"/>
    </row>
    <row r="143" spans="1:11" s="67" customFormat="1" ht="12" customHeight="1" x14ac:dyDescent="0.2">
      <c r="A143" s="278" t="s">
        <v>236</v>
      </c>
      <c r="B143" s="7" t="s">
        <v>488</v>
      </c>
      <c r="C143" s="158"/>
    </row>
    <row r="144" spans="1:11" s="67" customFormat="1" ht="12" customHeight="1" x14ac:dyDescent="0.2">
      <c r="A144" s="278" t="s">
        <v>237</v>
      </c>
      <c r="B144" s="7" t="s">
        <v>414</v>
      </c>
      <c r="C144" s="158"/>
    </row>
    <row r="145" spans="1:3" s="67" customFormat="1" ht="12" customHeight="1" thickBot="1" x14ac:dyDescent="0.25">
      <c r="A145" s="287" t="s">
        <v>238</v>
      </c>
      <c r="B145" s="5" t="s">
        <v>342</v>
      </c>
      <c r="C145" s="158"/>
    </row>
    <row r="146" spans="1:3" s="67" customFormat="1" ht="12" customHeight="1" thickBot="1" x14ac:dyDescent="0.25">
      <c r="A146" s="28" t="s">
        <v>22</v>
      </c>
      <c r="B146" s="88" t="s">
        <v>415</v>
      </c>
      <c r="C146" s="197">
        <f>+C147+C148+C149+C150+C151</f>
        <v>0</v>
      </c>
    </row>
    <row r="147" spans="1:3" s="67" customFormat="1" ht="12" customHeight="1" x14ac:dyDescent="0.2">
      <c r="A147" s="278" t="s">
        <v>89</v>
      </c>
      <c r="B147" s="7" t="s">
        <v>410</v>
      </c>
      <c r="C147" s="158"/>
    </row>
    <row r="148" spans="1:3" s="67" customFormat="1" ht="12" customHeight="1" x14ac:dyDescent="0.2">
      <c r="A148" s="278" t="s">
        <v>90</v>
      </c>
      <c r="B148" s="7" t="s">
        <v>417</v>
      </c>
      <c r="C148" s="158"/>
    </row>
    <row r="149" spans="1:3" s="67" customFormat="1" ht="12" customHeight="1" x14ac:dyDescent="0.2">
      <c r="A149" s="278" t="s">
        <v>248</v>
      </c>
      <c r="B149" s="7" t="s">
        <v>412</v>
      </c>
      <c r="C149" s="158"/>
    </row>
    <row r="150" spans="1:3" ht="12.75" customHeight="1" x14ac:dyDescent="0.2">
      <c r="A150" s="278" t="s">
        <v>249</v>
      </c>
      <c r="B150" s="7" t="s">
        <v>464</v>
      </c>
      <c r="C150" s="158"/>
    </row>
    <row r="151" spans="1:3" ht="12.75" customHeight="1" thickBot="1" x14ac:dyDescent="0.25">
      <c r="A151" s="287" t="s">
        <v>416</v>
      </c>
      <c r="B151" s="5" t="s">
        <v>419</v>
      </c>
      <c r="C151" s="160"/>
    </row>
    <row r="152" spans="1:3" ht="12.75" customHeight="1" thickBot="1" x14ac:dyDescent="0.25">
      <c r="A152" s="322" t="s">
        <v>23</v>
      </c>
      <c r="B152" s="88" t="s">
        <v>420</v>
      </c>
      <c r="C152" s="197"/>
    </row>
    <row r="153" spans="1:3" ht="12" customHeight="1" thickBot="1" x14ac:dyDescent="0.25">
      <c r="A153" s="322" t="s">
        <v>24</v>
      </c>
      <c r="B153" s="88" t="s">
        <v>421</v>
      </c>
      <c r="C153" s="197"/>
    </row>
    <row r="154" spans="1:3" ht="15" customHeight="1" thickBot="1" x14ac:dyDescent="0.25">
      <c r="A154" s="28" t="s">
        <v>25</v>
      </c>
      <c r="B154" s="88" t="s">
        <v>423</v>
      </c>
      <c r="C154" s="274">
        <f>+C129+C133+C140+C146+C152+C153</f>
        <v>0</v>
      </c>
    </row>
    <row r="155" spans="1:3" ht="13.5" thickBot="1" x14ac:dyDescent="0.25">
      <c r="A155" s="289" t="s">
        <v>26</v>
      </c>
      <c r="B155" s="238" t="s">
        <v>422</v>
      </c>
      <c r="C155" s="274">
        <f>+C128+C154</f>
        <v>0</v>
      </c>
    </row>
    <row r="156" spans="1:3" ht="15" customHeight="1" thickBot="1" x14ac:dyDescent="0.25">
      <c r="A156" s="241"/>
      <c r="B156" s="242"/>
      <c r="C156" s="243"/>
    </row>
    <row r="157" spans="1:3" ht="14.25" customHeight="1" thickBot="1" x14ac:dyDescent="0.25">
      <c r="A157" s="154" t="s">
        <v>465</v>
      </c>
      <c r="B157" s="155"/>
      <c r="C157" s="86"/>
    </row>
    <row r="158" spans="1:3" ht="13.5" thickBot="1" x14ac:dyDescent="0.25">
      <c r="A158" s="154" t="s">
        <v>174</v>
      </c>
      <c r="B158" s="155"/>
      <c r="C158" s="86"/>
    </row>
  </sheetData>
  <sheetProtection formatCells="0"/>
  <customSheetViews>
    <customSheetView guid="{97FEE8B0-D789-49A2-9B6A-B24783AB39CA}" scale="130" topLeftCell="A127">
      <selection activeCell="F16" sqref="F16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G215"/>
  <sheetViews>
    <sheetView zoomScaleNormal="100" zoomScaleSheetLayoutView="100" workbookViewId="0">
      <selection activeCell="J209" sqref="J208:J209"/>
    </sheetView>
  </sheetViews>
  <sheetFormatPr defaultRowHeight="12.75" customHeight="1" x14ac:dyDescent="0.2"/>
  <cols>
    <col min="1" max="1" width="27.83203125" style="153" customWidth="1"/>
    <col min="2" max="2" width="10.6640625" style="153" customWidth="1"/>
    <col min="3" max="3" width="66.33203125" style="153" bestFit="1" customWidth="1"/>
    <col min="4" max="4" width="12.83203125" style="153" bestFit="1" customWidth="1"/>
    <col min="5" max="5" width="13.33203125" style="153" bestFit="1" customWidth="1"/>
    <col min="6" max="6" width="13.33203125" style="153" customWidth="1"/>
    <col min="7" max="7" width="15" style="153" customWidth="1"/>
    <col min="8" max="16384" width="9.33203125" style="153"/>
  </cols>
  <sheetData>
    <row r="1" spans="1:7" s="132" customFormat="1" ht="15.75" x14ac:dyDescent="0.2">
      <c r="A1" s="510" t="s">
        <v>602</v>
      </c>
      <c r="B1" s="511"/>
      <c r="C1" s="210" t="s">
        <v>600</v>
      </c>
      <c r="D1" s="721" t="s">
        <v>603</v>
      </c>
      <c r="E1" s="722"/>
      <c r="F1" s="722"/>
      <c r="G1" s="723"/>
    </row>
    <row r="2" spans="1:7" s="298" customFormat="1" ht="12.75" customHeight="1" thickBot="1" x14ac:dyDescent="0.25">
      <c r="A2" s="512" t="s">
        <v>604</v>
      </c>
      <c r="B2" s="513"/>
      <c r="C2" s="211" t="s">
        <v>878</v>
      </c>
      <c r="D2" s="724"/>
      <c r="E2" s="724"/>
      <c r="F2" s="724"/>
      <c r="G2" s="725"/>
    </row>
    <row r="3" spans="1:7" s="298" customFormat="1" ht="12.75" customHeight="1" thickBot="1" x14ac:dyDescent="0.3">
      <c r="A3" s="135"/>
      <c r="B3" s="135"/>
      <c r="C3" s="135"/>
      <c r="D3" s="136"/>
      <c r="E3" s="136"/>
      <c r="F3" s="136"/>
      <c r="G3" s="136" t="s">
        <v>509</v>
      </c>
    </row>
    <row r="4" spans="1:7" s="299" customFormat="1" ht="25.5" customHeight="1" thickBot="1" x14ac:dyDescent="0.25">
      <c r="A4" s="257" t="s">
        <v>173</v>
      </c>
      <c r="B4" s="514" t="s">
        <v>606</v>
      </c>
      <c r="C4" s="138" t="s">
        <v>607</v>
      </c>
      <c r="D4" s="515" t="s">
        <v>53</v>
      </c>
      <c r="E4" s="138" t="s">
        <v>897</v>
      </c>
      <c r="F4" s="138" t="s">
        <v>595</v>
      </c>
      <c r="G4" s="213" t="s">
        <v>594</v>
      </c>
    </row>
    <row r="5" spans="1:7" ht="12.75" customHeight="1" thickBot="1" x14ac:dyDescent="0.25">
      <c r="A5" s="116"/>
      <c r="B5" s="423"/>
      <c r="C5" s="118" t="s">
        <v>443</v>
      </c>
      <c r="D5" s="424" t="s">
        <v>444</v>
      </c>
      <c r="E5" s="118" t="s">
        <v>445</v>
      </c>
      <c r="F5" s="118"/>
      <c r="G5" s="118" t="s">
        <v>446</v>
      </c>
    </row>
    <row r="6" spans="1:7" s="300" customFormat="1" ht="12.75" customHeight="1" thickBot="1" x14ac:dyDescent="0.25">
      <c r="A6" s="728" t="s">
        <v>54</v>
      </c>
      <c r="B6" s="729"/>
      <c r="C6" s="729"/>
      <c r="D6" s="729"/>
      <c r="E6" s="729"/>
      <c r="F6" s="729"/>
      <c r="G6" s="730"/>
    </row>
    <row r="7" spans="1:7" s="300" customFormat="1" ht="12.75" customHeight="1" thickBot="1" x14ac:dyDescent="0.25">
      <c r="A7" s="425" t="s">
        <v>16</v>
      </c>
      <c r="B7" s="426"/>
      <c r="C7" s="427" t="s">
        <v>201</v>
      </c>
      <c r="D7" s="428">
        <f>+D8+D9+D10+D11+D12+D13</f>
        <v>0</v>
      </c>
      <c r="E7" s="428">
        <f>+E8+E9+E10+E11+E12+E13</f>
        <v>0</v>
      </c>
      <c r="F7" s="428"/>
      <c r="G7" s="428">
        <f>+G8+G9+G10+G11+G12+G13</f>
        <v>0</v>
      </c>
    </row>
    <row r="8" spans="1:7" s="226" customFormat="1" ht="12.75" customHeight="1" x14ac:dyDescent="0.2">
      <c r="A8" s="278" t="s">
        <v>91</v>
      </c>
      <c r="B8" s="429" t="s">
        <v>608</v>
      </c>
      <c r="C8" s="430" t="s">
        <v>202</v>
      </c>
      <c r="D8" s="431"/>
      <c r="E8" s="431"/>
      <c r="F8" s="431"/>
      <c r="G8" s="431">
        <f t="shared" ref="G8:G13" si="0">SUM(D8:E8)</f>
        <v>0</v>
      </c>
    </row>
    <row r="9" spans="1:7" s="226" customFormat="1" ht="12.75" customHeight="1" x14ac:dyDescent="0.2">
      <c r="A9" s="279" t="s">
        <v>92</v>
      </c>
      <c r="B9" s="429" t="s">
        <v>609</v>
      </c>
      <c r="C9" s="415" t="s">
        <v>203</v>
      </c>
      <c r="D9" s="410"/>
      <c r="E9" s="410"/>
      <c r="F9" s="410"/>
      <c r="G9" s="410">
        <f t="shared" si="0"/>
        <v>0</v>
      </c>
    </row>
    <row r="10" spans="1:7" s="226" customFormat="1" ht="12.75" customHeight="1" x14ac:dyDescent="0.2">
      <c r="A10" s="279" t="s">
        <v>93</v>
      </c>
      <c r="B10" s="429" t="s">
        <v>610</v>
      </c>
      <c r="C10" s="415" t="s">
        <v>497</v>
      </c>
      <c r="D10" s="410"/>
      <c r="E10" s="410"/>
      <c r="F10" s="410"/>
      <c r="G10" s="410">
        <f t="shared" si="0"/>
        <v>0</v>
      </c>
    </row>
    <row r="11" spans="1:7" s="226" customFormat="1" ht="12.75" customHeight="1" x14ac:dyDescent="0.2">
      <c r="A11" s="279" t="s">
        <v>94</v>
      </c>
      <c r="B11" s="429" t="s">
        <v>611</v>
      </c>
      <c r="C11" s="415" t="s">
        <v>204</v>
      </c>
      <c r="D11" s="410"/>
      <c r="E11" s="410"/>
      <c r="F11" s="410"/>
      <c r="G11" s="410">
        <f t="shared" si="0"/>
        <v>0</v>
      </c>
    </row>
    <row r="12" spans="1:7" s="226" customFormat="1" ht="12.75" customHeight="1" x14ac:dyDescent="0.2">
      <c r="A12" s="279" t="s">
        <v>126</v>
      </c>
      <c r="B12" s="429" t="s">
        <v>612</v>
      </c>
      <c r="C12" s="415" t="s">
        <v>452</v>
      </c>
      <c r="D12" s="410"/>
      <c r="E12" s="410"/>
      <c r="F12" s="410"/>
      <c r="G12" s="410">
        <f t="shared" si="0"/>
        <v>0</v>
      </c>
    </row>
    <row r="13" spans="1:7" s="226" customFormat="1" ht="12.75" customHeight="1" thickBot="1" x14ac:dyDescent="0.25">
      <c r="A13" s="280" t="s">
        <v>95</v>
      </c>
      <c r="B13" s="429" t="s">
        <v>613</v>
      </c>
      <c r="C13" s="432" t="s">
        <v>383</v>
      </c>
      <c r="D13" s="412"/>
      <c r="E13" s="412"/>
      <c r="F13" s="412"/>
      <c r="G13" s="412">
        <f t="shared" si="0"/>
        <v>0</v>
      </c>
    </row>
    <row r="14" spans="1:7" s="226" customFormat="1" ht="12.75" customHeight="1" thickBot="1" x14ac:dyDescent="0.25">
      <c r="A14" s="425" t="s">
        <v>17</v>
      </c>
      <c r="B14" s="426"/>
      <c r="C14" s="433" t="s">
        <v>205</v>
      </c>
      <c r="D14" s="428">
        <f>+D15+D16+D17+D18+D19</f>
        <v>7165140</v>
      </c>
      <c r="E14" s="428">
        <f t="shared" ref="E14:G14" si="1">+E15+E16+E17+E18+E19</f>
        <v>2407231</v>
      </c>
      <c r="F14" s="428">
        <f t="shared" si="1"/>
        <v>3541734</v>
      </c>
      <c r="G14" s="428">
        <f t="shared" si="1"/>
        <v>13114105</v>
      </c>
    </row>
    <row r="15" spans="1:7" s="226" customFormat="1" ht="12.75" customHeight="1" x14ac:dyDescent="0.2">
      <c r="A15" s="278" t="s">
        <v>97</v>
      </c>
      <c r="B15" s="429" t="s">
        <v>614</v>
      </c>
      <c r="C15" s="414" t="s">
        <v>206</v>
      </c>
      <c r="D15" s="431"/>
      <c r="E15" s="431"/>
      <c r="F15" s="431"/>
      <c r="G15" s="431">
        <f t="shared" ref="G15:G20" si="2">SUM(D15:E15)</f>
        <v>0</v>
      </c>
    </row>
    <row r="16" spans="1:7" s="226" customFormat="1" ht="12.75" customHeight="1" x14ac:dyDescent="0.2">
      <c r="A16" s="279" t="s">
        <v>98</v>
      </c>
      <c r="B16" s="429" t="s">
        <v>615</v>
      </c>
      <c r="C16" s="415" t="s">
        <v>207</v>
      </c>
      <c r="D16" s="410"/>
      <c r="E16" s="410"/>
      <c r="F16" s="410"/>
      <c r="G16" s="410">
        <f t="shared" si="2"/>
        <v>0</v>
      </c>
    </row>
    <row r="17" spans="1:7" s="301" customFormat="1" ht="12.75" customHeight="1" x14ac:dyDescent="0.2">
      <c r="A17" s="279" t="s">
        <v>99</v>
      </c>
      <c r="B17" s="429" t="s">
        <v>616</v>
      </c>
      <c r="C17" s="415" t="s">
        <v>374</v>
      </c>
      <c r="D17" s="410"/>
      <c r="E17" s="410"/>
      <c r="F17" s="410"/>
      <c r="G17" s="410">
        <f t="shared" si="2"/>
        <v>0</v>
      </c>
    </row>
    <row r="18" spans="1:7" s="301" customFormat="1" ht="12.75" customHeight="1" x14ac:dyDescent="0.2">
      <c r="A18" s="279" t="s">
        <v>100</v>
      </c>
      <c r="B18" s="429" t="s">
        <v>617</v>
      </c>
      <c r="C18" s="415" t="s">
        <v>375</v>
      </c>
      <c r="D18" s="410"/>
      <c r="E18" s="410"/>
      <c r="F18" s="410"/>
      <c r="G18" s="410">
        <f t="shared" si="2"/>
        <v>0</v>
      </c>
    </row>
    <row r="19" spans="1:7" s="301" customFormat="1" ht="12.75" customHeight="1" x14ac:dyDescent="0.2">
      <c r="A19" s="279" t="s">
        <v>101</v>
      </c>
      <c r="B19" s="429" t="s">
        <v>618</v>
      </c>
      <c r="C19" s="415" t="s">
        <v>208</v>
      </c>
      <c r="D19" s="410">
        <v>7165140</v>
      </c>
      <c r="E19" s="410">
        <v>2407231</v>
      </c>
      <c r="F19" s="410">
        <f>G19-E19-D19</f>
        <v>3541734</v>
      </c>
      <c r="G19" s="410">
        <v>13114105</v>
      </c>
    </row>
    <row r="20" spans="1:7" s="226" customFormat="1" ht="12.75" customHeight="1" thickBot="1" x14ac:dyDescent="0.25">
      <c r="A20" s="280" t="s">
        <v>110</v>
      </c>
      <c r="B20" s="429"/>
      <c r="C20" s="416" t="s">
        <v>209</v>
      </c>
      <c r="D20" s="412"/>
      <c r="E20" s="412"/>
      <c r="F20" s="412"/>
      <c r="G20" s="412">
        <f t="shared" si="2"/>
        <v>0</v>
      </c>
    </row>
    <row r="21" spans="1:7" s="301" customFormat="1" ht="12.75" customHeight="1" thickBot="1" x14ac:dyDescent="0.25">
      <c r="A21" s="425" t="s">
        <v>18</v>
      </c>
      <c r="B21" s="426"/>
      <c r="C21" s="427" t="s">
        <v>210</v>
      </c>
      <c r="D21" s="428">
        <f>+D22+D23+D24+D25+D26</f>
        <v>0</v>
      </c>
      <c r="E21" s="428">
        <f>+E22+E23+E24+E25+E26</f>
        <v>0</v>
      </c>
      <c r="F21" s="428"/>
      <c r="G21" s="428">
        <f>+G22+G23+G24+G25+G26</f>
        <v>0</v>
      </c>
    </row>
    <row r="22" spans="1:7" s="301" customFormat="1" ht="12.75" customHeight="1" x14ac:dyDescent="0.2">
      <c r="A22" s="278" t="s">
        <v>80</v>
      </c>
      <c r="B22" s="435" t="s">
        <v>619</v>
      </c>
      <c r="C22" s="414" t="s">
        <v>211</v>
      </c>
      <c r="D22" s="431"/>
      <c r="E22" s="431"/>
      <c r="F22" s="431"/>
      <c r="G22" s="431"/>
    </row>
    <row r="23" spans="1:7" s="301" customFormat="1" ht="12.75" customHeight="1" x14ac:dyDescent="0.2">
      <c r="A23" s="279" t="s">
        <v>81</v>
      </c>
      <c r="B23" s="436" t="s">
        <v>620</v>
      </c>
      <c r="C23" s="415" t="s">
        <v>212</v>
      </c>
      <c r="D23" s="410"/>
      <c r="E23" s="410"/>
      <c r="F23" s="410"/>
      <c r="G23" s="410">
        <f>SUM(D23:E23)</f>
        <v>0</v>
      </c>
    </row>
    <row r="24" spans="1:7" s="301" customFormat="1" ht="12.75" customHeight="1" x14ac:dyDescent="0.2">
      <c r="A24" s="279" t="s">
        <v>82</v>
      </c>
      <c r="B24" s="436" t="s">
        <v>621</v>
      </c>
      <c r="C24" s="415" t="s">
        <v>376</v>
      </c>
      <c r="D24" s="410"/>
      <c r="E24" s="410"/>
      <c r="F24" s="410"/>
      <c r="G24" s="410">
        <f>SUM(D24:E24)</f>
        <v>0</v>
      </c>
    </row>
    <row r="25" spans="1:7" s="301" customFormat="1" ht="12.75" customHeight="1" x14ac:dyDescent="0.2">
      <c r="A25" s="279" t="s">
        <v>83</v>
      </c>
      <c r="B25" s="436" t="s">
        <v>622</v>
      </c>
      <c r="C25" s="415" t="s">
        <v>377</v>
      </c>
      <c r="D25" s="410"/>
      <c r="E25" s="410"/>
      <c r="F25" s="410"/>
      <c r="G25" s="410">
        <f>SUM(D25:E25)</f>
        <v>0</v>
      </c>
    </row>
    <row r="26" spans="1:7" s="301" customFormat="1" ht="12.75" customHeight="1" x14ac:dyDescent="0.2">
      <c r="A26" s="279" t="s">
        <v>147</v>
      </c>
      <c r="B26" s="436" t="s">
        <v>623</v>
      </c>
      <c r="C26" s="415" t="s">
        <v>213</v>
      </c>
      <c r="D26" s="410"/>
      <c r="E26" s="410"/>
      <c r="F26" s="410"/>
      <c r="G26" s="410">
        <f>SUM(D26:E26)</f>
        <v>0</v>
      </c>
    </row>
    <row r="27" spans="1:7" s="301" customFormat="1" ht="12.75" customHeight="1" thickBot="1" x14ac:dyDescent="0.25">
      <c r="A27" s="280" t="s">
        <v>148</v>
      </c>
      <c r="B27" s="437"/>
      <c r="C27" s="416" t="s">
        <v>214</v>
      </c>
      <c r="D27" s="412"/>
      <c r="E27" s="412"/>
      <c r="F27" s="412"/>
      <c r="G27" s="412">
        <f>SUM(D27:E27)</f>
        <v>0</v>
      </c>
    </row>
    <row r="28" spans="1:7" s="301" customFormat="1" ht="12.75" customHeight="1" thickBot="1" x14ac:dyDescent="0.25">
      <c r="A28" s="425" t="s">
        <v>149</v>
      </c>
      <c r="B28" s="426"/>
      <c r="C28" s="438" t="s">
        <v>884</v>
      </c>
      <c r="D28" s="434">
        <f>SUM(D29,D33,D34,D35,D36,D37)</f>
        <v>0</v>
      </c>
      <c r="E28" s="434">
        <f>SUM(E29,E33,E34,E35,E36,E37)</f>
        <v>0</v>
      </c>
      <c r="F28" s="434"/>
      <c r="G28" s="439">
        <f>SUM(G29,G33,G34,G35,G37,G36)</f>
        <v>0</v>
      </c>
    </row>
    <row r="29" spans="1:7" s="301" customFormat="1" ht="12.75" customHeight="1" x14ac:dyDescent="0.2">
      <c r="A29" s="278" t="s">
        <v>216</v>
      </c>
      <c r="B29" s="435" t="s">
        <v>624</v>
      </c>
      <c r="C29" s="440" t="s">
        <v>625</v>
      </c>
      <c r="D29" s="431"/>
      <c r="E29" s="441"/>
      <c r="F29" s="441"/>
      <c r="G29" s="431">
        <f>SUM(G30:G32)</f>
        <v>0</v>
      </c>
    </row>
    <row r="30" spans="1:7" s="301" customFormat="1" ht="12.75" customHeight="1" x14ac:dyDescent="0.2">
      <c r="A30" s="278" t="s">
        <v>626</v>
      </c>
      <c r="B30" s="429"/>
      <c r="C30" s="414" t="s">
        <v>502</v>
      </c>
      <c r="D30" s="410"/>
      <c r="E30" s="410"/>
      <c r="F30" s="410"/>
      <c r="G30" s="410">
        <f t="shared" ref="G30:G37" si="3">SUM(D30:E30)</f>
        <v>0</v>
      </c>
    </row>
    <row r="31" spans="1:7" s="301" customFormat="1" ht="12.75" customHeight="1" x14ac:dyDescent="0.2">
      <c r="A31" s="278" t="s">
        <v>627</v>
      </c>
      <c r="B31" s="429"/>
      <c r="C31" s="414" t="s">
        <v>881</v>
      </c>
      <c r="D31" s="410"/>
      <c r="E31" s="410"/>
      <c r="F31" s="410"/>
      <c r="G31" s="410">
        <f t="shared" si="3"/>
        <v>0</v>
      </c>
    </row>
    <row r="32" spans="1:7" s="301" customFormat="1" ht="12.75" customHeight="1" x14ac:dyDescent="0.2">
      <c r="A32" s="278" t="s">
        <v>628</v>
      </c>
      <c r="B32" s="429"/>
      <c r="C32" s="414" t="s">
        <v>882</v>
      </c>
      <c r="D32" s="410"/>
      <c r="E32" s="410"/>
      <c r="F32" s="410"/>
      <c r="G32" s="410">
        <f t="shared" si="3"/>
        <v>0</v>
      </c>
    </row>
    <row r="33" spans="1:7" s="301" customFormat="1" ht="12.75" customHeight="1" x14ac:dyDescent="0.2">
      <c r="A33" s="279" t="s">
        <v>217</v>
      </c>
      <c r="B33" s="442" t="s">
        <v>629</v>
      </c>
      <c r="C33" s="415" t="s">
        <v>504</v>
      </c>
      <c r="D33" s="410"/>
      <c r="E33" s="410"/>
      <c r="F33" s="410"/>
      <c r="G33" s="410">
        <f t="shared" si="3"/>
        <v>0</v>
      </c>
    </row>
    <row r="34" spans="1:7" s="301" customFormat="1" ht="12.75" customHeight="1" x14ac:dyDescent="0.2">
      <c r="A34" s="279" t="s">
        <v>218</v>
      </c>
      <c r="B34" s="442" t="s">
        <v>630</v>
      </c>
      <c r="C34" s="415" t="s">
        <v>505</v>
      </c>
      <c r="D34" s="410"/>
      <c r="E34" s="410"/>
      <c r="F34" s="410"/>
      <c r="G34" s="410">
        <f t="shared" si="3"/>
        <v>0</v>
      </c>
    </row>
    <row r="35" spans="1:7" s="226" customFormat="1" ht="12.75" customHeight="1" x14ac:dyDescent="0.2">
      <c r="A35" s="279" t="s">
        <v>219</v>
      </c>
      <c r="B35" s="442" t="s">
        <v>631</v>
      </c>
      <c r="C35" s="415" t="s">
        <v>220</v>
      </c>
      <c r="D35" s="410"/>
      <c r="E35" s="410"/>
      <c r="F35" s="410"/>
      <c r="G35" s="410">
        <f t="shared" si="3"/>
        <v>0</v>
      </c>
    </row>
    <row r="36" spans="1:7" s="226" customFormat="1" ht="12.75" customHeight="1" x14ac:dyDescent="0.2">
      <c r="A36" s="279" t="s">
        <v>499</v>
      </c>
      <c r="B36" s="442" t="s">
        <v>630</v>
      </c>
      <c r="C36" s="415" t="s">
        <v>503</v>
      </c>
      <c r="D36" s="410"/>
      <c r="E36" s="410"/>
      <c r="F36" s="410"/>
      <c r="G36" s="410">
        <f t="shared" si="3"/>
        <v>0</v>
      </c>
    </row>
    <row r="37" spans="1:7" s="226" customFormat="1" ht="12.75" customHeight="1" thickBot="1" x14ac:dyDescent="0.25">
      <c r="A37" s="280" t="s">
        <v>500</v>
      </c>
      <c r="B37" s="437" t="s">
        <v>632</v>
      </c>
      <c r="C37" s="417" t="s">
        <v>222</v>
      </c>
      <c r="D37" s="412"/>
      <c r="E37" s="412"/>
      <c r="F37" s="412"/>
      <c r="G37" s="412">
        <f t="shared" si="3"/>
        <v>0</v>
      </c>
    </row>
    <row r="38" spans="1:7" s="226" customFormat="1" ht="12.75" customHeight="1" thickBot="1" x14ac:dyDescent="0.25">
      <c r="A38" s="425" t="s">
        <v>20</v>
      </c>
      <c r="B38" s="426"/>
      <c r="C38" s="427" t="s">
        <v>384</v>
      </c>
      <c r="D38" s="444">
        <f>SUM(D39:D49)</f>
        <v>1910000</v>
      </c>
      <c r="E38" s="444">
        <f t="shared" ref="E38:G38" si="4">SUM(E39:E49)</f>
        <v>0</v>
      </c>
      <c r="F38" s="444">
        <f t="shared" si="4"/>
        <v>154900</v>
      </c>
      <c r="G38" s="444">
        <f t="shared" si="4"/>
        <v>2064900</v>
      </c>
    </row>
    <row r="39" spans="1:7" s="226" customFormat="1" ht="12.75" customHeight="1" x14ac:dyDescent="0.2">
      <c r="A39" s="278" t="s">
        <v>84</v>
      </c>
      <c r="B39" s="429" t="s">
        <v>633</v>
      </c>
      <c r="C39" s="414" t="s">
        <v>225</v>
      </c>
      <c r="D39" s="431"/>
      <c r="E39" s="431"/>
      <c r="F39" s="431"/>
      <c r="G39" s="431">
        <f>SUM(D39:E39)</f>
        <v>0</v>
      </c>
    </row>
    <row r="40" spans="1:7" s="226" customFormat="1" ht="12.75" customHeight="1" x14ac:dyDescent="0.2">
      <c r="A40" s="279" t="s">
        <v>85</v>
      </c>
      <c r="B40" s="429" t="s">
        <v>634</v>
      </c>
      <c r="C40" s="415" t="s">
        <v>226</v>
      </c>
      <c r="D40" s="410">
        <v>1100000</v>
      </c>
      <c r="E40" s="410"/>
      <c r="F40" s="410"/>
      <c r="G40" s="410">
        <f t="shared" ref="G40:G48" si="5">SUM(D40:E40)</f>
        <v>1100000</v>
      </c>
    </row>
    <row r="41" spans="1:7" s="301" customFormat="1" ht="12.75" customHeight="1" x14ac:dyDescent="0.2">
      <c r="A41" s="279" t="s">
        <v>86</v>
      </c>
      <c r="B41" s="429" t="s">
        <v>635</v>
      </c>
      <c r="C41" s="415" t="s">
        <v>227</v>
      </c>
      <c r="D41" s="410">
        <v>750000</v>
      </c>
      <c r="E41" s="410"/>
      <c r="F41" s="410"/>
      <c r="G41" s="410">
        <f t="shared" si="5"/>
        <v>750000</v>
      </c>
    </row>
    <row r="42" spans="1:7" s="301" customFormat="1" ht="12.75" customHeight="1" x14ac:dyDescent="0.2">
      <c r="A42" s="279" t="s">
        <v>151</v>
      </c>
      <c r="B42" s="429" t="s">
        <v>636</v>
      </c>
      <c r="C42" s="415" t="s">
        <v>228</v>
      </c>
      <c r="D42" s="410"/>
      <c r="E42" s="410"/>
      <c r="F42" s="410"/>
      <c r="G42" s="410">
        <f t="shared" si="5"/>
        <v>0</v>
      </c>
    </row>
    <row r="43" spans="1:7" s="301" customFormat="1" ht="12.75" customHeight="1" x14ac:dyDescent="0.2">
      <c r="A43" s="279" t="s">
        <v>152</v>
      </c>
      <c r="B43" s="429" t="s">
        <v>637</v>
      </c>
      <c r="C43" s="415" t="s">
        <v>229</v>
      </c>
      <c r="D43" s="410"/>
      <c r="E43" s="410"/>
      <c r="F43" s="410"/>
      <c r="G43" s="410">
        <f t="shared" si="5"/>
        <v>0</v>
      </c>
    </row>
    <row r="44" spans="1:7" s="301" customFormat="1" ht="12.75" customHeight="1" x14ac:dyDescent="0.2">
      <c r="A44" s="279" t="s">
        <v>153</v>
      </c>
      <c r="B44" s="429" t="s">
        <v>638</v>
      </c>
      <c r="C44" s="415" t="s">
        <v>230</v>
      </c>
      <c r="D44" s="410"/>
      <c r="E44" s="410"/>
      <c r="F44" s="410"/>
      <c r="G44" s="410">
        <f t="shared" si="5"/>
        <v>0</v>
      </c>
    </row>
    <row r="45" spans="1:7" ht="12.75" customHeight="1" x14ac:dyDescent="0.2">
      <c r="A45" s="279" t="s">
        <v>154</v>
      </c>
      <c r="B45" s="429" t="s">
        <v>639</v>
      </c>
      <c r="C45" s="415" t="s">
        <v>231</v>
      </c>
      <c r="D45" s="410"/>
      <c r="E45" s="410"/>
      <c r="F45" s="410"/>
      <c r="G45" s="410">
        <f t="shared" si="5"/>
        <v>0</v>
      </c>
    </row>
    <row r="46" spans="1:7" s="300" customFormat="1" ht="12.75" customHeight="1" x14ac:dyDescent="0.2">
      <c r="A46" s="279" t="s">
        <v>155</v>
      </c>
      <c r="B46" s="429" t="s">
        <v>640</v>
      </c>
      <c r="C46" s="415" t="s">
        <v>506</v>
      </c>
      <c r="D46" s="410">
        <v>30000</v>
      </c>
      <c r="E46" s="410"/>
      <c r="F46" s="410"/>
      <c r="G46" s="410">
        <f t="shared" si="5"/>
        <v>30000</v>
      </c>
    </row>
    <row r="47" spans="1:7" s="302" customFormat="1" ht="12.75" customHeight="1" x14ac:dyDescent="0.2">
      <c r="A47" s="279" t="s">
        <v>223</v>
      </c>
      <c r="B47" s="429" t="s">
        <v>641</v>
      </c>
      <c r="C47" s="415" t="s">
        <v>233</v>
      </c>
      <c r="D47" s="410"/>
      <c r="E47" s="445"/>
      <c r="F47" s="445"/>
      <c r="G47" s="410">
        <f t="shared" si="5"/>
        <v>0</v>
      </c>
    </row>
    <row r="48" spans="1:7" ht="12.75" customHeight="1" x14ac:dyDescent="0.2">
      <c r="A48" s="280" t="s">
        <v>224</v>
      </c>
      <c r="B48" s="429" t="s">
        <v>642</v>
      </c>
      <c r="C48" s="416" t="s">
        <v>386</v>
      </c>
      <c r="D48" s="410"/>
      <c r="E48" s="445"/>
      <c r="F48" s="445"/>
      <c r="G48" s="410">
        <f t="shared" si="5"/>
        <v>0</v>
      </c>
    </row>
    <row r="49" spans="1:7" ht="12.75" customHeight="1" thickBot="1" x14ac:dyDescent="0.25">
      <c r="A49" s="280" t="s">
        <v>385</v>
      </c>
      <c r="B49" s="429" t="s">
        <v>643</v>
      </c>
      <c r="C49" s="416" t="s">
        <v>234</v>
      </c>
      <c r="D49" s="412">
        <v>30000</v>
      </c>
      <c r="E49" s="446"/>
      <c r="F49" s="446">
        <f>G49-D49</f>
        <v>154900</v>
      </c>
      <c r="G49" s="412">
        <v>184900</v>
      </c>
    </row>
    <row r="50" spans="1:7" ht="12.75" customHeight="1" thickBot="1" x14ac:dyDescent="0.25">
      <c r="A50" s="425" t="s">
        <v>21</v>
      </c>
      <c r="B50" s="426"/>
      <c r="C50" s="427" t="s">
        <v>235</v>
      </c>
      <c r="D50" s="443">
        <f>SUM(D51:D55)</f>
        <v>0</v>
      </c>
      <c r="E50" s="443">
        <f>SUM(E51:E55)</f>
        <v>0</v>
      </c>
      <c r="F50" s="443"/>
      <c r="G50" s="443">
        <f>SUM(G51:G55)</f>
        <v>0</v>
      </c>
    </row>
    <row r="51" spans="1:7" ht="12.75" customHeight="1" x14ac:dyDescent="0.2">
      <c r="A51" s="278" t="s">
        <v>87</v>
      </c>
      <c r="B51" s="429" t="s">
        <v>644</v>
      </c>
      <c r="C51" s="414" t="s">
        <v>239</v>
      </c>
      <c r="D51" s="431"/>
      <c r="E51" s="447"/>
      <c r="F51" s="447"/>
      <c r="G51" s="447">
        <f>SUM(D51:E51)</f>
        <v>0</v>
      </c>
    </row>
    <row r="52" spans="1:7" ht="12.75" customHeight="1" x14ac:dyDescent="0.2">
      <c r="A52" s="279" t="s">
        <v>88</v>
      </c>
      <c r="B52" s="429" t="s">
        <v>645</v>
      </c>
      <c r="C52" s="415" t="s">
        <v>240</v>
      </c>
      <c r="D52" s="410"/>
      <c r="E52" s="445"/>
      <c r="F52" s="445"/>
      <c r="G52" s="445">
        <f>SUM(D52:E52)</f>
        <v>0</v>
      </c>
    </row>
    <row r="53" spans="1:7" ht="12.75" customHeight="1" x14ac:dyDescent="0.2">
      <c r="A53" s="279" t="s">
        <v>236</v>
      </c>
      <c r="B53" s="429" t="s">
        <v>646</v>
      </c>
      <c r="C53" s="415" t="s">
        <v>241</v>
      </c>
      <c r="D53" s="410"/>
      <c r="E53" s="445"/>
      <c r="F53" s="445"/>
      <c r="G53" s="445">
        <f>SUM(D53:E53)</f>
        <v>0</v>
      </c>
    </row>
    <row r="54" spans="1:7" s="302" customFormat="1" ht="12.75" customHeight="1" x14ac:dyDescent="0.2">
      <c r="A54" s="279" t="s">
        <v>237</v>
      </c>
      <c r="B54" s="429" t="s">
        <v>647</v>
      </c>
      <c r="C54" s="415" t="s">
        <v>242</v>
      </c>
      <c r="D54" s="410"/>
      <c r="E54" s="445"/>
      <c r="F54" s="445"/>
      <c r="G54" s="445">
        <f>SUM(D54:E54)</f>
        <v>0</v>
      </c>
    </row>
    <row r="55" spans="1:7" ht="12.75" customHeight="1" thickBot="1" x14ac:dyDescent="0.25">
      <c r="A55" s="280" t="s">
        <v>238</v>
      </c>
      <c r="B55" s="429" t="s">
        <v>648</v>
      </c>
      <c r="C55" s="416" t="s">
        <v>243</v>
      </c>
      <c r="D55" s="412"/>
      <c r="E55" s="446"/>
      <c r="F55" s="446"/>
      <c r="G55" s="446">
        <f>SUM(D55:E55)</f>
        <v>0</v>
      </c>
    </row>
    <row r="56" spans="1:7" ht="12.75" customHeight="1" thickBot="1" x14ac:dyDescent="0.25">
      <c r="A56" s="425" t="s">
        <v>156</v>
      </c>
      <c r="B56" s="426"/>
      <c r="C56" s="427" t="s">
        <v>244</v>
      </c>
      <c r="D56" s="443">
        <f>SUM(D57:D59)</f>
        <v>0</v>
      </c>
      <c r="E56" s="443">
        <f>SUM(E57:E59)</f>
        <v>0</v>
      </c>
      <c r="F56" s="443"/>
      <c r="G56" s="443">
        <f>SUM(G57:G59)</f>
        <v>0</v>
      </c>
    </row>
    <row r="57" spans="1:7" ht="12.75" customHeight="1" x14ac:dyDescent="0.2">
      <c r="A57" s="278" t="s">
        <v>89</v>
      </c>
      <c r="B57" s="429" t="s">
        <v>649</v>
      </c>
      <c r="C57" s="414" t="s">
        <v>245</v>
      </c>
      <c r="D57" s="431"/>
      <c r="E57" s="431"/>
      <c r="F57" s="431"/>
      <c r="G57" s="431">
        <f t="shared" ref="G57:G90" si="6">SUM(D57:E57)</f>
        <v>0</v>
      </c>
    </row>
    <row r="58" spans="1:7" ht="12.75" customHeight="1" x14ac:dyDescent="0.2">
      <c r="A58" s="279" t="s">
        <v>90</v>
      </c>
      <c r="B58" s="429" t="s">
        <v>650</v>
      </c>
      <c r="C58" s="415" t="s">
        <v>378</v>
      </c>
      <c r="D58" s="410"/>
      <c r="E58" s="410"/>
      <c r="F58" s="410"/>
      <c r="G58" s="410">
        <f t="shared" si="6"/>
        <v>0</v>
      </c>
    </row>
    <row r="59" spans="1:7" ht="12.75" customHeight="1" x14ac:dyDescent="0.2">
      <c r="A59" s="279" t="s">
        <v>248</v>
      </c>
      <c r="B59" s="429" t="s">
        <v>651</v>
      </c>
      <c r="C59" s="415" t="s">
        <v>246</v>
      </c>
      <c r="D59" s="410"/>
      <c r="E59" s="410"/>
      <c r="F59" s="410"/>
      <c r="G59" s="410">
        <f t="shared" si="6"/>
        <v>0</v>
      </c>
    </row>
    <row r="60" spans="1:7" ht="12.75" customHeight="1" thickBot="1" x14ac:dyDescent="0.25">
      <c r="A60" s="280" t="s">
        <v>249</v>
      </c>
      <c r="B60" s="437"/>
      <c r="C60" s="416" t="s">
        <v>247</v>
      </c>
      <c r="D60" s="412"/>
      <c r="E60" s="412"/>
      <c r="F60" s="412"/>
      <c r="G60" s="412">
        <f t="shared" si="6"/>
        <v>0</v>
      </c>
    </row>
    <row r="61" spans="1:7" ht="12.75" customHeight="1" thickBot="1" x14ac:dyDescent="0.25">
      <c r="A61" s="425" t="s">
        <v>23</v>
      </c>
      <c r="B61" s="426"/>
      <c r="C61" s="433" t="s">
        <v>250</v>
      </c>
      <c r="D61" s="434">
        <f>SUM(D62:D64)</f>
        <v>0</v>
      </c>
      <c r="E61" s="434">
        <f>SUM(E62:E64)</f>
        <v>0</v>
      </c>
      <c r="F61" s="434"/>
      <c r="G61" s="428">
        <f t="shared" si="6"/>
        <v>0</v>
      </c>
    </row>
    <row r="62" spans="1:7" ht="12.75" customHeight="1" thickBot="1" x14ac:dyDescent="0.25">
      <c r="A62" s="278" t="s">
        <v>157</v>
      </c>
      <c r="B62" s="429" t="s">
        <v>652</v>
      </c>
      <c r="C62" s="414" t="s">
        <v>252</v>
      </c>
      <c r="D62" s="431"/>
      <c r="E62" s="447"/>
      <c r="F62" s="447"/>
      <c r="G62" s="447">
        <f t="shared" si="6"/>
        <v>0</v>
      </c>
    </row>
    <row r="63" spans="1:7" ht="12.75" customHeight="1" thickBot="1" x14ac:dyDescent="0.25">
      <c r="A63" s="279" t="s">
        <v>158</v>
      </c>
      <c r="B63" s="442" t="s">
        <v>653</v>
      </c>
      <c r="C63" s="415" t="s">
        <v>379</v>
      </c>
      <c r="D63" s="410"/>
      <c r="E63" s="445"/>
      <c r="F63" s="634"/>
      <c r="G63" s="447">
        <f t="shared" si="6"/>
        <v>0</v>
      </c>
    </row>
    <row r="64" spans="1:7" ht="12.75" customHeight="1" thickBot="1" x14ac:dyDescent="0.25">
      <c r="A64" s="279" t="s">
        <v>183</v>
      </c>
      <c r="B64" s="442" t="s">
        <v>654</v>
      </c>
      <c r="C64" s="415" t="s">
        <v>253</v>
      </c>
      <c r="D64" s="410"/>
      <c r="E64" s="445"/>
      <c r="F64" s="634"/>
      <c r="G64" s="447">
        <f t="shared" si="6"/>
        <v>0</v>
      </c>
    </row>
    <row r="65" spans="1:7" ht="12.75" customHeight="1" thickBot="1" x14ac:dyDescent="0.25">
      <c r="A65" s="280" t="s">
        <v>251</v>
      </c>
      <c r="B65" s="437"/>
      <c r="C65" s="416" t="s">
        <v>254</v>
      </c>
      <c r="D65" s="412"/>
      <c r="E65" s="446"/>
      <c r="F65" s="635"/>
      <c r="G65" s="447">
        <f t="shared" si="6"/>
        <v>0</v>
      </c>
    </row>
    <row r="66" spans="1:7" ht="12.75" customHeight="1" thickBot="1" x14ac:dyDescent="0.25">
      <c r="A66" s="448" t="s">
        <v>24</v>
      </c>
      <c r="B66" s="449"/>
      <c r="C66" s="450" t="s">
        <v>255</v>
      </c>
      <c r="D66" s="451">
        <f>SUM(D61,D56,D50,D38,D28,D21,D14,D7)</f>
        <v>9075140</v>
      </c>
      <c r="E66" s="451">
        <f t="shared" ref="E66:G66" si="7">SUM(E61,E56,E50,E38,E28,E21,E14,E7)</f>
        <v>2407231</v>
      </c>
      <c r="F66" s="451">
        <f t="shared" si="7"/>
        <v>3696634</v>
      </c>
      <c r="G66" s="451">
        <f t="shared" si="7"/>
        <v>15179005</v>
      </c>
    </row>
    <row r="67" spans="1:7" ht="12.75" customHeight="1" thickBot="1" x14ac:dyDescent="0.2">
      <c r="A67" s="453" t="s">
        <v>346</v>
      </c>
      <c r="B67" s="454"/>
      <c r="C67" s="433" t="s">
        <v>257</v>
      </c>
      <c r="D67" s="455">
        <f>SUM(D68:D70)</f>
        <v>0</v>
      </c>
      <c r="E67" s="455">
        <f>SUM(E68:E70)</f>
        <v>0</v>
      </c>
      <c r="F67" s="455"/>
      <c r="G67" s="428">
        <f t="shared" si="6"/>
        <v>0</v>
      </c>
    </row>
    <row r="68" spans="1:7" ht="12.75" customHeight="1" thickBot="1" x14ac:dyDescent="0.25">
      <c r="A68" s="278" t="s">
        <v>288</v>
      </c>
      <c r="B68" s="429" t="s">
        <v>655</v>
      </c>
      <c r="C68" s="414" t="s">
        <v>258</v>
      </c>
      <c r="D68" s="431"/>
      <c r="E68" s="447"/>
      <c r="F68" s="447"/>
      <c r="G68" s="447">
        <f t="shared" si="6"/>
        <v>0</v>
      </c>
    </row>
    <row r="69" spans="1:7" ht="12.75" customHeight="1" thickBot="1" x14ac:dyDescent="0.25">
      <c r="A69" s="279" t="s">
        <v>297</v>
      </c>
      <c r="B69" s="429" t="s">
        <v>656</v>
      </c>
      <c r="C69" s="415" t="s">
        <v>259</v>
      </c>
      <c r="D69" s="410"/>
      <c r="E69" s="445"/>
      <c r="F69" s="634"/>
      <c r="G69" s="447">
        <f t="shared" si="6"/>
        <v>0</v>
      </c>
    </row>
    <row r="70" spans="1:7" ht="12.75" customHeight="1" thickBot="1" x14ac:dyDescent="0.25">
      <c r="A70" s="280" t="s">
        <v>298</v>
      </c>
      <c r="B70" s="437" t="s">
        <v>886</v>
      </c>
      <c r="C70" s="456" t="s">
        <v>260</v>
      </c>
      <c r="D70" s="412"/>
      <c r="E70" s="446"/>
      <c r="F70" s="635"/>
      <c r="G70" s="447">
        <f t="shared" si="6"/>
        <v>0</v>
      </c>
    </row>
    <row r="71" spans="1:7" ht="12.75" customHeight="1" thickBot="1" x14ac:dyDescent="0.2">
      <c r="A71" s="453" t="s">
        <v>261</v>
      </c>
      <c r="B71" s="454"/>
      <c r="C71" s="433" t="s">
        <v>262</v>
      </c>
      <c r="D71" s="455">
        <f>SUM(D72:D75)</f>
        <v>0</v>
      </c>
      <c r="E71" s="455">
        <f>SUM(E72:E75)</f>
        <v>0</v>
      </c>
      <c r="F71" s="455"/>
      <c r="G71" s="428">
        <f t="shared" si="6"/>
        <v>0</v>
      </c>
    </row>
    <row r="72" spans="1:7" ht="12.75" customHeight="1" thickBot="1" x14ac:dyDescent="0.25">
      <c r="A72" s="278" t="s">
        <v>127</v>
      </c>
      <c r="B72" s="429" t="s">
        <v>657</v>
      </c>
      <c r="C72" s="414" t="s">
        <v>263</v>
      </c>
      <c r="D72" s="431"/>
      <c r="E72" s="447"/>
      <c r="F72" s="447"/>
      <c r="G72" s="447">
        <f t="shared" si="6"/>
        <v>0</v>
      </c>
    </row>
    <row r="73" spans="1:7" ht="12.75" customHeight="1" thickBot="1" x14ac:dyDescent="0.25">
      <c r="A73" s="279" t="s">
        <v>128</v>
      </c>
      <c r="B73" s="442" t="s">
        <v>658</v>
      </c>
      <c r="C73" s="415" t="s">
        <v>264</v>
      </c>
      <c r="D73" s="410"/>
      <c r="E73" s="445"/>
      <c r="F73" s="634"/>
      <c r="G73" s="447">
        <f t="shared" si="6"/>
        <v>0</v>
      </c>
    </row>
    <row r="74" spans="1:7" ht="12.75" customHeight="1" thickBot="1" x14ac:dyDescent="0.25">
      <c r="A74" s="279" t="s">
        <v>289</v>
      </c>
      <c r="B74" s="442" t="s">
        <v>659</v>
      </c>
      <c r="C74" s="415" t="s">
        <v>265</v>
      </c>
      <c r="D74" s="410"/>
      <c r="E74" s="445"/>
      <c r="F74" s="634"/>
      <c r="G74" s="447">
        <f t="shared" si="6"/>
        <v>0</v>
      </c>
    </row>
    <row r="75" spans="1:7" ht="12.75" customHeight="1" thickBot="1" x14ac:dyDescent="0.25">
      <c r="A75" s="280" t="s">
        <v>290</v>
      </c>
      <c r="B75" s="437" t="s">
        <v>660</v>
      </c>
      <c r="C75" s="416" t="s">
        <v>266</v>
      </c>
      <c r="D75" s="412"/>
      <c r="E75" s="446"/>
      <c r="F75" s="635"/>
      <c r="G75" s="447">
        <f t="shared" si="6"/>
        <v>0</v>
      </c>
    </row>
    <row r="76" spans="1:7" ht="12.75" customHeight="1" thickBot="1" x14ac:dyDescent="0.2">
      <c r="A76" s="453" t="s">
        <v>267</v>
      </c>
      <c r="B76" s="454"/>
      <c r="C76" s="433" t="s">
        <v>268</v>
      </c>
      <c r="D76" s="455">
        <f>SUM(D77:D78)</f>
        <v>2802325</v>
      </c>
      <c r="E76" s="455">
        <f>SUM(E77:E78)</f>
        <v>-136994</v>
      </c>
      <c r="F76" s="455"/>
      <c r="G76" s="428">
        <f t="shared" si="6"/>
        <v>2665331</v>
      </c>
    </row>
    <row r="77" spans="1:7" ht="12.75" customHeight="1" thickBot="1" x14ac:dyDescent="0.25">
      <c r="A77" s="278" t="s">
        <v>291</v>
      </c>
      <c r="B77" s="429" t="s">
        <v>661</v>
      </c>
      <c r="C77" s="414" t="s">
        <v>269</v>
      </c>
      <c r="D77" s="431">
        <v>2802325</v>
      </c>
      <c r="E77" s="447">
        <v>-136994</v>
      </c>
      <c r="F77" s="447"/>
      <c r="G77" s="447">
        <f t="shared" si="6"/>
        <v>2665331</v>
      </c>
    </row>
    <row r="78" spans="1:7" ht="12.75" customHeight="1" thickBot="1" x14ac:dyDescent="0.25">
      <c r="A78" s="280" t="s">
        <v>292</v>
      </c>
      <c r="B78" s="437" t="s">
        <v>662</v>
      </c>
      <c r="C78" s="416" t="s">
        <v>270</v>
      </c>
      <c r="D78" s="412"/>
      <c r="E78" s="446"/>
      <c r="F78" s="635"/>
      <c r="G78" s="447">
        <f t="shared" si="6"/>
        <v>0</v>
      </c>
    </row>
    <row r="79" spans="1:7" ht="12.75" customHeight="1" thickBot="1" x14ac:dyDescent="0.2">
      <c r="A79" s="453" t="s">
        <v>271</v>
      </c>
      <c r="B79" s="454"/>
      <c r="C79" s="433" t="s">
        <v>272</v>
      </c>
      <c r="D79" s="455">
        <f>SUM(D80:D83)</f>
        <v>119344332</v>
      </c>
      <c r="E79" s="455">
        <f t="shared" ref="E79:G79" si="8">SUM(E80:E83)</f>
        <v>19516839</v>
      </c>
      <c r="F79" s="455">
        <f t="shared" si="8"/>
        <v>7821549</v>
      </c>
      <c r="G79" s="455">
        <f t="shared" si="8"/>
        <v>146682720</v>
      </c>
    </row>
    <row r="80" spans="1:7" ht="12.75" customHeight="1" thickBot="1" x14ac:dyDescent="0.25">
      <c r="A80" s="278" t="s">
        <v>293</v>
      </c>
      <c r="B80" s="429" t="s">
        <v>663</v>
      </c>
      <c r="C80" s="414" t="s">
        <v>273</v>
      </c>
      <c r="D80" s="431"/>
      <c r="E80" s="447"/>
      <c r="F80" s="447"/>
      <c r="G80" s="447">
        <f t="shared" si="6"/>
        <v>0</v>
      </c>
    </row>
    <row r="81" spans="1:7" ht="12.75" customHeight="1" thickBot="1" x14ac:dyDescent="0.25">
      <c r="A81" s="279" t="s">
        <v>294</v>
      </c>
      <c r="B81" s="442" t="s">
        <v>664</v>
      </c>
      <c r="C81" s="415" t="s">
        <v>274</v>
      </c>
      <c r="D81" s="410"/>
      <c r="E81" s="445"/>
      <c r="F81" s="634"/>
      <c r="G81" s="447">
        <f t="shared" si="6"/>
        <v>0</v>
      </c>
    </row>
    <row r="82" spans="1:7" ht="12.75" customHeight="1" thickBot="1" x14ac:dyDescent="0.25">
      <c r="A82" s="280" t="s">
        <v>295</v>
      </c>
      <c r="B82" s="437" t="s">
        <v>665</v>
      </c>
      <c r="C82" s="416" t="s">
        <v>666</v>
      </c>
      <c r="D82" s="410">
        <v>119344332</v>
      </c>
      <c r="E82" s="445">
        <v>19516839</v>
      </c>
      <c r="F82" s="634">
        <f>G82-E82-D82</f>
        <v>7821549</v>
      </c>
      <c r="G82" s="447">
        <v>146682720</v>
      </c>
    </row>
    <row r="83" spans="1:7" ht="12.75" customHeight="1" thickBot="1" x14ac:dyDescent="0.25">
      <c r="A83" s="280" t="s">
        <v>667</v>
      </c>
      <c r="B83" s="437" t="s">
        <v>668</v>
      </c>
      <c r="C83" s="416" t="s">
        <v>275</v>
      </c>
      <c r="D83" s="412"/>
      <c r="E83" s="446"/>
      <c r="F83" s="635"/>
      <c r="G83" s="447">
        <f t="shared" si="6"/>
        <v>0</v>
      </c>
    </row>
    <row r="84" spans="1:7" ht="12.75" customHeight="1" thickBot="1" x14ac:dyDescent="0.2">
      <c r="A84" s="453" t="s">
        <v>276</v>
      </c>
      <c r="B84" s="454"/>
      <c r="C84" s="433" t="s">
        <v>296</v>
      </c>
      <c r="D84" s="455">
        <f>SUM(D85:D88)</f>
        <v>0</v>
      </c>
      <c r="E84" s="455">
        <f>SUM(E85:E88)</f>
        <v>0</v>
      </c>
      <c r="F84" s="455"/>
      <c r="G84" s="428">
        <f t="shared" si="6"/>
        <v>0</v>
      </c>
    </row>
    <row r="85" spans="1:7" ht="12.75" customHeight="1" x14ac:dyDescent="0.2">
      <c r="A85" s="282" t="s">
        <v>277</v>
      </c>
      <c r="B85" s="457" t="s">
        <v>669</v>
      </c>
      <c r="C85" s="414" t="s">
        <v>278</v>
      </c>
      <c r="D85" s="431"/>
      <c r="E85" s="447"/>
      <c r="F85" s="634"/>
      <c r="G85" s="445">
        <f t="shared" si="6"/>
        <v>0</v>
      </c>
    </row>
    <row r="86" spans="1:7" ht="12.75" customHeight="1" x14ac:dyDescent="0.2">
      <c r="A86" s="283" t="s">
        <v>279</v>
      </c>
      <c r="B86" s="458" t="s">
        <v>670</v>
      </c>
      <c r="C86" s="415" t="s">
        <v>280</v>
      </c>
      <c r="D86" s="410"/>
      <c r="E86" s="445"/>
      <c r="F86" s="445"/>
      <c r="G86" s="445">
        <f t="shared" si="6"/>
        <v>0</v>
      </c>
    </row>
    <row r="87" spans="1:7" ht="12.75" customHeight="1" x14ac:dyDescent="0.2">
      <c r="A87" s="283" t="s">
        <v>281</v>
      </c>
      <c r="B87" s="458" t="s">
        <v>671</v>
      </c>
      <c r="C87" s="415" t="s">
        <v>282</v>
      </c>
      <c r="D87" s="410"/>
      <c r="E87" s="445"/>
      <c r="F87" s="445"/>
      <c r="G87" s="445">
        <f t="shared" si="6"/>
        <v>0</v>
      </c>
    </row>
    <row r="88" spans="1:7" ht="12.75" customHeight="1" thickBot="1" x14ac:dyDescent="0.25">
      <c r="A88" s="284" t="s">
        <v>283</v>
      </c>
      <c r="B88" s="459" t="s">
        <v>672</v>
      </c>
      <c r="C88" s="416" t="s">
        <v>284</v>
      </c>
      <c r="D88" s="412"/>
      <c r="E88" s="446"/>
      <c r="F88" s="446"/>
      <c r="G88" s="446">
        <f t="shared" si="6"/>
        <v>0</v>
      </c>
    </row>
    <row r="89" spans="1:7" ht="12.75" customHeight="1" thickBot="1" x14ac:dyDescent="0.2">
      <c r="A89" s="453" t="s">
        <v>285</v>
      </c>
      <c r="B89" s="454" t="s">
        <v>673</v>
      </c>
      <c r="C89" s="433" t="s">
        <v>425</v>
      </c>
      <c r="D89" s="455"/>
      <c r="E89" s="460"/>
      <c r="F89" s="460"/>
      <c r="G89" s="460">
        <f t="shared" si="6"/>
        <v>0</v>
      </c>
    </row>
    <row r="90" spans="1:7" ht="12.75" customHeight="1" thickBot="1" x14ac:dyDescent="0.2">
      <c r="A90" s="453" t="s">
        <v>453</v>
      </c>
      <c r="B90" s="454" t="s">
        <v>674</v>
      </c>
      <c r="C90" s="433" t="s">
        <v>286</v>
      </c>
      <c r="D90" s="455"/>
      <c r="E90" s="460"/>
      <c r="F90" s="460"/>
      <c r="G90" s="460">
        <f t="shared" si="6"/>
        <v>0</v>
      </c>
    </row>
    <row r="91" spans="1:7" ht="12.75" customHeight="1" thickBot="1" x14ac:dyDescent="0.2">
      <c r="A91" s="461" t="s">
        <v>454</v>
      </c>
      <c r="B91" s="462"/>
      <c r="C91" s="463" t="s">
        <v>428</v>
      </c>
      <c r="D91" s="539">
        <f>SUM(D67,D71,D76,D79,D84,D89,D90)</f>
        <v>122146657</v>
      </c>
      <c r="E91" s="539">
        <f t="shared" ref="E91:G91" si="9">SUM(E67,E71,E76,E79,E84,E89,E90)</f>
        <v>19379845</v>
      </c>
      <c r="F91" s="539">
        <f t="shared" si="9"/>
        <v>7821549</v>
      </c>
      <c r="G91" s="539">
        <f t="shared" si="9"/>
        <v>149348051</v>
      </c>
    </row>
    <row r="92" spans="1:7" ht="12.75" customHeight="1" thickBot="1" x14ac:dyDescent="0.2">
      <c r="A92" s="464" t="s">
        <v>455</v>
      </c>
      <c r="B92" s="465"/>
      <c r="C92" s="466" t="s">
        <v>456</v>
      </c>
      <c r="D92" s="540">
        <f>SUM(D66,D91)</f>
        <v>131221797</v>
      </c>
      <c r="E92" s="540">
        <f t="shared" ref="E92:G92" si="10">SUM(E66,E91)</f>
        <v>21787076</v>
      </c>
      <c r="F92" s="540">
        <f t="shared" si="10"/>
        <v>11518183</v>
      </c>
      <c r="G92" s="540">
        <f t="shared" si="10"/>
        <v>164527056</v>
      </c>
    </row>
    <row r="93" spans="1:7" ht="12.75" customHeight="1" thickBot="1" x14ac:dyDescent="0.25">
      <c r="A93" s="145"/>
      <c r="B93" s="145"/>
      <c r="C93" s="146"/>
      <c r="D93" s="468"/>
      <c r="E93" s="219"/>
      <c r="F93" s="219"/>
      <c r="G93" s="219"/>
    </row>
    <row r="94" spans="1:7" ht="12.75" customHeight="1" thickBot="1" x14ac:dyDescent="0.25">
      <c r="A94" s="728" t="s">
        <v>55</v>
      </c>
      <c r="B94" s="729"/>
      <c r="C94" s="729"/>
      <c r="D94" s="729"/>
      <c r="E94" s="729"/>
      <c r="F94" s="729"/>
      <c r="G94" s="730"/>
    </row>
    <row r="95" spans="1:7" ht="12.75" customHeight="1" thickBot="1" x14ac:dyDescent="0.25">
      <c r="A95" s="469" t="s">
        <v>16</v>
      </c>
      <c r="B95" s="470"/>
      <c r="C95" s="471" t="s">
        <v>460</v>
      </c>
      <c r="D95" s="428">
        <f>+D96+D113+D120+D140+D144+D157</f>
        <v>130586797</v>
      </c>
      <c r="E95" s="428">
        <f t="shared" ref="E95:G95" si="11">+E96+E113+E120+E140+E144+E157</f>
        <v>21924070</v>
      </c>
      <c r="F95" s="428">
        <f t="shared" si="11"/>
        <v>11518183</v>
      </c>
      <c r="G95" s="428">
        <f t="shared" si="11"/>
        <v>164029050</v>
      </c>
    </row>
    <row r="96" spans="1:7" ht="12.75" customHeight="1" x14ac:dyDescent="0.2">
      <c r="A96" s="517" t="s">
        <v>91</v>
      </c>
      <c r="B96" s="473"/>
      <c r="C96" s="518" t="s">
        <v>47</v>
      </c>
      <c r="D96" s="519">
        <f>SUM(D97:D112)</f>
        <v>95613436</v>
      </c>
      <c r="E96" s="519">
        <f t="shared" ref="E96:G96" si="12">SUM(E97:E112)</f>
        <v>18191179</v>
      </c>
      <c r="F96" s="519">
        <f t="shared" si="12"/>
        <v>9597779</v>
      </c>
      <c r="G96" s="519">
        <f t="shared" si="12"/>
        <v>123402394</v>
      </c>
    </row>
    <row r="97" spans="1:7" ht="12.75" customHeight="1" x14ac:dyDescent="0.2">
      <c r="A97" s="278" t="s">
        <v>675</v>
      </c>
      <c r="B97" s="429" t="s">
        <v>676</v>
      </c>
      <c r="C97" s="474" t="s">
        <v>677</v>
      </c>
      <c r="D97" s="410">
        <v>78579370</v>
      </c>
      <c r="E97" s="413">
        <v>14888242</v>
      </c>
      <c r="F97" s="413">
        <f>G97-E97-D97</f>
        <v>-70451</v>
      </c>
      <c r="G97" s="410">
        <v>93397161</v>
      </c>
    </row>
    <row r="98" spans="1:7" ht="12.75" customHeight="1" x14ac:dyDescent="0.2">
      <c r="A98" s="278" t="s">
        <v>678</v>
      </c>
      <c r="B98" s="429" t="s">
        <v>679</v>
      </c>
      <c r="C98" s="474" t="s">
        <v>680</v>
      </c>
      <c r="D98" s="410">
        <v>9129850</v>
      </c>
      <c r="E98" s="413"/>
      <c r="F98" s="413">
        <f t="shared" ref="F98:F112" si="13">G98-E98-D98</f>
        <v>6394067</v>
      </c>
      <c r="G98" s="410">
        <v>15523917</v>
      </c>
    </row>
    <row r="99" spans="1:7" ht="12.75" customHeight="1" x14ac:dyDescent="0.2">
      <c r="A99" s="278" t="s">
        <v>681</v>
      </c>
      <c r="B99" s="429" t="s">
        <v>682</v>
      </c>
      <c r="C99" s="474" t="s">
        <v>683</v>
      </c>
      <c r="D99" s="410"/>
      <c r="E99" s="413"/>
      <c r="F99" s="413">
        <f t="shared" si="13"/>
        <v>0</v>
      </c>
      <c r="G99" s="410">
        <f t="shared" ref="G99:G138" si="14">SUM(D99:E99)</f>
        <v>0</v>
      </c>
    </row>
    <row r="100" spans="1:7" ht="12.75" customHeight="1" x14ac:dyDescent="0.2">
      <c r="A100" s="278" t="s">
        <v>684</v>
      </c>
      <c r="B100" s="429" t="s">
        <v>685</v>
      </c>
      <c r="C100" s="474" t="s">
        <v>686</v>
      </c>
      <c r="D100" s="410">
        <v>700000</v>
      </c>
      <c r="E100" s="413"/>
      <c r="F100" s="413">
        <f t="shared" si="13"/>
        <v>-200000</v>
      </c>
      <c r="G100" s="410">
        <v>500000</v>
      </c>
    </row>
    <row r="101" spans="1:7" ht="12.75" customHeight="1" x14ac:dyDescent="0.2">
      <c r="A101" s="278" t="s">
        <v>687</v>
      </c>
      <c r="B101" s="429" t="s">
        <v>688</v>
      </c>
      <c r="C101" s="474" t="s">
        <v>689</v>
      </c>
      <c r="D101" s="410"/>
      <c r="E101" s="413"/>
      <c r="F101" s="413">
        <f t="shared" si="13"/>
        <v>0</v>
      </c>
      <c r="G101" s="410">
        <f t="shared" si="14"/>
        <v>0</v>
      </c>
    </row>
    <row r="102" spans="1:7" ht="12.75" customHeight="1" x14ac:dyDescent="0.2">
      <c r="A102" s="278" t="s">
        <v>690</v>
      </c>
      <c r="B102" s="429" t="s">
        <v>691</v>
      </c>
      <c r="C102" s="474" t="s">
        <v>692</v>
      </c>
      <c r="D102" s="410"/>
      <c r="E102" s="413"/>
      <c r="F102" s="413">
        <f t="shared" si="13"/>
        <v>0</v>
      </c>
      <c r="G102" s="410">
        <f t="shared" si="14"/>
        <v>0</v>
      </c>
    </row>
    <row r="103" spans="1:7" ht="12.75" customHeight="1" x14ac:dyDescent="0.2">
      <c r="A103" s="278" t="s">
        <v>693</v>
      </c>
      <c r="B103" s="429" t="s">
        <v>694</v>
      </c>
      <c r="C103" s="474" t="s">
        <v>695</v>
      </c>
      <c r="D103" s="410">
        <v>3696216</v>
      </c>
      <c r="E103" s="413"/>
      <c r="F103" s="413">
        <f t="shared" si="13"/>
        <v>24269</v>
      </c>
      <c r="G103" s="410">
        <v>3720485</v>
      </c>
    </row>
    <row r="104" spans="1:7" ht="12.75" customHeight="1" x14ac:dyDescent="0.2">
      <c r="A104" s="278" t="s">
        <v>696</v>
      </c>
      <c r="B104" s="429" t="s">
        <v>697</v>
      </c>
      <c r="C104" s="474" t="s">
        <v>698</v>
      </c>
      <c r="D104" s="410"/>
      <c r="E104" s="413"/>
      <c r="F104" s="413">
        <f t="shared" si="13"/>
        <v>0</v>
      </c>
      <c r="G104" s="410">
        <f t="shared" si="14"/>
        <v>0</v>
      </c>
    </row>
    <row r="105" spans="1:7" ht="12.75" customHeight="1" x14ac:dyDescent="0.2">
      <c r="A105" s="278" t="s">
        <v>699</v>
      </c>
      <c r="B105" s="429" t="s">
        <v>700</v>
      </c>
      <c r="C105" s="474" t="s">
        <v>701</v>
      </c>
      <c r="D105" s="410">
        <v>2238000</v>
      </c>
      <c r="E105" s="413"/>
      <c r="F105" s="413">
        <f t="shared" si="13"/>
        <v>-360244</v>
      </c>
      <c r="G105" s="410">
        <v>1877756</v>
      </c>
    </row>
    <row r="106" spans="1:7" ht="12.75" customHeight="1" x14ac:dyDescent="0.2">
      <c r="A106" s="278" t="s">
        <v>702</v>
      </c>
      <c r="B106" s="429" t="s">
        <v>703</v>
      </c>
      <c r="C106" s="474" t="s">
        <v>704</v>
      </c>
      <c r="D106" s="410">
        <v>270000</v>
      </c>
      <c r="E106" s="413"/>
      <c r="F106" s="413">
        <f t="shared" si="13"/>
        <v>0</v>
      </c>
      <c r="G106" s="410">
        <f t="shared" si="14"/>
        <v>270000</v>
      </c>
    </row>
    <row r="107" spans="1:7" ht="12.75" customHeight="1" x14ac:dyDescent="0.2">
      <c r="A107" s="278" t="s">
        <v>705</v>
      </c>
      <c r="B107" s="429" t="s">
        <v>706</v>
      </c>
      <c r="C107" s="474" t="s">
        <v>707</v>
      </c>
      <c r="D107" s="410"/>
      <c r="E107" s="413"/>
      <c r="F107" s="413">
        <f t="shared" si="13"/>
        <v>0</v>
      </c>
      <c r="G107" s="410">
        <f t="shared" si="14"/>
        <v>0</v>
      </c>
    </row>
    <row r="108" spans="1:7" ht="12.75" customHeight="1" x14ac:dyDescent="0.2">
      <c r="A108" s="278" t="s">
        <v>708</v>
      </c>
      <c r="B108" s="429" t="s">
        <v>709</v>
      </c>
      <c r="C108" s="474" t="s">
        <v>710</v>
      </c>
      <c r="D108" s="410"/>
      <c r="E108" s="413"/>
      <c r="F108" s="413">
        <f t="shared" si="13"/>
        <v>0</v>
      </c>
      <c r="G108" s="410">
        <f t="shared" si="14"/>
        <v>0</v>
      </c>
    </row>
    <row r="109" spans="1:7" ht="12.75" customHeight="1" x14ac:dyDescent="0.2">
      <c r="A109" s="278" t="s">
        <v>711</v>
      </c>
      <c r="B109" s="429" t="s">
        <v>712</v>
      </c>
      <c r="C109" s="474" t="s">
        <v>713</v>
      </c>
      <c r="D109" s="410">
        <v>500000</v>
      </c>
      <c r="E109" s="413">
        <v>1444058</v>
      </c>
      <c r="F109" s="413">
        <f t="shared" si="13"/>
        <v>1318492</v>
      </c>
      <c r="G109" s="410">
        <v>3262550</v>
      </c>
    </row>
    <row r="110" spans="1:7" ht="12.75" customHeight="1" x14ac:dyDescent="0.2">
      <c r="A110" s="278" t="s">
        <v>714</v>
      </c>
      <c r="B110" s="429" t="s">
        <v>715</v>
      </c>
      <c r="C110" s="474" t="s">
        <v>716</v>
      </c>
      <c r="D110" s="410"/>
      <c r="E110" s="413"/>
      <c r="F110" s="413">
        <f t="shared" si="13"/>
        <v>0</v>
      </c>
      <c r="G110" s="410">
        <f t="shared" si="14"/>
        <v>0</v>
      </c>
    </row>
    <row r="111" spans="1:7" ht="12.75" customHeight="1" x14ac:dyDescent="0.2">
      <c r="A111" s="278" t="s">
        <v>717</v>
      </c>
      <c r="B111" s="429" t="s">
        <v>718</v>
      </c>
      <c r="C111" s="474" t="s">
        <v>719</v>
      </c>
      <c r="D111" s="410"/>
      <c r="E111" s="413"/>
      <c r="F111" s="413">
        <f t="shared" si="13"/>
        <v>0</v>
      </c>
      <c r="G111" s="410">
        <f t="shared" si="14"/>
        <v>0</v>
      </c>
    </row>
    <row r="112" spans="1:7" ht="12.75" customHeight="1" x14ac:dyDescent="0.2">
      <c r="A112" s="278" t="s">
        <v>720</v>
      </c>
      <c r="B112" s="429" t="s">
        <v>721</v>
      </c>
      <c r="C112" s="474" t="s">
        <v>722</v>
      </c>
      <c r="D112" s="410">
        <v>500000</v>
      </c>
      <c r="E112" s="413">
        <v>1858879</v>
      </c>
      <c r="F112" s="413">
        <f t="shared" si="13"/>
        <v>2491646</v>
      </c>
      <c r="G112" s="410">
        <v>4850525</v>
      </c>
    </row>
    <row r="113" spans="1:7" ht="12.75" customHeight="1" x14ac:dyDescent="0.2">
      <c r="A113" s="521" t="s">
        <v>92</v>
      </c>
      <c r="B113" s="475" t="s">
        <v>723</v>
      </c>
      <c r="C113" s="522" t="s">
        <v>159</v>
      </c>
      <c r="D113" s="520">
        <f>SUM(D114:D119)</f>
        <v>20133282</v>
      </c>
      <c r="E113" s="520">
        <f t="shared" ref="E113:G113" si="15">SUM(E114:E119)</f>
        <v>3585948</v>
      </c>
      <c r="F113" s="520">
        <f t="shared" si="15"/>
        <v>1008946</v>
      </c>
      <c r="G113" s="520">
        <f t="shared" si="15"/>
        <v>24728176</v>
      </c>
    </row>
    <row r="114" spans="1:7" ht="12.75" customHeight="1" x14ac:dyDescent="0.2">
      <c r="A114" s="279" t="s">
        <v>724</v>
      </c>
      <c r="B114" s="442" t="s">
        <v>723</v>
      </c>
      <c r="C114" s="476" t="s">
        <v>725</v>
      </c>
      <c r="D114" s="410">
        <v>17178716</v>
      </c>
      <c r="E114" s="410">
        <v>3585948</v>
      </c>
      <c r="F114" s="410">
        <f>G114-E114-D114</f>
        <v>1008946</v>
      </c>
      <c r="G114" s="410">
        <v>21773610</v>
      </c>
    </row>
    <row r="115" spans="1:7" ht="12.75" customHeight="1" x14ac:dyDescent="0.2">
      <c r="A115" s="279" t="s">
        <v>726</v>
      </c>
      <c r="B115" s="442" t="s">
        <v>723</v>
      </c>
      <c r="C115" s="476" t="s">
        <v>727</v>
      </c>
      <c r="D115" s="410">
        <v>1500000</v>
      </c>
      <c r="E115" s="410"/>
      <c r="F115" s="410">
        <f t="shared" ref="F115:F119" si="16">G115-E115-D115</f>
        <v>0</v>
      </c>
      <c r="G115" s="410">
        <f t="shared" si="14"/>
        <v>1500000</v>
      </c>
    </row>
    <row r="116" spans="1:7" ht="12.75" customHeight="1" x14ac:dyDescent="0.2">
      <c r="A116" s="279" t="s">
        <v>728</v>
      </c>
      <c r="B116" s="442" t="s">
        <v>723</v>
      </c>
      <c r="C116" s="476" t="s">
        <v>729</v>
      </c>
      <c r="D116" s="410"/>
      <c r="E116" s="410"/>
      <c r="F116" s="410">
        <f t="shared" si="16"/>
        <v>0</v>
      </c>
      <c r="G116" s="410">
        <f t="shared" si="14"/>
        <v>0</v>
      </c>
    </row>
    <row r="117" spans="1:7" ht="12.75" customHeight="1" x14ac:dyDescent="0.2">
      <c r="A117" s="279" t="s">
        <v>730</v>
      </c>
      <c r="B117" s="442" t="s">
        <v>723</v>
      </c>
      <c r="C117" s="476" t="s">
        <v>731</v>
      </c>
      <c r="D117" s="410"/>
      <c r="E117" s="410"/>
      <c r="F117" s="410">
        <f t="shared" si="16"/>
        <v>0</v>
      </c>
      <c r="G117" s="410">
        <f t="shared" si="14"/>
        <v>0</v>
      </c>
    </row>
    <row r="118" spans="1:7" ht="12.75" customHeight="1" x14ac:dyDescent="0.2">
      <c r="A118" s="279" t="s">
        <v>732</v>
      </c>
      <c r="B118" s="436" t="s">
        <v>723</v>
      </c>
      <c r="C118" s="477" t="s">
        <v>733</v>
      </c>
      <c r="D118" s="410">
        <v>1142866</v>
      </c>
      <c r="E118" s="410"/>
      <c r="F118" s="410">
        <f t="shared" si="16"/>
        <v>0</v>
      </c>
      <c r="G118" s="410">
        <f t="shared" si="14"/>
        <v>1142866</v>
      </c>
    </row>
    <row r="119" spans="1:7" ht="12.75" customHeight="1" x14ac:dyDescent="0.2">
      <c r="A119" s="279" t="s">
        <v>734</v>
      </c>
      <c r="B119" s="442" t="s">
        <v>723</v>
      </c>
      <c r="C119" s="476" t="s">
        <v>735</v>
      </c>
      <c r="D119" s="410">
        <v>311700</v>
      </c>
      <c r="E119" s="410"/>
      <c r="F119" s="410">
        <f t="shared" si="16"/>
        <v>0</v>
      </c>
      <c r="G119" s="410">
        <f t="shared" si="14"/>
        <v>311700</v>
      </c>
    </row>
    <row r="120" spans="1:7" ht="12.75" customHeight="1" x14ac:dyDescent="0.2">
      <c r="A120" s="521" t="s">
        <v>93</v>
      </c>
      <c r="B120" s="475"/>
      <c r="C120" s="522" t="s">
        <v>124</v>
      </c>
      <c r="D120" s="523">
        <f>SUM(D121:D139)</f>
        <v>14840079</v>
      </c>
      <c r="E120" s="523">
        <f t="shared" ref="E120:G120" si="17">SUM(E121:E139)</f>
        <v>128407</v>
      </c>
      <c r="F120" s="523">
        <f t="shared" si="17"/>
        <v>885158</v>
      </c>
      <c r="G120" s="523">
        <f t="shared" si="17"/>
        <v>15853644</v>
      </c>
    </row>
    <row r="121" spans="1:7" ht="12.75" customHeight="1" x14ac:dyDescent="0.2">
      <c r="A121" s="279" t="s">
        <v>736</v>
      </c>
      <c r="B121" s="478" t="s">
        <v>737</v>
      </c>
      <c r="C121" s="476" t="s">
        <v>738</v>
      </c>
      <c r="D121" s="410">
        <v>100000</v>
      </c>
      <c r="E121" s="410"/>
      <c r="F121" s="410">
        <f>G121-E121-D121</f>
        <v>28000</v>
      </c>
      <c r="G121" s="410">
        <v>128000</v>
      </c>
    </row>
    <row r="122" spans="1:7" ht="12.75" customHeight="1" x14ac:dyDescent="0.2">
      <c r="A122" s="279" t="s">
        <v>739</v>
      </c>
      <c r="B122" s="478" t="s">
        <v>740</v>
      </c>
      <c r="C122" s="476" t="s">
        <v>741</v>
      </c>
      <c r="D122" s="410">
        <v>2576250</v>
      </c>
      <c r="E122" s="410">
        <v>77913</v>
      </c>
      <c r="F122" s="410">
        <f t="shared" ref="F122:F139" si="18">G122-E122-D122</f>
        <v>142834</v>
      </c>
      <c r="G122" s="410">
        <v>2796997</v>
      </c>
    </row>
    <row r="123" spans="1:7" ht="12.75" customHeight="1" x14ac:dyDescent="0.2">
      <c r="A123" s="279" t="s">
        <v>742</v>
      </c>
      <c r="B123" s="478" t="s">
        <v>743</v>
      </c>
      <c r="C123" s="476" t="s">
        <v>744</v>
      </c>
      <c r="D123" s="410"/>
      <c r="E123" s="410"/>
      <c r="F123" s="410">
        <f t="shared" si="18"/>
        <v>0</v>
      </c>
      <c r="G123" s="410">
        <f t="shared" si="14"/>
        <v>0</v>
      </c>
    </row>
    <row r="124" spans="1:7" ht="12.75" customHeight="1" x14ac:dyDescent="0.2">
      <c r="A124" s="279" t="s">
        <v>745</v>
      </c>
      <c r="B124" s="478" t="s">
        <v>746</v>
      </c>
      <c r="C124" s="476" t="s">
        <v>747</v>
      </c>
      <c r="D124" s="410">
        <v>700000</v>
      </c>
      <c r="E124" s="410"/>
      <c r="F124" s="410">
        <f t="shared" si="18"/>
        <v>231868</v>
      </c>
      <c r="G124" s="410">
        <v>931868</v>
      </c>
    </row>
    <row r="125" spans="1:7" ht="12.75" customHeight="1" x14ac:dyDescent="0.2">
      <c r="A125" s="279" t="s">
        <v>748</v>
      </c>
      <c r="B125" s="478" t="s">
        <v>749</v>
      </c>
      <c r="C125" s="476" t="s">
        <v>750</v>
      </c>
      <c r="D125" s="410">
        <v>410000</v>
      </c>
      <c r="E125" s="410"/>
      <c r="F125" s="410">
        <f t="shared" si="18"/>
        <v>82576</v>
      </c>
      <c r="G125" s="410">
        <v>492576</v>
      </c>
    </row>
    <row r="126" spans="1:7" ht="12.75" customHeight="1" x14ac:dyDescent="0.2">
      <c r="A126" s="279" t="s">
        <v>751</v>
      </c>
      <c r="B126" s="478" t="s">
        <v>752</v>
      </c>
      <c r="C126" s="476" t="s">
        <v>753</v>
      </c>
      <c r="D126" s="410">
        <v>1600000</v>
      </c>
      <c r="E126" s="410"/>
      <c r="F126" s="410">
        <f t="shared" si="18"/>
        <v>77126</v>
      </c>
      <c r="G126" s="410">
        <v>1677126</v>
      </c>
    </row>
    <row r="127" spans="1:7" ht="12.75" customHeight="1" x14ac:dyDescent="0.2">
      <c r="A127" s="279" t="s">
        <v>754</v>
      </c>
      <c r="B127" s="478" t="s">
        <v>755</v>
      </c>
      <c r="C127" s="476" t="s">
        <v>756</v>
      </c>
      <c r="D127" s="410"/>
      <c r="E127" s="410"/>
      <c r="F127" s="410">
        <f t="shared" si="18"/>
        <v>0</v>
      </c>
      <c r="G127" s="410">
        <f t="shared" si="14"/>
        <v>0</v>
      </c>
    </row>
    <row r="128" spans="1:7" ht="12.75" customHeight="1" x14ac:dyDescent="0.2">
      <c r="A128" s="279" t="s">
        <v>757</v>
      </c>
      <c r="B128" s="478" t="s">
        <v>758</v>
      </c>
      <c r="C128" s="476" t="s">
        <v>759</v>
      </c>
      <c r="D128" s="410">
        <v>50000</v>
      </c>
      <c r="E128" s="410"/>
      <c r="F128" s="410">
        <f t="shared" si="18"/>
        <v>8000</v>
      </c>
      <c r="G128" s="410">
        <v>58000</v>
      </c>
    </row>
    <row r="129" spans="1:7" ht="12.75" customHeight="1" x14ac:dyDescent="0.2">
      <c r="A129" s="279" t="s">
        <v>760</v>
      </c>
      <c r="B129" s="478" t="s">
        <v>761</v>
      </c>
      <c r="C129" s="476" t="s">
        <v>762</v>
      </c>
      <c r="D129" s="410">
        <v>362200</v>
      </c>
      <c r="E129" s="410"/>
      <c r="F129" s="410">
        <f t="shared" si="18"/>
        <v>0</v>
      </c>
      <c r="G129" s="410">
        <f t="shared" si="14"/>
        <v>362200</v>
      </c>
    </row>
    <row r="130" spans="1:7" ht="12.75" customHeight="1" x14ac:dyDescent="0.2">
      <c r="A130" s="279" t="s">
        <v>763</v>
      </c>
      <c r="B130" s="478" t="s">
        <v>764</v>
      </c>
      <c r="C130" s="476" t="s">
        <v>765</v>
      </c>
      <c r="D130" s="410">
        <v>700000</v>
      </c>
      <c r="E130" s="410"/>
      <c r="F130" s="410">
        <f t="shared" si="18"/>
        <v>-69770</v>
      </c>
      <c r="G130" s="410">
        <v>630230</v>
      </c>
    </row>
    <row r="131" spans="1:7" ht="12.75" customHeight="1" x14ac:dyDescent="0.2">
      <c r="A131" s="279" t="s">
        <v>766</v>
      </c>
      <c r="B131" s="478" t="s">
        <v>767</v>
      </c>
      <c r="C131" s="476" t="s">
        <v>768</v>
      </c>
      <c r="D131" s="410">
        <v>1600000</v>
      </c>
      <c r="E131" s="410"/>
      <c r="F131" s="410">
        <f t="shared" si="18"/>
        <v>-548057</v>
      </c>
      <c r="G131" s="410">
        <v>1051943</v>
      </c>
    </row>
    <row r="132" spans="1:7" ht="12.75" customHeight="1" x14ac:dyDescent="0.2">
      <c r="A132" s="279" t="s">
        <v>769</v>
      </c>
      <c r="B132" s="478" t="s">
        <v>770</v>
      </c>
      <c r="C132" s="476" t="s">
        <v>771</v>
      </c>
      <c r="D132" s="410">
        <v>3612325</v>
      </c>
      <c r="E132" s="410"/>
      <c r="F132" s="410">
        <f t="shared" si="18"/>
        <v>1093814</v>
      </c>
      <c r="G132" s="410">
        <v>4706139</v>
      </c>
    </row>
    <row r="133" spans="1:7" ht="12.75" customHeight="1" x14ac:dyDescent="0.2">
      <c r="A133" s="279" t="s">
        <v>772</v>
      </c>
      <c r="B133" s="478" t="s">
        <v>773</v>
      </c>
      <c r="C133" s="476" t="s">
        <v>774</v>
      </c>
      <c r="D133" s="410">
        <v>180000</v>
      </c>
      <c r="E133" s="410">
        <v>975</v>
      </c>
      <c r="F133" s="410">
        <f t="shared" si="18"/>
        <v>33134</v>
      </c>
      <c r="G133" s="410">
        <v>214109</v>
      </c>
    </row>
    <row r="134" spans="1:7" ht="12.75" customHeight="1" x14ac:dyDescent="0.2">
      <c r="A134" s="279" t="s">
        <v>775</v>
      </c>
      <c r="B134" s="478" t="s">
        <v>776</v>
      </c>
      <c r="C134" s="476" t="s">
        <v>777</v>
      </c>
      <c r="D134" s="410"/>
      <c r="E134" s="410"/>
      <c r="F134" s="410">
        <f t="shared" si="18"/>
        <v>0</v>
      </c>
      <c r="G134" s="410">
        <f t="shared" si="14"/>
        <v>0</v>
      </c>
    </row>
    <row r="135" spans="1:7" ht="12.75" customHeight="1" x14ac:dyDescent="0.2">
      <c r="A135" s="279" t="s">
        <v>778</v>
      </c>
      <c r="B135" s="478" t="s">
        <v>779</v>
      </c>
      <c r="C135" s="476" t="s">
        <v>780</v>
      </c>
      <c r="D135" s="410">
        <v>2699304</v>
      </c>
      <c r="E135" s="410">
        <v>49519</v>
      </c>
      <c r="F135" s="410">
        <f t="shared" si="18"/>
        <v>-349267</v>
      </c>
      <c r="G135" s="410">
        <v>2399556</v>
      </c>
    </row>
    <row r="136" spans="1:7" ht="12.75" customHeight="1" x14ac:dyDescent="0.2">
      <c r="A136" s="279" t="s">
        <v>781</v>
      </c>
      <c r="B136" s="478" t="s">
        <v>782</v>
      </c>
      <c r="C136" s="476" t="s">
        <v>783</v>
      </c>
      <c r="D136" s="410"/>
      <c r="E136" s="410"/>
      <c r="F136" s="410">
        <f t="shared" si="18"/>
        <v>0</v>
      </c>
      <c r="G136" s="410">
        <f t="shared" si="14"/>
        <v>0</v>
      </c>
    </row>
    <row r="137" spans="1:7" ht="12.75" customHeight="1" x14ac:dyDescent="0.2">
      <c r="A137" s="279" t="s">
        <v>784</v>
      </c>
      <c r="B137" s="478" t="s">
        <v>785</v>
      </c>
      <c r="C137" s="476" t="s">
        <v>786</v>
      </c>
      <c r="D137" s="410"/>
      <c r="E137" s="410"/>
      <c r="F137" s="410">
        <f t="shared" si="18"/>
        <v>0</v>
      </c>
      <c r="G137" s="410">
        <f t="shared" si="14"/>
        <v>0</v>
      </c>
    </row>
    <row r="138" spans="1:7" ht="12.75" customHeight="1" x14ac:dyDescent="0.2">
      <c r="A138" s="279" t="s">
        <v>787</v>
      </c>
      <c r="B138" s="478" t="s">
        <v>788</v>
      </c>
      <c r="C138" s="476" t="s">
        <v>789</v>
      </c>
      <c r="D138" s="410"/>
      <c r="E138" s="410"/>
      <c r="F138" s="410">
        <f t="shared" si="18"/>
        <v>0</v>
      </c>
      <c r="G138" s="410">
        <f t="shared" si="14"/>
        <v>0</v>
      </c>
    </row>
    <row r="139" spans="1:7" ht="12.75" customHeight="1" x14ac:dyDescent="0.2">
      <c r="A139" s="279" t="s">
        <v>790</v>
      </c>
      <c r="B139" s="478" t="s">
        <v>791</v>
      </c>
      <c r="C139" s="476" t="s">
        <v>792</v>
      </c>
      <c r="D139" s="410">
        <v>250000</v>
      </c>
      <c r="E139" s="410"/>
      <c r="F139" s="410">
        <f t="shared" si="18"/>
        <v>154900</v>
      </c>
      <c r="G139" s="410">
        <v>404900</v>
      </c>
    </row>
    <row r="140" spans="1:7" ht="12.75" customHeight="1" x14ac:dyDescent="0.2">
      <c r="A140" s="521" t="s">
        <v>94</v>
      </c>
      <c r="B140" s="475"/>
      <c r="C140" s="522" t="s">
        <v>160</v>
      </c>
      <c r="D140" s="520">
        <f>SUM(D141:D143)</f>
        <v>0</v>
      </c>
      <c r="E140" s="520">
        <f>SUM(E141:E143)</f>
        <v>0</v>
      </c>
      <c r="F140" s="520"/>
      <c r="G140" s="520">
        <f t="shared" ref="G140:G155" si="19">SUM(D140:E140)</f>
        <v>0</v>
      </c>
    </row>
    <row r="141" spans="1:7" ht="12.75" customHeight="1" x14ac:dyDescent="0.2">
      <c r="A141" s="279" t="s">
        <v>793</v>
      </c>
      <c r="B141" s="442" t="s">
        <v>794</v>
      </c>
      <c r="C141" s="476" t="s">
        <v>795</v>
      </c>
      <c r="D141" s="410"/>
      <c r="E141" s="410"/>
      <c r="F141" s="410"/>
      <c r="G141" s="410">
        <f t="shared" si="19"/>
        <v>0</v>
      </c>
    </row>
    <row r="142" spans="1:7" ht="12.75" customHeight="1" x14ac:dyDescent="0.2">
      <c r="A142" s="279" t="s">
        <v>796</v>
      </c>
      <c r="B142" s="442" t="s">
        <v>797</v>
      </c>
      <c r="C142" s="476" t="s">
        <v>798</v>
      </c>
      <c r="D142" s="410"/>
      <c r="E142" s="410"/>
      <c r="F142" s="410"/>
      <c r="G142" s="410">
        <f t="shared" si="19"/>
        <v>0</v>
      </c>
    </row>
    <row r="143" spans="1:7" ht="12.75" customHeight="1" x14ac:dyDescent="0.2">
      <c r="A143" s="279" t="s">
        <v>799</v>
      </c>
      <c r="B143" s="442" t="s">
        <v>800</v>
      </c>
      <c r="C143" s="476" t="s">
        <v>801</v>
      </c>
      <c r="D143" s="410"/>
      <c r="E143" s="410"/>
      <c r="F143" s="410"/>
      <c r="G143" s="410">
        <f t="shared" si="19"/>
        <v>0</v>
      </c>
    </row>
    <row r="144" spans="1:7" ht="12.75" customHeight="1" x14ac:dyDescent="0.2">
      <c r="A144" s="521" t="s">
        <v>105</v>
      </c>
      <c r="B144" s="479"/>
      <c r="C144" s="522" t="s">
        <v>161</v>
      </c>
      <c r="D144" s="520">
        <f>SUM(D145:D156)</f>
        <v>0</v>
      </c>
      <c r="E144" s="520">
        <f t="shared" ref="E144:G144" si="20">SUM(E145:E156)</f>
        <v>18536</v>
      </c>
      <c r="F144" s="520">
        <f t="shared" si="20"/>
        <v>26300</v>
      </c>
      <c r="G144" s="520">
        <f t="shared" si="20"/>
        <v>44836</v>
      </c>
    </row>
    <row r="145" spans="1:7" ht="12.75" customHeight="1" x14ac:dyDescent="0.2">
      <c r="A145" s="279" t="s">
        <v>95</v>
      </c>
      <c r="B145" s="442" t="s">
        <v>802</v>
      </c>
      <c r="C145" s="476" t="s">
        <v>457</v>
      </c>
      <c r="D145" s="410"/>
      <c r="E145" s="410"/>
      <c r="F145" s="410"/>
      <c r="G145" s="410">
        <f t="shared" si="19"/>
        <v>0</v>
      </c>
    </row>
    <row r="146" spans="1:7" ht="12.75" customHeight="1" x14ac:dyDescent="0.2">
      <c r="A146" s="279" t="s">
        <v>96</v>
      </c>
      <c r="B146" s="442" t="s">
        <v>803</v>
      </c>
      <c r="C146" s="480" t="s">
        <v>391</v>
      </c>
      <c r="D146" s="410"/>
      <c r="E146" s="410"/>
      <c r="F146" s="410"/>
      <c r="G146" s="410">
        <f t="shared" si="19"/>
        <v>0</v>
      </c>
    </row>
    <row r="147" spans="1:7" ht="12.75" customHeight="1" x14ac:dyDescent="0.2">
      <c r="A147" s="279" t="s">
        <v>106</v>
      </c>
      <c r="B147" s="442" t="s">
        <v>804</v>
      </c>
      <c r="C147" s="480" t="s">
        <v>390</v>
      </c>
      <c r="D147" s="410"/>
      <c r="E147" s="410"/>
      <c r="F147" s="410"/>
      <c r="G147" s="410">
        <f t="shared" si="19"/>
        <v>0</v>
      </c>
    </row>
    <row r="148" spans="1:7" ht="12.75" customHeight="1" x14ac:dyDescent="0.2">
      <c r="A148" s="279" t="s">
        <v>107</v>
      </c>
      <c r="B148" s="442" t="s">
        <v>805</v>
      </c>
      <c r="C148" s="480" t="s">
        <v>302</v>
      </c>
      <c r="D148" s="410"/>
      <c r="E148" s="410"/>
      <c r="F148" s="410"/>
      <c r="G148" s="410">
        <f t="shared" si="19"/>
        <v>0</v>
      </c>
    </row>
    <row r="149" spans="1:7" ht="12.75" customHeight="1" x14ac:dyDescent="0.2">
      <c r="A149" s="279" t="s">
        <v>108</v>
      </c>
      <c r="B149" s="442" t="s">
        <v>806</v>
      </c>
      <c r="C149" s="481" t="s">
        <v>303</v>
      </c>
      <c r="D149" s="410"/>
      <c r="E149" s="410"/>
      <c r="F149" s="410"/>
      <c r="G149" s="410">
        <f t="shared" si="19"/>
        <v>0</v>
      </c>
    </row>
    <row r="150" spans="1:7" ht="12.75" customHeight="1" x14ac:dyDescent="0.2">
      <c r="A150" s="279" t="s">
        <v>109</v>
      </c>
      <c r="B150" s="442" t="s">
        <v>807</v>
      </c>
      <c r="C150" s="481" t="s">
        <v>304</v>
      </c>
      <c r="D150" s="410"/>
      <c r="E150" s="410"/>
      <c r="F150" s="410"/>
      <c r="G150" s="410">
        <f t="shared" si="19"/>
        <v>0</v>
      </c>
    </row>
    <row r="151" spans="1:7" ht="12.75" customHeight="1" x14ac:dyDescent="0.2">
      <c r="A151" s="279" t="s">
        <v>111</v>
      </c>
      <c r="B151" s="442" t="s">
        <v>808</v>
      </c>
      <c r="C151" s="480" t="s">
        <v>305</v>
      </c>
      <c r="D151" s="410"/>
      <c r="E151" s="410">
        <v>18536</v>
      </c>
      <c r="F151" s="410">
        <f>G151-E151</f>
        <v>17436</v>
      </c>
      <c r="G151" s="410">
        <v>35972</v>
      </c>
    </row>
    <row r="152" spans="1:7" ht="12.75" customHeight="1" x14ac:dyDescent="0.2">
      <c r="A152" s="279" t="s">
        <v>162</v>
      </c>
      <c r="B152" s="442" t="s">
        <v>809</v>
      </c>
      <c r="C152" s="480" t="s">
        <v>306</v>
      </c>
      <c r="D152" s="410"/>
      <c r="E152" s="410"/>
      <c r="F152" s="410">
        <f t="shared" ref="F152:F156" si="21">G152-E152</f>
        <v>0</v>
      </c>
      <c r="G152" s="410">
        <f t="shared" si="19"/>
        <v>0</v>
      </c>
    </row>
    <row r="153" spans="1:7" ht="12.75" customHeight="1" x14ac:dyDescent="0.2">
      <c r="A153" s="279" t="s">
        <v>300</v>
      </c>
      <c r="B153" s="442" t="s">
        <v>810</v>
      </c>
      <c r="C153" s="481" t="s">
        <v>307</v>
      </c>
      <c r="D153" s="410"/>
      <c r="E153" s="410"/>
      <c r="F153" s="410">
        <f t="shared" si="21"/>
        <v>0</v>
      </c>
      <c r="G153" s="410">
        <f t="shared" si="19"/>
        <v>0</v>
      </c>
    </row>
    <row r="154" spans="1:7" ht="12.75" customHeight="1" x14ac:dyDescent="0.2">
      <c r="A154" s="287" t="s">
        <v>301</v>
      </c>
      <c r="B154" s="482" t="s">
        <v>811</v>
      </c>
      <c r="C154" s="483" t="s">
        <v>308</v>
      </c>
      <c r="D154" s="410"/>
      <c r="E154" s="410"/>
      <c r="F154" s="410">
        <f t="shared" si="21"/>
        <v>0</v>
      </c>
      <c r="G154" s="410">
        <f t="shared" si="19"/>
        <v>0</v>
      </c>
    </row>
    <row r="155" spans="1:7" ht="12.75" customHeight="1" x14ac:dyDescent="0.2">
      <c r="A155" s="279" t="s">
        <v>388</v>
      </c>
      <c r="B155" s="437" t="s">
        <v>812</v>
      </c>
      <c r="C155" s="483" t="s">
        <v>309</v>
      </c>
      <c r="D155" s="410"/>
      <c r="E155" s="410"/>
      <c r="F155" s="410">
        <f t="shared" si="21"/>
        <v>0</v>
      </c>
      <c r="G155" s="410">
        <f t="shared" si="19"/>
        <v>0</v>
      </c>
    </row>
    <row r="156" spans="1:7" ht="12.75" customHeight="1" x14ac:dyDescent="0.2">
      <c r="A156" s="279" t="s">
        <v>389</v>
      </c>
      <c r="B156" s="442" t="s">
        <v>813</v>
      </c>
      <c r="C156" s="481" t="s">
        <v>310</v>
      </c>
      <c r="D156" s="410"/>
      <c r="E156" s="410"/>
      <c r="F156" s="410">
        <f t="shared" si="21"/>
        <v>8864</v>
      </c>
      <c r="G156" s="410">
        <v>8864</v>
      </c>
    </row>
    <row r="157" spans="1:7" ht="12.75" customHeight="1" x14ac:dyDescent="0.2">
      <c r="A157" s="521" t="s">
        <v>393</v>
      </c>
      <c r="B157" s="493" t="s">
        <v>814</v>
      </c>
      <c r="C157" s="524" t="s">
        <v>48</v>
      </c>
      <c r="D157" s="520">
        <f>SUM(D158:D159)</f>
        <v>0</v>
      </c>
      <c r="E157" s="520">
        <f>SUM(E158:E159)</f>
        <v>0</v>
      </c>
      <c r="F157" s="520"/>
      <c r="G157" s="520">
        <f>SUM(D157:E157)</f>
        <v>0</v>
      </c>
    </row>
    <row r="158" spans="1:7" ht="12.75" customHeight="1" x14ac:dyDescent="0.2">
      <c r="A158" s="280" t="s">
        <v>815</v>
      </c>
      <c r="B158" s="437"/>
      <c r="C158" s="476" t="s">
        <v>458</v>
      </c>
      <c r="D158" s="410"/>
      <c r="E158" s="410"/>
      <c r="F158" s="410"/>
      <c r="G158" s="410">
        <f>SUM(D158:E158)</f>
        <v>0</v>
      </c>
    </row>
    <row r="159" spans="1:7" ht="12.75" customHeight="1" thickBot="1" x14ac:dyDescent="0.25">
      <c r="A159" s="288" t="s">
        <v>816</v>
      </c>
      <c r="B159" s="484"/>
      <c r="C159" s="485" t="s">
        <v>459</v>
      </c>
      <c r="D159" s="412"/>
      <c r="E159" s="411"/>
      <c r="F159" s="411"/>
      <c r="G159" s="410">
        <f>SUM(D159:E159)</f>
        <v>0</v>
      </c>
    </row>
    <row r="160" spans="1:7" ht="12.75" customHeight="1" thickBot="1" x14ac:dyDescent="0.25">
      <c r="A160" s="425" t="s">
        <v>17</v>
      </c>
      <c r="B160" s="426"/>
      <c r="C160" s="486" t="s">
        <v>311</v>
      </c>
      <c r="D160" s="455">
        <f>SUM(D161,D170,D176)</f>
        <v>635000</v>
      </c>
      <c r="E160" s="455">
        <f t="shared" ref="E160:G160" si="22">SUM(E161,E170,E176)</f>
        <v>-136994</v>
      </c>
      <c r="F160" s="455">
        <f t="shared" si="22"/>
        <v>0</v>
      </c>
      <c r="G160" s="455">
        <f t="shared" si="22"/>
        <v>498006</v>
      </c>
    </row>
    <row r="161" spans="1:7" ht="12.75" customHeight="1" x14ac:dyDescent="0.2">
      <c r="A161" s="525" t="s">
        <v>97</v>
      </c>
      <c r="B161" s="638"/>
      <c r="C161" s="518" t="s">
        <v>182</v>
      </c>
      <c r="D161" s="519">
        <f>SUM(D163:D168)</f>
        <v>635000</v>
      </c>
      <c r="E161" s="519">
        <f>SUM(E163:E168)</f>
        <v>-136994</v>
      </c>
      <c r="F161" s="519"/>
      <c r="G161" s="519">
        <f>SUM(D161:E161)</f>
        <v>498006</v>
      </c>
    </row>
    <row r="162" spans="1:7" ht="12.75" customHeight="1" x14ac:dyDescent="0.2">
      <c r="A162" s="278" t="s">
        <v>817</v>
      </c>
      <c r="B162" s="487" t="s">
        <v>818</v>
      </c>
      <c r="C162" s="488" t="s">
        <v>819</v>
      </c>
      <c r="D162" s="410"/>
      <c r="E162" s="410"/>
      <c r="F162" s="410"/>
      <c r="G162" s="410">
        <f>SUM(D162:E162)</f>
        <v>0</v>
      </c>
    </row>
    <row r="163" spans="1:7" ht="12.75" customHeight="1" x14ac:dyDescent="0.2">
      <c r="A163" s="278" t="s">
        <v>820</v>
      </c>
      <c r="B163" s="487" t="s">
        <v>821</v>
      </c>
      <c r="C163" s="488" t="s">
        <v>822</v>
      </c>
      <c r="D163" s="410"/>
      <c r="E163" s="410"/>
      <c r="F163" s="410"/>
      <c r="G163" s="410">
        <f t="shared" ref="G163:G211" si="23">SUM(D163:E163)</f>
        <v>0</v>
      </c>
    </row>
    <row r="164" spans="1:7" ht="12.75" customHeight="1" x14ac:dyDescent="0.2">
      <c r="A164" s="278" t="s">
        <v>823</v>
      </c>
      <c r="B164" s="487" t="s">
        <v>824</v>
      </c>
      <c r="C164" s="488" t="s">
        <v>825</v>
      </c>
      <c r="D164" s="410">
        <v>250000</v>
      </c>
      <c r="E164" s="410"/>
      <c r="F164" s="410"/>
      <c r="G164" s="410">
        <f t="shared" si="23"/>
        <v>250000</v>
      </c>
    </row>
    <row r="165" spans="1:7" ht="12.75" customHeight="1" x14ac:dyDescent="0.2">
      <c r="A165" s="278" t="s">
        <v>826</v>
      </c>
      <c r="B165" s="487" t="s">
        <v>827</v>
      </c>
      <c r="C165" s="488" t="s">
        <v>828</v>
      </c>
      <c r="D165" s="410">
        <v>250000</v>
      </c>
      <c r="E165" s="410">
        <v>-107869</v>
      </c>
      <c r="F165" s="410"/>
      <c r="G165" s="410">
        <f t="shared" si="23"/>
        <v>142131</v>
      </c>
    </row>
    <row r="166" spans="1:7" ht="12.75" customHeight="1" x14ac:dyDescent="0.2">
      <c r="A166" s="278" t="s">
        <v>829</v>
      </c>
      <c r="B166" s="487" t="s">
        <v>830</v>
      </c>
      <c r="C166" s="488" t="s">
        <v>831</v>
      </c>
      <c r="D166" s="410"/>
      <c r="E166" s="410"/>
      <c r="F166" s="410"/>
      <c r="G166" s="410">
        <f t="shared" si="23"/>
        <v>0</v>
      </c>
    </row>
    <row r="167" spans="1:7" ht="12.75" customHeight="1" x14ac:dyDescent="0.2">
      <c r="A167" s="278" t="s">
        <v>832</v>
      </c>
      <c r="B167" s="487" t="s">
        <v>833</v>
      </c>
      <c r="C167" s="488" t="s">
        <v>834</v>
      </c>
      <c r="D167" s="410"/>
      <c r="E167" s="410"/>
      <c r="F167" s="410"/>
      <c r="G167" s="410">
        <f t="shared" si="23"/>
        <v>0</v>
      </c>
    </row>
    <row r="168" spans="1:7" ht="12.75" customHeight="1" x14ac:dyDescent="0.2">
      <c r="A168" s="278" t="s">
        <v>835</v>
      </c>
      <c r="B168" s="487" t="s">
        <v>836</v>
      </c>
      <c r="C168" s="488" t="s">
        <v>837</v>
      </c>
      <c r="D168" s="410">
        <v>135000</v>
      </c>
      <c r="E168" s="410">
        <v>-29125</v>
      </c>
      <c r="F168" s="410"/>
      <c r="G168" s="410">
        <f t="shared" si="23"/>
        <v>105875</v>
      </c>
    </row>
    <row r="169" spans="1:7" ht="12.75" customHeight="1" x14ac:dyDescent="0.2">
      <c r="A169" s="528" t="s">
        <v>98</v>
      </c>
      <c r="B169" s="529"/>
      <c r="C169" s="530" t="s">
        <v>315</v>
      </c>
      <c r="D169" s="531"/>
      <c r="E169" s="531"/>
      <c r="F169" s="531"/>
      <c r="G169" s="531">
        <f t="shared" si="23"/>
        <v>0</v>
      </c>
    </row>
    <row r="170" spans="1:7" ht="12.75" customHeight="1" x14ac:dyDescent="0.2">
      <c r="A170" s="525" t="s">
        <v>99</v>
      </c>
      <c r="B170" s="493"/>
      <c r="C170" s="526" t="s">
        <v>163</v>
      </c>
      <c r="D170" s="520">
        <f>SUM(D171:D174)</f>
        <v>0</v>
      </c>
      <c r="E170" s="520">
        <f>SUM(E171:E174)</f>
        <v>0</v>
      </c>
      <c r="F170" s="520"/>
      <c r="G170" s="520">
        <f t="shared" si="23"/>
        <v>0</v>
      </c>
    </row>
    <row r="171" spans="1:7" ht="12.75" customHeight="1" x14ac:dyDescent="0.2">
      <c r="A171" s="278" t="s">
        <v>838</v>
      </c>
      <c r="B171" s="436" t="s">
        <v>839</v>
      </c>
      <c r="C171" s="488" t="s">
        <v>840</v>
      </c>
      <c r="D171" s="410"/>
      <c r="E171" s="410"/>
      <c r="F171" s="410"/>
      <c r="G171" s="410">
        <f t="shared" si="23"/>
        <v>0</v>
      </c>
    </row>
    <row r="172" spans="1:7" ht="12.75" customHeight="1" x14ac:dyDescent="0.2">
      <c r="A172" s="278" t="s">
        <v>841</v>
      </c>
      <c r="B172" s="436" t="s">
        <v>842</v>
      </c>
      <c r="C172" s="488" t="s">
        <v>843</v>
      </c>
      <c r="D172" s="410"/>
      <c r="E172" s="410"/>
      <c r="F172" s="410"/>
      <c r="G172" s="410">
        <f t="shared" si="23"/>
        <v>0</v>
      </c>
    </row>
    <row r="173" spans="1:7" ht="12.75" customHeight="1" x14ac:dyDescent="0.2">
      <c r="A173" s="278" t="s">
        <v>844</v>
      </c>
      <c r="B173" s="436" t="s">
        <v>845</v>
      </c>
      <c r="C173" s="488" t="s">
        <v>846</v>
      </c>
      <c r="D173" s="410"/>
      <c r="E173" s="410"/>
      <c r="F173" s="410"/>
      <c r="G173" s="410">
        <f t="shared" si="23"/>
        <v>0</v>
      </c>
    </row>
    <row r="174" spans="1:7" ht="12.75" customHeight="1" x14ac:dyDescent="0.2">
      <c r="A174" s="278" t="s">
        <v>847</v>
      </c>
      <c r="B174" s="436" t="s">
        <v>848</v>
      </c>
      <c r="C174" s="488" t="s">
        <v>849</v>
      </c>
      <c r="D174" s="410"/>
      <c r="E174" s="410"/>
      <c r="F174" s="410"/>
      <c r="G174" s="410">
        <f t="shared" si="23"/>
        <v>0</v>
      </c>
    </row>
    <row r="175" spans="1:7" ht="12.75" customHeight="1" x14ac:dyDescent="0.2">
      <c r="A175" s="489" t="s">
        <v>100</v>
      </c>
      <c r="B175" s="490"/>
      <c r="C175" s="491" t="s">
        <v>316</v>
      </c>
      <c r="D175" s="492"/>
      <c r="E175" s="492"/>
      <c r="F175" s="492"/>
      <c r="G175" s="410">
        <f t="shared" si="23"/>
        <v>0</v>
      </c>
    </row>
    <row r="176" spans="1:7" ht="12.75" customHeight="1" x14ac:dyDescent="0.2">
      <c r="A176" s="525" t="s">
        <v>101</v>
      </c>
      <c r="B176" s="493"/>
      <c r="C176" s="527" t="s">
        <v>184</v>
      </c>
      <c r="D176" s="520">
        <f>SUM(D177:D184)</f>
        <v>0</v>
      </c>
      <c r="E176" s="520">
        <f>SUM(E177:E184)</f>
        <v>0</v>
      </c>
      <c r="F176" s="520"/>
      <c r="G176" s="520">
        <f t="shared" si="23"/>
        <v>0</v>
      </c>
    </row>
    <row r="177" spans="1:7" ht="12.75" customHeight="1" x14ac:dyDescent="0.2">
      <c r="A177" s="278" t="s">
        <v>110</v>
      </c>
      <c r="B177" s="436" t="s">
        <v>850</v>
      </c>
      <c r="C177" s="494" t="s">
        <v>380</v>
      </c>
      <c r="D177" s="410"/>
      <c r="E177" s="410"/>
      <c r="F177" s="410"/>
      <c r="G177" s="410">
        <f t="shared" si="23"/>
        <v>0</v>
      </c>
    </row>
    <row r="178" spans="1:7" ht="12.75" customHeight="1" x14ac:dyDescent="0.2">
      <c r="A178" s="278" t="s">
        <v>112</v>
      </c>
      <c r="B178" s="429" t="s">
        <v>851</v>
      </c>
      <c r="C178" s="495" t="s">
        <v>321</v>
      </c>
      <c r="D178" s="410"/>
      <c r="E178" s="410"/>
      <c r="F178" s="410"/>
      <c r="G178" s="410">
        <f t="shared" si="23"/>
        <v>0</v>
      </c>
    </row>
    <row r="179" spans="1:7" ht="12.75" customHeight="1" x14ac:dyDescent="0.2">
      <c r="A179" s="278" t="s">
        <v>164</v>
      </c>
      <c r="B179" s="429" t="s">
        <v>852</v>
      </c>
      <c r="C179" s="481" t="s">
        <v>304</v>
      </c>
      <c r="D179" s="410"/>
      <c r="E179" s="410"/>
      <c r="F179" s="410"/>
      <c r="G179" s="410">
        <f t="shared" si="23"/>
        <v>0</v>
      </c>
    </row>
    <row r="180" spans="1:7" ht="12.75" customHeight="1" x14ac:dyDescent="0.2">
      <c r="A180" s="278" t="s">
        <v>165</v>
      </c>
      <c r="B180" s="429" t="s">
        <v>853</v>
      </c>
      <c r="C180" s="481" t="s">
        <v>320</v>
      </c>
      <c r="D180" s="410"/>
      <c r="E180" s="410"/>
      <c r="F180" s="410"/>
      <c r="G180" s="410">
        <f t="shared" si="23"/>
        <v>0</v>
      </c>
    </row>
    <row r="181" spans="1:7" ht="12.75" customHeight="1" x14ac:dyDescent="0.2">
      <c r="A181" s="278" t="s">
        <v>166</v>
      </c>
      <c r="B181" s="429" t="s">
        <v>854</v>
      </c>
      <c r="C181" s="481" t="s">
        <v>319</v>
      </c>
      <c r="D181" s="410"/>
      <c r="E181" s="410"/>
      <c r="F181" s="410"/>
      <c r="G181" s="410">
        <f t="shared" si="23"/>
        <v>0</v>
      </c>
    </row>
    <row r="182" spans="1:7" ht="12.75" customHeight="1" x14ac:dyDescent="0.2">
      <c r="A182" s="278" t="s">
        <v>312</v>
      </c>
      <c r="B182" s="429" t="s">
        <v>855</v>
      </c>
      <c r="C182" s="481" t="s">
        <v>307</v>
      </c>
      <c r="D182" s="410"/>
      <c r="E182" s="410"/>
      <c r="F182" s="410"/>
      <c r="G182" s="410">
        <f t="shared" si="23"/>
        <v>0</v>
      </c>
    </row>
    <row r="183" spans="1:7" ht="12.75" customHeight="1" x14ac:dyDescent="0.2">
      <c r="A183" s="278" t="s">
        <v>313</v>
      </c>
      <c r="B183" s="429" t="s">
        <v>856</v>
      </c>
      <c r="C183" s="481" t="s">
        <v>318</v>
      </c>
      <c r="D183" s="410"/>
      <c r="E183" s="410"/>
      <c r="F183" s="410"/>
      <c r="G183" s="410">
        <f t="shared" si="23"/>
        <v>0</v>
      </c>
    </row>
    <row r="184" spans="1:7" ht="12.75" customHeight="1" thickBot="1" x14ac:dyDescent="0.25">
      <c r="A184" s="287" t="s">
        <v>314</v>
      </c>
      <c r="B184" s="482" t="s">
        <v>857</v>
      </c>
      <c r="C184" s="481" t="s">
        <v>317</v>
      </c>
      <c r="D184" s="412"/>
      <c r="E184" s="412"/>
      <c r="F184" s="411"/>
      <c r="G184" s="410">
        <f t="shared" si="23"/>
        <v>0</v>
      </c>
    </row>
    <row r="185" spans="1:7" ht="12.75" customHeight="1" thickBot="1" x14ac:dyDescent="0.25">
      <c r="A185" s="448" t="s">
        <v>18</v>
      </c>
      <c r="B185" s="449"/>
      <c r="C185" s="496" t="s">
        <v>398</v>
      </c>
      <c r="D185" s="541">
        <f>SUM(D95,D160)</f>
        <v>131221797</v>
      </c>
      <c r="E185" s="541">
        <f t="shared" ref="E185:G185" si="24">SUM(E95,E160)</f>
        <v>21787076</v>
      </c>
      <c r="F185" s="541">
        <f t="shared" si="24"/>
        <v>11518183</v>
      </c>
      <c r="G185" s="541">
        <f t="shared" si="24"/>
        <v>164527056</v>
      </c>
    </row>
    <row r="186" spans="1:7" ht="12.75" customHeight="1" thickBot="1" x14ac:dyDescent="0.25">
      <c r="A186" s="498" t="s">
        <v>19</v>
      </c>
      <c r="B186" s="498"/>
      <c r="C186" s="499" t="s">
        <v>399</v>
      </c>
      <c r="D186" s="472">
        <f>SUM(D187:D189)</f>
        <v>0</v>
      </c>
      <c r="E186" s="455">
        <f>SUM(E187:E189)</f>
        <v>0</v>
      </c>
      <c r="F186" s="455"/>
      <c r="G186" s="428">
        <f t="shared" si="23"/>
        <v>0</v>
      </c>
    </row>
    <row r="187" spans="1:7" ht="12.75" customHeight="1" x14ac:dyDescent="0.2">
      <c r="A187" s="278" t="s">
        <v>216</v>
      </c>
      <c r="B187" s="429" t="s">
        <v>858</v>
      </c>
      <c r="C187" s="474" t="s">
        <v>463</v>
      </c>
      <c r="D187" s="431"/>
      <c r="E187" s="413"/>
      <c r="F187" s="413"/>
      <c r="G187" s="413">
        <f t="shared" si="23"/>
        <v>0</v>
      </c>
    </row>
    <row r="188" spans="1:7" ht="12.75" customHeight="1" x14ac:dyDescent="0.2">
      <c r="A188" s="278" t="s">
        <v>217</v>
      </c>
      <c r="B188" s="429" t="s">
        <v>859</v>
      </c>
      <c r="C188" s="474" t="s">
        <v>407</v>
      </c>
      <c r="D188" s="410"/>
      <c r="E188" s="410"/>
      <c r="F188" s="413"/>
      <c r="G188" s="413">
        <f t="shared" si="23"/>
        <v>0</v>
      </c>
    </row>
    <row r="189" spans="1:7" ht="12.75" customHeight="1" thickBot="1" x14ac:dyDescent="0.25">
      <c r="A189" s="287" t="s">
        <v>218</v>
      </c>
      <c r="B189" s="482" t="s">
        <v>860</v>
      </c>
      <c r="C189" s="500" t="s">
        <v>462</v>
      </c>
      <c r="D189" s="412"/>
      <c r="E189" s="410"/>
      <c r="F189" s="413"/>
      <c r="G189" s="413">
        <f t="shared" si="23"/>
        <v>0</v>
      </c>
    </row>
    <row r="190" spans="1:7" ht="12.75" customHeight="1" thickBot="1" x14ac:dyDescent="0.25">
      <c r="A190" s="425" t="s">
        <v>20</v>
      </c>
      <c r="B190" s="426"/>
      <c r="C190" s="501" t="s">
        <v>400</v>
      </c>
      <c r="D190" s="455">
        <f>SUM(D191:D196)</f>
        <v>0</v>
      </c>
      <c r="E190" s="455">
        <f>SUM(E191:E196)</f>
        <v>0</v>
      </c>
      <c r="F190" s="455"/>
      <c r="G190" s="428">
        <f t="shared" si="23"/>
        <v>0</v>
      </c>
    </row>
    <row r="191" spans="1:7" ht="12.75" customHeight="1" x14ac:dyDescent="0.2">
      <c r="A191" s="278" t="s">
        <v>84</v>
      </c>
      <c r="B191" s="429" t="s">
        <v>861</v>
      </c>
      <c r="C191" s="474" t="s">
        <v>409</v>
      </c>
      <c r="D191" s="413"/>
      <c r="E191" s="413"/>
      <c r="F191" s="413"/>
      <c r="G191" s="413">
        <f t="shared" si="23"/>
        <v>0</v>
      </c>
    </row>
    <row r="192" spans="1:7" ht="12.75" customHeight="1" x14ac:dyDescent="0.2">
      <c r="A192" s="278" t="s">
        <v>85</v>
      </c>
      <c r="B192" s="429" t="s">
        <v>862</v>
      </c>
      <c r="C192" s="474" t="s">
        <v>401</v>
      </c>
      <c r="D192" s="410"/>
      <c r="E192" s="410"/>
      <c r="F192" s="413"/>
      <c r="G192" s="413">
        <f t="shared" si="23"/>
        <v>0</v>
      </c>
    </row>
    <row r="193" spans="1:7" ht="12.75" customHeight="1" x14ac:dyDescent="0.2">
      <c r="A193" s="278" t="s">
        <v>86</v>
      </c>
      <c r="B193" s="429" t="s">
        <v>863</v>
      </c>
      <c r="C193" s="474" t="s">
        <v>402</v>
      </c>
      <c r="D193" s="410"/>
      <c r="E193" s="410"/>
      <c r="F193" s="413"/>
      <c r="G193" s="413">
        <f t="shared" si="23"/>
        <v>0</v>
      </c>
    </row>
    <row r="194" spans="1:7" ht="12.75" customHeight="1" x14ac:dyDescent="0.2">
      <c r="A194" s="278" t="s">
        <v>151</v>
      </c>
      <c r="B194" s="429" t="s">
        <v>864</v>
      </c>
      <c r="C194" s="474" t="s">
        <v>461</v>
      </c>
      <c r="D194" s="410"/>
      <c r="E194" s="410"/>
      <c r="F194" s="413"/>
      <c r="G194" s="413">
        <f t="shared" si="23"/>
        <v>0</v>
      </c>
    </row>
    <row r="195" spans="1:7" ht="12.75" customHeight="1" x14ac:dyDescent="0.2">
      <c r="A195" s="278" t="s">
        <v>152</v>
      </c>
      <c r="B195" s="429" t="s">
        <v>865</v>
      </c>
      <c r="C195" s="474" t="s">
        <v>404</v>
      </c>
      <c r="D195" s="410"/>
      <c r="E195" s="410"/>
      <c r="F195" s="413"/>
      <c r="G195" s="413">
        <f t="shared" si="23"/>
        <v>0</v>
      </c>
    </row>
    <row r="196" spans="1:7" ht="12.75" customHeight="1" thickBot="1" x14ac:dyDescent="0.25">
      <c r="A196" s="287" t="s">
        <v>153</v>
      </c>
      <c r="B196" s="429" t="s">
        <v>866</v>
      </c>
      <c r="C196" s="500" t="s">
        <v>405</v>
      </c>
      <c r="D196" s="412"/>
      <c r="E196" s="412"/>
      <c r="F196" s="637"/>
      <c r="G196" s="413">
        <f t="shared" si="23"/>
        <v>0</v>
      </c>
    </row>
    <row r="197" spans="1:7" ht="12.75" customHeight="1" thickBot="1" x14ac:dyDescent="0.25">
      <c r="A197" s="425" t="s">
        <v>21</v>
      </c>
      <c r="B197" s="426"/>
      <c r="C197" s="501" t="s">
        <v>489</v>
      </c>
      <c r="D197" s="455">
        <f>SUM(D198:D202)</f>
        <v>0</v>
      </c>
      <c r="E197" s="455">
        <f>SUM(E198:E202)</f>
        <v>0</v>
      </c>
      <c r="F197" s="455"/>
      <c r="G197" s="439">
        <f t="shared" si="23"/>
        <v>0</v>
      </c>
    </row>
    <row r="198" spans="1:7" ht="12.75" customHeight="1" x14ac:dyDescent="0.2">
      <c r="A198" s="278" t="s">
        <v>87</v>
      </c>
      <c r="B198" s="429" t="s">
        <v>867</v>
      </c>
      <c r="C198" s="474" t="s">
        <v>322</v>
      </c>
      <c r="D198" s="413"/>
      <c r="E198" s="413"/>
      <c r="F198" s="413"/>
      <c r="G198" s="413">
        <f t="shared" si="23"/>
        <v>0</v>
      </c>
    </row>
    <row r="199" spans="1:7" ht="12.75" customHeight="1" x14ac:dyDescent="0.2">
      <c r="A199" s="278" t="s">
        <v>88</v>
      </c>
      <c r="B199" s="429" t="s">
        <v>868</v>
      </c>
      <c r="C199" s="474" t="s">
        <v>323</v>
      </c>
      <c r="D199" s="410"/>
      <c r="E199" s="410"/>
      <c r="F199" s="413"/>
      <c r="G199" s="413">
        <f t="shared" si="23"/>
        <v>0</v>
      </c>
    </row>
    <row r="200" spans="1:7" ht="12.75" customHeight="1" x14ac:dyDescent="0.2">
      <c r="A200" s="278" t="s">
        <v>236</v>
      </c>
      <c r="B200" s="429" t="s">
        <v>869</v>
      </c>
      <c r="C200" s="474" t="s">
        <v>488</v>
      </c>
      <c r="D200" s="410"/>
      <c r="E200" s="410"/>
      <c r="F200" s="413"/>
      <c r="G200" s="413">
        <f t="shared" si="23"/>
        <v>0</v>
      </c>
    </row>
    <row r="201" spans="1:7" ht="12.75" customHeight="1" x14ac:dyDescent="0.2">
      <c r="A201" s="278" t="s">
        <v>237</v>
      </c>
      <c r="B201" s="429" t="s">
        <v>870</v>
      </c>
      <c r="C201" s="474" t="s">
        <v>414</v>
      </c>
      <c r="D201" s="410"/>
      <c r="E201" s="410"/>
      <c r="F201" s="413"/>
      <c r="G201" s="413">
        <f t="shared" si="23"/>
        <v>0</v>
      </c>
    </row>
    <row r="202" spans="1:7" ht="12.75" customHeight="1" thickBot="1" x14ac:dyDescent="0.25">
      <c r="A202" s="287" t="s">
        <v>238</v>
      </c>
      <c r="B202" s="429" t="s">
        <v>871</v>
      </c>
      <c r="C202" s="500" t="s">
        <v>342</v>
      </c>
      <c r="D202" s="412"/>
      <c r="E202" s="410"/>
      <c r="F202" s="413"/>
      <c r="G202" s="413">
        <f t="shared" si="23"/>
        <v>0</v>
      </c>
    </row>
    <row r="203" spans="1:7" ht="12.75" customHeight="1" thickBot="1" x14ac:dyDescent="0.25">
      <c r="A203" s="425" t="s">
        <v>22</v>
      </c>
      <c r="B203" s="426"/>
      <c r="C203" s="501" t="s">
        <v>415</v>
      </c>
      <c r="D203" s="455">
        <f>SUM(D204:D208)</f>
        <v>0</v>
      </c>
      <c r="E203" s="455">
        <f>SUM(E204:E208)</f>
        <v>0</v>
      </c>
      <c r="F203" s="455"/>
      <c r="G203" s="502">
        <f t="shared" si="23"/>
        <v>0</v>
      </c>
    </row>
    <row r="204" spans="1:7" ht="12.75" customHeight="1" x14ac:dyDescent="0.2">
      <c r="A204" s="278" t="s">
        <v>89</v>
      </c>
      <c r="B204" s="429" t="s">
        <v>872</v>
      </c>
      <c r="C204" s="474" t="s">
        <v>410</v>
      </c>
      <c r="D204" s="413"/>
      <c r="E204" s="413"/>
      <c r="F204" s="413"/>
      <c r="G204" s="413">
        <f t="shared" si="23"/>
        <v>0</v>
      </c>
    </row>
    <row r="205" spans="1:7" ht="12.75" customHeight="1" x14ac:dyDescent="0.2">
      <c r="A205" s="278" t="s">
        <v>90</v>
      </c>
      <c r="B205" s="429" t="s">
        <v>873</v>
      </c>
      <c r="C205" s="474" t="s">
        <v>417</v>
      </c>
      <c r="D205" s="410"/>
      <c r="E205" s="410"/>
      <c r="F205" s="410"/>
      <c r="G205" s="410">
        <f t="shared" si="23"/>
        <v>0</v>
      </c>
    </row>
    <row r="206" spans="1:7" ht="12.75" customHeight="1" x14ac:dyDescent="0.2">
      <c r="A206" s="278" t="s">
        <v>248</v>
      </c>
      <c r="B206" s="429" t="s">
        <v>874</v>
      </c>
      <c r="C206" s="474" t="s">
        <v>412</v>
      </c>
      <c r="D206" s="410"/>
      <c r="E206" s="410"/>
      <c r="F206" s="410"/>
      <c r="G206" s="410">
        <f t="shared" si="23"/>
        <v>0</v>
      </c>
    </row>
    <row r="207" spans="1:7" ht="12.75" customHeight="1" x14ac:dyDescent="0.2">
      <c r="A207" s="278" t="s">
        <v>249</v>
      </c>
      <c r="B207" s="429" t="s">
        <v>875</v>
      </c>
      <c r="C207" s="474" t="s">
        <v>464</v>
      </c>
      <c r="D207" s="410"/>
      <c r="E207" s="410"/>
      <c r="F207" s="410"/>
      <c r="G207" s="410">
        <f t="shared" si="23"/>
        <v>0</v>
      </c>
    </row>
    <row r="208" spans="1:7" ht="12.75" customHeight="1" thickBot="1" x14ac:dyDescent="0.25">
      <c r="A208" s="287" t="s">
        <v>416</v>
      </c>
      <c r="B208" s="429" t="s">
        <v>876</v>
      </c>
      <c r="C208" s="500" t="s">
        <v>419</v>
      </c>
      <c r="D208" s="412"/>
      <c r="E208" s="411"/>
      <c r="F208" s="411"/>
      <c r="G208" s="410">
        <f t="shared" si="23"/>
        <v>0</v>
      </c>
    </row>
    <row r="209" spans="1:7" ht="12.75" customHeight="1" thickBot="1" x14ac:dyDescent="0.25">
      <c r="A209" s="503" t="s">
        <v>23</v>
      </c>
      <c r="B209" s="504" t="s">
        <v>851</v>
      </c>
      <c r="C209" s="501" t="s">
        <v>420</v>
      </c>
      <c r="D209" s="472"/>
      <c r="E209" s="502"/>
      <c r="F209" s="502"/>
      <c r="G209" s="502">
        <f t="shared" si="23"/>
        <v>0</v>
      </c>
    </row>
    <row r="210" spans="1:7" ht="12.75" customHeight="1" thickBot="1" x14ac:dyDescent="0.25">
      <c r="A210" s="503" t="s">
        <v>24</v>
      </c>
      <c r="B210" s="504" t="s">
        <v>877</v>
      </c>
      <c r="C210" s="501" t="s">
        <v>421</v>
      </c>
      <c r="D210" s="472"/>
      <c r="E210" s="502"/>
      <c r="F210" s="502"/>
      <c r="G210" s="502">
        <f t="shared" si="23"/>
        <v>0</v>
      </c>
    </row>
    <row r="211" spans="1:7" ht="12.75" customHeight="1" thickBot="1" x14ac:dyDescent="0.25">
      <c r="A211" s="448" t="s">
        <v>25</v>
      </c>
      <c r="B211" s="449"/>
      <c r="C211" s="496" t="s">
        <v>423</v>
      </c>
      <c r="D211" s="497">
        <f>SUM(D186,D190,D197,D203,D209,D210)</f>
        <v>0</v>
      </c>
      <c r="E211" s="497">
        <f>SUM(E186,E190,E197,E203,E209,E210)</f>
        <v>0</v>
      </c>
      <c r="F211" s="636"/>
      <c r="G211" s="505">
        <f t="shared" si="23"/>
        <v>0</v>
      </c>
    </row>
    <row r="212" spans="1:7" ht="12.75" customHeight="1" thickBot="1" x14ac:dyDescent="0.25">
      <c r="A212" s="506" t="s">
        <v>26</v>
      </c>
      <c r="B212" s="507"/>
      <c r="C212" s="508" t="s">
        <v>422</v>
      </c>
      <c r="D212" s="542">
        <f>SUM(D185,D211)</f>
        <v>131221797</v>
      </c>
      <c r="E212" s="542">
        <f t="shared" ref="E212:G212" si="25">SUM(E185,E211)</f>
        <v>21787076</v>
      </c>
      <c r="F212" s="542">
        <f t="shared" si="25"/>
        <v>11518183</v>
      </c>
      <c r="G212" s="542">
        <f t="shared" si="25"/>
        <v>164527056</v>
      </c>
    </row>
    <row r="213" spans="1:7" ht="12.75" customHeight="1" thickBot="1" x14ac:dyDescent="0.25">
      <c r="A213" s="244"/>
      <c r="B213" s="244"/>
      <c r="C213" s="245"/>
      <c r="D213" s="468"/>
      <c r="E213" s="246"/>
      <c r="F213" s="246"/>
      <c r="G213" s="246"/>
    </row>
    <row r="214" spans="1:7" ht="12.75" customHeight="1" thickBot="1" x14ac:dyDescent="0.25">
      <c r="A214" s="716" t="s">
        <v>465</v>
      </c>
      <c r="B214" s="717"/>
      <c r="C214" s="718"/>
      <c r="D214" s="543">
        <v>26</v>
      </c>
      <c r="E214" s="86"/>
      <c r="F214" s="86"/>
      <c r="G214" s="86">
        <f>SUM(D214:E214)</f>
        <v>26</v>
      </c>
    </row>
    <row r="215" spans="1:7" ht="12.75" customHeight="1" thickBot="1" x14ac:dyDescent="0.25">
      <c r="A215" s="716" t="s">
        <v>174</v>
      </c>
      <c r="B215" s="717"/>
      <c r="C215" s="718"/>
      <c r="D215" s="509"/>
      <c r="E215" s="86"/>
      <c r="F215" s="86"/>
      <c r="G215" s="86">
        <f>SUM(D215:E215)</f>
        <v>0</v>
      </c>
    </row>
  </sheetData>
  <sheetProtection formatCells="0"/>
  <customSheetViews>
    <customSheetView guid="{97FEE8B0-D789-49A2-9B6A-B24783AB39CA}" scale="130" topLeftCell="A28">
      <selection activeCell="G37" sqref="G3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5">
    <mergeCell ref="D1:G2"/>
    <mergeCell ref="A6:G6"/>
    <mergeCell ref="A94:G94"/>
    <mergeCell ref="A214:C214"/>
    <mergeCell ref="A215:C215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fitToHeight="0" orientation="portrait" r:id="rId2"/>
  <headerFooter alignWithMargins="0">
    <oddHeader xml:space="preserve">&amp;C3.2. sz. melléklet a ..../..... (.) sz.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61"/>
  <sheetViews>
    <sheetView view="pageBreakPreview" zoomScaleNormal="130" zoomScaleSheetLayoutView="100" workbookViewId="0">
      <selection activeCell="M41" sqref="M41"/>
    </sheetView>
  </sheetViews>
  <sheetFormatPr defaultRowHeight="12.75" x14ac:dyDescent="0.2"/>
  <cols>
    <col min="1" max="1" width="13.83203125" style="152" customWidth="1"/>
    <col min="2" max="2" width="55.33203125" style="153" customWidth="1"/>
    <col min="3" max="6" width="12.83203125" style="153" customWidth="1"/>
    <col min="7" max="16384" width="9.33203125" style="153"/>
  </cols>
  <sheetData>
    <row r="1" spans="1:6" s="132" customFormat="1" ht="21" customHeight="1" thickBot="1" x14ac:dyDescent="0.25">
      <c r="A1" s="131"/>
      <c r="B1" s="133"/>
      <c r="C1" s="365" t="str">
        <f>+CONCATENATE("9.2.1. melléklet a ……/",LEFT(ÖSSZEFÜGGÉSEK!A5,4),". (….) önkormányzati rendelethez")</f>
        <v>9.2.1. melléklet a ……/2018. (….) önkormányzati rendelethez</v>
      </c>
      <c r="D1" s="365"/>
      <c r="E1" s="365"/>
      <c r="F1" s="365"/>
    </row>
    <row r="2" spans="1:6" s="298" customFormat="1" ht="25.5" customHeight="1" x14ac:dyDescent="0.2">
      <c r="A2" s="256" t="s">
        <v>172</v>
      </c>
      <c r="B2" s="210" t="s">
        <v>350</v>
      </c>
      <c r="C2" s="224" t="s">
        <v>57</v>
      </c>
      <c r="D2" s="224" t="s">
        <v>58</v>
      </c>
      <c r="E2" s="224"/>
      <c r="F2" s="224" t="s">
        <v>381</v>
      </c>
    </row>
    <row r="3" spans="1:6" s="298" customFormat="1" ht="24.75" thickBot="1" x14ac:dyDescent="0.25">
      <c r="A3" s="292" t="s">
        <v>171</v>
      </c>
      <c r="B3" s="211" t="s">
        <v>369</v>
      </c>
      <c r="C3" s="225" t="s">
        <v>52</v>
      </c>
      <c r="D3" s="225" t="s">
        <v>57</v>
      </c>
      <c r="E3" s="225"/>
      <c r="F3" s="225" t="s">
        <v>58</v>
      </c>
    </row>
    <row r="4" spans="1:6" s="299" customFormat="1" ht="15.95" customHeight="1" thickBot="1" x14ac:dyDescent="0.3">
      <c r="A4" s="135"/>
      <c r="B4" s="135"/>
      <c r="C4" s="136" t="e">
        <f>'3.2. sz. mell'!#REF!</f>
        <v>#REF!</v>
      </c>
      <c r="D4" s="136"/>
      <c r="E4" s="136"/>
      <c r="F4" s="136"/>
    </row>
    <row r="5" spans="1:6" ht="24.75" thickBot="1" x14ac:dyDescent="0.25">
      <c r="A5" s="257" t="s">
        <v>173</v>
      </c>
      <c r="B5" s="137" t="s">
        <v>508</v>
      </c>
      <c r="C5" s="138" t="s">
        <v>53</v>
      </c>
      <c r="D5" s="138" t="s">
        <v>596</v>
      </c>
      <c r="E5" s="138" t="s">
        <v>595</v>
      </c>
      <c r="F5" s="138" t="s">
        <v>594</v>
      </c>
    </row>
    <row r="6" spans="1:6" s="300" customFormat="1" ht="12.95" customHeight="1" thickBot="1" x14ac:dyDescent="0.25">
      <c r="A6" s="116"/>
      <c r="B6" s="117" t="s">
        <v>443</v>
      </c>
      <c r="C6" s="118" t="s">
        <v>444</v>
      </c>
      <c r="D6" s="118" t="s">
        <v>445</v>
      </c>
      <c r="E6" s="118"/>
      <c r="F6" s="118" t="s">
        <v>447</v>
      </c>
    </row>
    <row r="7" spans="1:6" s="300" customFormat="1" ht="15.95" customHeight="1" thickBot="1" x14ac:dyDescent="0.25">
      <c r="A7" s="139"/>
      <c r="B7" s="140" t="s">
        <v>54</v>
      </c>
      <c r="C7" s="141"/>
      <c r="D7" s="141"/>
      <c r="E7" s="141"/>
      <c r="F7" s="141"/>
    </row>
    <row r="8" spans="1:6" s="226" customFormat="1" ht="12" customHeight="1" thickBot="1" x14ac:dyDescent="0.25">
      <c r="A8" s="116" t="s">
        <v>16</v>
      </c>
      <c r="B8" s="142" t="s">
        <v>466</v>
      </c>
      <c r="C8" s="203">
        <f>SUM(C9:C19)</f>
        <v>153000</v>
      </c>
      <c r="D8" s="397">
        <f>SUM(D9:D19)</f>
        <v>0</v>
      </c>
      <c r="E8" s="397"/>
      <c r="F8" s="397">
        <f>SUM(F9:F19)</f>
        <v>153000</v>
      </c>
    </row>
    <row r="9" spans="1:6" s="226" customFormat="1" ht="12" customHeight="1" x14ac:dyDescent="0.2">
      <c r="A9" s="293" t="s">
        <v>91</v>
      </c>
      <c r="B9" s="8" t="s">
        <v>225</v>
      </c>
      <c r="C9" s="399"/>
      <c r="D9" s="199"/>
      <c r="E9" s="199"/>
      <c r="F9" s="199"/>
    </row>
    <row r="10" spans="1:6" s="226" customFormat="1" ht="12" customHeight="1" x14ac:dyDescent="0.2">
      <c r="A10" s="294" t="s">
        <v>92</v>
      </c>
      <c r="B10" s="6" t="s">
        <v>226</v>
      </c>
      <c r="C10" s="200">
        <v>153000</v>
      </c>
      <c r="D10" s="199"/>
      <c r="E10" s="199"/>
      <c r="F10" s="199">
        <f>SUM(C10:D10)</f>
        <v>153000</v>
      </c>
    </row>
    <row r="11" spans="1:6" s="226" customFormat="1" ht="12" customHeight="1" x14ac:dyDescent="0.2">
      <c r="A11" s="294" t="s">
        <v>93</v>
      </c>
      <c r="B11" s="6" t="s">
        <v>227</v>
      </c>
      <c r="C11" s="200"/>
      <c r="D11" s="199"/>
      <c r="E11" s="199"/>
      <c r="F11" s="199"/>
    </row>
    <row r="12" spans="1:6" s="226" customFormat="1" ht="12" customHeight="1" x14ac:dyDescent="0.2">
      <c r="A12" s="294" t="s">
        <v>94</v>
      </c>
      <c r="B12" s="6" t="s">
        <v>228</v>
      </c>
      <c r="C12" s="200"/>
      <c r="D12" s="199"/>
      <c r="E12" s="199"/>
      <c r="F12" s="199"/>
    </row>
    <row r="13" spans="1:6" s="226" customFormat="1" ht="12" customHeight="1" x14ac:dyDescent="0.2">
      <c r="A13" s="294" t="s">
        <v>126</v>
      </c>
      <c r="B13" s="6" t="s">
        <v>229</v>
      </c>
      <c r="C13" s="200"/>
      <c r="D13" s="199"/>
      <c r="E13" s="199"/>
      <c r="F13" s="199"/>
    </row>
    <row r="14" spans="1:6" s="226" customFormat="1" ht="12" customHeight="1" x14ac:dyDescent="0.2">
      <c r="A14" s="294" t="s">
        <v>95</v>
      </c>
      <c r="B14" s="6" t="s">
        <v>351</v>
      </c>
      <c r="C14" s="200"/>
      <c r="D14" s="199"/>
      <c r="E14" s="199"/>
      <c r="F14" s="199"/>
    </row>
    <row r="15" spans="1:6" s="226" customFormat="1" ht="12" customHeight="1" x14ac:dyDescent="0.2">
      <c r="A15" s="294" t="s">
        <v>96</v>
      </c>
      <c r="B15" s="5" t="s">
        <v>352</v>
      </c>
      <c r="C15" s="200"/>
      <c r="D15" s="199"/>
      <c r="E15" s="199"/>
      <c r="F15" s="199"/>
    </row>
    <row r="16" spans="1:6" s="226" customFormat="1" ht="12" customHeight="1" x14ac:dyDescent="0.2">
      <c r="A16" s="294" t="s">
        <v>106</v>
      </c>
      <c r="B16" s="6" t="s">
        <v>232</v>
      </c>
      <c r="C16" s="247"/>
      <c r="D16" s="199"/>
      <c r="E16" s="199"/>
      <c r="F16" s="199"/>
    </row>
    <row r="17" spans="1:6" s="301" customFormat="1" ht="12" customHeight="1" x14ac:dyDescent="0.2">
      <c r="A17" s="294" t="s">
        <v>107</v>
      </c>
      <c r="B17" s="6" t="s">
        <v>233</v>
      </c>
      <c r="C17" s="200"/>
      <c r="D17" s="199"/>
      <c r="E17" s="199"/>
      <c r="F17" s="199"/>
    </row>
    <row r="18" spans="1:6" s="301" customFormat="1" ht="12" customHeight="1" x14ac:dyDescent="0.2">
      <c r="A18" s="294" t="s">
        <v>108</v>
      </c>
      <c r="B18" s="6" t="s">
        <v>386</v>
      </c>
      <c r="C18" s="400"/>
      <c r="D18" s="199"/>
      <c r="E18" s="199"/>
      <c r="F18" s="199"/>
    </row>
    <row r="19" spans="1:6" s="301" customFormat="1" ht="12" customHeight="1" thickBot="1" x14ac:dyDescent="0.25">
      <c r="A19" s="294" t="s">
        <v>109</v>
      </c>
      <c r="B19" s="5" t="s">
        <v>234</v>
      </c>
      <c r="C19" s="400"/>
      <c r="D19" s="396"/>
      <c r="E19" s="396"/>
      <c r="F19" s="396"/>
    </row>
    <row r="20" spans="1:6" s="226" customFormat="1" ht="18.75" customHeight="1" thickBot="1" x14ac:dyDescent="0.25">
      <c r="A20" s="116" t="s">
        <v>17</v>
      </c>
      <c r="B20" s="142" t="s">
        <v>353</v>
      </c>
      <c r="C20" s="203">
        <f>SUM(C21:C23)</f>
        <v>0</v>
      </c>
      <c r="D20" s="203">
        <f>SUM(D21:D23)</f>
        <v>0</v>
      </c>
      <c r="E20" s="203">
        <f>SUM(E21:E23)</f>
        <v>1367903</v>
      </c>
      <c r="F20" s="203">
        <f>SUM(F21:F23)</f>
        <v>1367903</v>
      </c>
    </row>
    <row r="21" spans="1:6" s="301" customFormat="1" ht="12" customHeight="1" x14ac:dyDescent="0.2">
      <c r="A21" s="294" t="s">
        <v>97</v>
      </c>
      <c r="B21" s="7" t="s">
        <v>206</v>
      </c>
      <c r="C21" s="200"/>
      <c r="D21" s="199"/>
      <c r="E21" s="199"/>
      <c r="F21" s="199"/>
    </row>
    <row r="22" spans="1:6" s="301" customFormat="1" ht="12" customHeight="1" x14ac:dyDescent="0.2">
      <c r="A22" s="294" t="s">
        <v>98</v>
      </c>
      <c r="B22" s="6" t="s">
        <v>354</v>
      </c>
      <c r="C22" s="200"/>
      <c r="D22" s="199"/>
      <c r="E22" s="199"/>
      <c r="F22" s="199"/>
    </row>
    <row r="23" spans="1:6" s="301" customFormat="1" ht="19.5" customHeight="1" x14ac:dyDescent="0.2">
      <c r="A23" s="294" t="s">
        <v>99</v>
      </c>
      <c r="B23" s="6" t="s">
        <v>355</v>
      </c>
      <c r="C23" s="200"/>
      <c r="D23" s="199"/>
      <c r="E23" s="199">
        <v>1367903</v>
      </c>
      <c r="F23" s="199">
        <f>SUM(C23:E23)</f>
        <v>1367903</v>
      </c>
    </row>
    <row r="24" spans="1:6" s="301" customFormat="1" ht="12" customHeight="1" thickBot="1" x14ac:dyDescent="0.25">
      <c r="A24" s="294" t="s">
        <v>100</v>
      </c>
      <c r="B24" s="6" t="s">
        <v>467</v>
      </c>
      <c r="C24" s="200"/>
      <c r="D24" s="396"/>
      <c r="E24" s="396"/>
      <c r="F24" s="396"/>
    </row>
    <row r="25" spans="1:6" s="301" customFormat="1" ht="12" customHeight="1" thickBot="1" x14ac:dyDescent="0.25">
      <c r="A25" s="122" t="s">
        <v>18</v>
      </c>
      <c r="B25" s="88" t="s">
        <v>150</v>
      </c>
      <c r="C25" s="207"/>
      <c r="D25" s="207"/>
      <c r="E25" s="207"/>
      <c r="F25" s="207"/>
    </row>
    <row r="26" spans="1:6" s="301" customFormat="1" ht="12" customHeight="1" thickBot="1" x14ac:dyDescent="0.25">
      <c r="A26" s="122" t="s">
        <v>19</v>
      </c>
      <c r="B26" s="88" t="s">
        <v>468</v>
      </c>
      <c r="C26" s="203">
        <f>+C27+C28+C29</f>
        <v>0</v>
      </c>
      <c r="D26" s="397">
        <f>+D27+D28+D29</f>
        <v>0</v>
      </c>
      <c r="E26" s="397"/>
      <c r="F26" s="397">
        <f>+F27+F28+F29</f>
        <v>0</v>
      </c>
    </row>
    <row r="27" spans="1:6" s="301" customFormat="1" ht="12" customHeight="1" x14ac:dyDescent="0.2">
      <c r="A27" s="295" t="s">
        <v>216</v>
      </c>
      <c r="B27" s="296" t="s">
        <v>211</v>
      </c>
      <c r="C27" s="398"/>
      <c r="D27" s="54"/>
      <c r="E27" s="54"/>
      <c r="F27" s="54"/>
    </row>
    <row r="28" spans="1:6" s="301" customFormat="1" ht="12" customHeight="1" x14ac:dyDescent="0.2">
      <c r="A28" s="295" t="s">
        <v>217</v>
      </c>
      <c r="B28" s="296" t="s">
        <v>354</v>
      </c>
      <c r="C28" s="200"/>
      <c r="D28" s="199"/>
      <c r="E28" s="199"/>
      <c r="F28" s="199"/>
    </row>
    <row r="29" spans="1:6" s="301" customFormat="1" ht="12" customHeight="1" x14ac:dyDescent="0.2">
      <c r="A29" s="295" t="s">
        <v>218</v>
      </c>
      <c r="B29" s="297" t="s">
        <v>357</v>
      </c>
      <c r="C29" s="200"/>
      <c r="D29" s="199"/>
      <c r="E29" s="199"/>
      <c r="F29" s="199"/>
    </row>
    <row r="30" spans="1:6" s="301" customFormat="1" ht="12" customHeight="1" thickBot="1" x14ac:dyDescent="0.25">
      <c r="A30" s="294" t="s">
        <v>219</v>
      </c>
      <c r="B30" s="103" t="s">
        <v>469</v>
      </c>
      <c r="C30" s="401"/>
      <c r="D30" s="58"/>
      <c r="E30" s="58"/>
      <c r="F30" s="58"/>
    </row>
    <row r="31" spans="1:6" s="301" customFormat="1" ht="12" customHeight="1" thickBot="1" x14ac:dyDescent="0.25">
      <c r="A31" s="122" t="s">
        <v>20</v>
      </c>
      <c r="B31" s="88" t="s">
        <v>358</v>
      </c>
      <c r="C31" s="203">
        <f>+C32+C33+C34</f>
        <v>0</v>
      </c>
      <c r="D31" s="397">
        <f>+D32+D33+D34</f>
        <v>0</v>
      </c>
      <c r="E31" s="397"/>
      <c r="F31" s="397">
        <f>+F32+F33+F34</f>
        <v>0</v>
      </c>
    </row>
    <row r="32" spans="1:6" s="301" customFormat="1" ht="12" customHeight="1" x14ac:dyDescent="0.2">
      <c r="A32" s="295" t="s">
        <v>84</v>
      </c>
      <c r="B32" s="296" t="s">
        <v>239</v>
      </c>
      <c r="C32" s="398"/>
      <c r="D32" s="54"/>
      <c r="E32" s="54"/>
      <c r="F32" s="54"/>
    </row>
    <row r="33" spans="1:6" s="301" customFormat="1" ht="12" customHeight="1" x14ac:dyDescent="0.2">
      <c r="A33" s="295" t="s">
        <v>85</v>
      </c>
      <c r="B33" s="297" t="s">
        <v>240</v>
      </c>
      <c r="C33" s="402"/>
      <c r="D33" s="54"/>
      <c r="E33" s="54"/>
      <c r="F33" s="54"/>
    </row>
    <row r="34" spans="1:6" s="301" customFormat="1" ht="12" customHeight="1" thickBot="1" x14ac:dyDescent="0.25">
      <c r="A34" s="294" t="s">
        <v>86</v>
      </c>
      <c r="B34" s="103" t="s">
        <v>241</v>
      </c>
      <c r="C34" s="401"/>
      <c r="D34" s="58"/>
      <c r="E34" s="58"/>
      <c r="F34" s="58"/>
    </row>
    <row r="35" spans="1:6" s="226" customFormat="1" ht="12" customHeight="1" thickBot="1" x14ac:dyDescent="0.25">
      <c r="A35" s="122" t="s">
        <v>21</v>
      </c>
      <c r="B35" s="88" t="s">
        <v>327</v>
      </c>
      <c r="C35" s="207"/>
      <c r="D35" s="207"/>
      <c r="E35" s="207"/>
      <c r="F35" s="207"/>
    </row>
    <row r="36" spans="1:6" s="226" customFormat="1" ht="12" customHeight="1" thickBot="1" x14ac:dyDescent="0.25">
      <c r="A36" s="122" t="s">
        <v>22</v>
      </c>
      <c r="B36" s="88" t="s">
        <v>359</v>
      </c>
      <c r="C36" s="217"/>
      <c r="D36" s="217"/>
      <c r="E36" s="217"/>
      <c r="F36" s="217"/>
    </row>
    <row r="37" spans="1:6" s="226" customFormat="1" ht="12" customHeight="1" thickBot="1" x14ac:dyDescent="0.25">
      <c r="A37" s="116" t="s">
        <v>23</v>
      </c>
      <c r="B37" s="88" t="s">
        <v>360</v>
      </c>
      <c r="C37" s="218">
        <f>+C8+C20+C25+C26+C31+C35+C36</f>
        <v>153000</v>
      </c>
      <c r="D37" s="218">
        <f>+D8+D20+D25+D26+D31+D35+D36</f>
        <v>0</v>
      </c>
      <c r="E37" s="218">
        <f>+E8+E20+E25+E26+E31+E35+E36</f>
        <v>1367903</v>
      </c>
      <c r="F37" s="218">
        <f>+F8+F20+F25+F26+F31+F35+F36</f>
        <v>1520903</v>
      </c>
    </row>
    <row r="38" spans="1:6" s="226" customFormat="1" ht="12" customHeight="1" thickBot="1" x14ac:dyDescent="0.25">
      <c r="A38" s="143" t="s">
        <v>24</v>
      </c>
      <c r="B38" s="88" t="s">
        <v>361</v>
      </c>
      <c r="C38" s="218">
        <f>+C39+C40+C41</f>
        <v>71491450</v>
      </c>
      <c r="D38" s="218">
        <f>+D39+D40+D41</f>
        <v>654000</v>
      </c>
      <c r="E38" s="218">
        <f>+E39+E40+E41</f>
        <v>5038678</v>
      </c>
      <c r="F38" s="218">
        <f>+F39+F40+F41</f>
        <v>77184128</v>
      </c>
    </row>
    <row r="39" spans="1:6" s="226" customFormat="1" ht="12" customHeight="1" x14ac:dyDescent="0.2">
      <c r="A39" s="295" t="s">
        <v>362</v>
      </c>
      <c r="B39" s="296" t="s">
        <v>189</v>
      </c>
      <c r="C39" s="52">
        <v>170000</v>
      </c>
      <c r="D39" s="52"/>
      <c r="E39" s="52">
        <v>38678</v>
      </c>
      <c r="F39" s="52">
        <f>SUM(C39:E39)</f>
        <v>208678</v>
      </c>
    </row>
    <row r="40" spans="1:6" s="226" customFormat="1" ht="12" customHeight="1" x14ac:dyDescent="0.2">
      <c r="A40" s="295" t="s">
        <v>363</v>
      </c>
      <c r="B40" s="297" t="s">
        <v>0</v>
      </c>
      <c r="C40" s="204"/>
      <c r="D40" s="204"/>
      <c r="E40" s="204"/>
      <c r="F40" s="52">
        <f>SUM(C40:E40)</f>
        <v>0</v>
      </c>
    </row>
    <row r="41" spans="1:6" s="301" customFormat="1" ht="12" customHeight="1" thickBot="1" x14ac:dyDescent="0.25">
      <c r="A41" s="294" t="s">
        <v>364</v>
      </c>
      <c r="B41" s="103" t="s">
        <v>365</v>
      </c>
      <c r="C41" s="59">
        <v>71321450</v>
      </c>
      <c r="D41" s="59">
        <v>654000</v>
      </c>
      <c r="E41" s="59">
        <v>5000000</v>
      </c>
      <c r="F41" s="52">
        <f>SUM(C41:E41)</f>
        <v>76975450</v>
      </c>
    </row>
    <row r="42" spans="1:6" s="301" customFormat="1" ht="15" customHeight="1" thickBot="1" x14ac:dyDescent="0.25">
      <c r="A42" s="143" t="s">
        <v>25</v>
      </c>
      <c r="B42" s="144" t="s">
        <v>366</v>
      </c>
      <c r="C42" s="221">
        <f>+C37+C38</f>
        <v>71644450</v>
      </c>
      <c r="D42" s="221">
        <f>+D37+D38</f>
        <v>654000</v>
      </c>
      <c r="E42" s="221">
        <f>+E37+E38</f>
        <v>6406581</v>
      </c>
      <c r="F42" s="221">
        <f>+F37+F38</f>
        <v>78705031</v>
      </c>
    </row>
    <row r="43" spans="1:6" s="301" customFormat="1" ht="15" customHeight="1" x14ac:dyDescent="0.2">
      <c r="A43" s="145"/>
      <c r="B43" s="146"/>
      <c r="C43" s="219"/>
      <c r="D43" s="219"/>
      <c r="E43" s="219"/>
      <c r="F43" s="219"/>
    </row>
    <row r="44" spans="1:6" ht="13.5" thickBot="1" x14ac:dyDescent="0.25">
      <c r="A44" s="147"/>
      <c r="B44" s="148"/>
      <c r="C44" s="220"/>
      <c r="D44" s="220"/>
      <c r="E44" s="220"/>
      <c r="F44" s="220"/>
    </row>
    <row r="45" spans="1:6" s="300" customFormat="1" ht="16.5" customHeight="1" thickBot="1" x14ac:dyDescent="0.25">
      <c r="A45" s="149"/>
      <c r="B45" s="150" t="s">
        <v>55</v>
      </c>
      <c r="C45" s="221"/>
      <c r="D45" s="221"/>
      <c r="E45" s="221"/>
      <c r="F45" s="221"/>
    </row>
    <row r="46" spans="1:6" s="302" customFormat="1" ht="12" customHeight="1" thickBot="1" x14ac:dyDescent="0.25">
      <c r="A46" s="122" t="s">
        <v>16</v>
      </c>
      <c r="B46" s="88" t="s">
        <v>367</v>
      </c>
      <c r="C46" s="203">
        <f>SUM(C47:C51)</f>
        <v>71290450</v>
      </c>
      <c r="D46" s="203">
        <f>SUM(D47:D51)</f>
        <v>654000</v>
      </c>
      <c r="E46" s="203">
        <f>SUM(E47:E51)</f>
        <v>6406581</v>
      </c>
      <c r="F46" s="203">
        <f>SUM(F47:F51)</f>
        <v>78351031</v>
      </c>
    </row>
    <row r="47" spans="1:6" ht="12" customHeight="1" x14ac:dyDescent="0.2">
      <c r="A47" s="294" t="s">
        <v>91</v>
      </c>
      <c r="B47" s="7" t="s">
        <v>47</v>
      </c>
      <c r="C47" s="398">
        <v>49669800</v>
      </c>
      <c r="D47" s="54">
        <v>547280</v>
      </c>
      <c r="E47" s="54">
        <v>1760000</v>
      </c>
      <c r="F47" s="54">
        <f>SUM(C47:E47)</f>
        <v>51977080</v>
      </c>
    </row>
    <row r="48" spans="1:6" ht="12" customHeight="1" x14ac:dyDescent="0.2">
      <c r="A48" s="294" t="s">
        <v>92</v>
      </c>
      <c r="B48" s="6" t="s">
        <v>159</v>
      </c>
      <c r="C48" s="403">
        <v>9785000</v>
      </c>
      <c r="D48" s="54">
        <v>106720</v>
      </c>
      <c r="E48" s="54">
        <v>414803</v>
      </c>
      <c r="F48" s="54">
        <f>SUM(C48:E48)</f>
        <v>10306523</v>
      </c>
    </row>
    <row r="49" spans="1:6" ht="12" customHeight="1" x14ac:dyDescent="0.2">
      <c r="A49" s="294" t="s">
        <v>93</v>
      </c>
      <c r="B49" s="6" t="s">
        <v>124</v>
      </c>
      <c r="C49" s="403">
        <v>11435650</v>
      </c>
      <c r="D49" s="54"/>
      <c r="E49" s="54">
        <v>4165778</v>
      </c>
      <c r="F49" s="54">
        <f>SUM(C49:E49)</f>
        <v>15601428</v>
      </c>
    </row>
    <row r="50" spans="1:6" ht="12" customHeight="1" x14ac:dyDescent="0.2">
      <c r="A50" s="294" t="s">
        <v>94</v>
      </c>
      <c r="B50" s="6" t="s">
        <v>160</v>
      </c>
      <c r="C50" s="403">
        <v>400000</v>
      </c>
      <c r="D50" s="54"/>
      <c r="E50" s="54"/>
      <c r="F50" s="54">
        <f>SUM(C50:E50)</f>
        <v>400000</v>
      </c>
    </row>
    <row r="51" spans="1:6" ht="12" customHeight="1" thickBot="1" x14ac:dyDescent="0.25">
      <c r="A51" s="294" t="s">
        <v>126</v>
      </c>
      <c r="B51" s="6" t="s">
        <v>161</v>
      </c>
      <c r="C51" s="403"/>
      <c r="D51" s="58"/>
      <c r="E51" s="407">
        <v>66000</v>
      </c>
      <c r="F51" s="54">
        <f>SUM(C51:E51)</f>
        <v>66000</v>
      </c>
    </row>
    <row r="52" spans="1:6" ht="12" customHeight="1" thickBot="1" x14ac:dyDescent="0.25">
      <c r="A52" s="122" t="s">
        <v>17</v>
      </c>
      <c r="B52" s="88" t="s">
        <v>368</v>
      </c>
      <c r="C52" s="203">
        <f>SUM(C53:C55)</f>
        <v>354000</v>
      </c>
      <c r="D52" s="203">
        <f>SUM(D53:D55)</f>
        <v>0</v>
      </c>
      <c r="E52" s="203">
        <f>SUM(E53:E55)</f>
        <v>0</v>
      </c>
      <c r="F52" s="397">
        <f>SUM(F53:F55)</f>
        <v>354000</v>
      </c>
    </row>
    <row r="53" spans="1:6" s="302" customFormat="1" ht="12" customHeight="1" x14ac:dyDescent="0.2">
      <c r="A53" s="294" t="s">
        <v>97</v>
      </c>
      <c r="B53" s="7" t="s">
        <v>182</v>
      </c>
      <c r="C53" s="398">
        <v>354000</v>
      </c>
      <c r="D53" s="54"/>
      <c r="E53" s="54"/>
      <c r="F53" s="54">
        <f>SUM(C53:D53)</f>
        <v>354000</v>
      </c>
    </row>
    <row r="54" spans="1:6" ht="12" customHeight="1" x14ac:dyDescent="0.2">
      <c r="A54" s="294" t="s">
        <v>98</v>
      </c>
      <c r="B54" s="6" t="s">
        <v>163</v>
      </c>
      <c r="C54" s="403"/>
      <c r="D54" s="54"/>
      <c r="E54" s="54"/>
      <c r="F54" s="54"/>
    </row>
    <row r="55" spans="1:6" ht="12" customHeight="1" x14ac:dyDescent="0.2">
      <c r="A55" s="294" t="s">
        <v>99</v>
      </c>
      <c r="B55" s="6" t="s">
        <v>56</v>
      </c>
      <c r="C55" s="403"/>
      <c r="D55" s="54"/>
      <c r="E55" s="54"/>
      <c r="F55" s="54"/>
    </row>
    <row r="56" spans="1:6" ht="12" customHeight="1" thickBot="1" x14ac:dyDescent="0.25">
      <c r="A56" s="294" t="s">
        <v>100</v>
      </c>
      <c r="B56" s="6" t="s">
        <v>470</v>
      </c>
      <c r="C56" s="403"/>
      <c r="D56" s="58"/>
      <c r="E56" s="58"/>
      <c r="F56" s="58"/>
    </row>
    <row r="57" spans="1:6" ht="15" customHeight="1" thickBot="1" x14ac:dyDescent="0.25">
      <c r="A57" s="122" t="s">
        <v>18</v>
      </c>
      <c r="B57" s="88" t="s">
        <v>10</v>
      </c>
      <c r="C57" s="207"/>
      <c r="D57" s="404"/>
      <c r="E57" s="404"/>
      <c r="F57" s="404"/>
    </row>
    <row r="58" spans="1:6" ht="13.5" thickBot="1" x14ac:dyDescent="0.25">
      <c r="A58" s="122" t="s">
        <v>19</v>
      </c>
      <c r="B58" s="151" t="s">
        <v>477</v>
      </c>
      <c r="C58" s="222">
        <f>+C46+C52+C57</f>
        <v>71644450</v>
      </c>
      <c r="D58" s="222">
        <f>+D46+D52+D57</f>
        <v>654000</v>
      </c>
      <c r="E58" s="222">
        <f>+E46+E52+E57</f>
        <v>6406581</v>
      </c>
      <c r="F58" s="222">
        <f>+F46+F52+F57</f>
        <v>78705031</v>
      </c>
    </row>
    <row r="59" spans="1:6" ht="15" customHeight="1" thickBot="1" x14ac:dyDescent="0.25">
      <c r="C59" s="223"/>
      <c r="D59" s="223"/>
      <c r="E59" s="223"/>
      <c r="F59" s="223"/>
    </row>
    <row r="60" spans="1:6" ht="14.25" customHeight="1" thickBot="1" x14ac:dyDescent="0.25">
      <c r="A60" s="154" t="s">
        <v>465</v>
      </c>
      <c r="B60" s="155"/>
      <c r="C60" s="86">
        <v>14</v>
      </c>
      <c r="D60" s="395"/>
      <c r="E60" s="395"/>
      <c r="F60" s="395"/>
    </row>
    <row r="61" spans="1:6" ht="13.5" thickBot="1" x14ac:dyDescent="0.25">
      <c r="A61" s="154" t="s">
        <v>174</v>
      </c>
      <c r="B61" s="155"/>
      <c r="C61" s="86">
        <v>0</v>
      </c>
      <c r="D61" s="395"/>
      <c r="E61" s="395"/>
      <c r="F61" s="395"/>
    </row>
  </sheetData>
  <sheetProtection formatCells="0"/>
  <customSheetViews>
    <customSheetView guid="{97FEE8B0-D789-49A2-9B6A-B24783AB39CA}" scale="130" topLeftCell="A22">
      <selection activeCell="G62" sqref="G62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62"/>
  <sheetViews>
    <sheetView view="pageBreakPreview" topLeftCell="A7" zoomScaleNormal="100" zoomScaleSheetLayoutView="100" workbookViewId="0">
      <selection activeCell="O36" sqref="O36"/>
    </sheetView>
  </sheetViews>
  <sheetFormatPr defaultRowHeight="12.75" x14ac:dyDescent="0.2"/>
  <cols>
    <col min="1" max="1" width="13.83203125" style="152" customWidth="1"/>
    <col min="2" max="2" width="48.6640625" style="153" customWidth="1"/>
    <col min="3" max="6" width="12.83203125" style="153" customWidth="1"/>
    <col min="7" max="16384" width="9.33203125" style="153"/>
  </cols>
  <sheetData>
    <row r="1" spans="1:8" s="132" customFormat="1" ht="21" customHeight="1" thickBot="1" x14ac:dyDescent="0.25">
      <c r="A1" s="131"/>
      <c r="B1" s="133"/>
      <c r="C1" s="365" t="str">
        <f>+CONCATENATE("9.2.2. melléklet a ……/",LEFT(ÖSSZEFÜGGÉSEK!A5,4),". (….) önkormányzati rendelethez")</f>
        <v>9.2.2. melléklet a ……/2018. (….) önkormányzati rendelethez</v>
      </c>
      <c r="D1" s="365"/>
      <c r="E1" s="365"/>
      <c r="F1" s="365"/>
    </row>
    <row r="2" spans="1:8" s="298" customFormat="1" ht="25.5" customHeight="1" x14ac:dyDescent="0.2">
      <c r="A2" s="256" t="s">
        <v>172</v>
      </c>
      <c r="B2" s="210" t="s">
        <v>350</v>
      </c>
      <c r="C2" s="224" t="s">
        <v>57</v>
      </c>
      <c r="D2" s="224" t="s">
        <v>58</v>
      </c>
      <c r="E2" s="224"/>
      <c r="F2" s="224" t="s">
        <v>381</v>
      </c>
      <c r="G2" s="409"/>
      <c r="H2" s="408"/>
    </row>
    <row r="3" spans="1:8" s="298" customFormat="1" ht="24.75" thickBot="1" x14ac:dyDescent="0.25">
      <c r="A3" s="292" t="s">
        <v>171</v>
      </c>
      <c r="B3" s="211" t="s">
        <v>370</v>
      </c>
      <c r="C3" s="225" t="s">
        <v>57</v>
      </c>
      <c r="D3" s="225" t="s">
        <v>58</v>
      </c>
      <c r="E3" s="225"/>
      <c r="F3" s="225" t="s">
        <v>381</v>
      </c>
    </row>
    <row r="4" spans="1:8" s="299" customFormat="1" ht="15.95" customHeight="1" thickBot="1" x14ac:dyDescent="0.3">
      <c r="A4" s="135"/>
      <c r="B4" s="135"/>
      <c r="C4" s="136" t="e">
        <f>'9.2.1. sz. mell'!C4</f>
        <v>#REF!</v>
      </c>
      <c r="D4" s="136"/>
      <c r="E4" s="136"/>
      <c r="F4" s="136"/>
    </row>
    <row r="5" spans="1:8" ht="24.75" thickBot="1" x14ac:dyDescent="0.25">
      <c r="A5" s="257" t="s">
        <v>173</v>
      </c>
      <c r="B5" s="137" t="s">
        <v>508</v>
      </c>
      <c r="C5" s="138" t="s">
        <v>53</v>
      </c>
      <c r="D5" s="138" t="s">
        <v>598</v>
      </c>
      <c r="E5" s="138" t="s">
        <v>597</v>
      </c>
      <c r="F5" s="138" t="s">
        <v>594</v>
      </c>
    </row>
    <row r="6" spans="1:8" s="300" customFormat="1" ht="12.95" customHeight="1" thickBot="1" x14ac:dyDescent="0.25">
      <c r="A6" s="116"/>
      <c r="B6" s="117" t="s">
        <v>443</v>
      </c>
      <c r="C6" s="118" t="s">
        <v>444</v>
      </c>
      <c r="D6" s="118" t="s">
        <v>444</v>
      </c>
      <c r="E6" s="118"/>
      <c r="F6" s="118" t="s">
        <v>444</v>
      </c>
    </row>
    <row r="7" spans="1:8" s="300" customFormat="1" ht="15.95" customHeight="1" thickBot="1" x14ac:dyDescent="0.25">
      <c r="A7" s="139"/>
      <c r="B7" s="140" t="s">
        <v>54</v>
      </c>
      <c r="C7" s="141"/>
      <c r="D7" s="141"/>
      <c r="E7" s="141"/>
      <c r="F7" s="141"/>
    </row>
    <row r="8" spans="1:8" s="226" customFormat="1" ht="12" customHeight="1" thickBot="1" x14ac:dyDescent="0.25">
      <c r="A8" s="116" t="s">
        <v>16</v>
      </c>
      <c r="B8" s="142" t="s">
        <v>466</v>
      </c>
      <c r="C8" s="203">
        <f>SUM(C9:C19)</f>
        <v>0</v>
      </c>
      <c r="D8" s="397">
        <f>SUM(D9:D19)</f>
        <v>0</v>
      </c>
      <c r="E8" s="397"/>
      <c r="F8" s="397">
        <f>SUM(F9:F19)</f>
        <v>0</v>
      </c>
    </row>
    <row r="9" spans="1:8" s="226" customFormat="1" ht="12" customHeight="1" x14ac:dyDescent="0.2">
      <c r="A9" s="293" t="s">
        <v>91</v>
      </c>
      <c r="B9" s="8" t="s">
        <v>225</v>
      </c>
      <c r="C9" s="399"/>
      <c r="D9" s="199"/>
      <c r="E9" s="199"/>
      <c r="F9" s="199"/>
    </row>
    <row r="10" spans="1:8" s="226" customFormat="1" ht="12" customHeight="1" x14ac:dyDescent="0.2">
      <c r="A10" s="294" t="s">
        <v>92</v>
      </c>
      <c r="B10" s="6" t="s">
        <v>226</v>
      </c>
      <c r="C10" s="200"/>
      <c r="D10" s="199"/>
      <c r="E10" s="199"/>
      <c r="F10" s="199"/>
    </row>
    <row r="11" spans="1:8" s="226" customFormat="1" ht="12" customHeight="1" x14ac:dyDescent="0.2">
      <c r="A11" s="294" t="s">
        <v>93</v>
      </c>
      <c r="B11" s="6" t="s">
        <v>227</v>
      </c>
      <c r="C11" s="200"/>
      <c r="D11" s="199"/>
      <c r="E11" s="199"/>
      <c r="F11" s="199"/>
    </row>
    <row r="12" spans="1:8" s="226" customFormat="1" ht="12" customHeight="1" x14ac:dyDescent="0.2">
      <c r="A12" s="294" t="s">
        <v>94</v>
      </c>
      <c r="B12" s="6" t="s">
        <v>228</v>
      </c>
      <c r="C12" s="200"/>
      <c r="D12" s="199"/>
      <c r="E12" s="199"/>
      <c r="F12" s="199"/>
    </row>
    <row r="13" spans="1:8" s="226" customFormat="1" ht="12" customHeight="1" x14ac:dyDescent="0.2">
      <c r="A13" s="294" t="s">
        <v>126</v>
      </c>
      <c r="B13" s="6" t="s">
        <v>229</v>
      </c>
      <c r="C13" s="200"/>
      <c r="D13" s="199"/>
      <c r="E13" s="199"/>
      <c r="F13" s="199"/>
    </row>
    <row r="14" spans="1:8" s="226" customFormat="1" ht="12" customHeight="1" x14ac:dyDescent="0.2">
      <c r="A14" s="294" t="s">
        <v>95</v>
      </c>
      <c r="B14" s="6" t="s">
        <v>351</v>
      </c>
      <c r="C14" s="200"/>
      <c r="D14" s="199"/>
      <c r="E14" s="199"/>
      <c r="F14" s="199"/>
    </row>
    <row r="15" spans="1:8" s="226" customFormat="1" ht="12" customHeight="1" x14ac:dyDescent="0.2">
      <c r="A15" s="294" t="s">
        <v>96</v>
      </c>
      <c r="B15" s="5" t="s">
        <v>352</v>
      </c>
      <c r="C15" s="200"/>
      <c r="D15" s="199"/>
      <c r="E15" s="199"/>
      <c r="F15" s="199"/>
    </row>
    <row r="16" spans="1:8" s="226" customFormat="1" ht="12" customHeight="1" x14ac:dyDescent="0.2">
      <c r="A16" s="294" t="s">
        <v>106</v>
      </c>
      <c r="B16" s="6" t="s">
        <v>232</v>
      </c>
      <c r="C16" s="247"/>
      <c r="D16" s="199"/>
      <c r="E16" s="199"/>
      <c r="F16" s="199"/>
    </row>
    <row r="17" spans="1:6" s="301" customFormat="1" ht="12" customHeight="1" x14ac:dyDescent="0.2">
      <c r="A17" s="294" t="s">
        <v>107</v>
      </c>
      <c r="B17" s="6" t="s">
        <v>233</v>
      </c>
      <c r="C17" s="200"/>
      <c r="D17" s="199"/>
      <c r="E17" s="199"/>
      <c r="F17" s="199"/>
    </row>
    <row r="18" spans="1:6" s="301" customFormat="1" ht="12" customHeight="1" x14ac:dyDescent="0.2">
      <c r="A18" s="294" t="s">
        <v>108</v>
      </c>
      <c r="B18" s="6" t="s">
        <v>386</v>
      </c>
      <c r="C18" s="400"/>
      <c r="D18" s="199"/>
      <c r="E18" s="199"/>
      <c r="F18" s="199"/>
    </row>
    <row r="19" spans="1:6" s="301" customFormat="1" ht="12" customHeight="1" thickBot="1" x14ac:dyDescent="0.25">
      <c r="A19" s="294" t="s">
        <v>109</v>
      </c>
      <c r="B19" s="5" t="s">
        <v>234</v>
      </c>
      <c r="C19" s="400"/>
      <c r="D19" s="396"/>
      <c r="E19" s="396"/>
      <c r="F19" s="396"/>
    </row>
    <row r="20" spans="1:6" s="226" customFormat="1" ht="16.5" customHeight="1" thickBot="1" x14ac:dyDescent="0.25">
      <c r="A20" s="116" t="s">
        <v>17</v>
      </c>
      <c r="B20" s="142" t="s">
        <v>353</v>
      </c>
      <c r="C20" s="203">
        <f>SUM(C21:C23)</f>
        <v>0</v>
      </c>
      <c r="D20" s="397">
        <f>SUM(D21:D23)</f>
        <v>0</v>
      </c>
      <c r="E20" s="397"/>
      <c r="F20" s="397">
        <f>SUM(F21:F23)</f>
        <v>0</v>
      </c>
    </row>
    <row r="21" spans="1:6" s="301" customFormat="1" ht="12" customHeight="1" x14ac:dyDescent="0.2">
      <c r="A21" s="294" t="s">
        <v>97</v>
      </c>
      <c r="B21" s="7" t="s">
        <v>206</v>
      </c>
      <c r="C21" s="200"/>
      <c r="D21" s="199"/>
      <c r="E21" s="199"/>
      <c r="F21" s="199"/>
    </row>
    <row r="22" spans="1:6" s="301" customFormat="1" ht="12" customHeight="1" x14ac:dyDescent="0.2">
      <c r="A22" s="294" t="s">
        <v>98</v>
      </c>
      <c r="B22" s="6" t="s">
        <v>354</v>
      </c>
      <c r="C22" s="200"/>
      <c r="D22" s="199"/>
      <c r="E22" s="199"/>
      <c r="F22" s="199"/>
    </row>
    <row r="23" spans="1:6" s="301" customFormat="1" ht="12" customHeight="1" x14ac:dyDescent="0.2">
      <c r="A23" s="294" t="s">
        <v>99</v>
      </c>
      <c r="B23" s="6" t="s">
        <v>355</v>
      </c>
      <c r="C23" s="200"/>
      <c r="D23" s="199"/>
      <c r="E23" s="199"/>
      <c r="F23" s="199"/>
    </row>
    <row r="24" spans="1:6" s="301" customFormat="1" ht="12" customHeight="1" thickBot="1" x14ac:dyDescent="0.25">
      <c r="A24" s="294" t="s">
        <v>100</v>
      </c>
      <c r="B24" s="6" t="s">
        <v>467</v>
      </c>
      <c r="C24" s="200"/>
      <c r="D24" s="396"/>
      <c r="E24" s="396"/>
      <c r="F24" s="396"/>
    </row>
    <row r="25" spans="1:6" s="301" customFormat="1" ht="12" customHeight="1" thickBot="1" x14ac:dyDescent="0.25">
      <c r="A25" s="122" t="s">
        <v>18</v>
      </c>
      <c r="B25" s="88" t="s">
        <v>150</v>
      </c>
      <c r="C25" s="207"/>
      <c r="D25" s="207"/>
      <c r="E25" s="207"/>
      <c r="F25" s="207"/>
    </row>
    <row r="26" spans="1:6" s="301" customFormat="1" ht="12" customHeight="1" thickBot="1" x14ac:dyDescent="0.25">
      <c r="A26" s="122" t="s">
        <v>19</v>
      </c>
      <c r="B26" s="88" t="s">
        <v>468</v>
      </c>
      <c r="C26" s="203">
        <f>+C27+C28+C29</f>
        <v>0</v>
      </c>
      <c r="D26" s="406">
        <f>+D27+D28+D29</f>
        <v>0</v>
      </c>
      <c r="E26" s="218"/>
      <c r="F26" s="203">
        <f>+F27+F28+F29</f>
        <v>0</v>
      </c>
    </row>
    <row r="27" spans="1:6" s="301" customFormat="1" ht="12" customHeight="1" x14ac:dyDescent="0.2">
      <c r="A27" s="295" t="s">
        <v>216</v>
      </c>
      <c r="B27" s="296" t="s">
        <v>211</v>
      </c>
      <c r="C27" s="398"/>
      <c r="D27" s="405"/>
      <c r="E27" s="405"/>
      <c r="F27" s="405"/>
    </row>
    <row r="28" spans="1:6" s="301" customFormat="1" ht="12" customHeight="1" x14ac:dyDescent="0.2">
      <c r="A28" s="295" t="s">
        <v>217</v>
      </c>
      <c r="B28" s="296" t="s">
        <v>354</v>
      </c>
      <c r="C28" s="200"/>
      <c r="D28" s="199"/>
      <c r="E28" s="199"/>
      <c r="F28" s="199"/>
    </row>
    <row r="29" spans="1:6" s="301" customFormat="1" ht="12" customHeight="1" x14ac:dyDescent="0.2">
      <c r="A29" s="295" t="s">
        <v>218</v>
      </c>
      <c r="B29" s="297" t="s">
        <v>357</v>
      </c>
      <c r="C29" s="200"/>
      <c r="D29" s="199"/>
      <c r="E29" s="199"/>
      <c r="F29" s="199"/>
    </row>
    <row r="30" spans="1:6" s="301" customFormat="1" ht="12" customHeight="1" thickBot="1" x14ac:dyDescent="0.25">
      <c r="A30" s="294" t="s">
        <v>219</v>
      </c>
      <c r="B30" s="103" t="s">
        <v>469</v>
      </c>
      <c r="C30" s="401"/>
      <c r="D30" s="58"/>
      <c r="E30" s="58"/>
      <c r="F30" s="58"/>
    </row>
    <row r="31" spans="1:6" s="301" customFormat="1" ht="12" customHeight="1" thickBot="1" x14ac:dyDescent="0.25">
      <c r="A31" s="122" t="s">
        <v>20</v>
      </c>
      <c r="B31" s="88" t="s">
        <v>358</v>
      </c>
      <c r="C31" s="203">
        <f>+C32+C33+C34</f>
        <v>0</v>
      </c>
      <c r="D31" s="397">
        <f>+D32+D33+D34</f>
        <v>0</v>
      </c>
      <c r="E31" s="397"/>
      <c r="F31" s="397">
        <f>+F32+F33+F34</f>
        <v>0</v>
      </c>
    </row>
    <row r="32" spans="1:6" s="301" customFormat="1" ht="12" customHeight="1" x14ac:dyDescent="0.2">
      <c r="A32" s="295" t="s">
        <v>84</v>
      </c>
      <c r="B32" s="296" t="s">
        <v>239</v>
      </c>
      <c r="C32" s="398"/>
      <c r="D32" s="54"/>
      <c r="E32" s="54"/>
      <c r="F32" s="54"/>
    </row>
    <row r="33" spans="1:6" s="301" customFormat="1" ht="12" customHeight="1" x14ac:dyDescent="0.2">
      <c r="A33" s="295" t="s">
        <v>85</v>
      </c>
      <c r="B33" s="297" t="s">
        <v>240</v>
      </c>
      <c r="C33" s="402"/>
      <c r="D33" s="54"/>
      <c r="E33" s="54"/>
      <c r="F33" s="54"/>
    </row>
    <row r="34" spans="1:6" s="301" customFormat="1" ht="12" customHeight="1" thickBot="1" x14ac:dyDescent="0.25">
      <c r="A34" s="294" t="s">
        <v>86</v>
      </c>
      <c r="B34" s="103" t="s">
        <v>241</v>
      </c>
      <c r="C34" s="401"/>
      <c r="D34" s="58"/>
      <c r="E34" s="58"/>
      <c r="F34" s="58"/>
    </row>
    <row r="35" spans="1:6" s="226" customFormat="1" ht="12" customHeight="1" thickBot="1" x14ac:dyDescent="0.25">
      <c r="A35" s="122" t="s">
        <v>21</v>
      </c>
      <c r="B35" s="88" t="s">
        <v>327</v>
      </c>
      <c r="C35" s="207"/>
      <c r="D35" s="207"/>
      <c r="E35" s="207"/>
      <c r="F35" s="207"/>
    </row>
    <row r="36" spans="1:6" s="226" customFormat="1" ht="12" customHeight="1" thickBot="1" x14ac:dyDescent="0.25">
      <c r="A36" s="122" t="s">
        <v>22</v>
      </c>
      <c r="B36" s="88" t="s">
        <v>359</v>
      </c>
      <c r="C36" s="217"/>
      <c r="D36" s="217"/>
      <c r="E36" s="217"/>
      <c r="F36" s="217"/>
    </row>
    <row r="37" spans="1:6" s="226" customFormat="1" ht="12" customHeight="1" thickBot="1" x14ac:dyDescent="0.25">
      <c r="A37" s="116" t="s">
        <v>23</v>
      </c>
      <c r="B37" s="88" t="s">
        <v>360</v>
      </c>
      <c r="C37" s="218">
        <f>+C8+C20+C25+C26+C31+C35+C36</f>
        <v>0</v>
      </c>
      <c r="D37" s="218">
        <f>+D8+D20+D25+D26+D31+D35+D36</f>
        <v>0</v>
      </c>
      <c r="E37" s="218"/>
      <c r="F37" s="218">
        <f>+F8+F20+F25+F26+F31+F35+F36</f>
        <v>0</v>
      </c>
    </row>
    <row r="38" spans="1:6" s="226" customFormat="1" ht="12" customHeight="1" thickBot="1" x14ac:dyDescent="0.25">
      <c r="A38" s="143" t="s">
        <v>24</v>
      </c>
      <c r="B38" s="88" t="s">
        <v>361</v>
      </c>
      <c r="C38" s="218">
        <f>+C39+C40+C41</f>
        <v>0</v>
      </c>
      <c r="D38" s="218">
        <f>+D39+D40+D41</f>
        <v>0</v>
      </c>
      <c r="E38" s="218"/>
      <c r="F38" s="218">
        <f>+F39+F40+F41</f>
        <v>0</v>
      </c>
    </row>
    <row r="39" spans="1:6" s="226" customFormat="1" ht="12" customHeight="1" x14ac:dyDescent="0.2">
      <c r="A39" s="295" t="s">
        <v>362</v>
      </c>
      <c r="B39" s="296" t="s">
        <v>189</v>
      </c>
      <c r="C39" s="52"/>
      <c r="D39" s="52"/>
      <c r="E39" s="52"/>
      <c r="F39" s="52"/>
    </row>
    <row r="40" spans="1:6" s="226" customFormat="1" ht="12" customHeight="1" x14ac:dyDescent="0.2">
      <c r="A40" s="295" t="s">
        <v>363</v>
      </c>
      <c r="B40" s="297" t="s">
        <v>0</v>
      </c>
      <c r="C40" s="204"/>
      <c r="D40" s="204"/>
      <c r="E40" s="204"/>
      <c r="F40" s="204"/>
    </row>
    <row r="41" spans="1:6" s="301" customFormat="1" ht="12" customHeight="1" thickBot="1" x14ac:dyDescent="0.25">
      <c r="A41" s="294" t="s">
        <v>364</v>
      </c>
      <c r="B41" s="103" t="s">
        <v>365</v>
      </c>
      <c r="C41" s="59"/>
      <c r="D41" s="59"/>
      <c r="E41" s="59"/>
      <c r="F41" s="59"/>
    </row>
    <row r="42" spans="1:6" s="301" customFormat="1" ht="15" customHeight="1" thickBot="1" x14ac:dyDescent="0.25">
      <c r="A42" s="143" t="s">
        <v>25</v>
      </c>
      <c r="B42" s="144" t="s">
        <v>366</v>
      </c>
      <c r="C42" s="221">
        <f>+C37+C38</f>
        <v>0</v>
      </c>
      <c r="D42" s="221">
        <f>+D37+D38</f>
        <v>0</v>
      </c>
      <c r="E42" s="221"/>
      <c r="F42" s="221">
        <f>+F37+F38</f>
        <v>0</v>
      </c>
    </row>
    <row r="43" spans="1:6" s="301" customFormat="1" ht="15" customHeight="1" x14ac:dyDescent="0.2">
      <c r="A43" s="145"/>
      <c r="B43" s="146"/>
      <c r="C43" s="219"/>
      <c r="D43" s="219"/>
      <c r="E43" s="219"/>
      <c r="F43" s="219"/>
    </row>
    <row r="44" spans="1:6" s="301" customFormat="1" ht="15" customHeight="1" x14ac:dyDescent="0.2">
      <c r="A44" s="145"/>
      <c r="B44" s="146"/>
      <c r="C44" s="219"/>
      <c r="D44" s="219"/>
      <c r="E44" s="219"/>
      <c r="F44" s="219"/>
    </row>
    <row r="45" spans="1:6" ht="13.5" thickBot="1" x14ac:dyDescent="0.25">
      <c r="A45" s="147"/>
      <c r="B45" s="148"/>
      <c r="C45" s="220"/>
      <c r="D45" s="220"/>
      <c r="E45" s="220"/>
      <c r="F45" s="220"/>
    </row>
    <row r="46" spans="1:6" s="300" customFormat="1" ht="16.5" customHeight="1" thickBot="1" x14ac:dyDescent="0.25">
      <c r="A46" s="149"/>
      <c r="B46" s="150" t="s">
        <v>55</v>
      </c>
      <c r="C46" s="221"/>
      <c r="D46" s="221"/>
      <c r="E46" s="221"/>
      <c r="F46" s="221"/>
    </row>
    <row r="47" spans="1:6" s="302" customFormat="1" ht="12" customHeight="1" thickBot="1" x14ac:dyDescent="0.25">
      <c r="A47" s="122" t="s">
        <v>16</v>
      </c>
      <c r="B47" s="88" t="s">
        <v>367</v>
      </c>
      <c r="C47" s="203">
        <f>SUM(C48:C52)</f>
        <v>0</v>
      </c>
      <c r="D47" s="397">
        <f>SUM(D48:D52)</f>
        <v>0</v>
      </c>
      <c r="E47" s="397"/>
      <c r="F47" s="397">
        <f>SUM(F48:F52)</f>
        <v>0</v>
      </c>
    </row>
    <row r="48" spans="1:6" ht="12" customHeight="1" x14ac:dyDescent="0.2">
      <c r="A48" s="294" t="s">
        <v>91</v>
      </c>
      <c r="B48" s="7" t="s">
        <v>47</v>
      </c>
      <c r="C48" s="398"/>
      <c r="D48" s="54"/>
      <c r="E48" s="54"/>
      <c r="F48" s="54"/>
    </row>
    <row r="49" spans="1:6" ht="12" customHeight="1" x14ac:dyDescent="0.2">
      <c r="A49" s="294" t="s">
        <v>92</v>
      </c>
      <c r="B49" s="6" t="s">
        <v>159</v>
      </c>
      <c r="C49" s="403"/>
      <c r="D49" s="54"/>
      <c r="E49" s="54"/>
      <c r="F49" s="54"/>
    </row>
    <row r="50" spans="1:6" ht="12" customHeight="1" x14ac:dyDescent="0.2">
      <c r="A50" s="294" t="s">
        <v>93</v>
      </c>
      <c r="B50" s="6" t="s">
        <v>124</v>
      </c>
      <c r="C50" s="403"/>
      <c r="D50" s="54"/>
      <c r="E50" s="54"/>
      <c r="F50" s="54"/>
    </row>
    <row r="51" spans="1:6" ht="12" customHeight="1" x14ac:dyDescent="0.2">
      <c r="A51" s="294" t="s">
        <v>94</v>
      </c>
      <c r="B51" s="6" t="s">
        <v>160</v>
      </c>
      <c r="C51" s="403"/>
      <c r="D51" s="54"/>
      <c r="E51" s="54"/>
      <c r="F51" s="54"/>
    </row>
    <row r="52" spans="1:6" ht="12" customHeight="1" thickBot="1" x14ac:dyDescent="0.25">
      <c r="A52" s="294" t="s">
        <v>126</v>
      </c>
      <c r="B52" s="6" t="s">
        <v>161</v>
      </c>
      <c r="C52" s="403"/>
      <c r="D52" s="58"/>
      <c r="E52" s="58"/>
      <c r="F52" s="58"/>
    </row>
    <row r="53" spans="1:6" ht="12" customHeight="1" thickBot="1" x14ac:dyDescent="0.25">
      <c r="A53" s="122" t="s">
        <v>17</v>
      </c>
      <c r="B53" s="88" t="s">
        <v>368</v>
      </c>
      <c r="C53" s="203">
        <f>SUM(C54:C56)</f>
        <v>0</v>
      </c>
      <c r="D53" s="397">
        <f>SUM(D54:D56)</f>
        <v>0</v>
      </c>
      <c r="E53" s="397"/>
      <c r="F53" s="397">
        <f>SUM(F54:F56)</f>
        <v>0</v>
      </c>
    </row>
    <row r="54" spans="1:6" s="302" customFormat="1" ht="12" customHeight="1" x14ac:dyDescent="0.2">
      <c r="A54" s="294" t="s">
        <v>97</v>
      </c>
      <c r="B54" s="7" t="s">
        <v>182</v>
      </c>
      <c r="C54" s="398"/>
      <c r="D54" s="54"/>
      <c r="E54" s="54"/>
      <c r="F54" s="54"/>
    </row>
    <row r="55" spans="1:6" ht="12" customHeight="1" x14ac:dyDescent="0.2">
      <c r="A55" s="294" t="s">
        <v>98</v>
      </c>
      <c r="B55" s="6" t="s">
        <v>163</v>
      </c>
      <c r="C55" s="403"/>
      <c r="D55" s="54"/>
      <c r="E55" s="54"/>
      <c r="F55" s="54"/>
    </row>
    <row r="56" spans="1:6" ht="12" customHeight="1" x14ac:dyDescent="0.2">
      <c r="A56" s="294" t="s">
        <v>99</v>
      </c>
      <c r="B56" s="6" t="s">
        <v>56</v>
      </c>
      <c r="C56" s="403"/>
      <c r="D56" s="54"/>
      <c r="E56" s="54"/>
      <c r="F56" s="54"/>
    </row>
    <row r="57" spans="1:6" ht="12" customHeight="1" thickBot="1" x14ac:dyDescent="0.25">
      <c r="A57" s="294" t="s">
        <v>100</v>
      </c>
      <c r="B57" s="6" t="s">
        <v>470</v>
      </c>
      <c r="C57" s="403"/>
      <c r="D57" s="58"/>
      <c r="E57" s="58"/>
      <c r="F57" s="58"/>
    </row>
    <row r="58" spans="1:6" ht="15" customHeight="1" thickBot="1" x14ac:dyDescent="0.25">
      <c r="A58" s="122" t="s">
        <v>18</v>
      </c>
      <c r="B58" s="88" t="s">
        <v>10</v>
      </c>
      <c r="C58" s="207"/>
      <c r="D58" s="207"/>
      <c r="E58" s="207"/>
      <c r="F58" s="207"/>
    </row>
    <row r="59" spans="1:6" ht="13.5" thickBot="1" x14ac:dyDescent="0.25">
      <c r="A59" s="122" t="s">
        <v>19</v>
      </c>
      <c r="B59" s="151" t="s">
        <v>477</v>
      </c>
      <c r="C59" s="222">
        <f>+C47+C53+C58</f>
        <v>0</v>
      </c>
      <c r="D59" s="222">
        <f>+D47+D53+D58</f>
        <v>0</v>
      </c>
      <c r="E59" s="222"/>
      <c r="F59" s="222">
        <f>+F47+F53+F58</f>
        <v>0</v>
      </c>
    </row>
    <row r="60" spans="1:6" ht="15" customHeight="1" thickBot="1" x14ac:dyDescent="0.25">
      <c r="C60" s="223"/>
      <c r="D60" s="223"/>
      <c r="E60" s="223"/>
      <c r="F60" s="223"/>
    </row>
    <row r="61" spans="1:6" ht="14.25" customHeight="1" thickBot="1" x14ac:dyDescent="0.25">
      <c r="A61" s="154" t="s">
        <v>465</v>
      </c>
      <c r="B61" s="155"/>
      <c r="C61" s="86"/>
      <c r="D61" s="86"/>
      <c r="E61" s="86"/>
      <c r="F61" s="86"/>
    </row>
    <row r="62" spans="1:6" ht="13.5" thickBot="1" x14ac:dyDescent="0.25">
      <c r="A62" s="154" t="s">
        <v>174</v>
      </c>
      <c r="B62" s="155"/>
      <c r="C62" s="86"/>
      <c r="D62" s="86"/>
      <c r="E62" s="86"/>
      <c r="F62" s="86"/>
    </row>
  </sheetData>
  <sheetProtection formatCells="0"/>
  <customSheetViews>
    <customSheetView guid="{97FEE8B0-D789-49A2-9B6A-B24783AB39CA}" scale="130" topLeftCell="A31">
      <selection activeCell="C9" sqref="C9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landscape" verticalDpi="300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152" customWidth="1"/>
    <col min="2" max="2" width="79.1640625" style="153" customWidth="1"/>
    <col min="3" max="3" width="25" style="153" customWidth="1"/>
    <col min="4" max="16384" width="9.33203125" style="153"/>
  </cols>
  <sheetData>
    <row r="1" spans="1:3" s="132" customFormat="1" ht="21" customHeight="1" thickBot="1" x14ac:dyDescent="0.25">
      <c r="A1" s="131"/>
      <c r="B1" s="133"/>
      <c r="C1" s="365" t="str">
        <f>+CONCATENATE("9.2.3. melléklet a ……/",LEFT(ÖSSZEFÜGGÉSEK!A5,4),". (….) önkormányzati rendelethez")</f>
        <v>9.2.3. melléklet a ……/2018. (….) önkormányzati rendelethez</v>
      </c>
    </row>
    <row r="2" spans="1:3" s="298" customFormat="1" ht="25.5" customHeight="1" x14ac:dyDescent="0.2">
      <c r="A2" s="256" t="s">
        <v>172</v>
      </c>
      <c r="B2" s="210" t="s">
        <v>350</v>
      </c>
      <c r="C2" s="224" t="s">
        <v>57</v>
      </c>
    </row>
    <row r="3" spans="1:3" s="298" customFormat="1" ht="24.75" thickBot="1" x14ac:dyDescent="0.25">
      <c r="A3" s="292" t="s">
        <v>171</v>
      </c>
      <c r="B3" s="211" t="s">
        <v>478</v>
      </c>
      <c r="C3" s="225" t="s">
        <v>58</v>
      </c>
    </row>
    <row r="4" spans="1:3" s="299" customFormat="1" ht="15.95" customHeight="1" thickBot="1" x14ac:dyDescent="0.3">
      <c r="A4" s="135"/>
      <c r="B4" s="135"/>
      <c r="C4" s="136" t="e">
        <f>'9.2.2. sz.  mell'!C4</f>
        <v>#REF!</v>
      </c>
    </row>
    <row r="5" spans="1:3" ht="13.5" thickBot="1" x14ac:dyDescent="0.25">
      <c r="A5" s="257" t="s">
        <v>173</v>
      </c>
      <c r="B5" s="137" t="s">
        <v>508</v>
      </c>
      <c r="C5" s="138" t="s">
        <v>53</v>
      </c>
    </row>
    <row r="6" spans="1:3" s="300" customFormat="1" ht="12.95" customHeight="1" thickBot="1" x14ac:dyDescent="0.25">
      <c r="A6" s="116"/>
      <c r="B6" s="117" t="s">
        <v>443</v>
      </c>
      <c r="C6" s="118" t="s">
        <v>444</v>
      </c>
    </row>
    <row r="7" spans="1:3" s="300" customFormat="1" ht="15.95" customHeight="1" thickBot="1" x14ac:dyDescent="0.25">
      <c r="A7" s="139"/>
      <c r="B7" s="140" t="s">
        <v>54</v>
      </c>
      <c r="C7" s="141"/>
    </row>
    <row r="8" spans="1:3" s="226" customFormat="1" ht="12" customHeight="1" thickBot="1" x14ac:dyDescent="0.25">
      <c r="A8" s="116" t="s">
        <v>16</v>
      </c>
      <c r="B8" s="142" t="s">
        <v>466</v>
      </c>
      <c r="C8" s="203">
        <f>SUM(C9:C19)</f>
        <v>0</v>
      </c>
    </row>
    <row r="9" spans="1:3" s="226" customFormat="1" ht="12" customHeight="1" x14ac:dyDescent="0.2">
      <c r="A9" s="293" t="s">
        <v>91</v>
      </c>
      <c r="B9" s="8" t="s">
        <v>225</v>
      </c>
      <c r="C9" s="215"/>
    </row>
    <row r="10" spans="1:3" s="226" customFormat="1" ht="12" customHeight="1" x14ac:dyDescent="0.2">
      <c r="A10" s="294" t="s">
        <v>92</v>
      </c>
      <c r="B10" s="6" t="s">
        <v>226</v>
      </c>
      <c r="C10" s="201"/>
    </row>
    <row r="11" spans="1:3" s="226" customFormat="1" ht="12" customHeight="1" x14ac:dyDescent="0.2">
      <c r="A11" s="294" t="s">
        <v>93</v>
      </c>
      <c r="B11" s="6" t="s">
        <v>227</v>
      </c>
      <c r="C11" s="201"/>
    </row>
    <row r="12" spans="1:3" s="226" customFormat="1" ht="12" customHeight="1" x14ac:dyDescent="0.2">
      <c r="A12" s="294" t="s">
        <v>94</v>
      </c>
      <c r="B12" s="6" t="s">
        <v>228</v>
      </c>
      <c r="C12" s="201"/>
    </row>
    <row r="13" spans="1:3" s="226" customFormat="1" ht="12" customHeight="1" x14ac:dyDescent="0.2">
      <c r="A13" s="294" t="s">
        <v>126</v>
      </c>
      <c r="B13" s="6" t="s">
        <v>229</v>
      </c>
      <c r="C13" s="201"/>
    </row>
    <row r="14" spans="1:3" s="226" customFormat="1" ht="12" customHeight="1" x14ac:dyDescent="0.2">
      <c r="A14" s="294" t="s">
        <v>95</v>
      </c>
      <c r="B14" s="6" t="s">
        <v>351</v>
      </c>
      <c r="C14" s="201"/>
    </row>
    <row r="15" spans="1:3" s="226" customFormat="1" ht="12" customHeight="1" x14ac:dyDescent="0.2">
      <c r="A15" s="294" t="s">
        <v>96</v>
      </c>
      <c r="B15" s="5" t="s">
        <v>352</v>
      </c>
      <c r="C15" s="201"/>
    </row>
    <row r="16" spans="1:3" s="226" customFormat="1" ht="12" customHeight="1" x14ac:dyDescent="0.2">
      <c r="A16" s="294" t="s">
        <v>106</v>
      </c>
      <c r="B16" s="6" t="s">
        <v>232</v>
      </c>
      <c r="C16" s="216"/>
    </row>
    <row r="17" spans="1:3" s="301" customFormat="1" ht="12" customHeight="1" x14ac:dyDescent="0.2">
      <c r="A17" s="294" t="s">
        <v>107</v>
      </c>
      <c r="B17" s="6" t="s">
        <v>233</v>
      </c>
      <c r="C17" s="201"/>
    </row>
    <row r="18" spans="1:3" s="301" customFormat="1" ht="12" customHeight="1" x14ac:dyDescent="0.2">
      <c r="A18" s="294" t="s">
        <v>108</v>
      </c>
      <c r="B18" s="6" t="s">
        <v>386</v>
      </c>
      <c r="C18" s="202"/>
    </row>
    <row r="19" spans="1:3" s="301" customFormat="1" ht="12" customHeight="1" thickBot="1" x14ac:dyDescent="0.25">
      <c r="A19" s="294" t="s">
        <v>109</v>
      </c>
      <c r="B19" s="5" t="s">
        <v>234</v>
      </c>
      <c r="C19" s="202"/>
    </row>
    <row r="20" spans="1:3" s="226" customFormat="1" ht="12" customHeight="1" thickBot="1" x14ac:dyDescent="0.25">
      <c r="A20" s="116" t="s">
        <v>17</v>
      </c>
      <c r="B20" s="142" t="s">
        <v>353</v>
      </c>
      <c r="C20" s="203">
        <f>SUM(C21:C23)</f>
        <v>0</v>
      </c>
    </row>
    <row r="21" spans="1:3" s="301" customFormat="1" ht="12" customHeight="1" x14ac:dyDescent="0.2">
      <c r="A21" s="294" t="s">
        <v>97</v>
      </c>
      <c r="B21" s="7" t="s">
        <v>206</v>
      </c>
      <c r="C21" s="201"/>
    </row>
    <row r="22" spans="1:3" s="301" customFormat="1" ht="12" customHeight="1" x14ac:dyDescent="0.2">
      <c r="A22" s="294" t="s">
        <v>98</v>
      </c>
      <c r="B22" s="6" t="s">
        <v>354</v>
      </c>
      <c r="C22" s="201"/>
    </row>
    <row r="23" spans="1:3" s="301" customFormat="1" ht="12" customHeight="1" x14ac:dyDescent="0.2">
      <c r="A23" s="294" t="s">
        <v>99</v>
      </c>
      <c r="B23" s="6" t="s">
        <v>355</v>
      </c>
      <c r="C23" s="201"/>
    </row>
    <row r="24" spans="1:3" s="301" customFormat="1" ht="12" customHeight="1" thickBot="1" x14ac:dyDescent="0.25">
      <c r="A24" s="294" t="s">
        <v>100</v>
      </c>
      <c r="B24" s="6" t="s">
        <v>467</v>
      </c>
      <c r="C24" s="201"/>
    </row>
    <row r="25" spans="1:3" s="301" customFormat="1" ht="12" customHeight="1" thickBot="1" x14ac:dyDescent="0.25">
      <c r="A25" s="122" t="s">
        <v>18</v>
      </c>
      <c r="B25" s="88" t="s">
        <v>150</v>
      </c>
      <c r="C25" s="207"/>
    </row>
    <row r="26" spans="1:3" s="301" customFormat="1" ht="12" customHeight="1" thickBot="1" x14ac:dyDescent="0.25">
      <c r="A26" s="122" t="s">
        <v>19</v>
      </c>
      <c r="B26" s="88" t="s">
        <v>468</v>
      </c>
      <c r="C26" s="203">
        <f>+C27+C28+C29</f>
        <v>0</v>
      </c>
    </row>
    <row r="27" spans="1:3" s="301" customFormat="1" ht="12" customHeight="1" x14ac:dyDescent="0.2">
      <c r="A27" s="295" t="s">
        <v>216</v>
      </c>
      <c r="B27" s="296" t="s">
        <v>211</v>
      </c>
      <c r="C27" s="52"/>
    </row>
    <row r="28" spans="1:3" s="301" customFormat="1" ht="12" customHeight="1" x14ac:dyDescent="0.2">
      <c r="A28" s="295" t="s">
        <v>217</v>
      </c>
      <c r="B28" s="296" t="s">
        <v>354</v>
      </c>
      <c r="C28" s="201"/>
    </row>
    <row r="29" spans="1:3" s="301" customFormat="1" ht="12" customHeight="1" x14ac:dyDescent="0.2">
      <c r="A29" s="295" t="s">
        <v>218</v>
      </c>
      <c r="B29" s="297" t="s">
        <v>357</v>
      </c>
      <c r="C29" s="201"/>
    </row>
    <row r="30" spans="1:3" s="301" customFormat="1" ht="12" customHeight="1" thickBot="1" x14ac:dyDescent="0.25">
      <c r="A30" s="294" t="s">
        <v>219</v>
      </c>
      <c r="B30" s="103" t="s">
        <v>469</v>
      </c>
      <c r="C30" s="59"/>
    </row>
    <row r="31" spans="1:3" s="301" customFormat="1" ht="12" customHeight="1" thickBot="1" x14ac:dyDescent="0.25">
      <c r="A31" s="122" t="s">
        <v>20</v>
      </c>
      <c r="B31" s="88" t="s">
        <v>358</v>
      </c>
      <c r="C31" s="203">
        <f>+C32+C33+C34</f>
        <v>0</v>
      </c>
    </row>
    <row r="32" spans="1:3" s="301" customFormat="1" ht="12" customHeight="1" x14ac:dyDescent="0.2">
      <c r="A32" s="295" t="s">
        <v>84</v>
      </c>
      <c r="B32" s="296" t="s">
        <v>239</v>
      </c>
      <c r="C32" s="52"/>
    </row>
    <row r="33" spans="1:3" s="301" customFormat="1" ht="12" customHeight="1" x14ac:dyDescent="0.2">
      <c r="A33" s="295" t="s">
        <v>85</v>
      </c>
      <c r="B33" s="297" t="s">
        <v>240</v>
      </c>
      <c r="C33" s="204"/>
    </row>
    <row r="34" spans="1:3" s="301" customFormat="1" ht="12" customHeight="1" thickBot="1" x14ac:dyDescent="0.25">
      <c r="A34" s="294" t="s">
        <v>86</v>
      </c>
      <c r="B34" s="103" t="s">
        <v>241</v>
      </c>
      <c r="C34" s="59"/>
    </row>
    <row r="35" spans="1:3" s="226" customFormat="1" ht="12" customHeight="1" thickBot="1" x14ac:dyDescent="0.25">
      <c r="A35" s="122" t="s">
        <v>21</v>
      </c>
      <c r="B35" s="88" t="s">
        <v>327</v>
      </c>
      <c r="C35" s="207"/>
    </row>
    <row r="36" spans="1:3" s="226" customFormat="1" ht="12" customHeight="1" thickBot="1" x14ac:dyDescent="0.25">
      <c r="A36" s="122" t="s">
        <v>22</v>
      </c>
      <c r="B36" s="88" t="s">
        <v>359</v>
      </c>
      <c r="C36" s="217"/>
    </row>
    <row r="37" spans="1:3" s="226" customFormat="1" ht="12" customHeight="1" thickBot="1" x14ac:dyDescent="0.25">
      <c r="A37" s="116" t="s">
        <v>23</v>
      </c>
      <c r="B37" s="88" t="s">
        <v>360</v>
      </c>
      <c r="C37" s="218">
        <f>+C8+C20+C25+C26+C31+C35+C36</f>
        <v>0</v>
      </c>
    </row>
    <row r="38" spans="1:3" s="226" customFormat="1" ht="12" customHeight="1" thickBot="1" x14ac:dyDescent="0.25">
      <c r="A38" s="143" t="s">
        <v>24</v>
      </c>
      <c r="B38" s="88" t="s">
        <v>361</v>
      </c>
      <c r="C38" s="218">
        <f>+C39+C40+C41</f>
        <v>0</v>
      </c>
    </row>
    <row r="39" spans="1:3" s="226" customFormat="1" ht="12" customHeight="1" x14ac:dyDescent="0.2">
      <c r="A39" s="295" t="s">
        <v>362</v>
      </c>
      <c r="B39" s="296" t="s">
        <v>189</v>
      </c>
      <c r="C39" s="52"/>
    </row>
    <row r="40" spans="1:3" s="226" customFormat="1" ht="12" customHeight="1" x14ac:dyDescent="0.2">
      <c r="A40" s="295" t="s">
        <v>363</v>
      </c>
      <c r="B40" s="297" t="s">
        <v>0</v>
      </c>
      <c r="C40" s="204"/>
    </row>
    <row r="41" spans="1:3" s="301" customFormat="1" ht="12" customHeight="1" thickBot="1" x14ac:dyDescent="0.25">
      <c r="A41" s="294" t="s">
        <v>364</v>
      </c>
      <c r="B41" s="103" t="s">
        <v>365</v>
      </c>
      <c r="C41" s="59"/>
    </row>
    <row r="42" spans="1:3" s="301" customFormat="1" ht="15" customHeight="1" thickBot="1" x14ac:dyDescent="0.25">
      <c r="A42" s="143" t="s">
        <v>25</v>
      </c>
      <c r="B42" s="144" t="s">
        <v>366</v>
      </c>
      <c r="C42" s="221">
        <f>+C37+C38</f>
        <v>0</v>
      </c>
    </row>
    <row r="43" spans="1:3" s="301" customFormat="1" ht="15" customHeight="1" x14ac:dyDescent="0.2">
      <c r="A43" s="145"/>
      <c r="B43" s="146"/>
      <c r="C43" s="219"/>
    </row>
    <row r="44" spans="1:3" ht="13.5" thickBot="1" x14ac:dyDescent="0.25">
      <c r="A44" s="147"/>
      <c r="B44" s="148"/>
      <c r="C44" s="220"/>
    </row>
    <row r="45" spans="1:3" s="300" customFormat="1" ht="16.5" customHeight="1" thickBot="1" x14ac:dyDescent="0.25">
      <c r="A45" s="149"/>
      <c r="B45" s="150" t="s">
        <v>55</v>
      </c>
      <c r="C45" s="221"/>
    </row>
    <row r="46" spans="1:3" s="302" customFormat="1" ht="12" customHeight="1" thickBot="1" x14ac:dyDescent="0.25">
      <c r="A46" s="122" t="s">
        <v>16</v>
      </c>
      <c r="B46" s="88" t="s">
        <v>367</v>
      </c>
      <c r="C46" s="203">
        <f>SUM(C47:C51)</f>
        <v>0</v>
      </c>
    </row>
    <row r="47" spans="1:3" ht="12" customHeight="1" x14ac:dyDescent="0.2">
      <c r="A47" s="294" t="s">
        <v>91</v>
      </c>
      <c r="B47" s="7" t="s">
        <v>47</v>
      </c>
      <c r="C47" s="52"/>
    </row>
    <row r="48" spans="1:3" ht="12" customHeight="1" x14ac:dyDescent="0.2">
      <c r="A48" s="294" t="s">
        <v>92</v>
      </c>
      <c r="B48" s="6" t="s">
        <v>159</v>
      </c>
      <c r="C48" s="55"/>
    </row>
    <row r="49" spans="1:3" ht="12" customHeight="1" x14ac:dyDescent="0.2">
      <c r="A49" s="294" t="s">
        <v>93</v>
      </c>
      <c r="B49" s="6" t="s">
        <v>124</v>
      </c>
      <c r="C49" s="55"/>
    </row>
    <row r="50" spans="1:3" ht="12" customHeight="1" x14ac:dyDescent="0.2">
      <c r="A50" s="294" t="s">
        <v>94</v>
      </c>
      <c r="B50" s="6" t="s">
        <v>160</v>
      </c>
      <c r="C50" s="55"/>
    </row>
    <row r="51" spans="1:3" ht="12" customHeight="1" thickBot="1" x14ac:dyDescent="0.25">
      <c r="A51" s="294" t="s">
        <v>126</v>
      </c>
      <c r="B51" s="6" t="s">
        <v>161</v>
      </c>
      <c r="C51" s="55"/>
    </row>
    <row r="52" spans="1:3" ht="12" customHeight="1" thickBot="1" x14ac:dyDescent="0.25">
      <c r="A52" s="122" t="s">
        <v>17</v>
      </c>
      <c r="B52" s="88" t="s">
        <v>368</v>
      </c>
      <c r="C52" s="203">
        <f>SUM(C53:C55)</f>
        <v>0</v>
      </c>
    </row>
    <row r="53" spans="1:3" s="302" customFormat="1" ht="12" customHeight="1" x14ac:dyDescent="0.2">
      <c r="A53" s="294" t="s">
        <v>97</v>
      </c>
      <c r="B53" s="7" t="s">
        <v>182</v>
      </c>
      <c r="C53" s="52"/>
    </row>
    <row r="54" spans="1:3" ht="12" customHeight="1" x14ac:dyDescent="0.2">
      <c r="A54" s="294" t="s">
        <v>98</v>
      </c>
      <c r="B54" s="6" t="s">
        <v>163</v>
      </c>
      <c r="C54" s="55"/>
    </row>
    <row r="55" spans="1:3" ht="12" customHeight="1" x14ac:dyDescent="0.2">
      <c r="A55" s="294" t="s">
        <v>99</v>
      </c>
      <c r="B55" s="6" t="s">
        <v>56</v>
      </c>
      <c r="C55" s="55"/>
    </row>
    <row r="56" spans="1:3" ht="12" customHeight="1" thickBot="1" x14ac:dyDescent="0.25">
      <c r="A56" s="294" t="s">
        <v>100</v>
      </c>
      <c r="B56" s="6" t="s">
        <v>470</v>
      </c>
      <c r="C56" s="55"/>
    </row>
    <row r="57" spans="1:3" ht="15" customHeight="1" thickBot="1" x14ac:dyDescent="0.25">
      <c r="A57" s="122" t="s">
        <v>18</v>
      </c>
      <c r="B57" s="88" t="s">
        <v>10</v>
      </c>
      <c r="C57" s="207"/>
    </row>
    <row r="58" spans="1:3" ht="13.5" thickBot="1" x14ac:dyDescent="0.25">
      <c r="A58" s="122" t="s">
        <v>19</v>
      </c>
      <c r="B58" s="151" t="s">
        <v>477</v>
      </c>
      <c r="C58" s="222">
        <f>+C46+C52+C57</f>
        <v>0</v>
      </c>
    </row>
    <row r="59" spans="1:3" ht="15" customHeight="1" thickBot="1" x14ac:dyDescent="0.25">
      <c r="C59" s="223"/>
    </row>
    <row r="60" spans="1:3" ht="14.25" customHeight="1" thickBot="1" x14ac:dyDescent="0.25">
      <c r="A60" s="154" t="s">
        <v>465</v>
      </c>
      <c r="B60" s="155"/>
      <c r="C60" s="86"/>
    </row>
    <row r="61" spans="1:3" ht="13.5" thickBot="1" x14ac:dyDescent="0.25">
      <c r="A61" s="154" t="s">
        <v>174</v>
      </c>
      <c r="B61" s="155"/>
      <c r="C61" s="86"/>
    </row>
  </sheetData>
  <sheetProtection formatCells="0"/>
  <customSheetViews>
    <customSheetView guid="{97FEE8B0-D789-49A2-9B6A-B24783AB39CA}" scale="130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G215"/>
  <sheetViews>
    <sheetView zoomScaleNormal="100" workbookViewId="0">
      <selection activeCell="K113" sqref="K113"/>
    </sheetView>
  </sheetViews>
  <sheetFormatPr defaultRowHeight="12.75" customHeight="1" x14ac:dyDescent="0.2"/>
  <cols>
    <col min="1" max="1" width="27.83203125" style="153" bestFit="1" customWidth="1"/>
    <col min="2" max="2" width="10.6640625" style="153" bestFit="1" customWidth="1"/>
    <col min="3" max="3" width="67.1640625" style="153" bestFit="1" customWidth="1"/>
    <col min="4" max="4" width="12.83203125" style="153" bestFit="1" customWidth="1"/>
    <col min="5" max="5" width="13.33203125" style="153" bestFit="1" customWidth="1"/>
    <col min="6" max="6" width="13.33203125" style="153" customWidth="1"/>
    <col min="7" max="7" width="13.6640625" style="153" customWidth="1"/>
    <col min="8" max="16384" width="9.33203125" style="153"/>
  </cols>
  <sheetData>
    <row r="1" spans="1:7" s="132" customFormat="1" ht="12.75" customHeight="1" x14ac:dyDescent="0.2">
      <c r="A1" s="510" t="s">
        <v>602</v>
      </c>
      <c r="B1" s="511"/>
      <c r="C1" s="210" t="s">
        <v>600</v>
      </c>
      <c r="D1" s="721" t="s">
        <v>603</v>
      </c>
      <c r="E1" s="722"/>
      <c r="F1" s="722"/>
      <c r="G1" s="723"/>
    </row>
    <row r="2" spans="1:7" s="298" customFormat="1" ht="12.75" customHeight="1" thickBot="1" x14ac:dyDescent="0.25">
      <c r="A2" s="512" t="s">
        <v>604</v>
      </c>
      <c r="B2" s="513"/>
      <c r="C2" s="211" t="s">
        <v>888</v>
      </c>
      <c r="D2" s="724"/>
      <c r="E2" s="724"/>
      <c r="F2" s="724"/>
      <c r="G2" s="725"/>
    </row>
    <row r="3" spans="1:7" s="298" customFormat="1" ht="12.75" customHeight="1" thickBot="1" x14ac:dyDescent="0.3">
      <c r="A3" s="135"/>
      <c r="B3" s="135"/>
      <c r="C3" s="135"/>
      <c r="D3" s="136"/>
      <c r="E3" s="136"/>
      <c r="F3" s="136"/>
      <c r="G3" s="136" t="s">
        <v>509</v>
      </c>
    </row>
    <row r="4" spans="1:7" s="299" customFormat="1" ht="21.75" customHeight="1" thickBot="1" x14ac:dyDescent="0.25">
      <c r="A4" s="257" t="s">
        <v>173</v>
      </c>
      <c r="B4" s="514" t="s">
        <v>606</v>
      </c>
      <c r="C4" s="138" t="s">
        <v>607</v>
      </c>
      <c r="D4" s="515" t="s">
        <v>53</v>
      </c>
      <c r="E4" s="138" t="s">
        <v>897</v>
      </c>
      <c r="F4" s="138" t="s">
        <v>595</v>
      </c>
      <c r="G4" s="213" t="s">
        <v>594</v>
      </c>
    </row>
    <row r="5" spans="1:7" ht="12.75" customHeight="1" thickBot="1" x14ac:dyDescent="0.25">
      <c r="A5" s="116"/>
      <c r="B5" s="423"/>
      <c r="C5" s="118" t="s">
        <v>443</v>
      </c>
      <c r="D5" s="424" t="s">
        <v>444</v>
      </c>
      <c r="E5" s="118" t="s">
        <v>445</v>
      </c>
      <c r="F5" s="118"/>
      <c r="G5" s="118" t="s">
        <v>446</v>
      </c>
    </row>
    <row r="6" spans="1:7" s="300" customFormat="1" ht="12.75" customHeight="1" thickBot="1" x14ac:dyDescent="0.25">
      <c r="A6" s="728" t="s">
        <v>54</v>
      </c>
      <c r="B6" s="729"/>
      <c r="C6" s="729"/>
      <c r="D6" s="729"/>
      <c r="E6" s="729"/>
      <c r="F6" s="729"/>
      <c r="G6" s="730"/>
    </row>
    <row r="7" spans="1:7" s="300" customFormat="1" ht="12.75" customHeight="1" thickBot="1" x14ac:dyDescent="0.25">
      <c r="A7" s="425" t="s">
        <v>16</v>
      </c>
      <c r="B7" s="426"/>
      <c r="C7" s="427" t="s">
        <v>201</v>
      </c>
      <c r="D7" s="428">
        <f>+D8+D9+D10+D11+D12+D13</f>
        <v>0</v>
      </c>
      <c r="E7" s="428">
        <f>+E8+E9+E10+E11+E12+E13</f>
        <v>0</v>
      </c>
      <c r="F7" s="428"/>
      <c r="G7" s="428">
        <f>+G8+G9+G10+G11+G12+G13</f>
        <v>0</v>
      </c>
    </row>
    <row r="8" spans="1:7" s="226" customFormat="1" ht="12.75" customHeight="1" x14ac:dyDescent="0.2">
      <c r="A8" s="278" t="s">
        <v>91</v>
      </c>
      <c r="B8" s="429" t="s">
        <v>608</v>
      </c>
      <c r="C8" s="430" t="s">
        <v>202</v>
      </c>
      <c r="D8" s="431"/>
      <c r="E8" s="431"/>
      <c r="F8" s="431"/>
      <c r="G8" s="431">
        <f t="shared" ref="G8:G13" si="0">SUM(D8:E8)</f>
        <v>0</v>
      </c>
    </row>
    <row r="9" spans="1:7" s="226" customFormat="1" ht="12.75" customHeight="1" x14ac:dyDescent="0.2">
      <c r="A9" s="279" t="s">
        <v>92</v>
      </c>
      <c r="B9" s="429" t="s">
        <v>609</v>
      </c>
      <c r="C9" s="415" t="s">
        <v>203</v>
      </c>
      <c r="D9" s="410"/>
      <c r="E9" s="410"/>
      <c r="F9" s="410"/>
      <c r="G9" s="410">
        <f t="shared" si="0"/>
        <v>0</v>
      </c>
    </row>
    <row r="10" spans="1:7" s="226" customFormat="1" ht="12.75" customHeight="1" x14ac:dyDescent="0.2">
      <c r="A10" s="279" t="s">
        <v>93</v>
      </c>
      <c r="B10" s="429" t="s">
        <v>610</v>
      </c>
      <c r="C10" s="415" t="s">
        <v>497</v>
      </c>
      <c r="D10" s="410"/>
      <c r="E10" s="410"/>
      <c r="F10" s="410"/>
      <c r="G10" s="410">
        <f t="shared" si="0"/>
        <v>0</v>
      </c>
    </row>
    <row r="11" spans="1:7" s="226" customFormat="1" ht="12.75" customHeight="1" x14ac:dyDescent="0.2">
      <c r="A11" s="279" t="s">
        <v>94</v>
      </c>
      <c r="B11" s="429" t="s">
        <v>611</v>
      </c>
      <c r="C11" s="415" t="s">
        <v>204</v>
      </c>
      <c r="D11" s="410"/>
      <c r="E11" s="410"/>
      <c r="F11" s="410"/>
      <c r="G11" s="410">
        <f t="shared" si="0"/>
        <v>0</v>
      </c>
    </row>
    <row r="12" spans="1:7" s="226" customFormat="1" ht="12.75" customHeight="1" x14ac:dyDescent="0.2">
      <c r="A12" s="279" t="s">
        <v>126</v>
      </c>
      <c r="B12" s="429" t="s">
        <v>612</v>
      </c>
      <c r="C12" s="415" t="s">
        <v>452</v>
      </c>
      <c r="D12" s="410"/>
      <c r="E12" s="410"/>
      <c r="F12" s="410"/>
      <c r="G12" s="410">
        <f t="shared" si="0"/>
        <v>0</v>
      </c>
    </row>
    <row r="13" spans="1:7" s="226" customFormat="1" ht="12.75" customHeight="1" thickBot="1" x14ac:dyDescent="0.25">
      <c r="A13" s="280" t="s">
        <v>95</v>
      </c>
      <c r="B13" s="429" t="s">
        <v>613</v>
      </c>
      <c r="C13" s="432" t="s">
        <v>383</v>
      </c>
      <c r="D13" s="412"/>
      <c r="E13" s="412"/>
      <c r="F13" s="412"/>
      <c r="G13" s="412">
        <f t="shared" si="0"/>
        <v>0</v>
      </c>
    </row>
    <row r="14" spans="1:7" s="226" customFormat="1" ht="12.75" customHeight="1" thickBot="1" x14ac:dyDescent="0.25">
      <c r="A14" s="425" t="s">
        <v>17</v>
      </c>
      <c r="B14" s="426"/>
      <c r="C14" s="433" t="s">
        <v>205</v>
      </c>
      <c r="D14" s="428">
        <f>+D15+D16+D17+D18+D19</f>
        <v>0</v>
      </c>
      <c r="E14" s="428">
        <f>+E15+E16+E17+E18+E19</f>
        <v>0</v>
      </c>
      <c r="F14" s="428"/>
      <c r="G14" s="428">
        <f>+G15+G16+G17+G18+G19</f>
        <v>0</v>
      </c>
    </row>
    <row r="15" spans="1:7" s="226" customFormat="1" ht="12.75" customHeight="1" x14ac:dyDescent="0.2">
      <c r="A15" s="278" t="s">
        <v>97</v>
      </c>
      <c r="B15" s="429" t="s">
        <v>614</v>
      </c>
      <c r="C15" s="414" t="s">
        <v>206</v>
      </c>
      <c r="D15" s="431"/>
      <c r="E15" s="431"/>
      <c r="F15" s="431"/>
      <c r="G15" s="431">
        <f t="shared" ref="G15:G20" si="1">SUM(D15:E15)</f>
        <v>0</v>
      </c>
    </row>
    <row r="16" spans="1:7" s="226" customFormat="1" ht="12.75" customHeight="1" x14ac:dyDescent="0.2">
      <c r="A16" s="279" t="s">
        <v>98</v>
      </c>
      <c r="B16" s="429" t="s">
        <v>615</v>
      </c>
      <c r="C16" s="415" t="s">
        <v>207</v>
      </c>
      <c r="D16" s="410"/>
      <c r="E16" s="410"/>
      <c r="F16" s="410"/>
      <c r="G16" s="410">
        <f t="shared" si="1"/>
        <v>0</v>
      </c>
    </row>
    <row r="17" spans="1:7" s="301" customFormat="1" ht="12.75" customHeight="1" x14ac:dyDescent="0.2">
      <c r="A17" s="279" t="s">
        <v>99</v>
      </c>
      <c r="B17" s="429" t="s">
        <v>616</v>
      </c>
      <c r="C17" s="415" t="s">
        <v>374</v>
      </c>
      <c r="D17" s="410"/>
      <c r="E17" s="410"/>
      <c r="F17" s="410"/>
      <c r="G17" s="410">
        <f t="shared" si="1"/>
        <v>0</v>
      </c>
    </row>
    <row r="18" spans="1:7" s="301" customFormat="1" ht="12.75" customHeight="1" x14ac:dyDescent="0.2">
      <c r="A18" s="279" t="s">
        <v>100</v>
      </c>
      <c r="B18" s="429" t="s">
        <v>617</v>
      </c>
      <c r="C18" s="415" t="s">
        <v>375</v>
      </c>
      <c r="D18" s="410"/>
      <c r="E18" s="410"/>
      <c r="F18" s="410"/>
      <c r="G18" s="410">
        <f t="shared" si="1"/>
        <v>0</v>
      </c>
    </row>
    <row r="19" spans="1:7" s="301" customFormat="1" ht="12.75" customHeight="1" x14ac:dyDescent="0.2">
      <c r="A19" s="279" t="s">
        <v>101</v>
      </c>
      <c r="B19" s="429" t="s">
        <v>618</v>
      </c>
      <c r="C19" s="415" t="s">
        <v>208</v>
      </c>
      <c r="D19" s="410"/>
      <c r="E19" s="410"/>
      <c r="F19" s="410"/>
      <c r="G19" s="410">
        <f t="shared" si="1"/>
        <v>0</v>
      </c>
    </row>
    <row r="20" spans="1:7" s="226" customFormat="1" ht="12.75" customHeight="1" thickBot="1" x14ac:dyDescent="0.25">
      <c r="A20" s="280" t="s">
        <v>110</v>
      </c>
      <c r="B20" s="429"/>
      <c r="C20" s="416" t="s">
        <v>209</v>
      </c>
      <c r="D20" s="412"/>
      <c r="E20" s="412"/>
      <c r="F20" s="412"/>
      <c r="G20" s="412">
        <f t="shared" si="1"/>
        <v>0</v>
      </c>
    </row>
    <row r="21" spans="1:7" s="301" customFormat="1" ht="12.75" customHeight="1" thickBot="1" x14ac:dyDescent="0.25">
      <c r="A21" s="425" t="s">
        <v>18</v>
      </c>
      <c r="B21" s="426"/>
      <c r="C21" s="427" t="s">
        <v>210</v>
      </c>
      <c r="D21" s="428">
        <f>+D22+D23+D24+D25+D26</f>
        <v>0</v>
      </c>
      <c r="E21" s="428">
        <f>+E22+E23+E24+E25+E26</f>
        <v>0</v>
      </c>
      <c r="F21" s="428"/>
      <c r="G21" s="428">
        <f>+G22+G23+G24+G25+G26</f>
        <v>0</v>
      </c>
    </row>
    <row r="22" spans="1:7" s="301" customFormat="1" ht="12.75" customHeight="1" x14ac:dyDescent="0.2">
      <c r="A22" s="278" t="s">
        <v>80</v>
      </c>
      <c r="B22" s="435" t="s">
        <v>619</v>
      </c>
      <c r="C22" s="414" t="s">
        <v>211</v>
      </c>
      <c r="D22" s="431"/>
      <c r="E22" s="431"/>
      <c r="F22" s="431"/>
      <c r="G22" s="431"/>
    </row>
    <row r="23" spans="1:7" s="301" customFormat="1" ht="12.75" customHeight="1" x14ac:dyDescent="0.2">
      <c r="A23" s="279" t="s">
        <v>81</v>
      </c>
      <c r="B23" s="436" t="s">
        <v>620</v>
      </c>
      <c r="C23" s="415" t="s">
        <v>212</v>
      </c>
      <c r="D23" s="410"/>
      <c r="E23" s="410"/>
      <c r="F23" s="410"/>
      <c r="G23" s="410">
        <f>SUM(D23:E23)</f>
        <v>0</v>
      </c>
    </row>
    <row r="24" spans="1:7" s="301" customFormat="1" ht="12.75" customHeight="1" x14ac:dyDescent="0.2">
      <c r="A24" s="279" t="s">
        <v>82</v>
      </c>
      <c r="B24" s="436" t="s">
        <v>621</v>
      </c>
      <c r="C24" s="415" t="s">
        <v>376</v>
      </c>
      <c r="D24" s="410"/>
      <c r="E24" s="410"/>
      <c r="F24" s="410"/>
      <c r="G24" s="410">
        <f>SUM(D24:E24)</f>
        <v>0</v>
      </c>
    </row>
    <row r="25" spans="1:7" s="301" customFormat="1" ht="12.75" customHeight="1" x14ac:dyDescent="0.2">
      <c r="A25" s="279" t="s">
        <v>83</v>
      </c>
      <c r="B25" s="436" t="s">
        <v>622</v>
      </c>
      <c r="C25" s="415" t="s">
        <v>377</v>
      </c>
      <c r="D25" s="410"/>
      <c r="E25" s="410"/>
      <c r="F25" s="410"/>
      <c r="G25" s="410">
        <f>SUM(D25:E25)</f>
        <v>0</v>
      </c>
    </row>
    <row r="26" spans="1:7" s="301" customFormat="1" ht="12.75" customHeight="1" x14ac:dyDescent="0.2">
      <c r="A26" s="279" t="s">
        <v>147</v>
      </c>
      <c r="B26" s="436" t="s">
        <v>623</v>
      </c>
      <c r="C26" s="415" t="s">
        <v>213</v>
      </c>
      <c r="D26" s="410"/>
      <c r="E26" s="410"/>
      <c r="F26" s="410"/>
      <c r="G26" s="410">
        <f>SUM(D26:E26)</f>
        <v>0</v>
      </c>
    </row>
    <row r="27" spans="1:7" s="301" customFormat="1" ht="12.75" customHeight="1" thickBot="1" x14ac:dyDescent="0.25">
      <c r="A27" s="280" t="s">
        <v>148</v>
      </c>
      <c r="B27" s="437"/>
      <c r="C27" s="416" t="s">
        <v>214</v>
      </c>
      <c r="D27" s="412"/>
      <c r="E27" s="412"/>
      <c r="F27" s="412"/>
      <c r="G27" s="412">
        <f>SUM(D27:E27)</f>
        <v>0</v>
      </c>
    </row>
    <row r="28" spans="1:7" s="301" customFormat="1" ht="12.75" customHeight="1" thickBot="1" x14ac:dyDescent="0.25">
      <c r="A28" s="425" t="s">
        <v>149</v>
      </c>
      <c r="B28" s="426"/>
      <c r="C28" s="438" t="s">
        <v>884</v>
      </c>
      <c r="D28" s="434">
        <f>SUM(D29,D33,D34,D35,D36,D37)</f>
        <v>0</v>
      </c>
      <c r="E28" s="434">
        <f>SUM(E29,E33,E34,E35,E36,E37)</f>
        <v>0</v>
      </c>
      <c r="F28" s="434"/>
      <c r="G28" s="439">
        <f>SUM(G29,G33,G34,G35,G37,G36)</f>
        <v>0</v>
      </c>
    </row>
    <row r="29" spans="1:7" s="301" customFormat="1" ht="12.75" customHeight="1" x14ac:dyDescent="0.2">
      <c r="A29" s="278" t="s">
        <v>216</v>
      </c>
      <c r="B29" s="435" t="s">
        <v>624</v>
      </c>
      <c r="C29" s="440" t="s">
        <v>625</v>
      </c>
      <c r="D29" s="431"/>
      <c r="E29" s="441"/>
      <c r="F29" s="441"/>
      <c r="G29" s="431">
        <f>SUM(G30:G32)</f>
        <v>0</v>
      </c>
    </row>
    <row r="30" spans="1:7" s="301" customFormat="1" ht="12.75" customHeight="1" x14ac:dyDescent="0.2">
      <c r="A30" s="278" t="s">
        <v>626</v>
      </c>
      <c r="B30" s="429"/>
      <c r="C30" s="414" t="s">
        <v>502</v>
      </c>
      <c r="D30" s="410"/>
      <c r="E30" s="410"/>
      <c r="F30" s="410"/>
      <c r="G30" s="410">
        <f t="shared" ref="G30:G37" si="2">SUM(D30:E30)</f>
        <v>0</v>
      </c>
    </row>
    <row r="31" spans="1:7" s="301" customFormat="1" ht="12.75" customHeight="1" x14ac:dyDescent="0.2">
      <c r="A31" s="278" t="s">
        <v>627</v>
      </c>
      <c r="B31" s="429"/>
      <c r="C31" s="414" t="s">
        <v>881</v>
      </c>
      <c r="D31" s="410"/>
      <c r="E31" s="410"/>
      <c r="F31" s="410"/>
      <c r="G31" s="410">
        <f t="shared" si="2"/>
        <v>0</v>
      </c>
    </row>
    <row r="32" spans="1:7" s="301" customFormat="1" ht="12.75" customHeight="1" x14ac:dyDescent="0.2">
      <c r="A32" s="278" t="s">
        <v>628</v>
      </c>
      <c r="B32" s="429"/>
      <c r="C32" s="414" t="s">
        <v>882</v>
      </c>
      <c r="D32" s="410"/>
      <c r="E32" s="410"/>
      <c r="F32" s="410"/>
      <c r="G32" s="410">
        <f t="shared" si="2"/>
        <v>0</v>
      </c>
    </row>
    <row r="33" spans="1:7" s="301" customFormat="1" ht="12.75" customHeight="1" x14ac:dyDescent="0.2">
      <c r="A33" s="279" t="s">
        <v>217</v>
      </c>
      <c r="B33" s="442" t="s">
        <v>629</v>
      </c>
      <c r="C33" s="415" t="s">
        <v>504</v>
      </c>
      <c r="D33" s="410"/>
      <c r="E33" s="410"/>
      <c r="F33" s="410"/>
      <c r="G33" s="410">
        <f t="shared" si="2"/>
        <v>0</v>
      </c>
    </row>
    <row r="34" spans="1:7" s="226" customFormat="1" ht="12.75" customHeight="1" x14ac:dyDescent="0.2">
      <c r="A34" s="279" t="s">
        <v>218</v>
      </c>
      <c r="B34" s="442" t="s">
        <v>630</v>
      </c>
      <c r="C34" s="415" t="s">
        <v>505</v>
      </c>
      <c r="D34" s="410"/>
      <c r="E34" s="410"/>
      <c r="F34" s="410"/>
      <c r="G34" s="410">
        <f t="shared" si="2"/>
        <v>0</v>
      </c>
    </row>
    <row r="35" spans="1:7" s="226" customFormat="1" ht="12.75" customHeight="1" x14ac:dyDescent="0.2">
      <c r="A35" s="279" t="s">
        <v>219</v>
      </c>
      <c r="B35" s="442" t="s">
        <v>631</v>
      </c>
      <c r="C35" s="415" t="s">
        <v>220</v>
      </c>
      <c r="D35" s="410"/>
      <c r="E35" s="410"/>
      <c r="F35" s="410"/>
      <c r="G35" s="410">
        <f t="shared" si="2"/>
        <v>0</v>
      </c>
    </row>
    <row r="36" spans="1:7" s="226" customFormat="1" ht="12.75" customHeight="1" x14ac:dyDescent="0.2">
      <c r="A36" s="279" t="s">
        <v>499</v>
      </c>
      <c r="B36" s="442" t="s">
        <v>630</v>
      </c>
      <c r="C36" s="415" t="s">
        <v>503</v>
      </c>
      <c r="D36" s="410"/>
      <c r="E36" s="410"/>
      <c r="F36" s="410"/>
      <c r="G36" s="410">
        <f t="shared" si="2"/>
        <v>0</v>
      </c>
    </row>
    <row r="37" spans="1:7" s="226" customFormat="1" ht="12.75" customHeight="1" thickBot="1" x14ac:dyDescent="0.25">
      <c r="A37" s="280" t="s">
        <v>500</v>
      </c>
      <c r="B37" s="437" t="s">
        <v>632</v>
      </c>
      <c r="C37" s="417" t="s">
        <v>222</v>
      </c>
      <c r="D37" s="412"/>
      <c r="E37" s="412"/>
      <c r="F37" s="412"/>
      <c r="G37" s="412">
        <f t="shared" si="2"/>
        <v>0</v>
      </c>
    </row>
    <row r="38" spans="1:7" s="226" customFormat="1" ht="12.75" customHeight="1" thickBot="1" x14ac:dyDescent="0.25">
      <c r="A38" s="425" t="s">
        <v>20</v>
      </c>
      <c r="B38" s="426"/>
      <c r="C38" s="427" t="s">
        <v>384</v>
      </c>
      <c r="D38" s="444">
        <f>SUM(D39:D49)</f>
        <v>3191052</v>
      </c>
      <c r="E38" s="444">
        <f t="shared" ref="E38:F38" si="3">SUM(E39:E49)</f>
        <v>2177000</v>
      </c>
      <c r="F38" s="444">
        <f t="shared" si="3"/>
        <v>676700</v>
      </c>
      <c r="G38" s="444">
        <f>SUM(G39:G49)</f>
        <v>6044752</v>
      </c>
    </row>
    <row r="39" spans="1:7" s="226" customFormat="1" ht="12.75" customHeight="1" x14ac:dyDescent="0.2">
      <c r="A39" s="278" t="s">
        <v>84</v>
      </c>
      <c r="B39" s="429" t="s">
        <v>633</v>
      </c>
      <c r="C39" s="414" t="s">
        <v>225</v>
      </c>
      <c r="D39" s="431"/>
      <c r="E39" s="431"/>
      <c r="F39" s="431"/>
      <c r="G39" s="431">
        <f>SUM(D39:E39)</f>
        <v>0</v>
      </c>
    </row>
    <row r="40" spans="1:7" s="301" customFormat="1" ht="12.75" customHeight="1" x14ac:dyDescent="0.2">
      <c r="A40" s="279" t="s">
        <v>85</v>
      </c>
      <c r="B40" s="429" t="s">
        <v>634</v>
      </c>
      <c r="C40" s="415" t="s">
        <v>226</v>
      </c>
      <c r="D40" s="410"/>
      <c r="E40" s="410"/>
      <c r="F40" s="410"/>
      <c r="G40" s="410">
        <f t="shared" ref="G40:G49" si="4">SUM(D40:E40)</f>
        <v>0</v>
      </c>
    </row>
    <row r="41" spans="1:7" s="301" customFormat="1" ht="12.75" customHeight="1" x14ac:dyDescent="0.2">
      <c r="A41" s="279" t="s">
        <v>86</v>
      </c>
      <c r="B41" s="429" t="s">
        <v>635</v>
      </c>
      <c r="C41" s="415" t="s">
        <v>227</v>
      </c>
      <c r="D41" s="410">
        <v>386000</v>
      </c>
      <c r="E41" s="410"/>
      <c r="F41" s="410"/>
      <c r="G41" s="410">
        <f t="shared" si="4"/>
        <v>386000</v>
      </c>
    </row>
    <row r="42" spans="1:7" s="301" customFormat="1" ht="12.75" customHeight="1" x14ac:dyDescent="0.2">
      <c r="A42" s="279" t="s">
        <v>151</v>
      </c>
      <c r="B42" s="429" t="s">
        <v>636</v>
      </c>
      <c r="C42" s="415" t="s">
        <v>228</v>
      </c>
      <c r="D42" s="410"/>
      <c r="E42" s="410"/>
      <c r="F42" s="410"/>
      <c r="G42" s="410">
        <f t="shared" si="4"/>
        <v>0</v>
      </c>
    </row>
    <row r="43" spans="1:7" s="301" customFormat="1" ht="12.75" customHeight="1" x14ac:dyDescent="0.2">
      <c r="A43" s="279" t="s">
        <v>152</v>
      </c>
      <c r="B43" s="429" t="s">
        <v>637</v>
      </c>
      <c r="C43" s="415" t="s">
        <v>229</v>
      </c>
      <c r="D43" s="410">
        <v>1016830</v>
      </c>
      <c r="E43" s="410"/>
      <c r="F43" s="410"/>
      <c r="G43" s="410">
        <f t="shared" si="4"/>
        <v>1016830</v>
      </c>
    </row>
    <row r="44" spans="1:7" ht="12.75" customHeight="1" x14ac:dyDescent="0.2">
      <c r="A44" s="279" t="s">
        <v>153</v>
      </c>
      <c r="B44" s="429" t="s">
        <v>638</v>
      </c>
      <c r="C44" s="415" t="s">
        <v>230</v>
      </c>
      <c r="D44" s="410">
        <v>1788222</v>
      </c>
      <c r="E44" s="410"/>
      <c r="F44" s="410"/>
      <c r="G44" s="410">
        <f t="shared" si="4"/>
        <v>1788222</v>
      </c>
    </row>
    <row r="45" spans="1:7" s="300" customFormat="1" ht="12.75" customHeight="1" x14ac:dyDescent="0.2">
      <c r="A45" s="279" t="s">
        <v>154</v>
      </c>
      <c r="B45" s="429" t="s">
        <v>639</v>
      </c>
      <c r="C45" s="415" t="s">
        <v>231</v>
      </c>
      <c r="D45" s="410"/>
      <c r="E45" s="410">
        <v>2177000</v>
      </c>
      <c r="F45" s="410">
        <f>G45-E45</f>
        <v>676700</v>
      </c>
      <c r="G45" s="410">
        <v>2853700</v>
      </c>
    </row>
    <row r="46" spans="1:7" s="302" customFormat="1" ht="12.75" customHeight="1" x14ac:dyDescent="0.2">
      <c r="A46" s="279" t="s">
        <v>155</v>
      </c>
      <c r="B46" s="429" t="s">
        <v>640</v>
      </c>
      <c r="C46" s="415" t="s">
        <v>506</v>
      </c>
      <c r="D46" s="410"/>
      <c r="E46" s="410"/>
      <c r="F46" s="410"/>
      <c r="G46" s="410">
        <f t="shared" si="4"/>
        <v>0</v>
      </c>
    </row>
    <row r="47" spans="1:7" ht="12.75" customHeight="1" x14ac:dyDescent="0.2">
      <c r="A47" s="279" t="s">
        <v>223</v>
      </c>
      <c r="B47" s="429" t="s">
        <v>641</v>
      </c>
      <c r="C47" s="415" t="s">
        <v>233</v>
      </c>
      <c r="D47" s="410"/>
      <c r="E47" s="445"/>
      <c r="F47" s="445"/>
      <c r="G47" s="410">
        <f t="shared" si="4"/>
        <v>0</v>
      </c>
    </row>
    <row r="48" spans="1:7" ht="12.75" customHeight="1" x14ac:dyDescent="0.2">
      <c r="A48" s="280" t="s">
        <v>224</v>
      </c>
      <c r="B48" s="429" t="s">
        <v>642</v>
      </c>
      <c r="C48" s="416" t="s">
        <v>386</v>
      </c>
      <c r="D48" s="410"/>
      <c r="E48" s="445"/>
      <c r="F48" s="445"/>
      <c r="G48" s="410">
        <f t="shared" si="4"/>
        <v>0</v>
      </c>
    </row>
    <row r="49" spans="1:7" ht="12.75" customHeight="1" thickBot="1" x14ac:dyDescent="0.25">
      <c r="A49" s="280" t="s">
        <v>385</v>
      </c>
      <c r="B49" s="429" t="s">
        <v>643</v>
      </c>
      <c r="C49" s="416" t="s">
        <v>234</v>
      </c>
      <c r="D49" s="412"/>
      <c r="E49" s="446"/>
      <c r="F49" s="446"/>
      <c r="G49" s="412">
        <f t="shared" si="4"/>
        <v>0</v>
      </c>
    </row>
    <row r="50" spans="1:7" ht="12.75" customHeight="1" thickBot="1" x14ac:dyDescent="0.25">
      <c r="A50" s="425" t="s">
        <v>21</v>
      </c>
      <c r="B50" s="426"/>
      <c r="C50" s="427" t="s">
        <v>235</v>
      </c>
      <c r="D50" s="443">
        <f>SUM(D51:D55)</f>
        <v>0</v>
      </c>
      <c r="E50" s="443">
        <f>SUM(E51:E55)</f>
        <v>0</v>
      </c>
      <c r="F50" s="443"/>
      <c r="G50" s="443">
        <f>SUM(G51:G55)</f>
        <v>0</v>
      </c>
    </row>
    <row r="51" spans="1:7" ht="12.75" customHeight="1" x14ac:dyDescent="0.2">
      <c r="A51" s="278" t="s">
        <v>87</v>
      </c>
      <c r="B51" s="429" t="s">
        <v>644</v>
      </c>
      <c r="C51" s="414" t="s">
        <v>239</v>
      </c>
      <c r="D51" s="431"/>
      <c r="E51" s="447"/>
      <c r="F51" s="447"/>
      <c r="G51" s="447">
        <f>SUM(D51:E51)</f>
        <v>0</v>
      </c>
    </row>
    <row r="52" spans="1:7" ht="12.75" customHeight="1" x14ac:dyDescent="0.2">
      <c r="A52" s="279" t="s">
        <v>88</v>
      </c>
      <c r="B52" s="429" t="s">
        <v>645</v>
      </c>
      <c r="C52" s="415" t="s">
        <v>240</v>
      </c>
      <c r="D52" s="410"/>
      <c r="E52" s="445"/>
      <c r="F52" s="445"/>
      <c r="G52" s="445">
        <f>SUM(D52:E52)</f>
        <v>0</v>
      </c>
    </row>
    <row r="53" spans="1:7" s="302" customFormat="1" ht="12.75" customHeight="1" x14ac:dyDescent="0.2">
      <c r="A53" s="279" t="s">
        <v>236</v>
      </c>
      <c r="B53" s="429" t="s">
        <v>646</v>
      </c>
      <c r="C53" s="415" t="s">
        <v>241</v>
      </c>
      <c r="D53" s="410"/>
      <c r="E53" s="445"/>
      <c r="F53" s="445"/>
      <c r="G53" s="445">
        <f>SUM(D53:E53)</f>
        <v>0</v>
      </c>
    </row>
    <row r="54" spans="1:7" ht="12.75" customHeight="1" x14ac:dyDescent="0.2">
      <c r="A54" s="279" t="s">
        <v>237</v>
      </c>
      <c r="B54" s="429" t="s">
        <v>647</v>
      </c>
      <c r="C54" s="415" t="s">
        <v>242</v>
      </c>
      <c r="D54" s="410"/>
      <c r="E54" s="445"/>
      <c r="F54" s="445"/>
      <c r="G54" s="445">
        <f>SUM(D54:E54)</f>
        <v>0</v>
      </c>
    </row>
    <row r="55" spans="1:7" ht="12.75" customHeight="1" thickBot="1" x14ac:dyDescent="0.25">
      <c r="A55" s="280" t="s">
        <v>238</v>
      </c>
      <c r="B55" s="429" t="s">
        <v>648</v>
      </c>
      <c r="C55" s="416" t="s">
        <v>243</v>
      </c>
      <c r="D55" s="412"/>
      <c r="E55" s="446"/>
      <c r="F55" s="446"/>
      <c r="G55" s="446">
        <f>SUM(D55:E55)</f>
        <v>0</v>
      </c>
    </row>
    <row r="56" spans="1:7" ht="12.75" customHeight="1" thickBot="1" x14ac:dyDescent="0.25">
      <c r="A56" s="425" t="s">
        <v>156</v>
      </c>
      <c r="B56" s="426"/>
      <c r="C56" s="427" t="s">
        <v>244</v>
      </c>
      <c r="D56" s="443">
        <f>SUM(D57:D59)</f>
        <v>0</v>
      </c>
      <c r="E56" s="443">
        <f>SUM(E57:E59)</f>
        <v>0</v>
      </c>
      <c r="F56" s="443"/>
      <c r="G56" s="443">
        <f>SUM(G57:G59)</f>
        <v>0</v>
      </c>
    </row>
    <row r="57" spans="1:7" ht="12.75" customHeight="1" x14ac:dyDescent="0.2">
      <c r="A57" s="278" t="s">
        <v>89</v>
      </c>
      <c r="B57" s="429" t="s">
        <v>649</v>
      </c>
      <c r="C57" s="414" t="s">
        <v>245</v>
      </c>
      <c r="D57" s="431"/>
      <c r="E57" s="431"/>
      <c r="F57" s="431"/>
      <c r="G57" s="431">
        <f t="shared" ref="G57:G90" si="5">SUM(D57:E57)</f>
        <v>0</v>
      </c>
    </row>
    <row r="58" spans="1:7" ht="12.75" customHeight="1" x14ac:dyDescent="0.2">
      <c r="A58" s="279" t="s">
        <v>90</v>
      </c>
      <c r="B58" s="429" t="s">
        <v>650</v>
      </c>
      <c r="C58" s="415" t="s">
        <v>378</v>
      </c>
      <c r="D58" s="410"/>
      <c r="E58" s="410"/>
      <c r="F58" s="410"/>
      <c r="G58" s="410">
        <f t="shared" si="5"/>
        <v>0</v>
      </c>
    </row>
    <row r="59" spans="1:7" ht="12.75" customHeight="1" x14ac:dyDescent="0.2">
      <c r="A59" s="279" t="s">
        <v>248</v>
      </c>
      <c r="B59" s="429" t="s">
        <v>651</v>
      </c>
      <c r="C59" s="415" t="s">
        <v>246</v>
      </c>
      <c r="D59" s="410"/>
      <c r="E59" s="410"/>
      <c r="F59" s="410"/>
      <c r="G59" s="410">
        <f t="shared" si="5"/>
        <v>0</v>
      </c>
    </row>
    <row r="60" spans="1:7" ht="12.75" customHeight="1" thickBot="1" x14ac:dyDescent="0.25">
      <c r="A60" s="280" t="s">
        <v>249</v>
      </c>
      <c r="B60" s="437"/>
      <c r="C60" s="416" t="s">
        <v>247</v>
      </c>
      <c r="D60" s="412"/>
      <c r="E60" s="412"/>
      <c r="F60" s="412"/>
      <c r="G60" s="412">
        <f t="shared" si="5"/>
        <v>0</v>
      </c>
    </row>
    <row r="61" spans="1:7" ht="12.75" customHeight="1" thickBot="1" x14ac:dyDescent="0.25">
      <c r="A61" s="425" t="s">
        <v>23</v>
      </c>
      <c r="B61" s="426"/>
      <c r="C61" s="433" t="s">
        <v>250</v>
      </c>
      <c r="D61" s="434">
        <f>SUM(D62:D64)</f>
        <v>0</v>
      </c>
      <c r="E61" s="434">
        <f>SUM(E62:E64)</f>
        <v>0</v>
      </c>
      <c r="F61" s="434"/>
      <c r="G61" s="428">
        <f t="shared" si="5"/>
        <v>0</v>
      </c>
    </row>
    <row r="62" spans="1:7" ht="12.75" customHeight="1" thickBot="1" x14ac:dyDescent="0.25">
      <c r="A62" s="278" t="s">
        <v>157</v>
      </c>
      <c r="B62" s="429" t="s">
        <v>652</v>
      </c>
      <c r="C62" s="414" t="s">
        <v>252</v>
      </c>
      <c r="D62" s="431"/>
      <c r="E62" s="447"/>
      <c r="F62" s="447"/>
      <c r="G62" s="447">
        <f t="shared" si="5"/>
        <v>0</v>
      </c>
    </row>
    <row r="63" spans="1:7" ht="12.75" customHeight="1" thickBot="1" x14ac:dyDescent="0.25">
      <c r="A63" s="279" t="s">
        <v>158</v>
      </c>
      <c r="B63" s="442" t="s">
        <v>653</v>
      </c>
      <c r="C63" s="415" t="s">
        <v>379</v>
      </c>
      <c r="D63" s="410"/>
      <c r="E63" s="445"/>
      <c r="F63" s="634"/>
      <c r="G63" s="447">
        <f t="shared" si="5"/>
        <v>0</v>
      </c>
    </row>
    <row r="64" spans="1:7" ht="12.75" customHeight="1" thickBot="1" x14ac:dyDescent="0.25">
      <c r="A64" s="279" t="s">
        <v>183</v>
      </c>
      <c r="B64" s="442" t="s">
        <v>654</v>
      </c>
      <c r="C64" s="415" t="s">
        <v>253</v>
      </c>
      <c r="D64" s="410"/>
      <c r="E64" s="445"/>
      <c r="F64" s="634"/>
      <c r="G64" s="447">
        <f t="shared" si="5"/>
        <v>0</v>
      </c>
    </row>
    <row r="65" spans="1:7" ht="12.75" customHeight="1" thickBot="1" x14ac:dyDescent="0.25">
      <c r="A65" s="280" t="s">
        <v>251</v>
      </c>
      <c r="B65" s="437"/>
      <c r="C65" s="416" t="s">
        <v>254</v>
      </c>
      <c r="D65" s="412"/>
      <c r="E65" s="446"/>
      <c r="F65" s="635"/>
      <c r="G65" s="447">
        <f t="shared" si="5"/>
        <v>0</v>
      </c>
    </row>
    <row r="66" spans="1:7" ht="12.75" customHeight="1" thickBot="1" x14ac:dyDescent="0.25">
      <c r="A66" s="448" t="s">
        <v>24</v>
      </c>
      <c r="B66" s="449"/>
      <c r="C66" s="450" t="s">
        <v>255</v>
      </c>
      <c r="D66" s="539">
        <f>SUM(D61,D56,D50,D38,D28,D21,D14,D7)</f>
        <v>3191052</v>
      </c>
      <c r="E66" s="539">
        <f t="shared" ref="E66:G66" si="6">SUM(E61,E56,E50,E38,E28,E21,E14,E7)</f>
        <v>2177000</v>
      </c>
      <c r="F66" s="539">
        <f t="shared" si="6"/>
        <v>676700</v>
      </c>
      <c r="G66" s="539">
        <f t="shared" si="6"/>
        <v>6044752</v>
      </c>
    </row>
    <row r="67" spans="1:7" ht="12.75" customHeight="1" thickBot="1" x14ac:dyDescent="0.2">
      <c r="A67" s="453" t="s">
        <v>346</v>
      </c>
      <c r="B67" s="454"/>
      <c r="C67" s="433" t="s">
        <v>257</v>
      </c>
      <c r="D67" s="455">
        <f>SUM(D68:D70)</f>
        <v>0</v>
      </c>
      <c r="E67" s="455">
        <f>SUM(E68:E70)</f>
        <v>0</v>
      </c>
      <c r="F67" s="455"/>
      <c r="G67" s="428">
        <f t="shared" si="5"/>
        <v>0</v>
      </c>
    </row>
    <row r="68" spans="1:7" ht="12.75" customHeight="1" thickBot="1" x14ac:dyDescent="0.25">
      <c r="A68" s="278" t="s">
        <v>288</v>
      </c>
      <c r="B68" s="429" t="s">
        <v>655</v>
      </c>
      <c r="C68" s="414" t="s">
        <v>258</v>
      </c>
      <c r="D68" s="431"/>
      <c r="E68" s="447"/>
      <c r="F68" s="447"/>
      <c r="G68" s="447">
        <f t="shared" si="5"/>
        <v>0</v>
      </c>
    </row>
    <row r="69" spans="1:7" ht="12.75" customHeight="1" thickBot="1" x14ac:dyDescent="0.25">
      <c r="A69" s="279" t="s">
        <v>297</v>
      </c>
      <c r="B69" s="429" t="s">
        <v>656</v>
      </c>
      <c r="C69" s="415" t="s">
        <v>259</v>
      </c>
      <c r="D69" s="410"/>
      <c r="E69" s="445"/>
      <c r="F69" s="634"/>
      <c r="G69" s="447">
        <f t="shared" si="5"/>
        <v>0</v>
      </c>
    </row>
    <row r="70" spans="1:7" ht="12.75" customHeight="1" thickBot="1" x14ac:dyDescent="0.25">
      <c r="A70" s="280" t="s">
        <v>298</v>
      </c>
      <c r="B70" s="437" t="s">
        <v>886</v>
      </c>
      <c r="C70" s="456" t="s">
        <v>260</v>
      </c>
      <c r="D70" s="412"/>
      <c r="E70" s="446"/>
      <c r="F70" s="635"/>
      <c r="G70" s="447">
        <f t="shared" si="5"/>
        <v>0</v>
      </c>
    </row>
    <row r="71" spans="1:7" ht="12.75" customHeight="1" thickBot="1" x14ac:dyDescent="0.2">
      <c r="A71" s="453" t="s">
        <v>261</v>
      </c>
      <c r="B71" s="454"/>
      <c r="C71" s="433" t="s">
        <v>262</v>
      </c>
      <c r="D71" s="455">
        <f>SUM(D72:D75)</f>
        <v>0</v>
      </c>
      <c r="E71" s="455">
        <f>SUM(E72:E75)</f>
        <v>0</v>
      </c>
      <c r="F71" s="455"/>
      <c r="G71" s="428">
        <f t="shared" si="5"/>
        <v>0</v>
      </c>
    </row>
    <row r="72" spans="1:7" ht="12.75" customHeight="1" thickBot="1" x14ac:dyDescent="0.25">
      <c r="A72" s="278" t="s">
        <v>127</v>
      </c>
      <c r="B72" s="429" t="s">
        <v>657</v>
      </c>
      <c r="C72" s="414" t="s">
        <v>263</v>
      </c>
      <c r="D72" s="431"/>
      <c r="E72" s="447"/>
      <c r="F72" s="447"/>
      <c r="G72" s="447">
        <f t="shared" si="5"/>
        <v>0</v>
      </c>
    </row>
    <row r="73" spans="1:7" ht="12.75" customHeight="1" thickBot="1" x14ac:dyDescent="0.25">
      <c r="A73" s="279" t="s">
        <v>128</v>
      </c>
      <c r="B73" s="442" t="s">
        <v>658</v>
      </c>
      <c r="C73" s="415" t="s">
        <v>264</v>
      </c>
      <c r="D73" s="410"/>
      <c r="E73" s="445"/>
      <c r="F73" s="634"/>
      <c r="G73" s="447">
        <f t="shared" si="5"/>
        <v>0</v>
      </c>
    </row>
    <row r="74" spans="1:7" ht="12.75" customHeight="1" thickBot="1" x14ac:dyDescent="0.25">
      <c r="A74" s="279" t="s">
        <v>289</v>
      </c>
      <c r="B74" s="442" t="s">
        <v>659</v>
      </c>
      <c r="C74" s="415" t="s">
        <v>265</v>
      </c>
      <c r="D74" s="410"/>
      <c r="E74" s="445"/>
      <c r="F74" s="634"/>
      <c r="G74" s="447">
        <f t="shared" si="5"/>
        <v>0</v>
      </c>
    </row>
    <row r="75" spans="1:7" ht="12.75" customHeight="1" thickBot="1" x14ac:dyDescent="0.25">
      <c r="A75" s="280" t="s">
        <v>290</v>
      </c>
      <c r="B75" s="437" t="s">
        <v>660</v>
      </c>
      <c r="C75" s="416" t="s">
        <v>266</v>
      </c>
      <c r="D75" s="412"/>
      <c r="E75" s="446"/>
      <c r="F75" s="635"/>
      <c r="G75" s="447">
        <f t="shared" si="5"/>
        <v>0</v>
      </c>
    </row>
    <row r="76" spans="1:7" ht="12.75" customHeight="1" thickBot="1" x14ac:dyDescent="0.2">
      <c r="A76" s="453" t="s">
        <v>267</v>
      </c>
      <c r="B76" s="454"/>
      <c r="C76" s="433" t="s">
        <v>268</v>
      </c>
      <c r="D76" s="455">
        <f>SUM(D77:D78)</f>
        <v>353527</v>
      </c>
      <c r="E76" s="455">
        <f>SUM(E77:E78)</f>
        <v>-345</v>
      </c>
      <c r="F76" s="455"/>
      <c r="G76" s="428">
        <f t="shared" si="5"/>
        <v>353182</v>
      </c>
    </row>
    <row r="77" spans="1:7" ht="12.75" customHeight="1" thickBot="1" x14ac:dyDescent="0.25">
      <c r="A77" s="278" t="s">
        <v>291</v>
      </c>
      <c r="B77" s="429" t="s">
        <v>661</v>
      </c>
      <c r="C77" s="414" t="s">
        <v>269</v>
      </c>
      <c r="D77" s="431">
        <v>353527</v>
      </c>
      <c r="E77" s="447">
        <v>-345</v>
      </c>
      <c r="F77" s="447"/>
      <c r="G77" s="447">
        <f t="shared" si="5"/>
        <v>353182</v>
      </c>
    </row>
    <row r="78" spans="1:7" ht="12.75" customHeight="1" thickBot="1" x14ac:dyDescent="0.25">
      <c r="A78" s="280" t="s">
        <v>292</v>
      </c>
      <c r="B78" s="437" t="s">
        <v>662</v>
      </c>
      <c r="C78" s="416" t="s">
        <v>270</v>
      </c>
      <c r="D78" s="412"/>
      <c r="E78" s="446"/>
      <c r="F78" s="635"/>
      <c r="G78" s="447">
        <f t="shared" si="5"/>
        <v>0</v>
      </c>
    </row>
    <row r="79" spans="1:7" ht="12.75" customHeight="1" thickBot="1" x14ac:dyDescent="0.2">
      <c r="A79" s="453" t="s">
        <v>271</v>
      </c>
      <c r="B79" s="454"/>
      <c r="C79" s="433" t="s">
        <v>272</v>
      </c>
      <c r="D79" s="455">
        <f>SUM(D80:D83)</f>
        <v>160969618</v>
      </c>
      <c r="E79" s="455">
        <f>SUM(E80:E83)</f>
        <v>902521</v>
      </c>
      <c r="F79" s="455"/>
      <c r="G79" s="428">
        <f t="shared" si="5"/>
        <v>161872139</v>
      </c>
    </row>
    <row r="80" spans="1:7" ht="12.75" customHeight="1" thickBot="1" x14ac:dyDescent="0.25">
      <c r="A80" s="278" t="s">
        <v>293</v>
      </c>
      <c r="B80" s="429" t="s">
        <v>663</v>
      </c>
      <c r="C80" s="414" t="s">
        <v>273</v>
      </c>
      <c r="D80" s="431"/>
      <c r="E80" s="447"/>
      <c r="F80" s="447"/>
      <c r="G80" s="447">
        <f t="shared" si="5"/>
        <v>0</v>
      </c>
    </row>
    <row r="81" spans="1:7" ht="12.75" customHeight="1" thickBot="1" x14ac:dyDescent="0.25">
      <c r="A81" s="279" t="s">
        <v>294</v>
      </c>
      <c r="B81" s="442" t="s">
        <v>664</v>
      </c>
      <c r="C81" s="415" t="s">
        <v>274</v>
      </c>
      <c r="D81" s="410"/>
      <c r="E81" s="445"/>
      <c r="F81" s="634"/>
      <c r="G81" s="447">
        <f t="shared" si="5"/>
        <v>0</v>
      </c>
    </row>
    <row r="82" spans="1:7" ht="12.75" customHeight="1" thickBot="1" x14ac:dyDescent="0.25">
      <c r="A82" s="280" t="s">
        <v>295</v>
      </c>
      <c r="B82" s="437" t="s">
        <v>665</v>
      </c>
      <c r="C82" s="416" t="s">
        <v>666</v>
      </c>
      <c r="D82" s="410">
        <v>160969618</v>
      </c>
      <c r="E82" s="445">
        <v>902521</v>
      </c>
      <c r="F82" s="634">
        <f>G82-E82-D82</f>
        <v>0</v>
      </c>
      <c r="G82" s="447">
        <f t="shared" si="5"/>
        <v>161872139</v>
      </c>
    </row>
    <row r="83" spans="1:7" ht="12.75" customHeight="1" thickBot="1" x14ac:dyDescent="0.25">
      <c r="A83" s="280" t="s">
        <v>667</v>
      </c>
      <c r="B83" s="437" t="s">
        <v>668</v>
      </c>
      <c r="C83" s="416" t="s">
        <v>275</v>
      </c>
      <c r="D83" s="412"/>
      <c r="E83" s="446"/>
      <c r="F83" s="635"/>
      <c r="G83" s="447">
        <f t="shared" si="5"/>
        <v>0</v>
      </c>
    </row>
    <row r="84" spans="1:7" ht="12.75" customHeight="1" thickBot="1" x14ac:dyDescent="0.2">
      <c r="A84" s="453" t="s">
        <v>276</v>
      </c>
      <c r="B84" s="454"/>
      <c r="C84" s="433" t="s">
        <v>296</v>
      </c>
      <c r="D84" s="455">
        <f>SUM(D85:D88)</f>
        <v>0</v>
      </c>
      <c r="E84" s="455">
        <f>SUM(E85:E88)</f>
        <v>0</v>
      </c>
      <c r="F84" s="455"/>
      <c r="G84" s="428">
        <f t="shared" si="5"/>
        <v>0</v>
      </c>
    </row>
    <row r="85" spans="1:7" ht="12.75" customHeight="1" x14ac:dyDescent="0.2">
      <c r="A85" s="282" t="s">
        <v>277</v>
      </c>
      <c r="B85" s="457" t="s">
        <v>669</v>
      </c>
      <c r="C85" s="414" t="s">
        <v>278</v>
      </c>
      <c r="D85" s="431"/>
      <c r="E85" s="447"/>
      <c r="F85" s="634"/>
      <c r="G85" s="445">
        <f t="shared" si="5"/>
        <v>0</v>
      </c>
    </row>
    <row r="86" spans="1:7" ht="12.75" customHeight="1" x14ac:dyDescent="0.2">
      <c r="A86" s="283" t="s">
        <v>279</v>
      </c>
      <c r="B86" s="458" t="s">
        <v>670</v>
      </c>
      <c r="C86" s="415" t="s">
        <v>280</v>
      </c>
      <c r="D86" s="410"/>
      <c r="E86" s="445"/>
      <c r="F86" s="445"/>
      <c r="G86" s="445">
        <f t="shared" si="5"/>
        <v>0</v>
      </c>
    </row>
    <row r="87" spans="1:7" ht="12.75" customHeight="1" x14ac:dyDescent="0.2">
      <c r="A87" s="283" t="s">
        <v>281</v>
      </c>
      <c r="B87" s="458" t="s">
        <v>671</v>
      </c>
      <c r="C87" s="415" t="s">
        <v>282</v>
      </c>
      <c r="D87" s="410"/>
      <c r="E87" s="445"/>
      <c r="F87" s="445"/>
      <c r="G87" s="445">
        <f t="shared" si="5"/>
        <v>0</v>
      </c>
    </row>
    <row r="88" spans="1:7" ht="12.75" customHeight="1" thickBot="1" x14ac:dyDescent="0.25">
      <c r="A88" s="284" t="s">
        <v>283</v>
      </c>
      <c r="B88" s="459" t="s">
        <v>672</v>
      </c>
      <c r="C88" s="416" t="s">
        <v>284</v>
      </c>
      <c r="D88" s="412"/>
      <c r="E88" s="446"/>
      <c r="F88" s="446"/>
      <c r="G88" s="446">
        <f t="shared" si="5"/>
        <v>0</v>
      </c>
    </row>
    <row r="89" spans="1:7" ht="12.75" customHeight="1" thickBot="1" x14ac:dyDescent="0.2">
      <c r="A89" s="453" t="s">
        <v>285</v>
      </c>
      <c r="B89" s="454" t="s">
        <v>673</v>
      </c>
      <c r="C89" s="433" t="s">
        <v>425</v>
      </c>
      <c r="D89" s="455"/>
      <c r="E89" s="460"/>
      <c r="F89" s="460"/>
      <c r="G89" s="460">
        <f t="shared" si="5"/>
        <v>0</v>
      </c>
    </row>
    <row r="90" spans="1:7" ht="12.75" customHeight="1" thickBot="1" x14ac:dyDescent="0.2">
      <c r="A90" s="453" t="s">
        <v>453</v>
      </c>
      <c r="B90" s="454" t="s">
        <v>674</v>
      </c>
      <c r="C90" s="433" t="s">
        <v>286</v>
      </c>
      <c r="D90" s="455"/>
      <c r="E90" s="460"/>
      <c r="F90" s="460"/>
      <c r="G90" s="460">
        <f t="shared" si="5"/>
        <v>0</v>
      </c>
    </row>
    <row r="91" spans="1:7" ht="12.75" customHeight="1" thickBot="1" x14ac:dyDescent="0.2">
      <c r="A91" s="461" t="s">
        <v>454</v>
      </c>
      <c r="B91" s="462"/>
      <c r="C91" s="463" t="s">
        <v>428</v>
      </c>
      <c r="D91" s="539">
        <f>SUM(D67,D71,D76,D79,D84,D89,D90)</f>
        <v>161323145</v>
      </c>
      <c r="E91" s="539">
        <f t="shared" ref="E91:F91" si="7">SUM(E67,E71,E76,E79,E84,E89,E90)</f>
        <v>902176</v>
      </c>
      <c r="F91" s="539">
        <f t="shared" si="7"/>
        <v>0</v>
      </c>
      <c r="G91" s="452">
        <f>+G67+G71+G76+G79+G84+G90+G89</f>
        <v>162225321</v>
      </c>
    </row>
    <row r="92" spans="1:7" ht="12.75" customHeight="1" thickBot="1" x14ac:dyDescent="0.2">
      <c r="A92" s="464" t="s">
        <v>455</v>
      </c>
      <c r="B92" s="465"/>
      <c r="C92" s="466" t="s">
        <v>456</v>
      </c>
      <c r="D92" s="540">
        <f>SUM(D66,D91)</f>
        <v>164514197</v>
      </c>
      <c r="E92" s="540">
        <f t="shared" ref="E92:G92" si="8">SUM(E66,E91)</f>
        <v>3079176</v>
      </c>
      <c r="F92" s="540">
        <f t="shared" si="8"/>
        <v>676700</v>
      </c>
      <c r="G92" s="540">
        <f t="shared" si="8"/>
        <v>168270073</v>
      </c>
    </row>
    <row r="93" spans="1:7" ht="12.75" customHeight="1" thickBot="1" x14ac:dyDescent="0.25">
      <c r="A93" s="145"/>
      <c r="B93" s="145"/>
      <c r="C93" s="146"/>
      <c r="D93" s="468"/>
      <c r="E93" s="219"/>
      <c r="F93" s="219"/>
      <c r="G93" s="219"/>
    </row>
    <row r="94" spans="1:7" ht="12.75" customHeight="1" thickBot="1" x14ac:dyDescent="0.25">
      <c r="A94" s="728" t="s">
        <v>55</v>
      </c>
      <c r="B94" s="729"/>
      <c r="C94" s="729"/>
      <c r="D94" s="729"/>
      <c r="E94" s="729"/>
      <c r="F94" s="729"/>
      <c r="G94" s="730"/>
    </row>
    <row r="95" spans="1:7" ht="12.75" customHeight="1" thickBot="1" x14ac:dyDescent="0.25">
      <c r="A95" s="469" t="s">
        <v>16</v>
      </c>
      <c r="B95" s="470"/>
      <c r="C95" s="471" t="s">
        <v>460</v>
      </c>
      <c r="D95" s="428">
        <f>+D96+D113+D120+D140+D144+D157</f>
        <v>160704197</v>
      </c>
      <c r="E95" s="428">
        <f t="shared" ref="E95:G95" si="9">+E96+E113+E120+E140+E144+E157</f>
        <v>3079176</v>
      </c>
      <c r="F95" s="428">
        <f t="shared" si="9"/>
        <v>676700</v>
      </c>
      <c r="G95" s="428">
        <f t="shared" si="9"/>
        <v>163506773</v>
      </c>
    </row>
    <row r="96" spans="1:7" ht="12.75" customHeight="1" x14ac:dyDescent="0.2">
      <c r="A96" s="517" t="s">
        <v>91</v>
      </c>
      <c r="B96" s="473"/>
      <c r="C96" s="518" t="s">
        <v>47</v>
      </c>
      <c r="D96" s="519">
        <f>SUM(D97:D109)</f>
        <v>105236490</v>
      </c>
      <c r="E96" s="519">
        <f t="shared" ref="E96:G96" si="10">SUM(E97:E109)</f>
        <v>-364200</v>
      </c>
      <c r="F96" s="519">
        <f>SUM(F97:F112)</f>
        <v>0</v>
      </c>
      <c r="G96" s="519">
        <f t="shared" si="10"/>
        <v>103918990</v>
      </c>
    </row>
    <row r="97" spans="1:7" ht="12.75" customHeight="1" x14ac:dyDescent="0.2">
      <c r="A97" s="278" t="s">
        <v>675</v>
      </c>
      <c r="B97" s="429" t="s">
        <v>676</v>
      </c>
      <c r="C97" s="474" t="s">
        <v>677</v>
      </c>
      <c r="D97" s="410">
        <v>92770760</v>
      </c>
      <c r="E97" s="413">
        <v>-683879</v>
      </c>
      <c r="F97" s="413">
        <f>G97-E97-D97</f>
        <v>-1180400</v>
      </c>
      <c r="G97" s="410">
        <v>90906481</v>
      </c>
    </row>
    <row r="98" spans="1:7" ht="12.75" customHeight="1" x14ac:dyDescent="0.2">
      <c r="A98" s="278" t="s">
        <v>678</v>
      </c>
      <c r="B98" s="429" t="s">
        <v>679</v>
      </c>
      <c r="C98" s="474" t="s">
        <v>680</v>
      </c>
      <c r="D98" s="410">
        <v>5599330</v>
      </c>
      <c r="E98" s="413"/>
      <c r="F98" s="413">
        <f t="shared" ref="F98:F112" si="11">G98-E98-D98</f>
        <v>0</v>
      </c>
      <c r="G98" s="410">
        <f t="shared" ref="G98:G138" si="12">SUM(D98:E98)</f>
        <v>5599330</v>
      </c>
    </row>
    <row r="99" spans="1:7" ht="12.75" customHeight="1" x14ac:dyDescent="0.2">
      <c r="A99" s="278" t="s">
        <v>681</v>
      </c>
      <c r="B99" s="429" t="s">
        <v>682</v>
      </c>
      <c r="C99" s="474" t="s">
        <v>683</v>
      </c>
      <c r="D99" s="410"/>
      <c r="E99" s="413"/>
      <c r="F99" s="413">
        <f t="shared" si="11"/>
        <v>0</v>
      </c>
      <c r="G99" s="410">
        <f t="shared" si="12"/>
        <v>0</v>
      </c>
    </row>
    <row r="100" spans="1:7" ht="12.75" customHeight="1" x14ac:dyDescent="0.2">
      <c r="A100" s="278" t="s">
        <v>684</v>
      </c>
      <c r="B100" s="429" t="s">
        <v>685</v>
      </c>
      <c r="C100" s="474" t="s">
        <v>686</v>
      </c>
      <c r="D100" s="410">
        <v>520000</v>
      </c>
      <c r="E100" s="413"/>
      <c r="F100" s="413">
        <f t="shared" si="11"/>
        <v>0</v>
      </c>
      <c r="G100" s="410">
        <f t="shared" si="12"/>
        <v>520000</v>
      </c>
    </row>
    <row r="101" spans="1:7" ht="12.75" customHeight="1" x14ac:dyDescent="0.2">
      <c r="A101" s="278" t="s">
        <v>687</v>
      </c>
      <c r="B101" s="429" t="s">
        <v>688</v>
      </c>
      <c r="C101" s="474" t="s">
        <v>689</v>
      </c>
      <c r="D101" s="410"/>
      <c r="E101" s="413"/>
      <c r="F101" s="413">
        <f t="shared" si="11"/>
        <v>0</v>
      </c>
      <c r="G101" s="410">
        <f t="shared" si="12"/>
        <v>0</v>
      </c>
    </row>
    <row r="102" spans="1:7" ht="12.75" customHeight="1" x14ac:dyDescent="0.2">
      <c r="A102" s="278" t="s">
        <v>690</v>
      </c>
      <c r="B102" s="429" t="s">
        <v>691</v>
      </c>
      <c r="C102" s="474" t="s">
        <v>692</v>
      </c>
      <c r="D102" s="410">
        <v>3831300</v>
      </c>
      <c r="E102" s="413"/>
      <c r="F102" s="413">
        <f t="shared" si="11"/>
        <v>0</v>
      </c>
      <c r="G102" s="410">
        <f t="shared" si="12"/>
        <v>3831300</v>
      </c>
    </row>
    <row r="103" spans="1:7" ht="12.75" customHeight="1" x14ac:dyDescent="0.2">
      <c r="A103" s="278" t="s">
        <v>693</v>
      </c>
      <c r="B103" s="429" t="s">
        <v>694</v>
      </c>
      <c r="C103" s="474" t="s">
        <v>695</v>
      </c>
      <c r="D103" s="410"/>
      <c r="E103" s="413"/>
      <c r="F103" s="413">
        <f t="shared" si="11"/>
        <v>0</v>
      </c>
      <c r="G103" s="410">
        <f t="shared" si="12"/>
        <v>0</v>
      </c>
    </row>
    <row r="104" spans="1:7" ht="12.75" customHeight="1" x14ac:dyDescent="0.2">
      <c r="A104" s="278" t="s">
        <v>696</v>
      </c>
      <c r="B104" s="429" t="s">
        <v>697</v>
      </c>
      <c r="C104" s="474" t="s">
        <v>698</v>
      </c>
      <c r="D104" s="410">
        <v>365100</v>
      </c>
      <c r="E104" s="413">
        <v>-365100</v>
      </c>
      <c r="F104" s="413">
        <f t="shared" si="11"/>
        <v>0</v>
      </c>
      <c r="G104" s="410">
        <f t="shared" si="12"/>
        <v>0</v>
      </c>
    </row>
    <row r="105" spans="1:7" ht="12.75" customHeight="1" x14ac:dyDescent="0.2">
      <c r="A105" s="278" t="s">
        <v>699</v>
      </c>
      <c r="B105" s="429" t="s">
        <v>700</v>
      </c>
      <c r="C105" s="474" t="s">
        <v>701</v>
      </c>
      <c r="D105" s="410">
        <v>850000</v>
      </c>
      <c r="E105" s="413"/>
      <c r="F105" s="413">
        <f t="shared" si="11"/>
        <v>0</v>
      </c>
      <c r="G105" s="410">
        <f t="shared" si="12"/>
        <v>850000</v>
      </c>
    </row>
    <row r="106" spans="1:7" ht="12.75" customHeight="1" x14ac:dyDescent="0.2">
      <c r="A106" s="278" t="s">
        <v>702</v>
      </c>
      <c r="B106" s="429" t="s">
        <v>703</v>
      </c>
      <c r="C106" s="474" t="s">
        <v>704</v>
      </c>
      <c r="D106" s="410"/>
      <c r="E106" s="413"/>
      <c r="F106" s="413">
        <f t="shared" si="11"/>
        <v>0</v>
      </c>
      <c r="G106" s="410">
        <f t="shared" si="12"/>
        <v>0</v>
      </c>
    </row>
    <row r="107" spans="1:7" ht="12.75" customHeight="1" x14ac:dyDescent="0.2">
      <c r="A107" s="278" t="s">
        <v>705</v>
      </c>
      <c r="B107" s="429" t="s">
        <v>706</v>
      </c>
      <c r="C107" s="474" t="s">
        <v>707</v>
      </c>
      <c r="D107" s="410"/>
      <c r="E107" s="413"/>
      <c r="F107" s="413">
        <f t="shared" si="11"/>
        <v>0</v>
      </c>
      <c r="G107" s="410">
        <f t="shared" si="12"/>
        <v>0</v>
      </c>
    </row>
    <row r="108" spans="1:7" ht="12.75" customHeight="1" x14ac:dyDescent="0.2">
      <c r="A108" s="278" t="s">
        <v>708</v>
      </c>
      <c r="B108" s="429" t="s">
        <v>709</v>
      </c>
      <c r="C108" s="474" t="s">
        <v>710</v>
      </c>
      <c r="D108" s="410"/>
      <c r="E108" s="413"/>
      <c r="F108" s="413">
        <f t="shared" si="11"/>
        <v>0</v>
      </c>
      <c r="G108" s="410">
        <f t="shared" si="12"/>
        <v>0</v>
      </c>
    </row>
    <row r="109" spans="1:7" ht="12.75" customHeight="1" x14ac:dyDescent="0.2">
      <c r="A109" s="278" t="s">
        <v>711</v>
      </c>
      <c r="B109" s="429" t="s">
        <v>712</v>
      </c>
      <c r="C109" s="474" t="s">
        <v>713</v>
      </c>
      <c r="D109" s="410">
        <v>1300000</v>
      </c>
      <c r="E109" s="413">
        <v>684779</v>
      </c>
      <c r="F109" s="413">
        <f t="shared" si="11"/>
        <v>227100</v>
      </c>
      <c r="G109" s="410">
        <v>2211879</v>
      </c>
    </row>
    <row r="110" spans="1:7" ht="12.75" customHeight="1" x14ac:dyDescent="0.2">
      <c r="A110" s="278" t="s">
        <v>714</v>
      </c>
      <c r="B110" s="429" t="s">
        <v>715</v>
      </c>
      <c r="C110" s="474" t="s">
        <v>716</v>
      </c>
      <c r="D110" s="410"/>
      <c r="E110" s="413"/>
      <c r="F110" s="413">
        <f t="shared" si="11"/>
        <v>0</v>
      </c>
      <c r="G110" s="410">
        <f t="shared" si="12"/>
        <v>0</v>
      </c>
    </row>
    <row r="111" spans="1:7" ht="12.75" customHeight="1" x14ac:dyDescent="0.2">
      <c r="A111" s="278" t="s">
        <v>717</v>
      </c>
      <c r="B111" s="429" t="s">
        <v>718</v>
      </c>
      <c r="C111" s="474" t="s">
        <v>719</v>
      </c>
      <c r="D111" s="410"/>
      <c r="E111" s="413"/>
      <c r="F111" s="413">
        <f t="shared" si="11"/>
        <v>893300</v>
      </c>
      <c r="G111" s="410">
        <v>893300</v>
      </c>
    </row>
    <row r="112" spans="1:7" ht="12.75" customHeight="1" x14ac:dyDescent="0.2">
      <c r="A112" s="278" t="s">
        <v>720</v>
      </c>
      <c r="B112" s="429" t="s">
        <v>721</v>
      </c>
      <c r="C112" s="474" t="s">
        <v>722</v>
      </c>
      <c r="D112" s="410"/>
      <c r="E112" s="413"/>
      <c r="F112" s="413">
        <f t="shared" si="11"/>
        <v>60000</v>
      </c>
      <c r="G112" s="410">
        <v>60000</v>
      </c>
    </row>
    <row r="113" spans="1:7" ht="12.75" customHeight="1" x14ac:dyDescent="0.2">
      <c r="A113" s="521" t="s">
        <v>92</v>
      </c>
      <c r="B113" s="475" t="s">
        <v>723</v>
      </c>
      <c r="C113" s="522" t="s">
        <v>159</v>
      </c>
      <c r="D113" s="520">
        <f>SUM(D114:D119)</f>
        <v>22452857</v>
      </c>
      <c r="E113" s="520">
        <f t="shared" ref="E113:G113" si="13">SUM(E114:E119)</f>
        <v>175</v>
      </c>
      <c r="F113" s="520">
        <f t="shared" si="13"/>
        <v>0</v>
      </c>
      <c r="G113" s="520">
        <f t="shared" si="13"/>
        <v>22453032</v>
      </c>
    </row>
    <row r="114" spans="1:7" ht="12.75" customHeight="1" x14ac:dyDescent="0.2">
      <c r="A114" s="279" t="s">
        <v>724</v>
      </c>
      <c r="B114" s="442" t="s">
        <v>723</v>
      </c>
      <c r="C114" s="476" t="s">
        <v>725</v>
      </c>
      <c r="D114" s="410">
        <v>20574857</v>
      </c>
      <c r="E114" s="410">
        <v>175</v>
      </c>
      <c r="F114" s="410"/>
      <c r="G114" s="410">
        <f t="shared" si="12"/>
        <v>20575032</v>
      </c>
    </row>
    <row r="115" spans="1:7" ht="12.75" customHeight="1" x14ac:dyDescent="0.2">
      <c r="A115" s="279" t="s">
        <v>726</v>
      </c>
      <c r="B115" s="442" t="s">
        <v>723</v>
      </c>
      <c r="C115" s="476" t="s">
        <v>727</v>
      </c>
      <c r="D115" s="410">
        <v>1878000</v>
      </c>
      <c r="E115" s="410"/>
      <c r="F115" s="410"/>
      <c r="G115" s="410">
        <f t="shared" si="12"/>
        <v>1878000</v>
      </c>
    </row>
    <row r="116" spans="1:7" ht="12.75" customHeight="1" x14ac:dyDescent="0.2">
      <c r="A116" s="279" t="s">
        <v>728</v>
      </c>
      <c r="B116" s="442" t="s">
        <v>723</v>
      </c>
      <c r="C116" s="476" t="s">
        <v>729</v>
      </c>
      <c r="D116" s="410"/>
      <c r="E116" s="410"/>
      <c r="F116" s="410"/>
      <c r="G116" s="410">
        <f t="shared" si="12"/>
        <v>0</v>
      </c>
    </row>
    <row r="117" spans="1:7" ht="12.75" customHeight="1" x14ac:dyDescent="0.2">
      <c r="A117" s="279" t="s">
        <v>730</v>
      </c>
      <c r="B117" s="442" t="s">
        <v>723</v>
      </c>
      <c r="C117" s="476" t="s">
        <v>731</v>
      </c>
      <c r="D117" s="410"/>
      <c r="E117" s="410"/>
      <c r="F117" s="410"/>
      <c r="G117" s="410">
        <f t="shared" si="12"/>
        <v>0</v>
      </c>
    </row>
    <row r="118" spans="1:7" ht="12.75" customHeight="1" x14ac:dyDescent="0.2">
      <c r="A118" s="279" t="s">
        <v>732</v>
      </c>
      <c r="B118" s="436" t="s">
        <v>723</v>
      </c>
      <c r="C118" s="477" t="s">
        <v>733</v>
      </c>
      <c r="D118" s="410"/>
      <c r="E118" s="410"/>
      <c r="F118" s="410"/>
      <c r="G118" s="410">
        <f t="shared" si="12"/>
        <v>0</v>
      </c>
    </row>
    <row r="119" spans="1:7" ht="12.75" customHeight="1" x14ac:dyDescent="0.2">
      <c r="A119" s="279" t="s">
        <v>734</v>
      </c>
      <c r="B119" s="442" t="s">
        <v>723</v>
      </c>
      <c r="C119" s="476" t="s">
        <v>735</v>
      </c>
      <c r="D119" s="410"/>
      <c r="E119" s="410"/>
      <c r="F119" s="410"/>
      <c r="G119" s="410"/>
    </row>
    <row r="120" spans="1:7" ht="12.75" customHeight="1" x14ac:dyDescent="0.2">
      <c r="A120" s="521" t="s">
        <v>93</v>
      </c>
      <c r="B120" s="475"/>
      <c r="C120" s="522" t="s">
        <v>124</v>
      </c>
      <c r="D120" s="523">
        <f>SUM(D121:D139)</f>
        <v>33014850</v>
      </c>
      <c r="E120" s="523">
        <f t="shared" ref="E120:G120" si="14">SUM(E121:E139)</f>
        <v>3443201</v>
      </c>
      <c r="F120" s="523">
        <f t="shared" si="14"/>
        <v>676700</v>
      </c>
      <c r="G120" s="523">
        <f t="shared" si="14"/>
        <v>37134751</v>
      </c>
    </row>
    <row r="121" spans="1:7" ht="12.75" customHeight="1" x14ac:dyDescent="0.2">
      <c r="A121" s="279" t="s">
        <v>736</v>
      </c>
      <c r="B121" s="478" t="s">
        <v>737</v>
      </c>
      <c r="C121" s="476" t="s">
        <v>738</v>
      </c>
      <c r="D121" s="410">
        <v>1855000</v>
      </c>
      <c r="E121" s="410"/>
      <c r="F121" s="410">
        <f>G121-E121-D121</f>
        <v>0</v>
      </c>
      <c r="G121" s="410">
        <f t="shared" si="12"/>
        <v>1855000</v>
      </c>
    </row>
    <row r="122" spans="1:7" ht="12.75" customHeight="1" x14ac:dyDescent="0.2">
      <c r="A122" s="279" t="s">
        <v>739</v>
      </c>
      <c r="B122" s="478" t="s">
        <v>740</v>
      </c>
      <c r="C122" s="476" t="s">
        <v>741</v>
      </c>
      <c r="D122" s="410">
        <v>3790000</v>
      </c>
      <c r="E122" s="410">
        <v>506800</v>
      </c>
      <c r="F122" s="410">
        <f t="shared" ref="F122:F139" si="15">G122-E122-D122</f>
        <v>-1000000</v>
      </c>
      <c r="G122" s="410">
        <v>3296800</v>
      </c>
    </row>
    <row r="123" spans="1:7" ht="12.75" customHeight="1" x14ac:dyDescent="0.2">
      <c r="A123" s="279" t="s">
        <v>742</v>
      </c>
      <c r="B123" s="478" t="s">
        <v>743</v>
      </c>
      <c r="C123" s="476" t="s">
        <v>744</v>
      </c>
      <c r="D123" s="410"/>
      <c r="E123" s="410"/>
      <c r="F123" s="410">
        <f t="shared" si="15"/>
        <v>0</v>
      </c>
      <c r="G123" s="410">
        <f t="shared" si="12"/>
        <v>0</v>
      </c>
    </row>
    <row r="124" spans="1:7" ht="12.75" customHeight="1" x14ac:dyDescent="0.2">
      <c r="A124" s="279" t="s">
        <v>745</v>
      </c>
      <c r="B124" s="478" t="s">
        <v>746</v>
      </c>
      <c r="C124" s="476" t="s">
        <v>747</v>
      </c>
      <c r="D124" s="410">
        <v>120000</v>
      </c>
      <c r="E124" s="410"/>
      <c r="F124" s="410">
        <f t="shared" si="15"/>
        <v>110000</v>
      </c>
      <c r="G124" s="410">
        <v>230000</v>
      </c>
    </row>
    <row r="125" spans="1:7" ht="12.75" customHeight="1" x14ac:dyDescent="0.2">
      <c r="A125" s="279" t="s">
        <v>748</v>
      </c>
      <c r="B125" s="478" t="s">
        <v>749</v>
      </c>
      <c r="C125" s="476" t="s">
        <v>750</v>
      </c>
      <c r="D125" s="410">
        <v>150000</v>
      </c>
      <c r="E125" s="410"/>
      <c r="F125" s="410">
        <f t="shared" si="15"/>
        <v>20000</v>
      </c>
      <c r="G125" s="410">
        <v>170000</v>
      </c>
    </row>
    <row r="126" spans="1:7" ht="12.75" customHeight="1" x14ac:dyDescent="0.2">
      <c r="A126" s="279" t="s">
        <v>751</v>
      </c>
      <c r="B126" s="478" t="s">
        <v>752</v>
      </c>
      <c r="C126" s="476" t="s">
        <v>753</v>
      </c>
      <c r="D126" s="410">
        <v>4925000</v>
      </c>
      <c r="E126" s="410"/>
      <c r="F126" s="410">
        <f t="shared" si="15"/>
        <v>0</v>
      </c>
      <c r="G126" s="410">
        <f t="shared" si="12"/>
        <v>4925000</v>
      </c>
    </row>
    <row r="127" spans="1:7" ht="12.75" customHeight="1" x14ac:dyDescent="0.2">
      <c r="A127" s="279" t="s">
        <v>754</v>
      </c>
      <c r="B127" s="478" t="s">
        <v>755</v>
      </c>
      <c r="C127" s="476" t="s">
        <v>756</v>
      </c>
      <c r="D127" s="410">
        <v>12169700</v>
      </c>
      <c r="E127" s="410"/>
      <c r="F127" s="410">
        <f t="shared" si="15"/>
        <v>999981</v>
      </c>
      <c r="G127" s="410">
        <v>13169681</v>
      </c>
    </row>
    <row r="128" spans="1:7" ht="12.75" customHeight="1" x14ac:dyDescent="0.2">
      <c r="A128" s="279" t="s">
        <v>757</v>
      </c>
      <c r="B128" s="478" t="s">
        <v>758</v>
      </c>
      <c r="C128" s="476" t="s">
        <v>759</v>
      </c>
      <c r="D128" s="410">
        <v>130000</v>
      </c>
      <c r="E128" s="410"/>
      <c r="F128" s="410">
        <f t="shared" si="15"/>
        <v>8000</v>
      </c>
      <c r="G128" s="410">
        <v>138000</v>
      </c>
    </row>
    <row r="129" spans="1:7" ht="12.75" customHeight="1" x14ac:dyDescent="0.2">
      <c r="A129" s="279" t="s">
        <v>760</v>
      </c>
      <c r="B129" s="478" t="s">
        <v>761</v>
      </c>
      <c r="C129" s="476" t="s">
        <v>762</v>
      </c>
      <c r="D129" s="410">
        <v>300000</v>
      </c>
      <c r="E129" s="410">
        <v>709800</v>
      </c>
      <c r="F129" s="410">
        <f t="shared" si="15"/>
        <v>0</v>
      </c>
      <c r="G129" s="410">
        <f t="shared" si="12"/>
        <v>1009800</v>
      </c>
    </row>
    <row r="130" spans="1:7" ht="12.75" customHeight="1" x14ac:dyDescent="0.2">
      <c r="A130" s="279" t="s">
        <v>763</v>
      </c>
      <c r="B130" s="478" t="s">
        <v>764</v>
      </c>
      <c r="C130" s="476" t="s">
        <v>765</v>
      </c>
      <c r="D130" s="410">
        <v>386000</v>
      </c>
      <c r="E130" s="410"/>
      <c r="F130" s="410">
        <f t="shared" si="15"/>
        <v>0</v>
      </c>
      <c r="G130" s="410">
        <f t="shared" si="12"/>
        <v>386000</v>
      </c>
    </row>
    <row r="131" spans="1:7" ht="12.75" customHeight="1" x14ac:dyDescent="0.2">
      <c r="A131" s="279" t="s">
        <v>766</v>
      </c>
      <c r="B131" s="478" t="s">
        <v>767</v>
      </c>
      <c r="C131" s="476" t="s">
        <v>768</v>
      </c>
      <c r="D131" s="410">
        <v>1380000</v>
      </c>
      <c r="E131" s="410">
        <v>500000</v>
      </c>
      <c r="F131" s="410">
        <f t="shared" si="15"/>
        <v>-23500</v>
      </c>
      <c r="G131" s="410">
        <v>1856500</v>
      </c>
    </row>
    <row r="132" spans="1:7" ht="12.75" customHeight="1" x14ac:dyDescent="0.2">
      <c r="A132" s="279" t="s">
        <v>769</v>
      </c>
      <c r="B132" s="478" t="s">
        <v>770</v>
      </c>
      <c r="C132" s="476" t="s">
        <v>771</v>
      </c>
      <c r="D132" s="410">
        <v>1230000</v>
      </c>
      <c r="E132" s="410"/>
      <c r="F132" s="410">
        <f t="shared" si="15"/>
        <v>-8000</v>
      </c>
      <c r="G132" s="410">
        <v>1222000</v>
      </c>
    </row>
    <row r="133" spans="1:7" ht="12.75" customHeight="1" x14ac:dyDescent="0.2">
      <c r="A133" s="279" t="s">
        <v>772</v>
      </c>
      <c r="B133" s="478" t="s">
        <v>773</v>
      </c>
      <c r="C133" s="476" t="s">
        <v>774</v>
      </c>
      <c r="D133" s="410">
        <v>70000</v>
      </c>
      <c r="E133" s="410"/>
      <c r="F133" s="410">
        <f t="shared" si="15"/>
        <v>0</v>
      </c>
      <c r="G133" s="410">
        <f t="shared" si="12"/>
        <v>70000</v>
      </c>
    </row>
    <row r="134" spans="1:7" ht="12.75" customHeight="1" x14ac:dyDescent="0.2">
      <c r="A134" s="279" t="s">
        <v>775</v>
      </c>
      <c r="B134" s="478" t="s">
        <v>776</v>
      </c>
      <c r="C134" s="476" t="s">
        <v>777</v>
      </c>
      <c r="D134" s="410"/>
      <c r="E134" s="410"/>
      <c r="F134" s="410">
        <f t="shared" si="15"/>
        <v>0</v>
      </c>
      <c r="G134" s="410">
        <f t="shared" si="12"/>
        <v>0</v>
      </c>
    </row>
    <row r="135" spans="1:7" ht="12.75" customHeight="1" x14ac:dyDescent="0.2">
      <c r="A135" s="279" t="s">
        <v>778</v>
      </c>
      <c r="B135" s="478" t="s">
        <v>779</v>
      </c>
      <c r="C135" s="476" t="s">
        <v>780</v>
      </c>
      <c r="D135" s="410">
        <v>6479150</v>
      </c>
      <c r="E135" s="410">
        <v>229946</v>
      </c>
      <c r="F135" s="410">
        <f t="shared" si="15"/>
        <v>29719</v>
      </c>
      <c r="G135" s="410">
        <v>6738815</v>
      </c>
    </row>
    <row r="136" spans="1:7" ht="12.75" customHeight="1" x14ac:dyDescent="0.2">
      <c r="A136" s="279" t="s">
        <v>781</v>
      </c>
      <c r="B136" s="478" t="s">
        <v>782</v>
      </c>
      <c r="C136" s="476" t="s">
        <v>783</v>
      </c>
      <c r="D136" s="410"/>
      <c r="E136" s="410">
        <v>1497000</v>
      </c>
      <c r="F136" s="410">
        <f t="shared" si="15"/>
        <v>537000</v>
      </c>
      <c r="G136" s="410">
        <v>2034000</v>
      </c>
    </row>
    <row r="137" spans="1:7" ht="12.75" customHeight="1" x14ac:dyDescent="0.2">
      <c r="A137" s="279" t="s">
        <v>784</v>
      </c>
      <c r="B137" s="478" t="s">
        <v>785</v>
      </c>
      <c r="C137" s="476" t="s">
        <v>786</v>
      </c>
      <c r="D137" s="410"/>
      <c r="E137" s="410"/>
      <c r="F137" s="410">
        <f t="shared" si="15"/>
        <v>0</v>
      </c>
      <c r="G137" s="410">
        <f t="shared" si="12"/>
        <v>0</v>
      </c>
    </row>
    <row r="138" spans="1:7" ht="12.75" customHeight="1" x14ac:dyDescent="0.2">
      <c r="A138" s="279" t="s">
        <v>787</v>
      </c>
      <c r="B138" s="478" t="s">
        <v>788</v>
      </c>
      <c r="C138" s="476" t="s">
        <v>789</v>
      </c>
      <c r="D138" s="410"/>
      <c r="E138" s="410"/>
      <c r="F138" s="410">
        <f t="shared" si="15"/>
        <v>0</v>
      </c>
      <c r="G138" s="410">
        <f t="shared" si="12"/>
        <v>0</v>
      </c>
    </row>
    <row r="139" spans="1:7" ht="12.75" customHeight="1" x14ac:dyDescent="0.2">
      <c r="A139" s="279" t="s">
        <v>790</v>
      </c>
      <c r="B139" s="478" t="s">
        <v>791</v>
      </c>
      <c r="C139" s="476" t="s">
        <v>792</v>
      </c>
      <c r="D139" s="410">
        <v>30000</v>
      </c>
      <c r="E139" s="410">
        <v>-345</v>
      </c>
      <c r="F139" s="410">
        <f t="shared" si="15"/>
        <v>3500</v>
      </c>
      <c r="G139" s="410">
        <v>33155</v>
      </c>
    </row>
    <row r="140" spans="1:7" ht="12.75" customHeight="1" x14ac:dyDescent="0.2">
      <c r="A140" s="521" t="s">
        <v>94</v>
      </c>
      <c r="B140" s="475"/>
      <c r="C140" s="522" t="s">
        <v>160</v>
      </c>
      <c r="D140" s="520">
        <f>SUM(D141:D143)</f>
        <v>0</v>
      </c>
      <c r="E140" s="520">
        <f>SUM(E141:E143)</f>
        <v>0</v>
      </c>
      <c r="F140" s="520"/>
      <c r="G140" s="520">
        <f t="shared" ref="G140:G156" si="16">SUM(D140:E140)</f>
        <v>0</v>
      </c>
    </row>
    <row r="141" spans="1:7" ht="12.75" customHeight="1" x14ac:dyDescent="0.2">
      <c r="A141" s="279" t="s">
        <v>793</v>
      </c>
      <c r="B141" s="442" t="s">
        <v>794</v>
      </c>
      <c r="C141" s="476" t="s">
        <v>795</v>
      </c>
      <c r="D141" s="410"/>
      <c r="E141" s="410"/>
      <c r="F141" s="410"/>
      <c r="G141" s="410">
        <f t="shared" si="16"/>
        <v>0</v>
      </c>
    </row>
    <row r="142" spans="1:7" ht="12.75" customHeight="1" x14ac:dyDescent="0.2">
      <c r="A142" s="279" t="s">
        <v>796</v>
      </c>
      <c r="B142" s="442" t="s">
        <v>797</v>
      </c>
      <c r="C142" s="476" t="s">
        <v>798</v>
      </c>
      <c r="D142" s="410"/>
      <c r="E142" s="410"/>
      <c r="F142" s="410"/>
      <c r="G142" s="410">
        <f t="shared" si="16"/>
        <v>0</v>
      </c>
    </row>
    <row r="143" spans="1:7" ht="12.75" customHeight="1" x14ac:dyDescent="0.2">
      <c r="A143" s="279" t="s">
        <v>799</v>
      </c>
      <c r="B143" s="442" t="s">
        <v>800</v>
      </c>
      <c r="C143" s="476" t="s">
        <v>801</v>
      </c>
      <c r="D143" s="410"/>
      <c r="E143" s="410"/>
      <c r="F143" s="410"/>
      <c r="G143" s="410">
        <f t="shared" si="16"/>
        <v>0</v>
      </c>
    </row>
    <row r="144" spans="1:7" ht="12.75" customHeight="1" x14ac:dyDescent="0.2">
      <c r="A144" s="521" t="s">
        <v>105</v>
      </c>
      <c r="B144" s="479"/>
      <c r="C144" s="522" t="s">
        <v>161</v>
      </c>
      <c r="D144" s="520">
        <f>SUM(D145:D156)</f>
        <v>0</v>
      </c>
      <c r="E144" s="520">
        <f>SUM(E145:E156)</f>
        <v>0</v>
      </c>
      <c r="F144" s="520"/>
      <c r="G144" s="520">
        <f t="shared" si="16"/>
        <v>0</v>
      </c>
    </row>
    <row r="145" spans="1:7" ht="12.75" customHeight="1" x14ac:dyDescent="0.2">
      <c r="A145" s="279" t="s">
        <v>95</v>
      </c>
      <c r="B145" s="442" t="s">
        <v>802</v>
      </c>
      <c r="C145" s="476" t="s">
        <v>457</v>
      </c>
      <c r="D145" s="410"/>
      <c r="E145" s="410"/>
      <c r="F145" s="410"/>
      <c r="G145" s="410">
        <f t="shared" si="16"/>
        <v>0</v>
      </c>
    </row>
    <row r="146" spans="1:7" ht="12.75" customHeight="1" x14ac:dyDescent="0.2">
      <c r="A146" s="279" t="s">
        <v>96</v>
      </c>
      <c r="B146" s="442" t="s">
        <v>803</v>
      </c>
      <c r="C146" s="480" t="s">
        <v>391</v>
      </c>
      <c r="D146" s="410"/>
      <c r="E146" s="410"/>
      <c r="F146" s="410"/>
      <c r="G146" s="410">
        <f t="shared" si="16"/>
        <v>0</v>
      </c>
    </row>
    <row r="147" spans="1:7" ht="12.75" customHeight="1" x14ac:dyDescent="0.2">
      <c r="A147" s="279" t="s">
        <v>106</v>
      </c>
      <c r="B147" s="442" t="s">
        <v>804</v>
      </c>
      <c r="C147" s="480" t="s">
        <v>390</v>
      </c>
      <c r="D147" s="410"/>
      <c r="E147" s="410"/>
      <c r="F147" s="410"/>
      <c r="G147" s="410">
        <f t="shared" si="16"/>
        <v>0</v>
      </c>
    </row>
    <row r="148" spans="1:7" ht="12.75" customHeight="1" x14ac:dyDescent="0.2">
      <c r="A148" s="279" t="s">
        <v>107</v>
      </c>
      <c r="B148" s="442" t="s">
        <v>805</v>
      </c>
      <c r="C148" s="480" t="s">
        <v>302</v>
      </c>
      <c r="D148" s="410"/>
      <c r="E148" s="410"/>
      <c r="F148" s="410"/>
      <c r="G148" s="410">
        <f t="shared" si="16"/>
        <v>0</v>
      </c>
    </row>
    <row r="149" spans="1:7" ht="12.75" customHeight="1" x14ac:dyDescent="0.2">
      <c r="A149" s="279" t="s">
        <v>108</v>
      </c>
      <c r="B149" s="442" t="s">
        <v>806</v>
      </c>
      <c r="C149" s="481" t="s">
        <v>303</v>
      </c>
      <c r="D149" s="410"/>
      <c r="E149" s="410"/>
      <c r="F149" s="410"/>
      <c r="G149" s="410">
        <f t="shared" si="16"/>
        <v>0</v>
      </c>
    </row>
    <row r="150" spans="1:7" ht="12.75" customHeight="1" x14ac:dyDescent="0.2">
      <c r="A150" s="279" t="s">
        <v>109</v>
      </c>
      <c r="B150" s="442" t="s">
        <v>807</v>
      </c>
      <c r="C150" s="481" t="s">
        <v>304</v>
      </c>
      <c r="D150" s="410"/>
      <c r="E150" s="410"/>
      <c r="F150" s="410"/>
      <c r="G150" s="410">
        <f t="shared" si="16"/>
        <v>0</v>
      </c>
    </row>
    <row r="151" spans="1:7" ht="12.75" customHeight="1" x14ac:dyDescent="0.2">
      <c r="A151" s="279" t="s">
        <v>111</v>
      </c>
      <c r="B151" s="442" t="s">
        <v>808</v>
      </c>
      <c r="C151" s="480" t="s">
        <v>305</v>
      </c>
      <c r="D151" s="410"/>
      <c r="E151" s="410"/>
      <c r="F151" s="410"/>
      <c r="G151" s="410">
        <f t="shared" si="16"/>
        <v>0</v>
      </c>
    </row>
    <row r="152" spans="1:7" ht="12.75" customHeight="1" x14ac:dyDescent="0.2">
      <c r="A152" s="279" t="s">
        <v>162</v>
      </c>
      <c r="B152" s="442" t="s">
        <v>809</v>
      </c>
      <c r="C152" s="480" t="s">
        <v>306</v>
      </c>
      <c r="D152" s="410"/>
      <c r="E152" s="410"/>
      <c r="F152" s="410"/>
      <c r="G152" s="410">
        <f t="shared" si="16"/>
        <v>0</v>
      </c>
    </row>
    <row r="153" spans="1:7" ht="12.75" customHeight="1" x14ac:dyDescent="0.2">
      <c r="A153" s="279" t="s">
        <v>300</v>
      </c>
      <c r="B153" s="442" t="s">
        <v>810</v>
      </c>
      <c r="C153" s="481" t="s">
        <v>307</v>
      </c>
      <c r="D153" s="410"/>
      <c r="E153" s="410"/>
      <c r="F153" s="410"/>
      <c r="G153" s="410">
        <f t="shared" si="16"/>
        <v>0</v>
      </c>
    </row>
    <row r="154" spans="1:7" ht="12.75" customHeight="1" x14ac:dyDescent="0.2">
      <c r="A154" s="287" t="s">
        <v>301</v>
      </c>
      <c r="B154" s="482" t="s">
        <v>811</v>
      </c>
      <c r="C154" s="483" t="s">
        <v>308</v>
      </c>
      <c r="D154" s="410"/>
      <c r="E154" s="410"/>
      <c r="F154" s="410"/>
      <c r="G154" s="410">
        <f t="shared" si="16"/>
        <v>0</v>
      </c>
    </row>
    <row r="155" spans="1:7" ht="12.75" customHeight="1" x14ac:dyDescent="0.2">
      <c r="A155" s="279" t="s">
        <v>388</v>
      </c>
      <c r="B155" s="437" t="s">
        <v>812</v>
      </c>
      <c r="C155" s="483" t="s">
        <v>309</v>
      </c>
      <c r="D155" s="410"/>
      <c r="E155" s="410"/>
      <c r="F155" s="410"/>
      <c r="G155" s="410">
        <f t="shared" si="16"/>
        <v>0</v>
      </c>
    </row>
    <row r="156" spans="1:7" ht="12.75" customHeight="1" x14ac:dyDescent="0.2">
      <c r="A156" s="279" t="s">
        <v>389</v>
      </c>
      <c r="B156" s="442" t="s">
        <v>813</v>
      </c>
      <c r="C156" s="481" t="s">
        <v>310</v>
      </c>
      <c r="D156" s="410"/>
      <c r="E156" s="410"/>
      <c r="F156" s="410"/>
      <c r="G156" s="410">
        <f t="shared" si="16"/>
        <v>0</v>
      </c>
    </row>
    <row r="157" spans="1:7" ht="12.75" customHeight="1" x14ac:dyDescent="0.2">
      <c r="A157" s="521" t="s">
        <v>393</v>
      </c>
      <c r="B157" s="493" t="s">
        <v>814</v>
      </c>
      <c r="C157" s="524" t="s">
        <v>48</v>
      </c>
      <c r="D157" s="520">
        <f>SUM(D158:D159)</f>
        <v>0</v>
      </c>
      <c r="E157" s="520">
        <f>SUM(E158:E159)</f>
        <v>0</v>
      </c>
      <c r="F157" s="520"/>
      <c r="G157" s="520">
        <f>SUM(D157:E157)</f>
        <v>0</v>
      </c>
    </row>
    <row r="158" spans="1:7" ht="12.75" customHeight="1" x14ac:dyDescent="0.2">
      <c r="A158" s="280" t="s">
        <v>815</v>
      </c>
      <c r="B158" s="437"/>
      <c r="C158" s="476" t="s">
        <v>458</v>
      </c>
      <c r="D158" s="410"/>
      <c r="E158" s="410"/>
      <c r="F158" s="410"/>
      <c r="G158" s="410">
        <f>SUM(D158:E158)</f>
        <v>0</v>
      </c>
    </row>
    <row r="159" spans="1:7" ht="12.75" customHeight="1" thickBot="1" x14ac:dyDescent="0.25">
      <c r="A159" s="288" t="s">
        <v>816</v>
      </c>
      <c r="B159" s="484"/>
      <c r="C159" s="485" t="s">
        <v>459</v>
      </c>
      <c r="D159" s="412"/>
      <c r="E159" s="411"/>
      <c r="F159" s="411"/>
      <c r="G159" s="410">
        <f>SUM(D159:E159)</f>
        <v>0</v>
      </c>
    </row>
    <row r="160" spans="1:7" ht="12.75" customHeight="1" thickBot="1" x14ac:dyDescent="0.25">
      <c r="A160" s="425" t="s">
        <v>17</v>
      </c>
      <c r="B160" s="426"/>
      <c r="C160" s="486" t="s">
        <v>311</v>
      </c>
      <c r="D160" s="455">
        <f>SUM(D161,D170,D176)</f>
        <v>3810000</v>
      </c>
      <c r="E160" s="455">
        <f>SUM(E161,E170,E176)</f>
        <v>0</v>
      </c>
      <c r="F160" s="455"/>
      <c r="G160" s="428">
        <f>SUM(D160, E160)</f>
        <v>3810000</v>
      </c>
    </row>
    <row r="161" spans="1:7" ht="12.75" customHeight="1" x14ac:dyDescent="0.2">
      <c r="A161" s="525" t="s">
        <v>97</v>
      </c>
      <c r="B161" s="638"/>
      <c r="C161" s="518" t="s">
        <v>182</v>
      </c>
      <c r="D161" s="519">
        <f>SUM(D163:D168)</f>
        <v>3810000</v>
      </c>
      <c r="E161" s="519">
        <f>SUM(E163:E168)</f>
        <v>0</v>
      </c>
      <c r="F161" s="519"/>
      <c r="G161" s="519">
        <f>SUM(D161:E161)</f>
        <v>3810000</v>
      </c>
    </row>
    <row r="162" spans="1:7" ht="12.75" customHeight="1" x14ac:dyDescent="0.2">
      <c r="A162" s="278" t="s">
        <v>817</v>
      </c>
      <c r="B162" s="487" t="s">
        <v>818</v>
      </c>
      <c r="C162" s="488" t="s">
        <v>819</v>
      </c>
      <c r="D162" s="410"/>
      <c r="E162" s="410"/>
      <c r="F162" s="410"/>
      <c r="G162" s="410">
        <f>SUM(D162:E162)</f>
        <v>0</v>
      </c>
    </row>
    <row r="163" spans="1:7" ht="12.75" customHeight="1" x14ac:dyDescent="0.2">
      <c r="A163" s="278" t="s">
        <v>820</v>
      </c>
      <c r="B163" s="487" t="s">
        <v>821</v>
      </c>
      <c r="C163" s="488" t="s">
        <v>822</v>
      </c>
      <c r="D163" s="410"/>
      <c r="E163" s="410"/>
      <c r="F163" s="410"/>
      <c r="G163" s="410">
        <f t="shared" ref="G163:G211" si="17">SUM(D163:E163)</f>
        <v>0</v>
      </c>
    </row>
    <row r="164" spans="1:7" ht="12.75" customHeight="1" x14ac:dyDescent="0.2">
      <c r="A164" s="278" t="s">
        <v>823</v>
      </c>
      <c r="B164" s="487" t="s">
        <v>824</v>
      </c>
      <c r="C164" s="488" t="s">
        <v>825</v>
      </c>
      <c r="D164" s="410">
        <v>1000000</v>
      </c>
      <c r="E164" s="410"/>
      <c r="F164" s="410"/>
      <c r="G164" s="410">
        <f t="shared" si="17"/>
        <v>1000000</v>
      </c>
    </row>
    <row r="165" spans="1:7" ht="12.75" customHeight="1" x14ac:dyDescent="0.2">
      <c r="A165" s="278" t="s">
        <v>826</v>
      </c>
      <c r="B165" s="487" t="s">
        <v>827</v>
      </c>
      <c r="C165" s="488" t="s">
        <v>828</v>
      </c>
      <c r="D165" s="410">
        <v>2000000</v>
      </c>
      <c r="E165" s="410"/>
      <c r="F165" s="410"/>
      <c r="G165" s="410">
        <f t="shared" si="17"/>
        <v>2000000</v>
      </c>
    </row>
    <row r="166" spans="1:7" ht="12.75" customHeight="1" x14ac:dyDescent="0.2">
      <c r="A166" s="278" t="s">
        <v>829</v>
      </c>
      <c r="B166" s="487" t="s">
        <v>830</v>
      </c>
      <c r="C166" s="488" t="s">
        <v>831</v>
      </c>
      <c r="D166" s="410"/>
      <c r="E166" s="410"/>
      <c r="F166" s="410"/>
      <c r="G166" s="410">
        <f t="shared" si="17"/>
        <v>0</v>
      </c>
    </row>
    <row r="167" spans="1:7" ht="12.75" customHeight="1" x14ac:dyDescent="0.2">
      <c r="A167" s="278" t="s">
        <v>832</v>
      </c>
      <c r="B167" s="487" t="s">
        <v>833</v>
      </c>
      <c r="C167" s="488" t="s">
        <v>834</v>
      </c>
      <c r="D167" s="410"/>
      <c r="E167" s="410"/>
      <c r="F167" s="410"/>
      <c r="G167" s="410">
        <f t="shared" si="17"/>
        <v>0</v>
      </c>
    </row>
    <row r="168" spans="1:7" ht="12.75" customHeight="1" x14ac:dyDescent="0.2">
      <c r="A168" s="278" t="s">
        <v>835</v>
      </c>
      <c r="B168" s="487" t="s">
        <v>836</v>
      </c>
      <c r="C168" s="488" t="s">
        <v>837</v>
      </c>
      <c r="D168" s="410">
        <v>810000</v>
      </c>
      <c r="E168" s="410"/>
      <c r="F168" s="410"/>
      <c r="G168" s="410">
        <f t="shared" si="17"/>
        <v>810000</v>
      </c>
    </row>
    <row r="169" spans="1:7" ht="12.75" customHeight="1" x14ac:dyDescent="0.2">
      <c r="A169" s="528" t="s">
        <v>98</v>
      </c>
      <c r="B169" s="529"/>
      <c r="C169" s="530" t="s">
        <v>315</v>
      </c>
      <c r="D169" s="531"/>
      <c r="E169" s="531"/>
      <c r="F169" s="531"/>
      <c r="G169" s="531">
        <f t="shared" si="17"/>
        <v>0</v>
      </c>
    </row>
    <row r="170" spans="1:7" ht="12.75" customHeight="1" x14ac:dyDescent="0.2">
      <c r="A170" s="525" t="s">
        <v>99</v>
      </c>
      <c r="B170" s="493"/>
      <c r="C170" s="526" t="s">
        <v>163</v>
      </c>
      <c r="D170" s="520">
        <f>SUM(D171:D174)</f>
        <v>0</v>
      </c>
      <c r="E170" s="520">
        <f>SUM(E171:E174)</f>
        <v>0</v>
      </c>
      <c r="F170" s="520"/>
      <c r="G170" s="520">
        <f t="shared" si="17"/>
        <v>0</v>
      </c>
    </row>
    <row r="171" spans="1:7" ht="12.75" customHeight="1" x14ac:dyDescent="0.2">
      <c r="A171" s="278" t="s">
        <v>838</v>
      </c>
      <c r="B171" s="436" t="s">
        <v>839</v>
      </c>
      <c r="C171" s="488" t="s">
        <v>840</v>
      </c>
      <c r="D171" s="410"/>
      <c r="E171" s="410"/>
      <c r="F171" s="410"/>
      <c r="G171" s="410">
        <f t="shared" si="17"/>
        <v>0</v>
      </c>
    </row>
    <row r="172" spans="1:7" ht="12.75" customHeight="1" x14ac:dyDescent="0.2">
      <c r="A172" s="278" t="s">
        <v>841</v>
      </c>
      <c r="B172" s="436" t="s">
        <v>842</v>
      </c>
      <c r="C172" s="488" t="s">
        <v>843</v>
      </c>
      <c r="D172" s="410"/>
      <c r="E172" s="410"/>
      <c r="F172" s="410"/>
      <c r="G172" s="410">
        <f t="shared" si="17"/>
        <v>0</v>
      </c>
    </row>
    <row r="173" spans="1:7" ht="12.75" customHeight="1" x14ac:dyDescent="0.2">
      <c r="A173" s="278" t="s">
        <v>844</v>
      </c>
      <c r="B173" s="436" t="s">
        <v>845</v>
      </c>
      <c r="C173" s="488" t="s">
        <v>846</v>
      </c>
      <c r="D173" s="410"/>
      <c r="E173" s="410"/>
      <c r="F173" s="410"/>
      <c r="G173" s="410">
        <f t="shared" si="17"/>
        <v>0</v>
      </c>
    </row>
    <row r="174" spans="1:7" ht="12.75" customHeight="1" x14ac:dyDescent="0.2">
      <c r="A174" s="278" t="s">
        <v>847</v>
      </c>
      <c r="B174" s="436" t="s">
        <v>848</v>
      </c>
      <c r="C174" s="488" t="s">
        <v>849</v>
      </c>
      <c r="D174" s="410"/>
      <c r="E174" s="410"/>
      <c r="F174" s="410"/>
      <c r="G174" s="410">
        <f t="shared" si="17"/>
        <v>0</v>
      </c>
    </row>
    <row r="175" spans="1:7" ht="12.75" customHeight="1" x14ac:dyDescent="0.2">
      <c r="A175" s="489" t="s">
        <v>100</v>
      </c>
      <c r="B175" s="490"/>
      <c r="C175" s="491" t="s">
        <v>316</v>
      </c>
      <c r="D175" s="492"/>
      <c r="E175" s="492"/>
      <c r="F175" s="492"/>
      <c r="G175" s="410">
        <f t="shared" si="17"/>
        <v>0</v>
      </c>
    </row>
    <row r="176" spans="1:7" ht="12.75" customHeight="1" x14ac:dyDescent="0.2">
      <c r="A176" s="525" t="s">
        <v>101</v>
      </c>
      <c r="B176" s="493"/>
      <c r="C176" s="527" t="s">
        <v>184</v>
      </c>
      <c r="D176" s="520">
        <f>SUM(D177:D184)</f>
        <v>0</v>
      </c>
      <c r="E176" s="520">
        <f>SUM(E177:E184)</f>
        <v>0</v>
      </c>
      <c r="F176" s="520"/>
      <c r="G176" s="520">
        <f t="shared" si="17"/>
        <v>0</v>
      </c>
    </row>
    <row r="177" spans="1:7" ht="12.75" customHeight="1" x14ac:dyDescent="0.2">
      <c r="A177" s="278" t="s">
        <v>110</v>
      </c>
      <c r="B177" s="436" t="s">
        <v>850</v>
      </c>
      <c r="C177" s="494" t="s">
        <v>380</v>
      </c>
      <c r="D177" s="410"/>
      <c r="E177" s="410"/>
      <c r="F177" s="410"/>
      <c r="G177" s="410">
        <f t="shared" si="17"/>
        <v>0</v>
      </c>
    </row>
    <row r="178" spans="1:7" ht="12.75" customHeight="1" x14ac:dyDescent="0.2">
      <c r="A178" s="278" t="s">
        <v>112</v>
      </c>
      <c r="B178" s="429" t="s">
        <v>851</v>
      </c>
      <c r="C178" s="495" t="s">
        <v>321</v>
      </c>
      <c r="D178" s="410"/>
      <c r="E178" s="410"/>
      <c r="F178" s="410"/>
      <c r="G178" s="410">
        <f t="shared" si="17"/>
        <v>0</v>
      </c>
    </row>
    <row r="179" spans="1:7" ht="12.75" customHeight="1" x14ac:dyDescent="0.2">
      <c r="A179" s="278" t="s">
        <v>164</v>
      </c>
      <c r="B179" s="429" t="s">
        <v>852</v>
      </c>
      <c r="C179" s="481" t="s">
        <v>304</v>
      </c>
      <c r="D179" s="410"/>
      <c r="E179" s="410"/>
      <c r="F179" s="410"/>
      <c r="G179" s="410">
        <f t="shared" si="17"/>
        <v>0</v>
      </c>
    </row>
    <row r="180" spans="1:7" ht="12.75" customHeight="1" x14ac:dyDescent="0.2">
      <c r="A180" s="278" t="s">
        <v>165</v>
      </c>
      <c r="B180" s="429" t="s">
        <v>853</v>
      </c>
      <c r="C180" s="481" t="s">
        <v>320</v>
      </c>
      <c r="D180" s="410"/>
      <c r="E180" s="410"/>
      <c r="F180" s="410"/>
      <c r="G180" s="410">
        <f t="shared" si="17"/>
        <v>0</v>
      </c>
    </row>
    <row r="181" spans="1:7" ht="12.75" customHeight="1" x14ac:dyDescent="0.2">
      <c r="A181" s="278" t="s">
        <v>166</v>
      </c>
      <c r="B181" s="429" t="s">
        <v>854</v>
      </c>
      <c r="C181" s="481" t="s">
        <v>319</v>
      </c>
      <c r="D181" s="410"/>
      <c r="E181" s="410"/>
      <c r="F181" s="410"/>
      <c r="G181" s="410">
        <f t="shared" si="17"/>
        <v>0</v>
      </c>
    </row>
    <row r="182" spans="1:7" ht="12.75" customHeight="1" x14ac:dyDescent="0.2">
      <c r="A182" s="278" t="s">
        <v>312</v>
      </c>
      <c r="B182" s="429" t="s">
        <v>855</v>
      </c>
      <c r="C182" s="481" t="s">
        <v>307</v>
      </c>
      <c r="D182" s="410"/>
      <c r="E182" s="410"/>
      <c r="F182" s="410"/>
      <c r="G182" s="410">
        <f t="shared" si="17"/>
        <v>0</v>
      </c>
    </row>
    <row r="183" spans="1:7" ht="12.75" customHeight="1" x14ac:dyDescent="0.2">
      <c r="A183" s="278" t="s">
        <v>313</v>
      </c>
      <c r="B183" s="429" t="s">
        <v>856</v>
      </c>
      <c r="C183" s="481" t="s">
        <v>318</v>
      </c>
      <c r="D183" s="410"/>
      <c r="E183" s="410"/>
      <c r="F183" s="410"/>
      <c r="G183" s="410">
        <f t="shared" si="17"/>
        <v>0</v>
      </c>
    </row>
    <row r="184" spans="1:7" ht="12.75" customHeight="1" thickBot="1" x14ac:dyDescent="0.25">
      <c r="A184" s="287" t="s">
        <v>314</v>
      </c>
      <c r="B184" s="482" t="s">
        <v>857</v>
      </c>
      <c r="C184" s="481" t="s">
        <v>317</v>
      </c>
      <c r="D184" s="412"/>
      <c r="E184" s="412"/>
      <c r="F184" s="411"/>
      <c r="G184" s="410">
        <f t="shared" si="17"/>
        <v>0</v>
      </c>
    </row>
    <row r="185" spans="1:7" ht="12.75" customHeight="1" thickBot="1" x14ac:dyDescent="0.25">
      <c r="A185" s="448" t="s">
        <v>18</v>
      </c>
      <c r="B185" s="449"/>
      <c r="C185" s="496" t="s">
        <v>398</v>
      </c>
      <c r="D185" s="541">
        <f>SUM(D95,D160)</f>
        <v>164514197</v>
      </c>
      <c r="E185" s="541">
        <f t="shared" ref="E185:G185" si="18">SUM(E95,E160)</f>
        <v>3079176</v>
      </c>
      <c r="F185" s="541">
        <f t="shared" si="18"/>
        <v>676700</v>
      </c>
      <c r="G185" s="541">
        <f t="shared" si="18"/>
        <v>167316773</v>
      </c>
    </row>
    <row r="186" spans="1:7" ht="12.75" customHeight="1" thickBot="1" x14ac:dyDescent="0.25">
      <c r="A186" s="498" t="s">
        <v>19</v>
      </c>
      <c r="B186" s="498"/>
      <c r="C186" s="499" t="s">
        <v>399</v>
      </c>
      <c r="D186" s="472">
        <f>SUM(D187:D189)</f>
        <v>0</v>
      </c>
      <c r="E186" s="455">
        <f>SUM(E187:E189)</f>
        <v>0</v>
      </c>
      <c r="F186" s="455"/>
      <c r="G186" s="428">
        <f t="shared" si="17"/>
        <v>0</v>
      </c>
    </row>
    <row r="187" spans="1:7" ht="12.75" customHeight="1" x14ac:dyDescent="0.2">
      <c r="A187" s="278" t="s">
        <v>216</v>
      </c>
      <c r="B187" s="429" t="s">
        <v>858</v>
      </c>
      <c r="C187" s="474" t="s">
        <v>463</v>
      </c>
      <c r="D187" s="431"/>
      <c r="E187" s="413"/>
      <c r="F187" s="413"/>
      <c r="G187" s="413">
        <f t="shared" si="17"/>
        <v>0</v>
      </c>
    </row>
    <row r="188" spans="1:7" ht="12.75" customHeight="1" x14ac:dyDescent="0.2">
      <c r="A188" s="278" t="s">
        <v>217</v>
      </c>
      <c r="B188" s="429" t="s">
        <v>859</v>
      </c>
      <c r="C188" s="474" t="s">
        <v>407</v>
      </c>
      <c r="D188" s="410"/>
      <c r="E188" s="410"/>
      <c r="F188" s="413"/>
      <c r="G188" s="413">
        <f t="shared" si="17"/>
        <v>0</v>
      </c>
    </row>
    <row r="189" spans="1:7" ht="12.75" customHeight="1" thickBot="1" x14ac:dyDescent="0.25">
      <c r="A189" s="287" t="s">
        <v>218</v>
      </c>
      <c r="B189" s="482" t="s">
        <v>860</v>
      </c>
      <c r="C189" s="500" t="s">
        <v>462</v>
      </c>
      <c r="D189" s="412"/>
      <c r="E189" s="410"/>
      <c r="F189" s="413"/>
      <c r="G189" s="413">
        <f t="shared" si="17"/>
        <v>0</v>
      </c>
    </row>
    <row r="190" spans="1:7" ht="12.75" customHeight="1" thickBot="1" x14ac:dyDescent="0.25">
      <c r="A190" s="425" t="s">
        <v>20</v>
      </c>
      <c r="B190" s="426"/>
      <c r="C190" s="501" t="s">
        <v>400</v>
      </c>
      <c r="D190" s="455">
        <f>SUM(D191:D196)</f>
        <v>0</v>
      </c>
      <c r="E190" s="455">
        <f>SUM(E191:E196)</f>
        <v>0</v>
      </c>
      <c r="F190" s="455"/>
      <c r="G190" s="428">
        <f t="shared" si="17"/>
        <v>0</v>
      </c>
    </row>
    <row r="191" spans="1:7" ht="12.75" customHeight="1" x14ac:dyDescent="0.2">
      <c r="A191" s="278" t="s">
        <v>84</v>
      </c>
      <c r="B191" s="429" t="s">
        <v>861</v>
      </c>
      <c r="C191" s="474" t="s">
        <v>409</v>
      </c>
      <c r="D191" s="413"/>
      <c r="E191" s="413"/>
      <c r="F191" s="413"/>
      <c r="G191" s="413">
        <f t="shared" si="17"/>
        <v>0</v>
      </c>
    </row>
    <row r="192" spans="1:7" ht="12.75" customHeight="1" x14ac:dyDescent="0.2">
      <c r="A192" s="278" t="s">
        <v>85</v>
      </c>
      <c r="B192" s="429" t="s">
        <v>862</v>
      </c>
      <c r="C192" s="474" t="s">
        <v>401</v>
      </c>
      <c r="D192" s="410"/>
      <c r="E192" s="410"/>
      <c r="F192" s="413"/>
      <c r="G192" s="413">
        <f t="shared" si="17"/>
        <v>0</v>
      </c>
    </row>
    <row r="193" spans="1:7" ht="12.75" customHeight="1" x14ac:dyDescent="0.2">
      <c r="A193" s="278" t="s">
        <v>86</v>
      </c>
      <c r="B193" s="429" t="s">
        <v>863</v>
      </c>
      <c r="C193" s="474" t="s">
        <v>402</v>
      </c>
      <c r="D193" s="410"/>
      <c r="E193" s="410"/>
      <c r="F193" s="413"/>
      <c r="G193" s="413">
        <f t="shared" si="17"/>
        <v>0</v>
      </c>
    </row>
    <row r="194" spans="1:7" ht="12.75" customHeight="1" x14ac:dyDescent="0.2">
      <c r="A194" s="278" t="s">
        <v>151</v>
      </c>
      <c r="B194" s="429" t="s">
        <v>864</v>
      </c>
      <c r="C194" s="474" t="s">
        <v>461</v>
      </c>
      <c r="D194" s="410"/>
      <c r="E194" s="410"/>
      <c r="F194" s="413"/>
      <c r="G194" s="413">
        <f t="shared" si="17"/>
        <v>0</v>
      </c>
    </row>
    <row r="195" spans="1:7" ht="12.75" customHeight="1" x14ac:dyDescent="0.2">
      <c r="A195" s="278" t="s">
        <v>152</v>
      </c>
      <c r="B195" s="429" t="s">
        <v>865</v>
      </c>
      <c r="C195" s="474" t="s">
        <v>404</v>
      </c>
      <c r="D195" s="410"/>
      <c r="E195" s="410"/>
      <c r="F195" s="413"/>
      <c r="G195" s="413">
        <f t="shared" si="17"/>
        <v>0</v>
      </c>
    </row>
    <row r="196" spans="1:7" ht="12.75" customHeight="1" thickBot="1" x14ac:dyDescent="0.25">
      <c r="A196" s="287" t="s">
        <v>153</v>
      </c>
      <c r="B196" s="429" t="s">
        <v>866</v>
      </c>
      <c r="C196" s="500" t="s">
        <v>405</v>
      </c>
      <c r="D196" s="412"/>
      <c r="E196" s="412"/>
      <c r="F196" s="637"/>
      <c r="G196" s="413">
        <f t="shared" si="17"/>
        <v>0</v>
      </c>
    </row>
    <row r="197" spans="1:7" ht="12.75" customHeight="1" thickBot="1" x14ac:dyDescent="0.25">
      <c r="A197" s="425" t="s">
        <v>21</v>
      </c>
      <c r="B197" s="426"/>
      <c r="C197" s="501" t="s">
        <v>489</v>
      </c>
      <c r="D197" s="455">
        <f>SUM(D198:D202)</f>
        <v>0</v>
      </c>
      <c r="E197" s="455">
        <f>SUM(E198:E202)</f>
        <v>0</v>
      </c>
      <c r="F197" s="455"/>
      <c r="G197" s="439">
        <f t="shared" si="17"/>
        <v>0</v>
      </c>
    </row>
    <row r="198" spans="1:7" ht="12.75" customHeight="1" x14ac:dyDescent="0.2">
      <c r="A198" s="278" t="s">
        <v>87</v>
      </c>
      <c r="B198" s="429" t="s">
        <v>867</v>
      </c>
      <c r="C198" s="474" t="s">
        <v>322</v>
      </c>
      <c r="D198" s="413"/>
      <c r="E198" s="413"/>
      <c r="F198" s="413"/>
      <c r="G198" s="413">
        <f t="shared" si="17"/>
        <v>0</v>
      </c>
    </row>
    <row r="199" spans="1:7" ht="12.75" customHeight="1" x14ac:dyDescent="0.2">
      <c r="A199" s="278" t="s">
        <v>88</v>
      </c>
      <c r="B199" s="429" t="s">
        <v>868</v>
      </c>
      <c r="C199" s="474" t="s">
        <v>323</v>
      </c>
      <c r="D199" s="410"/>
      <c r="E199" s="410"/>
      <c r="F199" s="413"/>
      <c r="G199" s="413">
        <f t="shared" si="17"/>
        <v>0</v>
      </c>
    </row>
    <row r="200" spans="1:7" ht="12.75" customHeight="1" x14ac:dyDescent="0.2">
      <c r="A200" s="278" t="s">
        <v>236</v>
      </c>
      <c r="B200" s="429" t="s">
        <v>869</v>
      </c>
      <c r="C200" s="474" t="s">
        <v>488</v>
      </c>
      <c r="D200" s="410"/>
      <c r="E200" s="410"/>
      <c r="F200" s="413"/>
      <c r="G200" s="413">
        <f t="shared" si="17"/>
        <v>0</v>
      </c>
    </row>
    <row r="201" spans="1:7" ht="12.75" customHeight="1" x14ac:dyDescent="0.2">
      <c r="A201" s="278" t="s">
        <v>237</v>
      </c>
      <c r="B201" s="429" t="s">
        <v>870</v>
      </c>
      <c r="C201" s="474" t="s">
        <v>414</v>
      </c>
      <c r="D201" s="410"/>
      <c r="E201" s="410"/>
      <c r="F201" s="413"/>
      <c r="G201" s="413">
        <f t="shared" si="17"/>
        <v>0</v>
      </c>
    </row>
    <row r="202" spans="1:7" ht="12.75" customHeight="1" thickBot="1" x14ac:dyDescent="0.25">
      <c r="A202" s="287" t="s">
        <v>238</v>
      </c>
      <c r="B202" s="429" t="s">
        <v>871</v>
      </c>
      <c r="C202" s="500" t="s">
        <v>342</v>
      </c>
      <c r="D202" s="412"/>
      <c r="E202" s="410"/>
      <c r="F202" s="413"/>
      <c r="G202" s="413">
        <f t="shared" si="17"/>
        <v>0</v>
      </c>
    </row>
    <row r="203" spans="1:7" ht="12.75" customHeight="1" thickBot="1" x14ac:dyDescent="0.25">
      <c r="A203" s="425" t="s">
        <v>22</v>
      </c>
      <c r="B203" s="426"/>
      <c r="C203" s="501" t="s">
        <v>415</v>
      </c>
      <c r="D203" s="455">
        <f>SUM(D204:D208)</f>
        <v>0</v>
      </c>
      <c r="E203" s="455">
        <f>SUM(E204:E208)</f>
        <v>0</v>
      </c>
      <c r="F203" s="455"/>
      <c r="G203" s="502">
        <f t="shared" si="17"/>
        <v>0</v>
      </c>
    </row>
    <row r="204" spans="1:7" ht="12.75" customHeight="1" x14ac:dyDescent="0.2">
      <c r="A204" s="278" t="s">
        <v>89</v>
      </c>
      <c r="B204" s="429" t="s">
        <v>872</v>
      </c>
      <c r="C204" s="474" t="s">
        <v>410</v>
      </c>
      <c r="D204" s="413"/>
      <c r="E204" s="413"/>
      <c r="F204" s="413"/>
      <c r="G204" s="413">
        <f t="shared" si="17"/>
        <v>0</v>
      </c>
    </row>
    <row r="205" spans="1:7" ht="12.75" customHeight="1" x14ac:dyDescent="0.2">
      <c r="A205" s="278" t="s">
        <v>90</v>
      </c>
      <c r="B205" s="429" t="s">
        <v>873</v>
      </c>
      <c r="C205" s="474" t="s">
        <v>417</v>
      </c>
      <c r="D205" s="410"/>
      <c r="E205" s="410"/>
      <c r="F205" s="410"/>
      <c r="G205" s="410">
        <f t="shared" si="17"/>
        <v>0</v>
      </c>
    </row>
    <row r="206" spans="1:7" ht="12.75" customHeight="1" x14ac:dyDescent="0.2">
      <c r="A206" s="278" t="s">
        <v>248</v>
      </c>
      <c r="B206" s="429" t="s">
        <v>874</v>
      </c>
      <c r="C206" s="474" t="s">
        <v>412</v>
      </c>
      <c r="D206" s="410"/>
      <c r="E206" s="410"/>
      <c r="F206" s="410"/>
      <c r="G206" s="410">
        <f t="shared" si="17"/>
        <v>0</v>
      </c>
    </row>
    <row r="207" spans="1:7" ht="12.75" customHeight="1" x14ac:dyDescent="0.2">
      <c r="A207" s="278" t="s">
        <v>249</v>
      </c>
      <c r="B207" s="429" t="s">
        <v>875</v>
      </c>
      <c r="C207" s="474" t="s">
        <v>464</v>
      </c>
      <c r="D207" s="410"/>
      <c r="E207" s="410"/>
      <c r="F207" s="410"/>
      <c r="G207" s="410">
        <f t="shared" si="17"/>
        <v>0</v>
      </c>
    </row>
    <row r="208" spans="1:7" ht="12.75" customHeight="1" thickBot="1" x14ac:dyDescent="0.25">
      <c r="A208" s="287" t="s">
        <v>416</v>
      </c>
      <c r="B208" s="429" t="s">
        <v>876</v>
      </c>
      <c r="C208" s="500" t="s">
        <v>419</v>
      </c>
      <c r="D208" s="412"/>
      <c r="E208" s="411"/>
      <c r="F208" s="411"/>
      <c r="G208" s="410">
        <f t="shared" si="17"/>
        <v>0</v>
      </c>
    </row>
    <row r="209" spans="1:7" ht="12.75" customHeight="1" thickBot="1" x14ac:dyDescent="0.25">
      <c r="A209" s="503" t="s">
        <v>23</v>
      </c>
      <c r="B209" s="504" t="s">
        <v>851</v>
      </c>
      <c r="C209" s="501" t="s">
        <v>420</v>
      </c>
      <c r="D209" s="472"/>
      <c r="E209" s="502"/>
      <c r="F209" s="502"/>
      <c r="G209" s="502">
        <f t="shared" si="17"/>
        <v>0</v>
      </c>
    </row>
    <row r="210" spans="1:7" ht="12.75" customHeight="1" thickBot="1" x14ac:dyDescent="0.25">
      <c r="A210" s="503" t="s">
        <v>24</v>
      </c>
      <c r="B210" s="504" t="s">
        <v>877</v>
      </c>
      <c r="C210" s="501" t="s">
        <v>421</v>
      </c>
      <c r="D210" s="472"/>
      <c r="E210" s="502"/>
      <c r="F210" s="502"/>
      <c r="G210" s="502">
        <f t="shared" si="17"/>
        <v>0</v>
      </c>
    </row>
    <row r="211" spans="1:7" ht="12.75" customHeight="1" thickBot="1" x14ac:dyDescent="0.25">
      <c r="A211" s="448" t="s">
        <v>25</v>
      </c>
      <c r="B211" s="449"/>
      <c r="C211" s="496" t="s">
        <v>423</v>
      </c>
      <c r="D211" s="497">
        <f>SUM(D186,D190,D197,D203,D209,D210)</f>
        <v>0</v>
      </c>
      <c r="E211" s="497">
        <f>SUM(E186,E190,E197,E203,E209,E210)</f>
        <v>0</v>
      </c>
      <c r="F211" s="636"/>
      <c r="G211" s="505">
        <f t="shared" si="17"/>
        <v>0</v>
      </c>
    </row>
    <row r="212" spans="1:7" ht="12.75" customHeight="1" thickBot="1" x14ac:dyDescent="0.25">
      <c r="A212" s="640" t="s">
        <v>26</v>
      </c>
      <c r="B212" s="641"/>
      <c r="C212" s="642" t="s">
        <v>422</v>
      </c>
      <c r="D212" s="540">
        <f>SUM(D185,D211)</f>
        <v>164514197</v>
      </c>
      <c r="E212" s="540">
        <f t="shared" ref="E212:G212" si="19">SUM(E185,E211)</f>
        <v>3079176</v>
      </c>
      <c r="F212" s="540">
        <f t="shared" si="19"/>
        <v>676700</v>
      </c>
      <c r="G212" s="540">
        <f t="shared" si="19"/>
        <v>167316773</v>
      </c>
    </row>
    <row r="213" spans="1:7" ht="12.75" customHeight="1" thickBot="1" x14ac:dyDescent="0.25">
      <c r="A213" s="244"/>
      <c r="B213" s="244"/>
      <c r="C213" s="245"/>
      <c r="D213" s="639"/>
      <c r="E213" s="246"/>
      <c r="F213" s="246"/>
      <c r="G213" s="246"/>
    </row>
    <row r="214" spans="1:7" ht="12.75" customHeight="1" thickBot="1" x14ac:dyDescent="0.25">
      <c r="A214" s="716" t="s">
        <v>465</v>
      </c>
      <c r="B214" s="717"/>
      <c r="C214" s="718"/>
      <c r="D214" s="543">
        <v>28</v>
      </c>
      <c r="E214" s="86"/>
      <c r="F214" s="86"/>
      <c r="G214" s="86">
        <f>SUM(D214:E214)</f>
        <v>28</v>
      </c>
    </row>
    <row r="215" spans="1:7" ht="12.75" customHeight="1" thickBot="1" x14ac:dyDescent="0.25">
      <c r="A215" s="716" t="s">
        <v>174</v>
      </c>
      <c r="B215" s="717"/>
      <c r="C215" s="718"/>
      <c r="D215" s="509"/>
      <c r="E215" s="86"/>
      <c r="F215" s="86"/>
      <c r="G215" s="86">
        <f>SUM(D215:E215)</f>
        <v>0</v>
      </c>
    </row>
  </sheetData>
  <sheetProtection formatCells="0"/>
  <customSheetViews>
    <customSheetView guid="{97FEE8B0-D789-49A2-9B6A-B24783AB39CA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5">
    <mergeCell ref="D1:G2"/>
    <mergeCell ref="A6:G6"/>
    <mergeCell ref="A94:G94"/>
    <mergeCell ref="A214:C214"/>
    <mergeCell ref="A215:C21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0" fitToHeight="0" orientation="portrait" r:id="rId2"/>
  <headerFooter alignWithMargins="0">
    <oddHeader xml:space="preserve">&amp;C3.3. sz. melléklet a ..../..... (.) sz.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G215"/>
  <sheetViews>
    <sheetView zoomScaleNormal="100" workbookViewId="0">
      <selection activeCell="I171" sqref="I171"/>
    </sheetView>
  </sheetViews>
  <sheetFormatPr defaultRowHeight="12.75" x14ac:dyDescent="0.2"/>
  <cols>
    <col min="1" max="1" width="27.83203125" style="153" bestFit="1" customWidth="1"/>
    <col min="2" max="2" width="10.6640625" style="153" bestFit="1" customWidth="1"/>
    <col min="3" max="3" width="67.1640625" style="153" bestFit="1" customWidth="1"/>
    <col min="4" max="4" width="12.83203125" style="153" bestFit="1" customWidth="1"/>
    <col min="5" max="5" width="13.33203125" style="153" bestFit="1" customWidth="1"/>
    <col min="6" max="6" width="13.33203125" style="153" customWidth="1"/>
    <col min="7" max="7" width="12.1640625" style="153" customWidth="1"/>
    <col min="8" max="16384" width="9.33203125" style="153"/>
  </cols>
  <sheetData>
    <row r="1" spans="1:7" s="132" customFormat="1" ht="12.75" customHeight="1" x14ac:dyDescent="0.2">
      <c r="A1" s="510" t="s">
        <v>602</v>
      </c>
      <c r="B1" s="511"/>
      <c r="C1" s="210" t="s">
        <v>600</v>
      </c>
      <c r="D1" s="721" t="s">
        <v>603</v>
      </c>
      <c r="E1" s="722"/>
      <c r="F1" s="722"/>
      <c r="G1" s="723"/>
    </row>
    <row r="2" spans="1:7" s="298" customFormat="1" ht="12.75" customHeight="1" thickBot="1" x14ac:dyDescent="0.25">
      <c r="A2" s="512" t="s">
        <v>604</v>
      </c>
      <c r="B2" s="513"/>
      <c r="C2" s="211" t="s">
        <v>887</v>
      </c>
      <c r="D2" s="724"/>
      <c r="E2" s="724"/>
      <c r="F2" s="724"/>
      <c r="G2" s="725"/>
    </row>
    <row r="3" spans="1:7" s="298" customFormat="1" ht="12.75" customHeight="1" thickBot="1" x14ac:dyDescent="0.3">
      <c r="A3" s="135"/>
      <c r="B3" s="135"/>
      <c r="C3" s="135"/>
      <c r="D3" s="136"/>
      <c r="E3" s="136"/>
      <c r="F3" s="136"/>
      <c r="G3" s="136" t="s">
        <v>509</v>
      </c>
    </row>
    <row r="4" spans="1:7" s="299" customFormat="1" ht="24.75" customHeight="1" thickBot="1" x14ac:dyDescent="0.25">
      <c r="A4" s="257" t="s">
        <v>173</v>
      </c>
      <c r="B4" s="514" t="s">
        <v>606</v>
      </c>
      <c r="C4" s="138" t="s">
        <v>607</v>
      </c>
      <c r="D4" s="515" t="s">
        <v>53</v>
      </c>
      <c r="E4" s="138" t="s">
        <v>897</v>
      </c>
      <c r="F4" s="138" t="s">
        <v>595</v>
      </c>
      <c r="G4" s="620" t="s">
        <v>594</v>
      </c>
    </row>
    <row r="5" spans="1:7" ht="12.75" customHeight="1" thickBot="1" x14ac:dyDescent="0.25">
      <c r="A5" s="116"/>
      <c r="B5" s="423"/>
      <c r="C5" s="118" t="s">
        <v>443</v>
      </c>
      <c r="D5" s="424" t="s">
        <v>444</v>
      </c>
      <c r="E5" s="118" t="s">
        <v>445</v>
      </c>
      <c r="F5" s="118"/>
      <c r="G5" s="118" t="s">
        <v>446</v>
      </c>
    </row>
    <row r="6" spans="1:7" s="300" customFormat="1" ht="12.75" customHeight="1" thickBot="1" x14ac:dyDescent="0.25">
      <c r="A6" s="728" t="s">
        <v>54</v>
      </c>
      <c r="B6" s="729"/>
      <c r="C6" s="729"/>
      <c r="D6" s="729"/>
      <c r="E6" s="729"/>
      <c r="F6" s="729"/>
      <c r="G6" s="730"/>
    </row>
    <row r="7" spans="1:7" s="300" customFormat="1" ht="12.75" customHeight="1" thickBot="1" x14ac:dyDescent="0.25">
      <c r="A7" s="425" t="s">
        <v>16</v>
      </c>
      <c r="B7" s="426"/>
      <c r="C7" s="427" t="s">
        <v>201</v>
      </c>
      <c r="D7" s="428">
        <f>+D8+D9+D10+D11+D12+D13</f>
        <v>0</v>
      </c>
      <c r="E7" s="428">
        <f>+E8+E9+E10+E11+E12+E13</f>
        <v>0</v>
      </c>
      <c r="F7" s="428"/>
      <c r="G7" s="428">
        <f>+G8+G9+G10+G11+G12+G13</f>
        <v>0</v>
      </c>
    </row>
    <row r="8" spans="1:7" s="226" customFormat="1" ht="12.75" customHeight="1" x14ac:dyDescent="0.2">
      <c r="A8" s="278" t="s">
        <v>91</v>
      </c>
      <c r="B8" s="429" t="s">
        <v>608</v>
      </c>
      <c r="C8" s="430" t="s">
        <v>202</v>
      </c>
      <c r="D8" s="431"/>
      <c r="E8" s="431"/>
      <c r="F8" s="431"/>
      <c r="G8" s="431">
        <f t="shared" ref="G8:G13" si="0">SUM(D8:E8)</f>
        <v>0</v>
      </c>
    </row>
    <row r="9" spans="1:7" s="226" customFormat="1" ht="12.75" customHeight="1" x14ac:dyDescent="0.2">
      <c r="A9" s="279" t="s">
        <v>92</v>
      </c>
      <c r="B9" s="429" t="s">
        <v>609</v>
      </c>
      <c r="C9" s="415" t="s">
        <v>203</v>
      </c>
      <c r="D9" s="410"/>
      <c r="E9" s="410"/>
      <c r="F9" s="410"/>
      <c r="G9" s="410">
        <f t="shared" si="0"/>
        <v>0</v>
      </c>
    </row>
    <row r="10" spans="1:7" s="226" customFormat="1" ht="12.75" customHeight="1" x14ac:dyDescent="0.2">
      <c r="A10" s="279" t="s">
        <v>93</v>
      </c>
      <c r="B10" s="429" t="s">
        <v>610</v>
      </c>
      <c r="C10" s="415" t="s">
        <v>497</v>
      </c>
      <c r="D10" s="410"/>
      <c r="E10" s="410"/>
      <c r="F10" s="410"/>
      <c r="G10" s="410">
        <f t="shared" si="0"/>
        <v>0</v>
      </c>
    </row>
    <row r="11" spans="1:7" s="226" customFormat="1" ht="12.75" customHeight="1" x14ac:dyDescent="0.2">
      <c r="A11" s="279" t="s">
        <v>94</v>
      </c>
      <c r="B11" s="429" t="s">
        <v>611</v>
      </c>
      <c r="C11" s="415" t="s">
        <v>204</v>
      </c>
      <c r="D11" s="410"/>
      <c r="E11" s="410"/>
      <c r="F11" s="410"/>
      <c r="G11" s="410">
        <f t="shared" si="0"/>
        <v>0</v>
      </c>
    </row>
    <row r="12" spans="1:7" s="226" customFormat="1" ht="12.75" customHeight="1" x14ac:dyDescent="0.2">
      <c r="A12" s="279" t="s">
        <v>126</v>
      </c>
      <c r="B12" s="429" t="s">
        <v>612</v>
      </c>
      <c r="C12" s="415" t="s">
        <v>452</v>
      </c>
      <c r="D12" s="410"/>
      <c r="E12" s="410"/>
      <c r="F12" s="410"/>
      <c r="G12" s="410">
        <f t="shared" si="0"/>
        <v>0</v>
      </c>
    </row>
    <row r="13" spans="1:7" s="226" customFormat="1" ht="12.75" customHeight="1" thickBot="1" x14ac:dyDescent="0.25">
      <c r="A13" s="280" t="s">
        <v>95</v>
      </c>
      <c r="B13" s="429" t="s">
        <v>613</v>
      </c>
      <c r="C13" s="432" t="s">
        <v>383</v>
      </c>
      <c r="D13" s="412"/>
      <c r="E13" s="412"/>
      <c r="F13" s="412"/>
      <c r="G13" s="412">
        <f t="shared" si="0"/>
        <v>0</v>
      </c>
    </row>
    <row r="14" spans="1:7" s="226" customFormat="1" ht="12.75" customHeight="1" thickBot="1" x14ac:dyDescent="0.25">
      <c r="A14" s="425" t="s">
        <v>17</v>
      </c>
      <c r="B14" s="426"/>
      <c r="C14" s="433" t="s">
        <v>205</v>
      </c>
      <c r="D14" s="428">
        <f>+D15+D16+D17+D18+D19</f>
        <v>0</v>
      </c>
      <c r="E14" s="428">
        <f>+E15+E16+E17+E18+E19</f>
        <v>0</v>
      </c>
      <c r="F14" s="428"/>
      <c r="G14" s="428">
        <f>+G15+G16+G17+G18+G19</f>
        <v>0</v>
      </c>
    </row>
    <row r="15" spans="1:7" s="226" customFormat="1" ht="12.75" customHeight="1" x14ac:dyDescent="0.2">
      <c r="A15" s="278" t="s">
        <v>97</v>
      </c>
      <c r="B15" s="429" t="s">
        <v>614</v>
      </c>
      <c r="C15" s="414" t="s">
        <v>206</v>
      </c>
      <c r="D15" s="431"/>
      <c r="E15" s="431"/>
      <c r="F15" s="431"/>
      <c r="G15" s="431">
        <f t="shared" ref="G15:G20" si="1">SUM(D15:E15)</f>
        <v>0</v>
      </c>
    </row>
    <row r="16" spans="1:7" s="226" customFormat="1" ht="12.75" customHeight="1" x14ac:dyDescent="0.2">
      <c r="A16" s="279" t="s">
        <v>98</v>
      </c>
      <c r="B16" s="429" t="s">
        <v>615</v>
      </c>
      <c r="C16" s="415" t="s">
        <v>207</v>
      </c>
      <c r="D16" s="410"/>
      <c r="E16" s="410"/>
      <c r="F16" s="410"/>
      <c r="G16" s="410">
        <f t="shared" si="1"/>
        <v>0</v>
      </c>
    </row>
    <row r="17" spans="1:7" s="301" customFormat="1" ht="12.75" customHeight="1" x14ac:dyDescent="0.2">
      <c r="A17" s="279" t="s">
        <v>99</v>
      </c>
      <c r="B17" s="429" t="s">
        <v>616</v>
      </c>
      <c r="C17" s="415" t="s">
        <v>374</v>
      </c>
      <c r="D17" s="410"/>
      <c r="E17" s="410"/>
      <c r="F17" s="410"/>
      <c r="G17" s="410">
        <f t="shared" si="1"/>
        <v>0</v>
      </c>
    </row>
    <row r="18" spans="1:7" s="301" customFormat="1" ht="12.75" customHeight="1" x14ac:dyDescent="0.2">
      <c r="A18" s="279" t="s">
        <v>100</v>
      </c>
      <c r="B18" s="429" t="s">
        <v>617</v>
      </c>
      <c r="C18" s="415" t="s">
        <v>375</v>
      </c>
      <c r="D18" s="410"/>
      <c r="E18" s="410"/>
      <c r="F18" s="410"/>
      <c r="G18" s="410">
        <f t="shared" si="1"/>
        <v>0</v>
      </c>
    </row>
    <row r="19" spans="1:7" s="301" customFormat="1" ht="12.75" customHeight="1" x14ac:dyDescent="0.2">
      <c r="A19" s="279" t="s">
        <v>101</v>
      </c>
      <c r="B19" s="429" t="s">
        <v>618</v>
      </c>
      <c r="C19" s="415" t="s">
        <v>208</v>
      </c>
      <c r="D19" s="410"/>
      <c r="E19" s="410"/>
      <c r="F19" s="410"/>
      <c r="G19" s="410">
        <f t="shared" si="1"/>
        <v>0</v>
      </c>
    </row>
    <row r="20" spans="1:7" s="226" customFormat="1" ht="12.75" customHeight="1" thickBot="1" x14ac:dyDescent="0.25">
      <c r="A20" s="280" t="s">
        <v>110</v>
      </c>
      <c r="B20" s="429"/>
      <c r="C20" s="416" t="s">
        <v>209</v>
      </c>
      <c r="D20" s="412"/>
      <c r="E20" s="412"/>
      <c r="F20" s="412"/>
      <c r="G20" s="412">
        <f t="shared" si="1"/>
        <v>0</v>
      </c>
    </row>
    <row r="21" spans="1:7" s="301" customFormat="1" ht="12.75" customHeight="1" thickBot="1" x14ac:dyDescent="0.25">
      <c r="A21" s="425" t="s">
        <v>18</v>
      </c>
      <c r="B21" s="426"/>
      <c r="C21" s="427" t="s">
        <v>210</v>
      </c>
      <c r="D21" s="428">
        <f>+D22+D23+D24+D25+D26</f>
        <v>0</v>
      </c>
      <c r="E21" s="428">
        <f t="shared" ref="E21:F21" si="2">+E22+E23+E24+E25+E26</f>
        <v>0</v>
      </c>
      <c r="F21" s="428">
        <f t="shared" si="2"/>
        <v>1284137</v>
      </c>
      <c r="G21" s="428">
        <f>+G22+G23+G24+G25+G26</f>
        <v>1284137</v>
      </c>
    </row>
    <row r="22" spans="1:7" s="301" customFormat="1" ht="12.75" customHeight="1" x14ac:dyDescent="0.2">
      <c r="A22" s="278" t="s">
        <v>80</v>
      </c>
      <c r="B22" s="435" t="s">
        <v>619</v>
      </c>
      <c r="C22" s="414" t="s">
        <v>211</v>
      </c>
      <c r="D22" s="431"/>
      <c r="E22" s="431"/>
      <c r="F22" s="431"/>
      <c r="G22" s="431"/>
    </row>
    <row r="23" spans="1:7" s="301" customFormat="1" ht="12.75" customHeight="1" x14ac:dyDescent="0.2">
      <c r="A23" s="279" t="s">
        <v>81</v>
      </c>
      <c r="B23" s="436" t="s">
        <v>620</v>
      </c>
      <c r="C23" s="415" t="s">
        <v>212</v>
      </c>
      <c r="D23" s="410"/>
      <c r="E23" s="410"/>
      <c r="F23" s="410"/>
      <c r="G23" s="410">
        <f>SUM(D23:E23)</f>
        <v>0</v>
      </c>
    </row>
    <row r="24" spans="1:7" s="301" customFormat="1" ht="12.75" customHeight="1" x14ac:dyDescent="0.2">
      <c r="A24" s="279" t="s">
        <v>82</v>
      </c>
      <c r="B24" s="436" t="s">
        <v>621</v>
      </c>
      <c r="C24" s="415" t="s">
        <v>376</v>
      </c>
      <c r="D24" s="410"/>
      <c r="E24" s="410"/>
      <c r="F24" s="410"/>
      <c r="G24" s="410">
        <f>SUM(D24:E24)</f>
        <v>0</v>
      </c>
    </row>
    <row r="25" spans="1:7" s="301" customFormat="1" ht="12.75" customHeight="1" x14ac:dyDescent="0.2">
      <c r="A25" s="279" t="s">
        <v>83</v>
      </c>
      <c r="B25" s="436" t="s">
        <v>622</v>
      </c>
      <c r="C25" s="415" t="s">
        <v>377</v>
      </c>
      <c r="D25" s="410"/>
      <c r="E25" s="410"/>
      <c r="F25" s="410"/>
      <c r="G25" s="410">
        <f>SUM(D25:E25)</f>
        <v>0</v>
      </c>
    </row>
    <row r="26" spans="1:7" s="301" customFormat="1" ht="12.75" customHeight="1" x14ac:dyDescent="0.2">
      <c r="A26" s="279" t="s">
        <v>147</v>
      </c>
      <c r="B26" s="436" t="s">
        <v>623</v>
      </c>
      <c r="C26" s="415" t="s">
        <v>213</v>
      </c>
      <c r="D26" s="410"/>
      <c r="E26" s="410"/>
      <c r="F26" s="410">
        <v>1284137</v>
      </c>
      <c r="G26" s="410">
        <v>1284137</v>
      </c>
    </row>
    <row r="27" spans="1:7" s="301" customFormat="1" ht="12.75" customHeight="1" thickBot="1" x14ac:dyDescent="0.25">
      <c r="A27" s="280" t="s">
        <v>148</v>
      </c>
      <c r="B27" s="437"/>
      <c r="C27" s="416" t="s">
        <v>214</v>
      </c>
      <c r="D27" s="412"/>
      <c r="E27" s="412"/>
      <c r="F27" s="412"/>
      <c r="G27" s="412">
        <f>SUM(D27:E27)</f>
        <v>0</v>
      </c>
    </row>
    <row r="28" spans="1:7" s="301" customFormat="1" ht="12.75" customHeight="1" thickBot="1" x14ac:dyDescent="0.25">
      <c r="A28" s="425" t="s">
        <v>149</v>
      </c>
      <c r="B28" s="426"/>
      <c r="C28" s="438" t="s">
        <v>884</v>
      </c>
      <c r="D28" s="434">
        <f>SUM(D29,D33,D34,D35,D36,D37)</f>
        <v>0</v>
      </c>
      <c r="E28" s="434">
        <f>SUM(E29,E33,E34,E35,E36,E37)</f>
        <v>0</v>
      </c>
      <c r="F28" s="434"/>
      <c r="G28" s="439">
        <f>SUM(G29,G33,G34,G35,G37,G36)</f>
        <v>0</v>
      </c>
    </row>
    <row r="29" spans="1:7" s="301" customFormat="1" ht="12.75" customHeight="1" x14ac:dyDescent="0.2">
      <c r="A29" s="278" t="s">
        <v>216</v>
      </c>
      <c r="B29" s="435" t="s">
        <v>624</v>
      </c>
      <c r="C29" s="440" t="s">
        <v>625</v>
      </c>
      <c r="D29" s="431"/>
      <c r="E29" s="441"/>
      <c r="F29" s="441"/>
      <c r="G29" s="431">
        <f>SUM(G30:G32)</f>
        <v>0</v>
      </c>
    </row>
    <row r="30" spans="1:7" s="301" customFormat="1" ht="12.75" customHeight="1" x14ac:dyDescent="0.2">
      <c r="A30" s="278" t="s">
        <v>626</v>
      </c>
      <c r="B30" s="429"/>
      <c r="C30" s="414" t="s">
        <v>502</v>
      </c>
      <c r="D30" s="410"/>
      <c r="E30" s="410"/>
      <c r="F30" s="410"/>
      <c r="G30" s="410">
        <f t="shared" ref="G30:G37" si="3">SUM(D30:E30)</f>
        <v>0</v>
      </c>
    </row>
    <row r="31" spans="1:7" s="301" customFormat="1" ht="12.75" customHeight="1" x14ac:dyDescent="0.2">
      <c r="A31" s="278" t="s">
        <v>627</v>
      </c>
      <c r="B31" s="429"/>
      <c r="C31" s="414" t="s">
        <v>881</v>
      </c>
      <c r="D31" s="410"/>
      <c r="E31" s="410"/>
      <c r="F31" s="410"/>
      <c r="G31" s="410">
        <f t="shared" si="3"/>
        <v>0</v>
      </c>
    </row>
    <row r="32" spans="1:7" s="301" customFormat="1" ht="12.75" customHeight="1" x14ac:dyDescent="0.2">
      <c r="A32" s="278" t="s">
        <v>628</v>
      </c>
      <c r="B32" s="429"/>
      <c r="C32" s="414" t="s">
        <v>882</v>
      </c>
      <c r="D32" s="410"/>
      <c r="E32" s="410"/>
      <c r="F32" s="410"/>
      <c r="G32" s="410">
        <f t="shared" si="3"/>
        <v>0</v>
      </c>
    </row>
    <row r="33" spans="1:7" s="301" customFormat="1" ht="12.75" customHeight="1" x14ac:dyDescent="0.2">
      <c r="A33" s="279" t="s">
        <v>217</v>
      </c>
      <c r="B33" s="442" t="s">
        <v>629</v>
      </c>
      <c r="C33" s="415" t="s">
        <v>504</v>
      </c>
      <c r="D33" s="410"/>
      <c r="E33" s="410"/>
      <c r="F33" s="410"/>
      <c r="G33" s="410">
        <f t="shared" si="3"/>
        <v>0</v>
      </c>
    </row>
    <row r="34" spans="1:7" s="226" customFormat="1" ht="12.75" customHeight="1" x14ac:dyDescent="0.2">
      <c r="A34" s="279" t="s">
        <v>218</v>
      </c>
      <c r="B34" s="442" t="s">
        <v>630</v>
      </c>
      <c r="C34" s="415" t="s">
        <v>505</v>
      </c>
      <c r="D34" s="410"/>
      <c r="E34" s="410"/>
      <c r="F34" s="410"/>
      <c r="G34" s="410">
        <f t="shared" si="3"/>
        <v>0</v>
      </c>
    </row>
    <row r="35" spans="1:7" s="226" customFormat="1" ht="12.75" customHeight="1" x14ac:dyDescent="0.2">
      <c r="A35" s="279" t="s">
        <v>219</v>
      </c>
      <c r="B35" s="442" t="s">
        <v>631</v>
      </c>
      <c r="C35" s="415" t="s">
        <v>220</v>
      </c>
      <c r="D35" s="410"/>
      <c r="E35" s="410"/>
      <c r="F35" s="410"/>
      <c r="G35" s="410">
        <f t="shared" si="3"/>
        <v>0</v>
      </c>
    </row>
    <row r="36" spans="1:7" s="226" customFormat="1" ht="12.75" customHeight="1" x14ac:dyDescent="0.2">
      <c r="A36" s="279" t="s">
        <v>499</v>
      </c>
      <c r="B36" s="442" t="s">
        <v>630</v>
      </c>
      <c r="C36" s="415" t="s">
        <v>503</v>
      </c>
      <c r="D36" s="410"/>
      <c r="E36" s="410"/>
      <c r="F36" s="410"/>
      <c r="G36" s="410">
        <f t="shared" si="3"/>
        <v>0</v>
      </c>
    </row>
    <row r="37" spans="1:7" s="226" customFormat="1" ht="12.75" customHeight="1" thickBot="1" x14ac:dyDescent="0.25">
      <c r="A37" s="280" t="s">
        <v>500</v>
      </c>
      <c r="B37" s="437" t="s">
        <v>632</v>
      </c>
      <c r="C37" s="417" t="s">
        <v>222</v>
      </c>
      <c r="D37" s="412"/>
      <c r="E37" s="412"/>
      <c r="F37" s="412"/>
      <c r="G37" s="412">
        <f t="shared" si="3"/>
        <v>0</v>
      </c>
    </row>
    <row r="38" spans="1:7" s="226" customFormat="1" ht="12.75" customHeight="1" thickBot="1" x14ac:dyDescent="0.25">
      <c r="A38" s="425" t="s">
        <v>20</v>
      </c>
      <c r="B38" s="426"/>
      <c r="C38" s="427" t="s">
        <v>384</v>
      </c>
      <c r="D38" s="444">
        <f>SUM(D39:D49)</f>
        <v>340000</v>
      </c>
      <c r="E38" s="444">
        <f>SUM(E39:E49)</f>
        <v>0</v>
      </c>
      <c r="F38" s="444"/>
      <c r="G38" s="444">
        <f>SUM(G39:G49)</f>
        <v>340000</v>
      </c>
    </row>
    <row r="39" spans="1:7" s="226" customFormat="1" ht="12.75" customHeight="1" x14ac:dyDescent="0.2">
      <c r="A39" s="278" t="s">
        <v>84</v>
      </c>
      <c r="B39" s="429" t="s">
        <v>633</v>
      </c>
      <c r="C39" s="414" t="s">
        <v>225</v>
      </c>
      <c r="D39" s="431"/>
      <c r="E39" s="431"/>
      <c r="F39" s="431"/>
      <c r="G39" s="431">
        <f>SUM(D39:E39)</f>
        <v>0</v>
      </c>
    </row>
    <row r="40" spans="1:7" s="301" customFormat="1" ht="12.75" customHeight="1" x14ac:dyDescent="0.2">
      <c r="A40" s="279" t="s">
        <v>85</v>
      </c>
      <c r="B40" s="429" t="s">
        <v>634</v>
      </c>
      <c r="C40" s="415" t="s">
        <v>226</v>
      </c>
      <c r="D40" s="410">
        <v>340000</v>
      </c>
      <c r="E40" s="410"/>
      <c r="F40" s="410"/>
      <c r="G40" s="410">
        <f t="shared" ref="G40:G49" si="4">SUM(D40:E40)</f>
        <v>340000</v>
      </c>
    </row>
    <row r="41" spans="1:7" s="301" customFormat="1" ht="12.75" customHeight="1" x14ac:dyDescent="0.2">
      <c r="A41" s="279" t="s">
        <v>86</v>
      </c>
      <c r="B41" s="429" t="s">
        <v>635</v>
      </c>
      <c r="C41" s="415" t="s">
        <v>227</v>
      </c>
      <c r="D41" s="410"/>
      <c r="E41" s="410"/>
      <c r="F41" s="410"/>
      <c r="G41" s="410">
        <f t="shared" si="4"/>
        <v>0</v>
      </c>
    </row>
    <row r="42" spans="1:7" s="301" customFormat="1" ht="12.75" customHeight="1" x14ac:dyDescent="0.2">
      <c r="A42" s="279" t="s">
        <v>151</v>
      </c>
      <c r="B42" s="429" t="s">
        <v>636</v>
      </c>
      <c r="C42" s="415" t="s">
        <v>228</v>
      </c>
      <c r="D42" s="410"/>
      <c r="E42" s="410"/>
      <c r="F42" s="410"/>
      <c r="G42" s="410">
        <f t="shared" si="4"/>
        <v>0</v>
      </c>
    </row>
    <row r="43" spans="1:7" s="301" customFormat="1" ht="12.75" customHeight="1" x14ac:dyDescent="0.2">
      <c r="A43" s="279" t="s">
        <v>152</v>
      </c>
      <c r="B43" s="429" t="s">
        <v>637</v>
      </c>
      <c r="C43" s="415" t="s">
        <v>229</v>
      </c>
      <c r="D43" s="410"/>
      <c r="E43" s="410"/>
      <c r="F43" s="410"/>
      <c r="G43" s="410">
        <f t="shared" si="4"/>
        <v>0</v>
      </c>
    </row>
    <row r="44" spans="1:7" ht="12.75" customHeight="1" x14ac:dyDescent="0.2">
      <c r="A44" s="279" t="s">
        <v>153</v>
      </c>
      <c r="B44" s="429" t="s">
        <v>638</v>
      </c>
      <c r="C44" s="415" t="s">
        <v>230</v>
      </c>
      <c r="D44" s="410"/>
      <c r="E44" s="410"/>
      <c r="F44" s="410"/>
      <c r="G44" s="410">
        <f t="shared" si="4"/>
        <v>0</v>
      </c>
    </row>
    <row r="45" spans="1:7" s="300" customFormat="1" ht="12.75" customHeight="1" x14ac:dyDescent="0.2">
      <c r="A45" s="279" t="s">
        <v>154</v>
      </c>
      <c r="B45" s="429" t="s">
        <v>639</v>
      </c>
      <c r="C45" s="415" t="s">
        <v>231</v>
      </c>
      <c r="D45" s="410"/>
      <c r="E45" s="410"/>
      <c r="F45" s="410"/>
      <c r="G45" s="410">
        <f t="shared" si="4"/>
        <v>0</v>
      </c>
    </row>
    <row r="46" spans="1:7" s="302" customFormat="1" ht="12.75" customHeight="1" x14ac:dyDescent="0.2">
      <c r="A46" s="279" t="s">
        <v>155</v>
      </c>
      <c r="B46" s="429" t="s">
        <v>640</v>
      </c>
      <c r="C46" s="415" t="s">
        <v>506</v>
      </c>
      <c r="D46" s="410"/>
      <c r="E46" s="410"/>
      <c r="F46" s="410"/>
      <c r="G46" s="410">
        <f t="shared" si="4"/>
        <v>0</v>
      </c>
    </row>
    <row r="47" spans="1:7" ht="12.75" customHeight="1" x14ac:dyDescent="0.2">
      <c r="A47" s="279" t="s">
        <v>223</v>
      </c>
      <c r="B47" s="429" t="s">
        <v>641</v>
      </c>
      <c r="C47" s="415" t="s">
        <v>233</v>
      </c>
      <c r="D47" s="410"/>
      <c r="E47" s="445"/>
      <c r="F47" s="445"/>
      <c r="G47" s="410">
        <f t="shared" si="4"/>
        <v>0</v>
      </c>
    </row>
    <row r="48" spans="1:7" ht="12.75" customHeight="1" x14ac:dyDescent="0.2">
      <c r="A48" s="280" t="s">
        <v>224</v>
      </c>
      <c r="B48" s="429" t="s">
        <v>642</v>
      </c>
      <c r="C48" s="416" t="s">
        <v>386</v>
      </c>
      <c r="D48" s="410"/>
      <c r="E48" s="445"/>
      <c r="F48" s="445"/>
      <c r="G48" s="410">
        <f t="shared" si="4"/>
        <v>0</v>
      </c>
    </row>
    <row r="49" spans="1:7" ht="12.75" customHeight="1" thickBot="1" x14ac:dyDescent="0.25">
      <c r="A49" s="280" t="s">
        <v>385</v>
      </c>
      <c r="B49" s="429" t="s">
        <v>643</v>
      </c>
      <c r="C49" s="416" t="s">
        <v>234</v>
      </c>
      <c r="D49" s="412"/>
      <c r="E49" s="446"/>
      <c r="F49" s="446"/>
      <c r="G49" s="412">
        <f t="shared" si="4"/>
        <v>0</v>
      </c>
    </row>
    <row r="50" spans="1:7" ht="12.75" customHeight="1" thickBot="1" x14ac:dyDescent="0.25">
      <c r="A50" s="425" t="s">
        <v>21</v>
      </c>
      <c r="B50" s="426"/>
      <c r="C50" s="427" t="s">
        <v>235</v>
      </c>
      <c r="D50" s="443">
        <f>SUM(D51:D55)</f>
        <v>0</v>
      </c>
      <c r="E50" s="443">
        <f>SUM(E51:E55)</f>
        <v>0</v>
      </c>
      <c r="F50" s="443"/>
      <c r="G50" s="443">
        <f>SUM(G51:G55)</f>
        <v>0</v>
      </c>
    </row>
    <row r="51" spans="1:7" ht="12.75" customHeight="1" x14ac:dyDescent="0.2">
      <c r="A51" s="278" t="s">
        <v>87</v>
      </c>
      <c r="B51" s="429" t="s">
        <v>644</v>
      </c>
      <c r="C51" s="414" t="s">
        <v>239</v>
      </c>
      <c r="D51" s="431"/>
      <c r="E51" s="447"/>
      <c r="F51" s="447"/>
      <c r="G51" s="447">
        <f>SUM(D51:E51)</f>
        <v>0</v>
      </c>
    </row>
    <row r="52" spans="1:7" ht="12.75" customHeight="1" x14ac:dyDescent="0.2">
      <c r="A52" s="279" t="s">
        <v>88</v>
      </c>
      <c r="B52" s="429" t="s">
        <v>645</v>
      </c>
      <c r="C52" s="415" t="s">
        <v>240</v>
      </c>
      <c r="D52" s="410"/>
      <c r="E52" s="445"/>
      <c r="F52" s="445"/>
      <c r="G52" s="445">
        <f>SUM(D52:E52)</f>
        <v>0</v>
      </c>
    </row>
    <row r="53" spans="1:7" s="302" customFormat="1" ht="12.75" customHeight="1" x14ac:dyDescent="0.2">
      <c r="A53" s="279" t="s">
        <v>236</v>
      </c>
      <c r="B53" s="429" t="s">
        <v>646</v>
      </c>
      <c r="C53" s="415" t="s">
        <v>241</v>
      </c>
      <c r="D53" s="410"/>
      <c r="E53" s="445"/>
      <c r="F53" s="445"/>
      <c r="G53" s="445">
        <f>SUM(D53:E53)</f>
        <v>0</v>
      </c>
    </row>
    <row r="54" spans="1:7" ht="12.75" customHeight="1" x14ac:dyDescent="0.2">
      <c r="A54" s="279" t="s">
        <v>237</v>
      </c>
      <c r="B54" s="429" t="s">
        <v>647</v>
      </c>
      <c r="C54" s="415" t="s">
        <v>242</v>
      </c>
      <c r="D54" s="410"/>
      <c r="E54" s="445"/>
      <c r="F54" s="445"/>
      <c r="G54" s="445">
        <f>SUM(D54:E54)</f>
        <v>0</v>
      </c>
    </row>
    <row r="55" spans="1:7" ht="12.75" customHeight="1" thickBot="1" x14ac:dyDescent="0.25">
      <c r="A55" s="280" t="s">
        <v>238</v>
      </c>
      <c r="B55" s="429" t="s">
        <v>648</v>
      </c>
      <c r="C55" s="416" t="s">
        <v>243</v>
      </c>
      <c r="D55" s="412"/>
      <c r="E55" s="446"/>
      <c r="F55" s="446"/>
      <c r="G55" s="446">
        <f>SUM(D55:E55)</f>
        <v>0</v>
      </c>
    </row>
    <row r="56" spans="1:7" ht="12.75" customHeight="1" thickBot="1" x14ac:dyDescent="0.25">
      <c r="A56" s="425" t="s">
        <v>156</v>
      </c>
      <c r="B56" s="426"/>
      <c r="C56" s="427" t="s">
        <v>244</v>
      </c>
      <c r="D56" s="443">
        <f>SUM(D57:D59)</f>
        <v>0</v>
      </c>
      <c r="E56" s="443">
        <f t="shared" ref="E56:G56" si="5">SUM(E57:E59)</f>
        <v>0</v>
      </c>
      <c r="F56" s="443">
        <f t="shared" si="5"/>
        <v>8100</v>
      </c>
      <c r="G56" s="443">
        <f t="shared" si="5"/>
        <v>8100</v>
      </c>
    </row>
    <row r="57" spans="1:7" ht="12.75" customHeight="1" x14ac:dyDescent="0.2">
      <c r="A57" s="278" t="s">
        <v>89</v>
      </c>
      <c r="B57" s="429" t="s">
        <v>649</v>
      </c>
      <c r="C57" s="414" t="s">
        <v>245</v>
      </c>
      <c r="D57" s="431"/>
      <c r="E57" s="431"/>
      <c r="F57" s="431"/>
      <c r="G57" s="431">
        <f t="shared" ref="G57:G90" si="6">SUM(D57:E57)</f>
        <v>0</v>
      </c>
    </row>
    <row r="58" spans="1:7" ht="12.75" customHeight="1" x14ac:dyDescent="0.2">
      <c r="A58" s="279" t="s">
        <v>90</v>
      </c>
      <c r="B58" s="429" t="s">
        <v>650</v>
      </c>
      <c r="C58" s="415" t="s">
        <v>378</v>
      </c>
      <c r="D58" s="410"/>
      <c r="E58" s="410"/>
      <c r="F58" s="410"/>
      <c r="G58" s="410">
        <f t="shared" si="6"/>
        <v>0</v>
      </c>
    </row>
    <row r="59" spans="1:7" ht="12.75" customHeight="1" x14ac:dyDescent="0.2">
      <c r="A59" s="279" t="s">
        <v>248</v>
      </c>
      <c r="B59" s="429" t="s">
        <v>651</v>
      </c>
      <c r="C59" s="415" t="s">
        <v>246</v>
      </c>
      <c r="D59" s="410"/>
      <c r="E59" s="410"/>
      <c r="F59" s="410">
        <v>8100</v>
      </c>
      <c r="G59" s="410">
        <v>8100</v>
      </c>
    </row>
    <row r="60" spans="1:7" ht="12.75" customHeight="1" thickBot="1" x14ac:dyDescent="0.25">
      <c r="A60" s="280" t="s">
        <v>249</v>
      </c>
      <c r="B60" s="437"/>
      <c r="C60" s="416" t="s">
        <v>247</v>
      </c>
      <c r="D60" s="412"/>
      <c r="E60" s="412"/>
      <c r="F60" s="412"/>
      <c r="G60" s="412">
        <f t="shared" si="6"/>
        <v>0</v>
      </c>
    </row>
    <row r="61" spans="1:7" ht="12.75" customHeight="1" thickBot="1" x14ac:dyDescent="0.25">
      <c r="A61" s="425" t="s">
        <v>23</v>
      </c>
      <c r="B61" s="426"/>
      <c r="C61" s="433" t="s">
        <v>250</v>
      </c>
      <c r="D61" s="434">
        <f>SUM(D62:D64)</f>
        <v>0</v>
      </c>
      <c r="E61" s="434">
        <f>SUM(E62:E64)</f>
        <v>0</v>
      </c>
      <c r="F61" s="434"/>
      <c r="G61" s="428">
        <f t="shared" si="6"/>
        <v>0</v>
      </c>
    </row>
    <row r="62" spans="1:7" ht="12.75" customHeight="1" thickBot="1" x14ac:dyDescent="0.25">
      <c r="A62" s="278" t="s">
        <v>157</v>
      </c>
      <c r="B62" s="429" t="s">
        <v>652</v>
      </c>
      <c r="C62" s="414" t="s">
        <v>252</v>
      </c>
      <c r="D62" s="431"/>
      <c r="E62" s="447"/>
      <c r="F62" s="447"/>
      <c r="G62" s="447">
        <f t="shared" si="6"/>
        <v>0</v>
      </c>
    </row>
    <row r="63" spans="1:7" ht="12.75" customHeight="1" thickBot="1" x14ac:dyDescent="0.25">
      <c r="A63" s="279" t="s">
        <v>158</v>
      </c>
      <c r="B63" s="442" t="s">
        <v>653</v>
      </c>
      <c r="C63" s="415" t="s">
        <v>379</v>
      </c>
      <c r="D63" s="410"/>
      <c r="E63" s="445"/>
      <c r="F63" s="634"/>
      <c r="G63" s="447">
        <f t="shared" si="6"/>
        <v>0</v>
      </c>
    </row>
    <row r="64" spans="1:7" ht="12.75" customHeight="1" thickBot="1" x14ac:dyDescent="0.25">
      <c r="A64" s="279" t="s">
        <v>183</v>
      </c>
      <c r="B64" s="442" t="s">
        <v>654</v>
      </c>
      <c r="C64" s="415" t="s">
        <v>253</v>
      </c>
      <c r="D64" s="410"/>
      <c r="E64" s="445"/>
      <c r="F64" s="634"/>
      <c r="G64" s="447">
        <f t="shared" si="6"/>
        <v>0</v>
      </c>
    </row>
    <row r="65" spans="1:7" ht="12.75" customHeight="1" thickBot="1" x14ac:dyDescent="0.25">
      <c r="A65" s="280" t="s">
        <v>251</v>
      </c>
      <c r="B65" s="437"/>
      <c r="C65" s="416" t="s">
        <v>254</v>
      </c>
      <c r="D65" s="412"/>
      <c r="E65" s="446"/>
      <c r="F65" s="635"/>
      <c r="G65" s="447">
        <f t="shared" si="6"/>
        <v>0</v>
      </c>
    </row>
    <row r="66" spans="1:7" ht="12.75" customHeight="1" thickBot="1" x14ac:dyDescent="0.25">
      <c r="A66" s="448" t="s">
        <v>24</v>
      </c>
      <c r="B66" s="449"/>
      <c r="C66" s="450" t="s">
        <v>255</v>
      </c>
      <c r="D66" s="539">
        <f>SUM(D61,D56,D50,D38,D28,D21,D14,D7)</f>
        <v>340000</v>
      </c>
      <c r="E66" s="539">
        <f t="shared" ref="E66:G66" si="7">SUM(E61,E56,E50,E38,E28,E21,E14,E7)</f>
        <v>0</v>
      </c>
      <c r="F66" s="539">
        <f t="shared" si="7"/>
        <v>1292237</v>
      </c>
      <c r="G66" s="539">
        <f t="shared" si="7"/>
        <v>1632237</v>
      </c>
    </row>
    <row r="67" spans="1:7" ht="12.75" customHeight="1" thickBot="1" x14ac:dyDescent="0.2">
      <c r="A67" s="453" t="s">
        <v>346</v>
      </c>
      <c r="B67" s="454"/>
      <c r="C67" s="433" t="s">
        <v>257</v>
      </c>
      <c r="D67" s="455">
        <f>SUM(D68:D70)</f>
        <v>0</v>
      </c>
      <c r="E67" s="455">
        <f>SUM(E68:E70)</f>
        <v>0</v>
      </c>
      <c r="F67" s="455"/>
      <c r="G67" s="428">
        <f t="shared" si="6"/>
        <v>0</v>
      </c>
    </row>
    <row r="68" spans="1:7" ht="12.75" customHeight="1" thickBot="1" x14ac:dyDescent="0.25">
      <c r="A68" s="278" t="s">
        <v>288</v>
      </c>
      <c r="B68" s="429" t="s">
        <v>655</v>
      </c>
      <c r="C68" s="414" t="s">
        <v>258</v>
      </c>
      <c r="D68" s="431"/>
      <c r="E68" s="447"/>
      <c r="F68" s="447"/>
      <c r="G68" s="447">
        <f t="shared" si="6"/>
        <v>0</v>
      </c>
    </row>
    <row r="69" spans="1:7" ht="12.75" customHeight="1" thickBot="1" x14ac:dyDescent="0.25">
      <c r="A69" s="279" t="s">
        <v>297</v>
      </c>
      <c r="B69" s="429" t="s">
        <v>656</v>
      </c>
      <c r="C69" s="415" t="s">
        <v>259</v>
      </c>
      <c r="D69" s="410"/>
      <c r="E69" s="445"/>
      <c r="F69" s="634"/>
      <c r="G69" s="447">
        <f t="shared" si="6"/>
        <v>0</v>
      </c>
    </row>
    <row r="70" spans="1:7" ht="12.75" customHeight="1" thickBot="1" x14ac:dyDescent="0.25">
      <c r="A70" s="280" t="s">
        <v>298</v>
      </c>
      <c r="B70" s="437" t="s">
        <v>886</v>
      </c>
      <c r="C70" s="456" t="s">
        <v>260</v>
      </c>
      <c r="D70" s="412"/>
      <c r="E70" s="446"/>
      <c r="F70" s="635"/>
      <c r="G70" s="447">
        <f t="shared" si="6"/>
        <v>0</v>
      </c>
    </row>
    <row r="71" spans="1:7" ht="12.75" customHeight="1" thickBot="1" x14ac:dyDescent="0.2">
      <c r="A71" s="453" t="s">
        <v>261</v>
      </c>
      <c r="B71" s="454"/>
      <c r="C71" s="433" t="s">
        <v>262</v>
      </c>
      <c r="D71" s="455">
        <f>SUM(D72:D75)</f>
        <v>0</v>
      </c>
      <c r="E71" s="455">
        <f>SUM(E72:E75)</f>
        <v>0</v>
      </c>
      <c r="F71" s="455"/>
      <c r="G71" s="428">
        <f t="shared" si="6"/>
        <v>0</v>
      </c>
    </row>
    <row r="72" spans="1:7" ht="12.75" customHeight="1" thickBot="1" x14ac:dyDescent="0.25">
      <c r="A72" s="278" t="s">
        <v>127</v>
      </c>
      <c r="B72" s="429" t="s">
        <v>657</v>
      </c>
      <c r="C72" s="414" t="s">
        <v>263</v>
      </c>
      <c r="D72" s="431"/>
      <c r="E72" s="447"/>
      <c r="F72" s="447"/>
      <c r="G72" s="447">
        <f t="shared" si="6"/>
        <v>0</v>
      </c>
    </row>
    <row r="73" spans="1:7" ht="12.75" customHeight="1" thickBot="1" x14ac:dyDescent="0.25">
      <c r="A73" s="279" t="s">
        <v>128</v>
      </c>
      <c r="B73" s="442" t="s">
        <v>658</v>
      </c>
      <c r="C73" s="415" t="s">
        <v>264</v>
      </c>
      <c r="D73" s="410"/>
      <c r="E73" s="445"/>
      <c r="F73" s="634"/>
      <c r="G73" s="447">
        <f t="shared" si="6"/>
        <v>0</v>
      </c>
    </row>
    <row r="74" spans="1:7" ht="12.75" customHeight="1" thickBot="1" x14ac:dyDescent="0.25">
      <c r="A74" s="279" t="s">
        <v>289</v>
      </c>
      <c r="B74" s="442" t="s">
        <v>659</v>
      </c>
      <c r="C74" s="415" t="s">
        <v>265</v>
      </c>
      <c r="D74" s="410"/>
      <c r="E74" s="445"/>
      <c r="F74" s="634"/>
      <c r="G74" s="447">
        <f t="shared" si="6"/>
        <v>0</v>
      </c>
    </row>
    <row r="75" spans="1:7" ht="12.75" customHeight="1" thickBot="1" x14ac:dyDescent="0.25">
      <c r="A75" s="280" t="s">
        <v>290</v>
      </c>
      <c r="B75" s="437" t="s">
        <v>660</v>
      </c>
      <c r="C75" s="416" t="s">
        <v>266</v>
      </c>
      <c r="D75" s="412"/>
      <c r="E75" s="446"/>
      <c r="F75" s="635"/>
      <c r="G75" s="447">
        <f t="shared" si="6"/>
        <v>0</v>
      </c>
    </row>
    <row r="76" spans="1:7" ht="12.75" customHeight="1" thickBot="1" x14ac:dyDescent="0.2">
      <c r="A76" s="453" t="s">
        <v>267</v>
      </c>
      <c r="B76" s="454"/>
      <c r="C76" s="433" t="s">
        <v>268</v>
      </c>
      <c r="D76" s="455">
        <f>SUM(D77:D78)</f>
        <v>180346</v>
      </c>
      <c r="E76" s="455">
        <f>SUM(E77:E78)</f>
        <v>7422</v>
      </c>
      <c r="F76" s="455"/>
      <c r="G76" s="428">
        <f t="shared" si="6"/>
        <v>187768</v>
      </c>
    </row>
    <row r="77" spans="1:7" ht="12.75" customHeight="1" thickBot="1" x14ac:dyDescent="0.25">
      <c r="A77" s="278" t="s">
        <v>291</v>
      </c>
      <c r="B77" s="429" t="s">
        <v>661</v>
      </c>
      <c r="C77" s="414" t="s">
        <v>269</v>
      </c>
      <c r="D77" s="431">
        <v>180346</v>
      </c>
      <c r="E77" s="447">
        <v>7422</v>
      </c>
      <c r="F77" s="447"/>
      <c r="G77" s="447">
        <f t="shared" si="6"/>
        <v>187768</v>
      </c>
    </row>
    <row r="78" spans="1:7" ht="12.75" customHeight="1" thickBot="1" x14ac:dyDescent="0.25">
      <c r="A78" s="280" t="s">
        <v>292</v>
      </c>
      <c r="B78" s="437" t="s">
        <v>662</v>
      </c>
      <c r="C78" s="416" t="s">
        <v>270</v>
      </c>
      <c r="D78" s="412"/>
      <c r="E78" s="446"/>
      <c r="F78" s="635"/>
      <c r="G78" s="447">
        <f t="shared" si="6"/>
        <v>0</v>
      </c>
    </row>
    <row r="79" spans="1:7" ht="12.75" customHeight="1" thickBot="1" x14ac:dyDescent="0.2">
      <c r="A79" s="453" t="s">
        <v>271</v>
      </c>
      <c r="B79" s="454"/>
      <c r="C79" s="433" t="s">
        <v>272</v>
      </c>
      <c r="D79" s="455">
        <f>SUM(D80:D83)</f>
        <v>18652006</v>
      </c>
      <c r="E79" s="455">
        <f>SUM(E80:E83)</f>
        <v>0</v>
      </c>
      <c r="F79" s="455"/>
      <c r="G79" s="428">
        <f t="shared" si="6"/>
        <v>18652006</v>
      </c>
    </row>
    <row r="80" spans="1:7" ht="12.75" customHeight="1" thickBot="1" x14ac:dyDescent="0.25">
      <c r="A80" s="278" t="s">
        <v>293</v>
      </c>
      <c r="B80" s="429" t="s">
        <v>663</v>
      </c>
      <c r="C80" s="414" t="s">
        <v>273</v>
      </c>
      <c r="D80" s="431"/>
      <c r="E80" s="447"/>
      <c r="F80" s="447"/>
      <c r="G80" s="447">
        <f t="shared" si="6"/>
        <v>0</v>
      </c>
    </row>
    <row r="81" spans="1:7" ht="12.75" customHeight="1" thickBot="1" x14ac:dyDescent="0.25">
      <c r="A81" s="279" t="s">
        <v>294</v>
      </c>
      <c r="B81" s="442" t="s">
        <v>664</v>
      </c>
      <c r="C81" s="415" t="s">
        <v>274</v>
      </c>
      <c r="D81" s="410"/>
      <c r="E81" s="445"/>
      <c r="F81" s="634"/>
      <c r="G81" s="447">
        <f t="shared" si="6"/>
        <v>0</v>
      </c>
    </row>
    <row r="82" spans="1:7" ht="12.75" customHeight="1" thickBot="1" x14ac:dyDescent="0.25">
      <c r="A82" s="280" t="s">
        <v>295</v>
      </c>
      <c r="B82" s="437" t="s">
        <v>665</v>
      </c>
      <c r="C82" s="416" t="s">
        <v>666</v>
      </c>
      <c r="D82" s="410">
        <v>18652006</v>
      </c>
      <c r="E82" s="445"/>
      <c r="F82" s="634"/>
      <c r="G82" s="447">
        <f t="shared" si="6"/>
        <v>18652006</v>
      </c>
    </row>
    <row r="83" spans="1:7" ht="12.75" customHeight="1" thickBot="1" x14ac:dyDescent="0.25">
      <c r="A83" s="280" t="s">
        <v>667</v>
      </c>
      <c r="B83" s="437" t="s">
        <v>668</v>
      </c>
      <c r="C83" s="416" t="s">
        <v>275</v>
      </c>
      <c r="D83" s="412"/>
      <c r="E83" s="446"/>
      <c r="F83" s="635"/>
      <c r="G83" s="447">
        <f t="shared" si="6"/>
        <v>0</v>
      </c>
    </row>
    <row r="84" spans="1:7" ht="12.75" customHeight="1" thickBot="1" x14ac:dyDescent="0.2">
      <c r="A84" s="453" t="s">
        <v>276</v>
      </c>
      <c r="B84" s="454"/>
      <c r="C84" s="433" t="s">
        <v>296</v>
      </c>
      <c r="D84" s="455">
        <f>SUM(D85:D88)</f>
        <v>0</v>
      </c>
      <c r="E84" s="455">
        <f>SUM(E85:E88)</f>
        <v>0</v>
      </c>
      <c r="F84" s="455"/>
      <c r="G84" s="428">
        <f t="shared" si="6"/>
        <v>0</v>
      </c>
    </row>
    <row r="85" spans="1:7" ht="12.75" customHeight="1" x14ac:dyDescent="0.2">
      <c r="A85" s="282" t="s">
        <v>277</v>
      </c>
      <c r="B85" s="457" t="s">
        <v>669</v>
      </c>
      <c r="C85" s="414" t="s">
        <v>278</v>
      </c>
      <c r="D85" s="431"/>
      <c r="E85" s="447"/>
      <c r="F85" s="634"/>
      <c r="G85" s="445">
        <f t="shared" si="6"/>
        <v>0</v>
      </c>
    </row>
    <row r="86" spans="1:7" ht="12.75" customHeight="1" x14ac:dyDescent="0.2">
      <c r="A86" s="283" t="s">
        <v>279</v>
      </c>
      <c r="B86" s="458" t="s">
        <v>670</v>
      </c>
      <c r="C86" s="415" t="s">
        <v>280</v>
      </c>
      <c r="D86" s="410"/>
      <c r="E86" s="445"/>
      <c r="F86" s="445"/>
      <c r="G86" s="445">
        <f t="shared" si="6"/>
        <v>0</v>
      </c>
    </row>
    <row r="87" spans="1:7" ht="12.75" customHeight="1" x14ac:dyDescent="0.2">
      <c r="A87" s="283" t="s">
        <v>281</v>
      </c>
      <c r="B87" s="458" t="s">
        <v>671</v>
      </c>
      <c r="C87" s="415" t="s">
        <v>282</v>
      </c>
      <c r="D87" s="410"/>
      <c r="E87" s="445"/>
      <c r="F87" s="445"/>
      <c r="G87" s="445">
        <f t="shared" si="6"/>
        <v>0</v>
      </c>
    </row>
    <row r="88" spans="1:7" ht="12.75" customHeight="1" thickBot="1" x14ac:dyDescent="0.25">
      <c r="A88" s="284" t="s">
        <v>283</v>
      </c>
      <c r="B88" s="459" t="s">
        <v>672</v>
      </c>
      <c r="C88" s="416" t="s">
        <v>284</v>
      </c>
      <c r="D88" s="412"/>
      <c r="E88" s="446"/>
      <c r="F88" s="446"/>
      <c r="G88" s="446">
        <f t="shared" si="6"/>
        <v>0</v>
      </c>
    </row>
    <row r="89" spans="1:7" ht="12.75" customHeight="1" thickBot="1" x14ac:dyDescent="0.2">
      <c r="A89" s="453" t="s">
        <v>285</v>
      </c>
      <c r="B89" s="454" t="s">
        <v>673</v>
      </c>
      <c r="C89" s="433" t="s">
        <v>425</v>
      </c>
      <c r="D89" s="455"/>
      <c r="E89" s="460"/>
      <c r="F89" s="460"/>
      <c r="G89" s="460">
        <f t="shared" si="6"/>
        <v>0</v>
      </c>
    </row>
    <row r="90" spans="1:7" ht="12.75" customHeight="1" thickBot="1" x14ac:dyDescent="0.2">
      <c r="A90" s="453" t="s">
        <v>453</v>
      </c>
      <c r="B90" s="454" t="s">
        <v>674</v>
      </c>
      <c r="C90" s="433" t="s">
        <v>286</v>
      </c>
      <c r="D90" s="455"/>
      <c r="E90" s="460"/>
      <c r="F90" s="460"/>
      <c r="G90" s="460">
        <f t="shared" si="6"/>
        <v>0</v>
      </c>
    </row>
    <row r="91" spans="1:7" ht="12.75" customHeight="1" thickBot="1" x14ac:dyDescent="0.2">
      <c r="A91" s="461" t="s">
        <v>454</v>
      </c>
      <c r="B91" s="462"/>
      <c r="C91" s="463" t="s">
        <v>428</v>
      </c>
      <c r="D91" s="539">
        <f>SUM(D67,D71,D76,D79,D84,D89,D90)</f>
        <v>18832352</v>
      </c>
      <c r="E91" s="451">
        <f>SUM(E67,E71,E76,E79,E84,E89,E90)</f>
        <v>7422</v>
      </c>
      <c r="F91" s="451"/>
      <c r="G91" s="452">
        <f>+G67+G71+G76+G79+G84+G90+G89</f>
        <v>18839774</v>
      </c>
    </row>
    <row r="92" spans="1:7" ht="12.75" customHeight="1" thickBot="1" x14ac:dyDescent="0.2">
      <c r="A92" s="464" t="s">
        <v>455</v>
      </c>
      <c r="B92" s="465"/>
      <c r="C92" s="466" t="s">
        <v>456</v>
      </c>
      <c r="D92" s="540">
        <f>SUM(D66,D91)</f>
        <v>19172352</v>
      </c>
      <c r="E92" s="540">
        <f t="shared" ref="E92:F92" si="8">SUM(E66,E91)</f>
        <v>7422</v>
      </c>
      <c r="F92" s="540">
        <f t="shared" si="8"/>
        <v>1292237</v>
      </c>
      <c r="G92" s="467">
        <f>+G66+G91</f>
        <v>20472011</v>
      </c>
    </row>
    <row r="93" spans="1:7" ht="12.75" customHeight="1" thickBot="1" x14ac:dyDescent="0.25">
      <c r="A93" s="145"/>
      <c r="B93" s="145"/>
      <c r="C93" s="146"/>
      <c r="D93" s="468"/>
      <c r="E93" s="219"/>
      <c r="F93" s="219"/>
      <c r="G93" s="219"/>
    </row>
    <row r="94" spans="1:7" ht="12.75" customHeight="1" thickBot="1" x14ac:dyDescent="0.25">
      <c r="A94" s="728" t="s">
        <v>55</v>
      </c>
      <c r="B94" s="729"/>
      <c r="C94" s="729"/>
      <c r="D94" s="729"/>
      <c r="E94" s="729"/>
      <c r="F94" s="729"/>
      <c r="G94" s="730"/>
    </row>
    <row r="95" spans="1:7" ht="12.75" customHeight="1" thickBot="1" x14ac:dyDescent="0.25">
      <c r="A95" s="469" t="s">
        <v>16</v>
      </c>
      <c r="B95" s="470"/>
      <c r="C95" s="471" t="s">
        <v>460</v>
      </c>
      <c r="D95" s="428">
        <f>+D96+D113+D120+D140+D144+D157</f>
        <v>18960702</v>
      </c>
      <c r="E95" s="428">
        <f t="shared" ref="E95:G95" si="9">+E96+E113+E120+E140+E144+E157</f>
        <v>7422</v>
      </c>
      <c r="F95" s="428">
        <f t="shared" si="9"/>
        <v>202370</v>
      </c>
      <c r="G95" s="428">
        <f t="shared" si="9"/>
        <v>19170494</v>
      </c>
    </row>
    <row r="96" spans="1:7" ht="12.75" customHeight="1" x14ac:dyDescent="0.2">
      <c r="A96" s="517" t="s">
        <v>91</v>
      </c>
      <c r="B96" s="473"/>
      <c r="C96" s="518" t="s">
        <v>47</v>
      </c>
      <c r="D96" s="519">
        <f>SUM(D97:D112)</f>
        <v>10115504</v>
      </c>
      <c r="E96" s="519">
        <f t="shared" ref="E96:G96" si="10">SUM(E97:E112)</f>
        <v>0</v>
      </c>
      <c r="F96" s="519">
        <f t="shared" si="10"/>
        <v>814091</v>
      </c>
      <c r="G96" s="519">
        <f t="shared" si="10"/>
        <v>10929595</v>
      </c>
    </row>
    <row r="97" spans="1:7" ht="12.75" customHeight="1" x14ac:dyDescent="0.2">
      <c r="A97" s="278" t="s">
        <v>675</v>
      </c>
      <c r="B97" s="429" t="s">
        <v>676</v>
      </c>
      <c r="C97" s="474" t="s">
        <v>677</v>
      </c>
      <c r="D97" s="410">
        <v>8491200</v>
      </c>
      <c r="E97" s="413"/>
      <c r="F97" s="413">
        <f>G97-D97</f>
        <v>24200</v>
      </c>
      <c r="G97" s="410">
        <v>8515400</v>
      </c>
    </row>
    <row r="98" spans="1:7" ht="12.75" customHeight="1" x14ac:dyDescent="0.2">
      <c r="A98" s="278" t="s">
        <v>678</v>
      </c>
      <c r="B98" s="429" t="s">
        <v>679</v>
      </c>
      <c r="C98" s="474" t="s">
        <v>680</v>
      </c>
      <c r="D98" s="410">
        <v>387904</v>
      </c>
      <c r="E98" s="413"/>
      <c r="F98" s="413">
        <f t="shared" ref="F98:F112" si="11">G98-D98</f>
        <v>269136</v>
      </c>
      <c r="G98" s="410">
        <v>657040</v>
      </c>
    </row>
    <row r="99" spans="1:7" ht="12.75" customHeight="1" x14ac:dyDescent="0.2">
      <c r="A99" s="278" t="s">
        <v>681</v>
      </c>
      <c r="B99" s="429" t="s">
        <v>682</v>
      </c>
      <c r="C99" s="474" t="s">
        <v>683</v>
      </c>
      <c r="D99" s="410"/>
      <c r="E99" s="413"/>
      <c r="F99" s="413">
        <f t="shared" si="11"/>
        <v>0</v>
      </c>
      <c r="G99" s="410">
        <f t="shared" ref="G99:G138" si="12">SUM(D99:E99)</f>
        <v>0</v>
      </c>
    </row>
    <row r="100" spans="1:7" ht="12.75" customHeight="1" x14ac:dyDescent="0.2">
      <c r="A100" s="278" t="s">
        <v>684</v>
      </c>
      <c r="B100" s="429" t="s">
        <v>685</v>
      </c>
      <c r="C100" s="474" t="s">
        <v>686</v>
      </c>
      <c r="D100" s="410"/>
      <c r="E100" s="413"/>
      <c r="F100" s="413">
        <f t="shared" si="11"/>
        <v>0</v>
      </c>
      <c r="G100" s="410">
        <f t="shared" si="12"/>
        <v>0</v>
      </c>
    </row>
    <row r="101" spans="1:7" ht="12.75" customHeight="1" x14ac:dyDescent="0.2">
      <c r="A101" s="278" t="s">
        <v>687</v>
      </c>
      <c r="B101" s="429" t="s">
        <v>688</v>
      </c>
      <c r="C101" s="474" t="s">
        <v>689</v>
      </c>
      <c r="D101" s="410"/>
      <c r="E101" s="413"/>
      <c r="F101" s="413">
        <f t="shared" si="11"/>
        <v>0</v>
      </c>
      <c r="G101" s="410">
        <f t="shared" si="12"/>
        <v>0</v>
      </c>
    </row>
    <row r="102" spans="1:7" ht="12.75" customHeight="1" x14ac:dyDescent="0.2">
      <c r="A102" s="278" t="s">
        <v>690</v>
      </c>
      <c r="B102" s="429" t="s">
        <v>691</v>
      </c>
      <c r="C102" s="474" t="s">
        <v>692</v>
      </c>
      <c r="D102" s="410"/>
      <c r="E102" s="413"/>
      <c r="F102" s="413">
        <f t="shared" si="11"/>
        <v>0</v>
      </c>
      <c r="G102" s="410">
        <f t="shared" si="12"/>
        <v>0</v>
      </c>
    </row>
    <row r="103" spans="1:7" ht="12.75" customHeight="1" x14ac:dyDescent="0.2">
      <c r="A103" s="278" t="s">
        <v>693</v>
      </c>
      <c r="B103" s="429" t="s">
        <v>694</v>
      </c>
      <c r="C103" s="474" t="s">
        <v>695</v>
      </c>
      <c r="D103" s="410"/>
      <c r="E103" s="413"/>
      <c r="F103" s="413">
        <f t="shared" si="11"/>
        <v>0</v>
      </c>
      <c r="G103" s="410">
        <f t="shared" si="12"/>
        <v>0</v>
      </c>
    </row>
    <row r="104" spans="1:7" ht="12.75" customHeight="1" x14ac:dyDescent="0.2">
      <c r="A104" s="278" t="s">
        <v>696</v>
      </c>
      <c r="B104" s="429" t="s">
        <v>697</v>
      </c>
      <c r="C104" s="474" t="s">
        <v>698</v>
      </c>
      <c r="D104" s="410"/>
      <c r="E104" s="413"/>
      <c r="F104" s="413">
        <f t="shared" si="11"/>
        <v>0</v>
      </c>
      <c r="G104" s="410">
        <f t="shared" si="12"/>
        <v>0</v>
      </c>
    </row>
    <row r="105" spans="1:7" ht="12.75" customHeight="1" x14ac:dyDescent="0.2">
      <c r="A105" s="278" t="s">
        <v>699</v>
      </c>
      <c r="B105" s="429" t="s">
        <v>700</v>
      </c>
      <c r="C105" s="474" t="s">
        <v>701</v>
      </c>
      <c r="D105" s="410"/>
      <c r="E105" s="413"/>
      <c r="F105" s="413">
        <f t="shared" si="11"/>
        <v>0</v>
      </c>
      <c r="G105" s="410">
        <f t="shared" si="12"/>
        <v>0</v>
      </c>
    </row>
    <row r="106" spans="1:7" ht="12.75" customHeight="1" x14ac:dyDescent="0.2">
      <c r="A106" s="278" t="s">
        <v>702</v>
      </c>
      <c r="B106" s="429" t="s">
        <v>703</v>
      </c>
      <c r="C106" s="474" t="s">
        <v>704</v>
      </c>
      <c r="D106" s="410"/>
      <c r="E106" s="413"/>
      <c r="F106" s="413">
        <f t="shared" si="11"/>
        <v>0</v>
      </c>
      <c r="G106" s="410">
        <f t="shared" si="12"/>
        <v>0</v>
      </c>
    </row>
    <row r="107" spans="1:7" ht="12.75" customHeight="1" x14ac:dyDescent="0.2">
      <c r="A107" s="278" t="s">
        <v>705</v>
      </c>
      <c r="B107" s="429" t="s">
        <v>706</v>
      </c>
      <c r="C107" s="474" t="s">
        <v>707</v>
      </c>
      <c r="D107" s="410"/>
      <c r="E107" s="413"/>
      <c r="F107" s="413">
        <f t="shared" si="11"/>
        <v>0</v>
      </c>
      <c r="G107" s="410">
        <f t="shared" si="12"/>
        <v>0</v>
      </c>
    </row>
    <row r="108" spans="1:7" ht="12.75" customHeight="1" x14ac:dyDescent="0.2">
      <c r="A108" s="278" t="s">
        <v>708</v>
      </c>
      <c r="B108" s="429" t="s">
        <v>709</v>
      </c>
      <c r="C108" s="474" t="s">
        <v>710</v>
      </c>
      <c r="D108" s="410"/>
      <c r="E108" s="413"/>
      <c r="F108" s="413">
        <f t="shared" si="11"/>
        <v>0</v>
      </c>
      <c r="G108" s="410">
        <f t="shared" si="12"/>
        <v>0</v>
      </c>
    </row>
    <row r="109" spans="1:7" ht="12.75" customHeight="1" x14ac:dyDescent="0.2">
      <c r="A109" s="278" t="s">
        <v>711</v>
      </c>
      <c r="B109" s="429" t="s">
        <v>712</v>
      </c>
      <c r="C109" s="474" t="s">
        <v>713</v>
      </c>
      <c r="D109" s="410"/>
      <c r="E109" s="413"/>
      <c r="F109" s="413">
        <f t="shared" si="11"/>
        <v>8100</v>
      </c>
      <c r="G109" s="410">
        <v>8100</v>
      </c>
    </row>
    <row r="110" spans="1:7" ht="12.75" customHeight="1" x14ac:dyDescent="0.2">
      <c r="A110" s="278" t="s">
        <v>714</v>
      </c>
      <c r="B110" s="429" t="s">
        <v>715</v>
      </c>
      <c r="C110" s="474" t="s">
        <v>716</v>
      </c>
      <c r="D110" s="410"/>
      <c r="E110" s="413"/>
      <c r="F110" s="413">
        <f t="shared" si="11"/>
        <v>0</v>
      </c>
      <c r="G110" s="410">
        <f t="shared" si="12"/>
        <v>0</v>
      </c>
    </row>
    <row r="111" spans="1:7" ht="12.75" customHeight="1" x14ac:dyDescent="0.2">
      <c r="A111" s="278" t="s">
        <v>717</v>
      </c>
      <c r="B111" s="429" t="s">
        <v>718</v>
      </c>
      <c r="C111" s="474" t="s">
        <v>719</v>
      </c>
      <c r="D111" s="410">
        <v>886400</v>
      </c>
      <c r="E111" s="413"/>
      <c r="F111" s="413">
        <f t="shared" si="11"/>
        <v>512655</v>
      </c>
      <c r="G111" s="410">
        <v>1399055</v>
      </c>
    </row>
    <row r="112" spans="1:7" ht="12.75" customHeight="1" x14ac:dyDescent="0.2">
      <c r="A112" s="278" t="s">
        <v>720</v>
      </c>
      <c r="B112" s="429" t="s">
        <v>721</v>
      </c>
      <c r="C112" s="474" t="s">
        <v>722</v>
      </c>
      <c r="D112" s="410">
        <v>350000</v>
      </c>
      <c r="E112" s="413"/>
      <c r="F112" s="413">
        <f t="shared" si="11"/>
        <v>0</v>
      </c>
      <c r="G112" s="410">
        <f t="shared" si="12"/>
        <v>350000</v>
      </c>
    </row>
    <row r="113" spans="1:7" ht="12.75" customHeight="1" x14ac:dyDescent="0.2">
      <c r="A113" s="521" t="s">
        <v>92</v>
      </c>
      <c r="B113" s="475" t="s">
        <v>723</v>
      </c>
      <c r="C113" s="522" t="s">
        <v>159</v>
      </c>
      <c r="D113" s="520">
        <f>SUM(D114:D119)</f>
        <v>2175868</v>
      </c>
      <c r="E113" s="520">
        <f t="shared" ref="E113:G113" si="13">SUM(E114:E119)</f>
        <v>0</v>
      </c>
      <c r="F113" s="520">
        <f t="shared" si="13"/>
        <v>-111721</v>
      </c>
      <c r="G113" s="520">
        <f t="shared" si="13"/>
        <v>2064147</v>
      </c>
    </row>
    <row r="114" spans="1:7" ht="12.75" customHeight="1" x14ac:dyDescent="0.2">
      <c r="A114" s="279" t="s">
        <v>724</v>
      </c>
      <c r="B114" s="442" t="s">
        <v>723</v>
      </c>
      <c r="C114" s="476" t="s">
        <v>725</v>
      </c>
      <c r="D114" s="410">
        <v>2123368</v>
      </c>
      <c r="E114" s="410"/>
      <c r="F114" s="410">
        <f>G114-D114</f>
        <v>-59221</v>
      </c>
      <c r="G114" s="410">
        <v>2064147</v>
      </c>
    </row>
    <row r="115" spans="1:7" ht="12.75" customHeight="1" x14ac:dyDescent="0.2">
      <c r="A115" s="279" t="s">
        <v>726</v>
      </c>
      <c r="B115" s="442" t="s">
        <v>723</v>
      </c>
      <c r="C115" s="476" t="s">
        <v>727</v>
      </c>
      <c r="D115" s="410"/>
      <c r="E115" s="410"/>
      <c r="F115" s="410">
        <f t="shared" ref="F115:F119" si="14">G115-D115</f>
        <v>0</v>
      </c>
      <c r="G115" s="410">
        <f t="shared" si="12"/>
        <v>0</v>
      </c>
    </row>
    <row r="116" spans="1:7" ht="12.75" customHeight="1" x14ac:dyDescent="0.2">
      <c r="A116" s="279" t="s">
        <v>728</v>
      </c>
      <c r="B116" s="442" t="s">
        <v>723</v>
      </c>
      <c r="C116" s="476" t="s">
        <v>729</v>
      </c>
      <c r="D116" s="410"/>
      <c r="E116" s="410"/>
      <c r="F116" s="410">
        <f t="shared" si="14"/>
        <v>0</v>
      </c>
      <c r="G116" s="410">
        <f t="shared" si="12"/>
        <v>0</v>
      </c>
    </row>
    <row r="117" spans="1:7" ht="12.75" customHeight="1" x14ac:dyDescent="0.2">
      <c r="A117" s="279" t="s">
        <v>730</v>
      </c>
      <c r="B117" s="442" t="s">
        <v>723</v>
      </c>
      <c r="C117" s="476" t="s">
        <v>731</v>
      </c>
      <c r="D117" s="410"/>
      <c r="E117" s="410"/>
      <c r="F117" s="410">
        <f t="shared" si="14"/>
        <v>0</v>
      </c>
      <c r="G117" s="410">
        <f t="shared" si="12"/>
        <v>0</v>
      </c>
    </row>
    <row r="118" spans="1:7" ht="12.75" customHeight="1" x14ac:dyDescent="0.2">
      <c r="A118" s="279" t="s">
        <v>732</v>
      </c>
      <c r="B118" s="436" t="s">
        <v>723</v>
      </c>
      <c r="C118" s="477" t="s">
        <v>733</v>
      </c>
      <c r="D118" s="410"/>
      <c r="E118" s="410"/>
      <c r="F118" s="410">
        <f t="shared" si="14"/>
        <v>0</v>
      </c>
      <c r="G118" s="410">
        <f t="shared" si="12"/>
        <v>0</v>
      </c>
    </row>
    <row r="119" spans="1:7" ht="12.75" customHeight="1" x14ac:dyDescent="0.2">
      <c r="A119" s="279" t="s">
        <v>734</v>
      </c>
      <c r="B119" s="442" t="s">
        <v>723</v>
      </c>
      <c r="C119" s="476" t="s">
        <v>735</v>
      </c>
      <c r="D119" s="410">
        <v>52500</v>
      </c>
      <c r="E119" s="410"/>
      <c r="F119" s="410">
        <f t="shared" si="14"/>
        <v>-52500</v>
      </c>
      <c r="G119" s="410"/>
    </row>
    <row r="120" spans="1:7" ht="12.75" customHeight="1" x14ac:dyDescent="0.2">
      <c r="A120" s="521" t="s">
        <v>93</v>
      </c>
      <c r="B120" s="475"/>
      <c r="C120" s="522" t="s">
        <v>124</v>
      </c>
      <c r="D120" s="523">
        <f>SUM(D121:D139)</f>
        <v>6669330</v>
      </c>
      <c r="E120" s="523">
        <f t="shared" ref="E120:G120" si="15">SUM(E121:E139)</f>
        <v>7422</v>
      </c>
      <c r="F120" s="523">
        <f t="shared" si="15"/>
        <v>-500000</v>
      </c>
      <c r="G120" s="523">
        <f t="shared" si="15"/>
        <v>6176752</v>
      </c>
    </row>
    <row r="121" spans="1:7" ht="12.75" customHeight="1" x14ac:dyDescent="0.2">
      <c r="A121" s="279" t="s">
        <v>736</v>
      </c>
      <c r="B121" s="478" t="s">
        <v>737</v>
      </c>
      <c r="C121" s="476" t="s">
        <v>738</v>
      </c>
      <c r="D121" s="410">
        <v>753500</v>
      </c>
      <c r="E121" s="410">
        <v>7422</v>
      </c>
      <c r="F121" s="410">
        <f>G121-E121-D121</f>
        <v>399512</v>
      </c>
      <c r="G121" s="410">
        <v>1160434</v>
      </c>
    </row>
    <row r="122" spans="1:7" ht="12.75" customHeight="1" x14ac:dyDescent="0.2">
      <c r="A122" s="279" t="s">
        <v>739</v>
      </c>
      <c r="B122" s="478" t="s">
        <v>740</v>
      </c>
      <c r="C122" s="476" t="s">
        <v>741</v>
      </c>
      <c r="D122" s="410">
        <v>301000</v>
      </c>
      <c r="E122" s="410"/>
      <c r="F122" s="410">
        <f t="shared" ref="F122:F139" si="16">G122-E122-D122</f>
        <v>0</v>
      </c>
      <c r="G122" s="410">
        <v>301000</v>
      </c>
    </row>
    <row r="123" spans="1:7" ht="12.75" customHeight="1" x14ac:dyDescent="0.2">
      <c r="A123" s="279" t="s">
        <v>742</v>
      </c>
      <c r="B123" s="478" t="s">
        <v>743</v>
      </c>
      <c r="C123" s="476" t="s">
        <v>744</v>
      </c>
      <c r="D123" s="410"/>
      <c r="E123" s="410"/>
      <c r="F123" s="410">
        <f t="shared" si="16"/>
        <v>0</v>
      </c>
      <c r="G123" s="410">
        <f t="shared" si="12"/>
        <v>0</v>
      </c>
    </row>
    <row r="124" spans="1:7" ht="12.75" customHeight="1" x14ac:dyDescent="0.2">
      <c r="A124" s="279" t="s">
        <v>745</v>
      </c>
      <c r="B124" s="478" t="s">
        <v>746</v>
      </c>
      <c r="C124" s="476" t="s">
        <v>747</v>
      </c>
      <c r="D124" s="410">
        <v>270000</v>
      </c>
      <c r="E124" s="410"/>
      <c r="F124" s="410">
        <f t="shared" si="16"/>
        <v>80000</v>
      </c>
      <c r="G124" s="410">
        <v>350000</v>
      </c>
    </row>
    <row r="125" spans="1:7" ht="12.75" customHeight="1" x14ac:dyDescent="0.2">
      <c r="A125" s="279" t="s">
        <v>748</v>
      </c>
      <c r="B125" s="478" t="s">
        <v>749</v>
      </c>
      <c r="C125" s="476" t="s">
        <v>750</v>
      </c>
      <c r="D125" s="410">
        <v>116000</v>
      </c>
      <c r="E125" s="410"/>
      <c r="F125" s="410">
        <f t="shared" si="16"/>
        <v>0</v>
      </c>
      <c r="G125" s="410">
        <f t="shared" si="12"/>
        <v>116000</v>
      </c>
    </row>
    <row r="126" spans="1:7" ht="12.75" customHeight="1" x14ac:dyDescent="0.2">
      <c r="A126" s="279" t="s">
        <v>751</v>
      </c>
      <c r="B126" s="478" t="s">
        <v>752</v>
      </c>
      <c r="C126" s="476" t="s">
        <v>753</v>
      </c>
      <c r="D126" s="410">
        <v>1180000</v>
      </c>
      <c r="E126" s="410"/>
      <c r="F126" s="410">
        <f t="shared" si="16"/>
        <v>-100000</v>
      </c>
      <c r="G126" s="410">
        <v>1080000</v>
      </c>
    </row>
    <row r="127" spans="1:7" ht="12.75" customHeight="1" x14ac:dyDescent="0.2">
      <c r="A127" s="279" t="s">
        <v>754</v>
      </c>
      <c r="B127" s="478" t="s">
        <v>755</v>
      </c>
      <c r="C127" s="476" t="s">
        <v>756</v>
      </c>
      <c r="D127" s="410"/>
      <c r="E127" s="410"/>
      <c r="F127" s="410">
        <f t="shared" si="16"/>
        <v>0</v>
      </c>
      <c r="G127" s="410">
        <f t="shared" si="12"/>
        <v>0</v>
      </c>
    </row>
    <row r="128" spans="1:7" ht="12.75" customHeight="1" x14ac:dyDescent="0.2">
      <c r="A128" s="279" t="s">
        <v>757</v>
      </c>
      <c r="B128" s="478" t="s">
        <v>758</v>
      </c>
      <c r="C128" s="476" t="s">
        <v>759</v>
      </c>
      <c r="D128" s="410"/>
      <c r="E128" s="410"/>
      <c r="F128" s="410">
        <f t="shared" si="16"/>
        <v>0</v>
      </c>
      <c r="G128" s="410">
        <f t="shared" si="12"/>
        <v>0</v>
      </c>
    </row>
    <row r="129" spans="1:7" ht="12.75" customHeight="1" x14ac:dyDescent="0.2">
      <c r="A129" s="279" t="s">
        <v>760</v>
      </c>
      <c r="B129" s="478" t="s">
        <v>761</v>
      </c>
      <c r="C129" s="476" t="s">
        <v>762</v>
      </c>
      <c r="D129" s="410">
        <v>40000</v>
      </c>
      <c r="E129" s="410"/>
      <c r="F129" s="410">
        <f t="shared" si="16"/>
        <v>30000</v>
      </c>
      <c r="G129" s="410">
        <v>70000</v>
      </c>
    </row>
    <row r="130" spans="1:7" ht="12.75" customHeight="1" x14ac:dyDescent="0.2">
      <c r="A130" s="279" t="s">
        <v>763</v>
      </c>
      <c r="B130" s="478" t="s">
        <v>764</v>
      </c>
      <c r="C130" s="476" t="s">
        <v>765</v>
      </c>
      <c r="D130" s="410"/>
      <c r="E130" s="410"/>
      <c r="F130" s="410">
        <f t="shared" si="16"/>
        <v>0</v>
      </c>
      <c r="G130" s="410">
        <f t="shared" si="12"/>
        <v>0</v>
      </c>
    </row>
    <row r="131" spans="1:7" ht="12.75" customHeight="1" x14ac:dyDescent="0.2">
      <c r="A131" s="279" t="s">
        <v>766</v>
      </c>
      <c r="B131" s="478" t="s">
        <v>767</v>
      </c>
      <c r="C131" s="476" t="s">
        <v>768</v>
      </c>
      <c r="D131" s="410">
        <v>400000</v>
      </c>
      <c r="E131" s="410"/>
      <c r="F131" s="410">
        <f t="shared" si="16"/>
        <v>-300000</v>
      </c>
      <c r="G131" s="410">
        <v>100000</v>
      </c>
    </row>
    <row r="132" spans="1:7" ht="12.75" customHeight="1" x14ac:dyDescent="0.2">
      <c r="A132" s="279" t="s">
        <v>769</v>
      </c>
      <c r="B132" s="478" t="s">
        <v>770</v>
      </c>
      <c r="C132" s="476" t="s">
        <v>771</v>
      </c>
      <c r="D132" s="410">
        <v>370000</v>
      </c>
      <c r="E132" s="410"/>
      <c r="F132" s="410">
        <f t="shared" si="16"/>
        <v>-180000</v>
      </c>
      <c r="G132" s="410">
        <v>190000</v>
      </c>
    </row>
    <row r="133" spans="1:7" ht="12.75" customHeight="1" x14ac:dyDescent="0.2">
      <c r="A133" s="279" t="s">
        <v>772</v>
      </c>
      <c r="B133" s="478" t="s">
        <v>773</v>
      </c>
      <c r="C133" s="476" t="s">
        <v>774</v>
      </c>
      <c r="D133" s="410">
        <v>90000</v>
      </c>
      <c r="E133" s="410"/>
      <c r="F133" s="410">
        <f t="shared" si="16"/>
        <v>-30000</v>
      </c>
      <c r="G133" s="410">
        <v>60000</v>
      </c>
    </row>
    <row r="134" spans="1:7" ht="12.75" customHeight="1" x14ac:dyDescent="0.2">
      <c r="A134" s="279" t="s">
        <v>775</v>
      </c>
      <c r="B134" s="478" t="s">
        <v>776</v>
      </c>
      <c r="C134" s="476" t="s">
        <v>777</v>
      </c>
      <c r="D134" s="410"/>
      <c r="E134" s="410"/>
      <c r="F134" s="410">
        <f t="shared" si="16"/>
        <v>0</v>
      </c>
      <c r="G134" s="410">
        <f t="shared" si="12"/>
        <v>0</v>
      </c>
    </row>
    <row r="135" spans="1:7" ht="12.75" customHeight="1" x14ac:dyDescent="0.2">
      <c r="A135" s="279" t="s">
        <v>778</v>
      </c>
      <c r="B135" s="478" t="s">
        <v>779</v>
      </c>
      <c r="C135" s="476" t="s">
        <v>780</v>
      </c>
      <c r="D135" s="410">
        <v>1207730</v>
      </c>
      <c r="E135" s="410"/>
      <c r="F135" s="410">
        <f t="shared" si="16"/>
        <v>0</v>
      </c>
      <c r="G135" s="410">
        <f t="shared" si="12"/>
        <v>1207730</v>
      </c>
    </row>
    <row r="136" spans="1:7" ht="12.75" customHeight="1" x14ac:dyDescent="0.2">
      <c r="A136" s="279" t="s">
        <v>781</v>
      </c>
      <c r="B136" s="478" t="s">
        <v>782</v>
      </c>
      <c r="C136" s="476" t="s">
        <v>783</v>
      </c>
      <c r="D136" s="410"/>
      <c r="E136" s="410"/>
      <c r="F136" s="410">
        <f t="shared" si="16"/>
        <v>0</v>
      </c>
      <c r="G136" s="410">
        <f t="shared" si="12"/>
        <v>0</v>
      </c>
    </row>
    <row r="137" spans="1:7" ht="12.75" customHeight="1" x14ac:dyDescent="0.2">
      <c r="A137" s="279" t="s">
        <v>784</v>
      </c>
      <c r="B137" s="478" t="s">
        <v>785</v>
      </c>
      <c r="C137" s="476" t="s">
        <v>786</v>
      </c>
      <c r="D137" s="410"/>
      <c r="E137" s="410"/>
      <c r="F137" s="410">
        <f t="shared" si="16"/>
        <v>0</v>
      </c>
      <c r="G137" s="410">
        <f t="shared" si="12"/>
        <v>0</v>
      </c>
    </row>
    <row r="138" spans="1:7" ht="12.75" customHeight="1" x14ac:dyDescent="0.2">
      <c r="A138" s="279" t="s">
        <v>787</v>
      </c>
      <c r="B138" s="478" t="s">
        <v>788</v>
      </c>
      <c r="C138" s="476" t="s">
        <v>789</v>
      </c>
      <c r="D138" s="410"/>
      <c r="E138" s="410"/>
      <c r="F138" s="410">
        <f t="shared" si="16"/>
        <v>0</v>
      </c>
      <c r="G138" s="410">
        <f t="shared" si="12"/>
        <v>0</v>
      </c>
    </row>
    <row r="139" spans="1:7" ht="12.75" customHeight="1" x14ac:dyDescent="0.2">
      <c r="A139" s="279" t="s">
        <v>790</v>
      </c>
      <c r="B139" s="478" t="s">
        <v>791</v>
      </c>
      <c r="C139" s="476" t="s">
        <v>792</v>
      </c>
      <c r="D139" s="410">
        <v>1941100</v>
      </c>
      <c r="E139" s="410"/>
      <c r="F139" s="410">
        <f t="shared" si="16"/>
        <v>-399512</v>
      </c>
      <c r="G139" s="410">
        <v>1541588</v>
      </c>
    </row>
    <row r="140" spans="1:7" ht="12.75" customHeight="1" x14ac:dyDescent="0.2">
      <c r="A140" s="521" t="s">
        <v>94</v>
      </c>
      <c r="B140" s="475"/>
      <c r="C140" s="522" t="s">
        <v>160</v>
      </c>
      <c r="D140" s="520">
        <f>SUM(D141:D143)</f>
        <v>0</v>
      </c>
      <c r="E140" s="520">
        <f>SUM(E141:E143)</f>
        <v>0</v>
      </c>
      <c r="F140" s="520"/>
      <c r="G140" s="520">
        <f t="shared" ref="G140:G156" si="17">SUM(D140:E140)</f>
        <v>0</v>
      </c>
    </row>
    <row r="141" spans="1:7" ht="12.75" customHeight="1" x14ac:dyDescent="0.2">
      <c r="A141" s="279" t="s">
        <v>793</v>
      </c>
      <c r="B141" s="442" t="s">
        <v>794</v>
      </c>
      <c r="C141" s="476" t="s">
        <v>795</v>
      </c>
      <c r="D141" s="410"/>
      <c r="E141" s="410"/>
      <c r="F141" s="410"/>
      <c r="G141" s="410">
        <f t="shared" si="17"/>
        <v>0</v>
      </c>
    </row>
    <row r="142" spans="1:7" ht="12.75" customHeight="1" x14ac:dyDescent="0.2">
      <c r="A142" s="279" t="s">
        <v>796</v>
      </c>
      <c r="B142" s="442" t="s">
        <v>797</v>
      </c>
      <c r="C142" s="476" t="s">
        <v>798</v>
      </c>
      <c r="D142" s="410"/>
      <c r="E142" s="410"/>
      <c r="F142" s="410"/>
      <c r="G142" s="410">
        <f t="shared" si="17"/>
        <v>0</v>
      </c>
    </row>
    <row r="143" spans="1:7" ht="12.75" customHeight="1" x14ac:dyDescent="0.2">
      <c r="A143" s="279" t="s">
        <v>799</v>
      </c>
      <c r="B143" s="442" t="s">
        <v>800</v>
      </c>
      <c r="C143" s="476" t="s">
        <v>801</v>
      </c>
      <c r="D143" s="410"/>
      <c r="E143" s="410"/>
      <c r="F143" s="410"/>
      <c r="G143" s="410">
        <f t="shared" si="17"/>
        <v>0</v>
      </c>
    </row>
    <row r="144" spans="1:7" ht="12.75" customHeight="1" x14ac:dyDescent="0.2">
      <c r="A144" s="521" t="s">
        <v>105</v>
      </c>
      <c r="B144" s="479"/>
      <c r="C144" s="522" t="s">
        <v>161</v>
      </c>
      <c r="D144" s="520">
        <f>SUM(D145:D156)</f>
        <v>0</v>
      </c>
      <c r="E144" s="520">
        <f>SUM(E145:E156)</f>
        <v>0</v>
      </c>
      <c r="F144" s="520"/>
      <c r="G144" s="520">
        <f t="shared" si="17"/>
        <v>0</v>
      </c>
    </row>
    <row r="145" spans="1:7" ht="12.75" customHeight="1" x14ac:dyDescent="0.2">
      <c r="A145" s="279" t="s">
        <v>95</v>
      </c>
      <c r="B145" s="442" t="s">
        <v>802</v>
      </c>
      <c r="C145" s="476" t="s">
        <v>457</v>
      </c>
      <c r="D145" s="410"/>
      <c r="E145" s="410"/>
      <c r="F145" s="410"/>
      <c r="G145" s="410">
        <f t="shared" si="17"/>
        <v>0</v>
      </c>
    </row>
    <row r="146" spans="1:7" ht="12.75" customHeight="1" x14ac:dyDescent="0.2">
      <c r="A146" s="279" t="s">
        <v>96</v>
      </c>
      <c r="B146" s="442" t="s">
        <v>803</v>
      </c>
      <c r="C146" s="480" t="s">
        <v>391</v>
      </c>
      <c r="D146" s="410"/>
      <c r="E146" s="410"/>
      <c r="F146" s="410"/>
      <c r="G146" s="410">
        <f t="shared" si="17"/>
        <v>0</v>
      </c>
    </row>
    <row r="147" spans="1:7" ht="12.75" customHeight="1" x14ac:dyDescent="0.2">
      <c r="A147" s="279" t="s">
        <v>106</v>
      </c>
      <c r="B147" s="442" t="s">
        <v>804</v>
      </c>
      <c r="C147" s="480" t="s">
        <v>390</v>
      </c>
      <c r="D147" s="410"/>
      <c r="E147" s="410"/>
      <c r="F147" s="410"/>
      <c r="G147" s="410">
        <f t="shared" si="17"/>
        <v>0</v>
      </c>
    </row>
    <row r="148" spans="1:7" ht="12.75" customHeight="1" x14ac:dyDescent="0.2">
      <c r="A148" s="279" t="s">
        <v>107</v>
      </c>
      <c r="B148" s="442" t="s">
        <v>805</v>
      </c>
      <c r="C148" s="480" t="s">
        <v>302</v>
      </c>
      <c r="D148" s="410"/>
      <c r="E148" s="410"/>
      <c r="F148" s="410"/>
      <c r="G148" s="410">
        <f t="shared" si="17"/>
        <v>0</v>
      </c>
    </row>
    <row r="149" spans="1:7" ht="12.75" customHeight="1" x14ac:dyDescent="0.2">
      <c r="A149" s="279" t="s">
        <v>108</v>
      </c>
      <c r="B149" s="442" t="s">
        <v>806</v>
      </c>
      <c r="C149" s="481" t="s">
        <v>303</v>
      </c>
      <c r="D149" s="410"/>
      <c r="E149" s="410"/>
      <c r="F149" s="410"/>
      <c r="G149" s="410">
        <f t="shared" si="17"/>
        <v>0</v>
      </c>
    </row>
    <row r="150" spans="1:7" ht="12.75" customHeight="1" x14ac:dyDescent="0.2">
      <c r="A150" s="279" t="s">
        <v>109</v>
      </c>
      <c r="B150" s="442" t="s">
        <v>807</v>
      </c>
      <c r="C150" s="481" t="s">
        <v>304</v>
      </c>
      <c r="D150" s="410"/>
      <c r="E150" s="410"/>
      <c r="F150" s="410"/>
      <c r="G150" s="410">
        <f t="shared" si="17"/>
        <v>0</v>
      </c>
    </row>
    <row r="151" spans="1:7" ht="12.75" customHeight="1" x14ac:dyDescent="0.2">
      <c r="A151" s="279" t="s">
        <v>111</v>
      </c>
      <c r="B151" s="442" t="s">
        <v>808</v>
      </c>
      <c r="C151" s="480" t="s">
        <v>305</v>
      </c>
      <c r="D151" s="410"/>
      <c r="E151" s="410"/>
      <c r="F151" s="410"/>
      <c r="G151" s="410">
        <f t="shared" si="17"/>
        <v>0</v>
      </c>
    </row>
    <row r="152" spans="1:7" ht="12.75" customHeight="1" x14ac:dyDescent="0.2">
      <c r="A152" s="279" t="s">
        <v>162</v>
      </c>
      <c r="B152" s="442" t="s">
        <v>809</v>
      </c>
      <c r="C152" s="480" t="s">
        <v>306</v>
      </c>
      <c r="D152" s="410"/>
      <c r="E152" s="410"/>
      <c r="F152" s="410"/>
      <c r="G152" s="410">
        <f t="shared" si="17"/>
        <v>0</v>
      </c>
    </row>
    <row r="153" spans="1:7" ht="12.75" customHeight="1" x14ac:dyDescent="0.2">
      <c r="A153" s="279" t="s">
        <v>300</v>
      </c>
      <c r="B153" s="442" t="s">
        <v>810</v>
      </c>
      <c r="C153" s="481" t="s">
        <v>307</v>
      </c>
      <c r="D153" s="410"/>
      <c r="E153" s="410"/>
      <c r="F153" s="410"/>
      <c r="G153" s="410">
        <f t="shared" si="17"/>
        <v>0</v>
      </c>
    </row>
    <row r="154" spans="1:7" ht="12.75" customHeight="1" x14ac:dyDescent="0.2">
      <c r="A154" s="287" t="s">
        <v>301</v>
      </c>
      <c r="B154" s="482" t="s">
        <v>811</v>
      </c>
      <c r="C154" s="483" t="s">
        <v>308</v>
      </c>
      <c r="D154" s="410"/>
      <c r="E154" s="410"/>
      <c r="F154" s="410"/>
      <c r="G154" s="410">
        <f t="shared" si="17"/>
        <v>0</v>
      </c>
    </row>
    <row r="155" spans="1:7" ht="12.75" customHeight="1" x14ac:dyDescent="0.2">
      <c r="A155" s="279" t="s">
        <v>388</v>
      </c>
      <c r="B155" s="437" t="s">
        <v>812</v>
      </c>
      <c r="C155" s="483" t="s">
        <v>309</v>
      </c>
      <c r="D155" s="410"/>
      <c r="E155" s="410"/>
      <c r="F155" s="410"/>
      <c r="G155" s="410">
        <f t="shared" si="17"/>
        <v>0</v>
      </c>
    </row>
    <row r="156" spans="1:7" ht="12.75" customHeight="1" x14ac:dyDescent="0.2">
      <c r="A156" s="279" t="s">
        <v>389</v>
      </c>
      <c r="B156" s="442" t="s">
        <v>813</v>
      </c>
      <c r="C156" s="481" t="s">
        <v>310</v>
      </c>
      <c r="D156" s="410"/>
      <c r="E156" s="410"/>
      <c r="F156" s="410"/>
      <c r="G156" s="410">
        <f t="shared" si="17"/>
        <v>0</v>
      </c>
    </row>
    <row r="157" spans="1:7" ht="12.75" customHeight="1" x14ac:dyDescent="0.2">
      <c r="A157" s="521" t="s">
        <v>393</v>
      </c>
      <c r="B157" s="493" t="s">
        <v>814</v>
      </c>
      <c r="C157" s="524" t="s">
        <v>48</v>
      </c>
      <c r="D157" s="520">
        <f>SUM(D158:D159)</f>
        <v>0</v>
      </c>
      <c r="E157" s="520">
        <f>SUM(E158:E159)</f>
        <v>0</v>
      </c>
      <c r="F157" s="520"/>
      <c r="G157" s="520">
        <f>SUM(D157:E157)</f>
        <v>0</v>
      </c>
    </row>
    <row r="158" spans="1:7" ht="12.75" customHeight="1" x14ac:dyDescent="0.2">
      <c r="A158" s="280" t="s">
        <v>815</v>
      </c>
      <c r="B158" s="437"/>
      <c r="C158" s="476" t="s">
        <v>458</v>
      </c>
      <c r="D158" s="410"/>
      <c r="E158" s="410"/>
      <c r="F158" s="410"/>
      <c r="G158" s="410">
        <f>SUM(D158:E158)</f>
        <v>0</v>
      </c>
    </row>
    <row r="159" spans="1:7" ht="12.75" customHeight="1" thickBot="1" x14ac:dyDescent="0.25">
      <c r="A159" s="288" t="s">
        <v>816</v>
      </c>
      <c r="B159" s="484"/>
      <c r="C159" s="485" t="s">
        <v>459</v>
      </c>
      <c r="D159" s="412"/>
      <c r="E159" s="411"/>
      <c r="F159" s="411"/>
      <c r="G159" s="410">
        <f>SUM(D159:E159)</f>
        <v>0</v>
      </c>
    </row>
    <row r="160" spans="1:7" ht="12.75" customHeight="1" thickBot="1" x14ac:dyDescent="0.25">
      <c r="A160" s="425" t="s">
        <v>17</v>
      </c>
      <c r="B160" s="426"/>
      <c r="C160" s="486" t="s">
        <v>311</v>
      </c>
      <c r="D160" s="455">
        <f>SUM(D161,D170,D176)</f>
        <v>211650</v>
      </c>
      <c r="E160" s="455">
        <f t="shared" ref="E160:G160" si="18">SUM(E161,E170,E176)</f>
        <v>0</v>
      </c>
      <c r="F160" s="455">
        <f t="shared" si="18"/>
        <v>1089867</v>
      </c>
      <c r="G160" s="455">
        <f t="shared" si="18"/>
        <v>1301517</v>
      </c>
    </row>
    <row r="161" spans="1:7" ht="12.75" customHeight="1" x14ac:dyDescent="0.2">
      <c r="A161" s="525" t="s">
        <v>97</v>
      </c>
      <c r="B161" s="638"/>
      <c r="C161" s="518" t="s">
        <v>182</v>
      </c>
      <c r="D161" s="519">
        <f>SUM(D163:D168)</f>
        <v>211650</v>
      </c>
      <c r="E161" s="519">
        <f t="shared" ref="E161:G161" si="19">SUM(E163:E168)</f>
        <v>0</v>
      </c>
      <c r="F161" s="519">
        <f t="shared" si="19"/>
        <v>1089867</v>
      </c>
      <c r="G161" s="519">
        <f t="shared" si="19"/>
        <v>1301517</v>
      </c>
    </row>
    <row r="162" spans="1:7" ht="12.75" customHeight="1" x14ac:dyDescent="0.2">
      <c r="A162" s="278" t="s">
        <v>817</v>
      </c>
      <c r="B162" s="487" t="s">
        <v>818</v>
      </c>
      <c r="C162" s="488" t="s">
        <v>819</v>
      </c>
      <c r="D162" s="410"/>
      <c r="E162" s="410"/>
      <c r="F162" s="410"/>
      <c r="G162" s="410">
        <f>SUM(D162:E162)</f>
        <v>0</v>
      </c>
    </row>
    <row r="163" spans="1:7" ht="12.75" customHeight="1" x14ac:dyDescent="0.2">
      <c r="A163" s="278" t="s">
        <v>820</v>
      </c>
      <c r="B163" s="487" t="s">
        <v>821</v>
      </c>
      <c r="C163" s="488" t="s">
        <v>822</v>
      </c>
      <c r="D163" s="410"/>
      <c r="E163" s="410"/>
      <c r="F163" s="410"/>
      <c r="G163" s="410">
        <f t="shared" ref="G163:G211" si="20">SUM(D163:E163)</f>
        <v>0</v>
      </c>
    </row>
    <row r="164" spans="1:7" ht="12.75" customHeight="1" x14ac:dyDescent="0.2">
      <c r="A164" s="278" t="s">
        <v>823</v>
      </c>
      <c r="B164" s="487" t="s">
        <v>824</v>
      </c>
      <c r="C164" s="488" t="s">
        <v>825</v>
      </c>
      <c r="D164" s="410"/>
      <c r="E164" s="410"/>
      <c r="F164" s="410"/>
      <c r="G164" s="410">
        <f t="shared" si="20"/>
        <v>0</v>
      </c>
    </row>
    <row r="165" spans="1:7" ht="12.75" customHeight="1" x14ac:dyDescent="0.2">
      <c r="A165" s="278" t="s">
        <v>826</v>
      </c>
      <c r="B165" s="487" t="s">
        <v>827</v>
      </c>
      <c r="C165" s="488" t="s">
        <v>828</v>
      </c>
      <c r="D165" s="410">
        <v>166654</v>
      </c>
      <c r="E165" s="410"/>
      <c r="F165" s="410">
        <f>G165-D165</f>
        <v>892109</v>
      </c>
      <c r="G165" s="410">
        <v>1058763</v>
      </c>
    </row>
    <row r="166" spans="1:7" ht="12.75" customHeight="1" x14ac:dyDescent="0.2">
      <c r="A166" s="278" t="s">
        <v>829</v>
      </c>
      <c r="B166" s="487" t="s">
        <v>830</v>
      </c>
      <c r="C166" s="488" t="s">
        <v>831</v>
      </c>
      <c r="D166" s="410"/>
      <c r="E166" s="410"/>
      <c r="F166" s="410">
        <f t="shared" ref="F166:F168" si="21">G166-D166</f>
        <v>0</v>
      </c>
      <c r="G166" s="410">
        <f t="shared" si="20"/>
        <v>0</v>
      </c>
    </row>
    <row r="167" spans="1:7" ht="12.75" customHeight="1" x14ac:dyDescent="0.2">
      <c r="A167" s="278" t="s">
        <v>832</v>
      </c>
      <c r="B167" s="487" t="s">
        <v>833</v>
      </c>
      <c r="C167" s="488" t="s">
        <v>834</v>
      </c>
      <c r="D167" s="410"/>
      <c r="E167" s="410"/>
      <c r="F167" s="410">
        <f t="shared" si="21"/>
        <v>0</v>
      </c>
      <c r="G167" s="410">
        <f t="shared" si="20"/>
        <v>0</v>
      </c>
    </row>
    <row r="168" spans="1:7" ht="12.75" customHeight="1" x14ac:dyDescent="0.2">
      <c r="A168" s="278" t="s">
        <v>835</v>
      </c>
      <c r="B168" s="487" t="s">
        <v>836</v>
      </c>
      <c r="C168" s="488" t="s">
        <v>837</v>
      </c>
      <c r="D168" s="410">
        <v>44996</v>
      </c>
      <c r="E168" s="410"/>
      <c r="F168" s="410">
        <f t="shared" si="21"/>
        <v>197758</v>
      </c>
      <c r="G168" s="410">
        <v>242754</v>
      </c>
    </row>
    <row r="169" spans="1:7" ht="12.75" customHeight="1" x14ac:dyDescent="0.2">
      <c r="A169" s="528" t="s">
        <v>98</v>
      </c>
      <c r="B169" s="529"/>
      <c r="C169" s="530" t="s">
        <v>315</v>
      </c>
      <c r="D169" s="531"/>
      <c r="E169" s="531"/>
      <c r="F169" s="531"/>
      <c r="G169" s="531">
        <f t="shared" si="20"/>
        <v>0</v>
      </c>
    </row>
    <row r="170" spans="1:7" ht="12.75" customHeight="1" x14ac:dyDescent="0.2">
      <c r="A170" s="525" t="s">
        <v>99</v>
      </c>
      <c r="B170" s="493"/>
      <c r="C170" s="526" t="s">
        <v>163</v>
      </c>
      <c r="D170" s="520">
        <f>SUM(D171:D174)</f>
        <v>0</v>
      </c>
      <c r="E170" s="520">
        <f>SUM(E171:E174)</f>
        <v>0</v>
      </c>
      <c r="F170" s="520"/>
      <c r="G170" s="520">
        <f t="shared" si="20"/>
        <v>0</v>
      </c>
    </row>
    <row r="171" spans="1:7" ht="12.75" customHeight="1" x14ac:dyDescent="0.2">
      <c r="A171" s="278" t="s">
        <v>838</v>
      </c>
      <c r="B171" s="436" t="s">
        <v>839</v>
      </c>
      <c r="C171" s="488" t="s">
        <v>840</v>
      </c>
      <c r="D171" s="410"/>
      <c r="E171" s="410"/>
      <c r="F171" s="410"/>
      <c r="G171" s="410">
        <f t="shared" si="20"/>
        <v>0</v>
      </c>
    </row>
    <row r="172" spans="1:7" ht="12.75" customHeight="1" x14ac:dyDescent="0.2">
      <c r="A172" s="278" t="s">
        <v>841</v>
      </c>
      <c r="B172" s="436" t="s">
        <v>842</v>
      </c>
      <c r="C172" s="488" t="s">
        <v>843</v>
      </c>
      <c r="D172" s="410"/>
      <c r="E172" s="410"/>
      <c r="F172" s="410"/>
      <c r="G172" s="410">
        <f t="shared" si="20"/>
        <v>0</v>
      </c>
    </row>
    <row r="173" spans="1:7" ht="12.75" customHeight="1" x14ac:dyDescent="0.2">
      <c r="A173" s="278" t="s">
        <v>844</v>
      </c>
      <c r="B173" s="436" t="s">
        <v>845</v>
      </c>
      <c r="C173" s="488" t="s">
        <v>846</v>
      </c>
      <c r="D173" s="410"/>
      <c r="E173" s="410"/>
      <c r="F173" s="410"/>
      <c r="G173" s="410">
        <f t="shared" si="20"/>
        <v>0</v>
      </c>
    </row>
    <row r="174" spans="1:7" ht="12.75" customHeight="1" x14ac:dyDescent="0.2">
      <c r="A174" s="278" t="s">
        <v>847</v>
      </c>
      <c r="B174" s="436" t="s">
        <v>848</v>
      </c>
      <c r="C174" s="488" t="s">
        <v>849</v>
      </c>
      <c r="D174" s="410"/>
      <c r="E174" s="410"/>
      <c r="F174" s="410"/>
      <c r="G174" s="410">
        <f t="shared" si="20"/>
        <v>0</v>
      </c>
    </row>
    <row r="175" spans="1:7" ht="12.75" customHeight="1" x14ac:dyDescent="0.2">
      <c r="A175" s="489" t="s">
        <v>100</v>
      </c>
      <c r="B175" s="490"/>
      <c r="C175" s="491" t="s">
        <v>316</v>
      </c>
      <c r="D175" s="492"/>
      <c r="E175" s="492"/>
      <c r="F175" s="492"/>
      <c r="G175" s="410">
        <f t="shared" si="20"/>
        <v>0</v>
      </c>
    </row>
    <row r="176" spans="1:7" ht="12.75" customHeight="1" x14ac:dyDescent="0.2">
      <c r="A176" s="525" t="s">
        <v>101</v>
      </c>
      <c r="B176" s="493"/>
      <c r="C176" s="527" t="s">
        <v>184</v>
      </c>
      <c r="D176" s="520">
        <f>SUM(D177:D184)</f>
        <v>0</v>
      </c>
      <c r="E176" s="520">
        <f>SUM(E177:E184)</f>
        <v>0</v>
      </c>
      <c r="F176" s="520"/>
      <c r="G176" s="520">
        <f t="shared" si="20"/>
        <v>0</v>
      </c>
    </row>
    <row r="177" spans="1:7" ht="12.75" customHeight="1" x14ac:dyDescent="0.2">
      <c r="A177" s="278" t="s">
        <v>110</v>
      </c>
      <c r="B177" s="436" t="s">
        <v>850</v>
      </c>
      <c r="C177" s="494" t="s">
        <v>380</v>
      </c>
      <c r="D177" s="410"/>
      <c r="E177" s="410"/>
      <c r="F177" s="410"/>
      <c r="G177" s="410">
        <f t="shared" si="20"/>
        <v>0</v>
      </c>
    </row>
    <row r="178" spans="1:7" ht="12.75" customHeight="1" x14ac:dyDescent="0.2">
      <c r="A178" s="278" t="s">
        <v>112</v>
      </c>
      <c r="B178" s="429" t="s">
        <v>851</v>
      </c>
      <c r="C178" s="495" t="s">
        <v>321</v>
      </c>
      <c r="D178" s="410"/>
      <c r="E178" s="410"/>
      <c r="F178" s="410"/>
      <c r="G178" s="410">
        <f t="shared" si="20"/>
        <v>0</v>
      </c>
    </row>
    <row r="179" spans="1:7" ht="12.75" customHeight="1" x14ac:dyDescent="0.2">
      <c r="A179" s="278" t="s">
        <v>164</v>
      </c>
      <c r="B179" s="429" t="s">
        <v>852</v>
      </c>
      <c r="C179" s="481" t="s">
        <v>304</v>
      </c>
      <c r="D179" s="410"/>
      <c r="E179" s="410"/>
      <c r="F179" s="410"/>
      <c r="G179" s="410">
        <f t="shared" si="20"/>
        <v>0</v>
      </c>
    </row>
    <row r="180" spans="1:7" ht="12.75" customHeight="1" x14ac:dyDescent="0.2">
      <c r="A180" s="278" t="s">
        <v>165</v>
      </c>
      <c r="B180" s="429" t="s">
        <v>853</v>
      </c>
      <c r="C180" s="481" t="s">
        <v>320</v>
      </c>
      <c r="D180" s="410"/>
      <c r="E180" s="410"/>
      <c r="F180" s="410"/>
      <c r="G180" s="410">
        <f t="shared" si="20"/>
        <v>0</v>
      </c>
    </row>
    <row r="181" spans="1:7" ht="12.75" customHeight="1" x14ac:dyDescent="0.2">
      <c r="A181" s="278" t="s">
        <v>166</v>
      </c>
      <c r="B181" s="429" t="s">
        <v>854</v>
      </c>
      <c r="C181" s="481" t="s">
        <v>319</v>
      </c>
      <c r="D181" s="410"/>
      <c r="E181" s="410"/>
      <c r="F181" s="410"/>
      <c r="G181" s="410">
        <f t="shared" si="20"/>
        <v>0</v>
      </c>
    </row>
    <row r="182" spans="1:7" ht="12.75" customHeight="1" x14ac:dyDescent="0.2">
      <c r="A182" s="278" t="s">
        <v>312</v>
      </c>
      <c r="B182" s="429" t="s">
        <v>855</v>
      </c>
      <c r="C182" s="481" t="s">
        <v>307</v>
      </c>
      <c r="D182" s="410"/>
      <c r="E182" s="410"/>
      <c r="F182" s="410"/>
      <c r="G182" s="410">
        <f t="shared" si="20"/>
        <v>0</v>
      </c>
    </row>
    <row r="183" spans="1:7" ht="12.75" customHeight="1" x14ac:dyDescent="0.2">
      <c r="A183" s="278" t="s">
        <v>313</v>
      </c>
      <c r="B183" s="429" t="s">
        <v>856</v>
      </c>
      <c r="C183" s="481" t="s">
        <v>318</v>
      </c>
      <c r="D183" s="410"/>
      <c r="E183" s="410"/>
      <c r="F183" s="410"/>
      <c r="G183" s="410">
        <f t="shared" si="20"/>
        <v>0</v>
      </c>
    </row>
    <row r="184" spans="1:7" ht="12.75" customHeight="1" thickBot="1" x14ac:dyDescent="0.25">
      <c r="A184" s="287" t="s">
        <v>314</v>
      </c>
      <c r="B184" s="482" t="s">
        <v>857</v>
      </c>
      <c r="C184" s="481" t="s">
        <v>317</v>
      </c>
      <c r="D184" s="412"/>
      <c r="E184" s="412"/>
      <c r="F184" s="411"/>
      <c r="G184" s="410">
        <f t="shared" si="20"/>
        <v>0</v>
      </c>
    </row>
    <row r="185" spans="1:7" ht="12.75" customHeight="1" thickBot="1" x14ac:dyDescent="0.25">
      <c r="A185" s="448" t="s">
        <v>18</v>
      </c>
      <c r="B185" s="449"/>
      <c r="C185" s="496" t="s">
        <v>398</v>
      </c>
      <c r="D185" s="541">
        <f>SUM(D95,D160)</f>
        <v>19172352</v>
      </c>
      <c r="E185" s="541">
        <f t="shared" ref="E185:G185" si="22">SUM(E95,E160)</f>
        <v>7422</v>
      </c>
      <c r="F185" s="541">
        <f t="shared" si="22"/>
        <v>1292237</v>
      </c>
      <c r="G185" s="541">
        <f t="shared" si="22"/>
        <v>20472011</v>
      </c>
    </row>
    <row r="186" spans="1:7" ht="12.75" customHeight="1" thickBot="1" x14ac:dyDescent="0.25">
      <c r="A186" s="498" t="s">
        <v>19</v>
      </c>
      <c r="B186" s="498"/>
      <c r="C186" s="499" t="s">
        <v>399</v>
      </c>
      <c r="D186" s="472">
        <f>SUM(D187:D189)</f>
        <v>0</v>
      </c>
      <c r="E186" s="455">
        <f>SUM(E187:E189)</f>
        <v>0</v>
      </c>
      <c r="F186" s="455"/>
      <c r="G186" s="428">
        <f t="shared" si="20"/>
        <v>0</v>
      </c>
    </row>
    <row r="187" spans="1:7" ht="12.75" customHeight="1" x14ac:dyDescent="0.2">
      <c r="A187" s="278" t="s">
        <v>216</v>
      </c>
      <c r="B187" s="429" t="s">
        <v>858</v>
      </c>
      <c r="C187" s="474" t="s">
        <v>463</v>
      </c>
      <c r="D187" s="431"/>
      <c r="E187" s="413"/>
      <c r="F187" s="413"/>
      <c r="G187" s="413">
        <f t="shared" si="20"/>
        <v>0</v>
      </c>
    </row>
    <row r="188" spans="1:7" ht="12.75" customHeight="1" thickBot="1" x14ac:dyDescent="0.25">
      <c r="A188" s="287" t="s">
        <v>217</v>
      </c>
      <c r="B188" s="482" t="s">
        <v>859</v>
      </c>
      <c r="C188" s="500" t="s">
        <v>407</v>
      </c>
      <c r="D188" s="411"/>
      <c r="E188" s="411"/>
      <c r="F188" s="637"/>
      <c r="G188" s="637">
        <f t="shared" si="20"/>
        <v>0</v>
      </c>
    </row>
    <row r="189" spans="1:7" ht="12.75" customHeight="1" thickBot="1" x14ac:dyDescent="0.25">
      <c r="A189" s="643" t="s">
        <v>218</v>
      </c>
      <c r="B189" s="644" t="s">
        <v>860</v>
      </c>
      <c r="C189" s="645" t="s">
        <v>462</v>
      </c>
      <c r="D189" s="509"/>
      <c r="E189" s="431"/>
      <c r="F189" s="431"/>
      <c r="G189" s="431">
        <f t="shared" si="20"/>
        <v>0</v>
      </c>
    </row>
    <row r="190" spans="1:7" ht="12.75" customHeight="1" thickBot="1" x14ac:dyDescent="0.25">
      <c r="A190" s="425" t="s">
        <v>20</v>
      </c>
      <c r="B190" s="426"/>
      <c r="C190" s="501" t="s">
        <v>400</v>
      </c>
      <c r="D190" s="455">
        <f>SUM(D191:D196)</f>
        <v>0</v>
      </c>
      <c r="E190" s="455">
        <f>SUM(E191:E196)</f>
        <v>0</v>
      </c>
      <c r="F190" s="455"/>
      <c r="G190" s="428">
        <f t="shared" si="20"/>
        <v>0</v>
      </c>
    </row>
    <row r="191" spans="1:7" ht="12.75" customHeight="1" x14ac:dyDescent="0.2">
      <c r="A191" s="278" t="s">
        <v>84</v>
      </c>
      <c r="B191" s="429" t="s">
        <v>861</v>
      </c>
      <c r="C191" s="474" t="s">
        <v>409</v>
      </c>
      <c r="D191" s="413"/>
      <c r="E191" s="413"/>
      <c r="F191" s="413"/>
      <c r="G191" s="413">
        <f t="shared" si="20"/>
        <v>0</v>
      </c>
    </row>
    <row r="192" spans="1:7" ht="12.75" customHeight="1" x14ac:dyDescent="0.2">
      <c r="A192" s="278" t="s">
        <v>85</v>
      </c>
      <c r="B192" s="429" t="s">
        <v>862</v>
      </c>
      <c r="C192" s="474" t="s">
        <v>401</v>
      </c>
      <c r="D192" s="410"/>
      <c r="E192" s="410"/>
      <c r="F192" s="413"/>
      <c r="G192" s="413">
        <f t="shared" si="20"/>
        <v>0</v>
      </c>
    </row>
    <row r="193" spans="1:7" ht="12.75" customHeight="1" x14ac:dyDescent="0.2">
      <c r="A193" s="278" t="s">
        <v>86</v>
      </c>
      <c r="B193" s="429" t="s">
        <v>863</v>
      </c>
      <c r="C193" s="474" t="s">
        <v>402</v>
      </c>
      <c r="D193" s="410"/>
      <c r="E193" s="410"/>
      <c r="F193" s="413"/>
      <c r="G193" s="413">
        <f t="shared" si="20"/>
        <v>0</v>
      </c>
    </row>
    <row r="194" spans="1:7" ht="12.75" customHeight="1" x14ac:dyDescent="0.2">
      <c r="A194" s="278" t="s">
        <v>151</v>
      </c>
      <c r="B194" s="429" t="s">
        <v>864</v>
      </c>
      <c r="C194" s="474" t="s">
        <v>461</v>
      </c>
      <c r="D194" s="410"/>
      <c r="E194" s="410"/>
      <c r="F194" s="413"/>
      <c r="G194" s="413">
        <f t="shared" si="20"/>
        <v>0</v>
      </c>
    </row>
    <row r="195" spans="1:7" ht="12.75" customHeight="1" x14ac:dyDescent="0.2">
      <c r="A195" s="278" t="s">
        <v>152</v>
      </c>
      <c r="B195" s="429" t="s">
        <v>865</v>
      </c>
      <c r="C195" s="474" t="s">
        <v>404</v>
      </c>
      <c r="D195" s="410"/>
      <c r="E195" s="410"/>
      <c r="F195" s="413"/>
      <c r="G195" s="413">
        <f t="shared" si="20"/>
        <v>0</v>
      </c>
    </row>
    <row r="196" spans="1:7" ht="12.75" customHeight="1" thickBot="1" x14ac:dyDescent="0.25">
      <c r="A196" s="287" t="s">
        <v>153</v>
      </c>
      <c r="B196" s="429" t="s">
        <v>866</v>
      </c>
      <c r="C196" s="500" t="s">
        <v>405</v>
      </c>
      <c r="D196" s="412"/>
      <c r="E196" s="412"/>
      <c r="F196" s="637"/>
      <c r="G196" s="413">
        <f t="shared" si="20"/>
        <v>0</v>
      </c>
    </row>
    <row r="197" spans="1:7" ht="12.75" customHeight="1" thickBot="1" x14ac:dyDescent="0.25">
      <c r="A197" s="425" t="s">
        <v>21</v>
      </c>
      <c r="B197" s="426"/>
      <c r="C197" s="501" t="s">
        <v>489</v>
      </c>
      <c r="D197" s="455">
        <f>SUM(D198:D202)</f>
        <v>0</v>
      </c>
      <c r="E197" s="455">
        <f>SUM(E198:E202)</f>
        <v>0</v>
      </c>
      <c r="F197" s="455"/>
      <c r="G197" s="439">
        <f t="shared" si="20"/>
        <v>0</v>
      </c>
    </row>
    <row r="198" spans="1:7" ht="12.75" customHeight="1" x14ac:dyDescent="0.2">
      <c r="A198" s="278" t="s">
        <v>87</v>
      </c>
      <c r="B198" s="429" t="s">
        <v>867</v>
      </c>
      <c r="C198" s="474" t="s">
        <v>322</v>
      </c>
      <c r="D198" s="413"/>
      <c r="E198" s="413"/>
      <c r="F198" s="413"/>
      <c r="G198" s="413">
        <f t="shared" si="20"/>
        <v>0</v>
      </c>
    </row>
    <row r="199" spans="1:7" ht="12.75" customHeight="1" x14ac:dyDescent="0.2">
      <c r="A199" s="278" t="s">
        <v>88</v>
      </c>
      <c r="B199" s="429" t="s">
        <v>868</v>
      </c>
      <c r="C199" s="474" t="s">
        <v>323</v>
      </c>
      <c r="D199" s="410"/>
      <c r="E199" s="410"/>
      <c r="F199" s="413"/>
      <c r="G199" s="413">
        <f t="shared" si="20"/>
        <v>0</v>
      </c>
    </row>
    <row r="200" spans="1:7" ht="12.75" customHeight="1" x14ac:dyDescent="0.2">
      <c r="A200" s="278" t="s">
        <v>236</v>
      </c>
      <c r="B200" s="429" t="s">
        <v>869</v>
      </c>
      <c r="C200" s="474" t="s">
        <v>488</v>
      </c>
      <c r="D200" s="410"/>
      <c r="E200" s="410"/>
      <c r="F200" s="413"/>
      <c r="G200" s="413">
        <f t="shared" si="20"/>
        <v>0</v>
      </c>
    </row>
    <row r="201" spans="1:7" ht="12.75" customHeight="1" x14ac:dyDescent="0.2">
      <c r="A201" s="278" t="s">
        <v>237</v>
      </c>
      <c r="B201" s="429" t="s">
        <v>870</v>
      </c>
      <c r="C201" s="474" t="s">
        <v>414</v>
      </c>
      <c r="D201" s="410"/>
      <c r="E201" s="410"/>
      <c r="F201" s="413"/>
      <c r="G201" s="413">
        <f t="shared" si="20"/>
        <v>0</v>
      </c>
    </row>
    <row r="202" spans="1:7" ht="12.75" customHeight="1" thickBot="1" x14ac:dyDescent="0.25">
      <c r="A202" s="287" t="s">
        <v>238</v>
      </c>
      <c r="B202" s="429" t="s">
        <v>871</v>
      </c>
      <c r="C202" s="500" t="s">
        <v>342</v>
      </c>
      <c r="D202" s="412"/>
      <c r="E202" s="410"/>
      <c r="F202" s="413"/>
      <c r="G202" s="413">
        <f t="shared" si="20"/>
        <v>0</v>
      </c>
    </row>
    <row r="203" spans="1:7" ht="12.75" customHeight="1" thickBot="1" x14ac:dyDescent="0.25">
      <c r="A203" s="425" t="s">
        <v>22</v>
      </c>
      <c r="B203" s="426"/>
      <c r="C203" s="501" t="s">
        <v>415</v>
      </c>
      <c r="D203" s="455">
        <f>SUM(D204:D208)</f>
        <v>0</v>
      </c>
      <c r="E203" s="455">
        <f>SUM(E204:E208)</f>
        <v>0</v>
      </c>
      <c r="F203" s="455"/>
      <c r="G203" s="502">
        <f t="shared" si="20"/>
        <v>0</v>
      </c>
    </row>
    <row r="204" spans="1:7" ht="12.75" customHeight="1" x14ac:dyDescent="0.2">
      <c r="A204" s="278" t="s">
        <v>89</v>
      </c>
      <c r="B204" s="429" t="s">
        <v>872</v>
      </c>
      <c r="C204" s="474" t="s">
        <v>410</v>
      </c>
      <c r="D204" s="413"/>
      <c r="E204" s="413"/>
      <c r="F204" s="413"/>
      <c r="G204" s="413">
        <f t="shared" si="20"/>
        <v>0</v>
      </c>
    </row>
    <row r="205" spans="1:7" ht="12.75" customHeight="1" x14ac:dyDescent="0.2">
      <c r="A205" s="278" t="s">
        <v>90</v>
      </c>
      <c r="B205" s="429" t="s">
        <v>873</v>
      </c>
      <c r="C205" s="474" t="s">
        <v>417</v>
      </c>
      <c r="D205" s="410"/>
      <c r="E205" s="410"/>
      <c r="F205" s="410"/>
      <c r="G205" s="410">
        <f t="shared" si="20"/>
        <v>0</v>
      </c>
    </row>
    <row r="206" spans="1:7" ht="12.75" customHeight="1" x14ac:dyDescent="0.2">
      <c r="A206" s="278" t="s">
        <v>248</v>
      </c>
      <c r="B206" s="429" t="s">
        <v>874</v>
      </c>
      <c r="C206" s="474" t="s">
        <v>412</v>
      </c>
      <c r="D206" s="410"/>
      <c r="E206" s="410"/>
      <c r="F206" s="410"/>
      <c r="G206" s="410">
        <f t="shared" si="20"/>
        <v>0</v>
      </c>
    </row>
    <row r="207" spans="1:7" ht="12.75" customHeight="1" x14ac:dyDescent="0.2">
      <c r="A207" s="278" t="s">
        <v>249</v>
      </c>
      <c r="B207" s="429" t="s">
        <v>875</v>
      </c>
      <c r="C207" s="474" t="s">
        <v>464</v>
      </c>
      <c r="D207" s="410"/>
      <c r="E207" s="410"/>
      <c r="F207" s="410"/>
      <c r="G207" s="410">
        <f t="shared" si="20"/>
        <v>0</v>
      </c>
    </row>
    <row r="208" spans="1:7" ht="12.75" customHeight="1" thickBot="1" x14ac:dyDescent="0.25">
      <c r="A208" s="287" t="s">
        <v>416</v>
      </c>
      <c r="B208" s="429" t="s">
        <v>876</v>
      </c>
      <c r="C208" s="500" t="s">
        <v>419</v>
      </c>
      <c r="D208" s="412"/>
      <c r="E208" s="411"/>
      <c r="F208" s="411"/>
      <c r="G208" s="410">
        <f t="shared" si="20"/>
        <v>0</v>
      </c>
    </row>
    <row r="209" spans="1:7" ht="12.75" customHeight="1" thickBot="1" x14ac:dyDescent="0.25">
      <c r="A209" s="503" t="s">
        <v>23</v>
      </c>
      <c r="B209" s="504" t="s">
        <v>851</v>
      </c>
      <c r="C209" s="501" t="s">
        <v>420</v>
      </c>
      <c r="D209" s="472"/>
      <c r="E209" s="502"/>
      <c r="F209" s="502"/>
      <c r="G209" s="502">
        <f t="shared" si="20"/>
        <v>0</v>
      </c>
    </row>
    <row r="210" spans="1:7" ht="12.75" customHeight="1" thickBot="1" x14ac:dyDescent="0.25">
      <c r="A210" s="503" t="s">
        <v>24</v>
      </c>
      <c r="B210" s="504" t="s">
        <v>877</v>
      </c>
      <c r="C210" s="501" t="s">
        <v>421</v>
      </c>
      <c r="D210" s="472"/>
      <c r="E210" s="502"/>
      <c r="F210" s="502"/>
      <c r="G210" s="502">
        <f t="shared" si="20"/>
        <v>0</v>
      </c>
    </row>
    <row r="211" spans="1:7" ht="12.75" customHeight="1" thickBot="1" x14ac:dyDescent="0.25">
      <c r="A211" s="448" t="s">
        <v>25</v>
      </c>
      <c r="B211" s="449"/>
      <c r="C211" s="496" t="s">
        <v>423</v>
      </c>
      <c r="D211" s="497">
        <f>SUM(D186,D190,D197,D203,D209,D210)</f>
        <v>0</v>
      </c>
      <c r="E211" s="497">
        <f>SUM(E186,E190,E197,E203,E209,E210)</f>
        <v>0</v>
      </c>
      <c r="F211" s="636"/>
      <c r="G211" s="505">
        <f t="shared" si="20"/>
        <v>0</v>
      </c>
    </row>
    <row r="212" spans="1:7" ht="12.75" customHeight="1" thickBot="1" x14ac:dyDescent="0.25">
      <c r="A212" s="640" t="s">
        <v>26</v>
      </c>
      <c r="B212" s="641"/>
      <c r="C212" s="642" t="s">
        <v>422</v>
      </c>
      <c r="D212" s="540">
        <f>SUM(D185,D211)</f>
        <v>19172352</v>
      </c>
      <c r="E212" s="540">
        <f t="shared" ref="E212:G212" si="23">SUM(E185,E211)</f>
        <v>7422</v>
      </c>
      <c r="F212" s="540">
        <f t="shared" si="23"/>
        <v>1292237</v>
      </c>
      <c r="G212" s="540">
        <f t="shared" si="23"/>
        <v>20472011</v>
      </c>
    </row>
    <row r="213" spans="1:7" ht="12.75" customHeight="1" thickBot="1" x14ac:dyDescent="0.25">
      <c r="A213" s="244"/>
      <c r="B213" s="244"/>
      <c r="C213" s="245"/>
      <c r="D213" s="639"/>
      <c r="E213" s="246"/>
      <c r="F213" s="246"/>
      <c r="G213" s="246"/>
    </row>
    <row r="214" spans="1:7" ht="12.75" customHeight="1" thickBot="1" x14ac:dyDescent="0.25">
      <c r="A214" s="716" t="s">
        <v>465</v>
      </c>
      <c r="B214" s="717"/>
      <c r="C214" s="718"/>
      <c r="D214" s="543">
        <v>3</v>
      </c>
      <c r="E214" s="86"/>
      <c r="F214" s="86"/>
      <c r="G214" s="86">
        <f>SUM(D214:E214)</f>
        <v>3</v>
      </c>
    </row>
    <row r="215" spans="1:7" ht="12.75" customHeight="1" thickBot="1" x14ac:dyDescent="0.25">
      <c r="A215" s="716" t="s">
        <v>174</v>
      </c>
      <c r="B215" s="717"/>
      <c r="C215" s="718"/>
      <c r="D215" s="509"/>
      <c r="E215" s="86"/>
      <c r="F215" s="86"/>
      <c r="G215" s="86">
        <f>SUM(D215:E215)</f>
        <v>0</v>
      </c>
    </row>
  </sheetData>
  <mergeCells count="5">
    <mergeCell ref="D1:G2"/>
    <mergeCell ref="A6:G6"/>
    <mergeCell ref="A94:G94"/>
    <mergeCell ref="A214:C214"/>
    <mergeCell ref="A215:C215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 xml:space="preserve">&amp;C3.4. sz. melléklet a ..../..... (.) sz.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152" customWidth="1"/>
    <col min="2" max="2" width="79.1640625" style="153" customWidth="1"/>
    <col min="3" max="3" width="25" style="153" customWidth="1"/>
    <col min="4" max="16384" width="9.33203125" style="153"/>
  </cols>
  <sheetData>
    <row r="1" spans="1:3" s="132" customFormat="1" ht="21" customHeight="1" thickBot="1" x14ac:dyDescent="0.25">
      <c r="A1" s="131"/>
      <c r="B1" s="133"/>
      <c r="C1" s="365" t="str">
        <f>+CONCATENATE("9.3.1. melléklet a ……/",LEFT(ÖSSZEFÜGGÉSEK!A5,4),". (….) önkormányzati rendelethez")</f>
        <v>9.3.1. melléklet a ……/2018. (….) önkormányzati rendelethez</v>
      </c>
    </row>
    <row r="2" spans="1:3" s="298" customFormat="1" ht="25.5" customHeight="1" x14ac:dyDescent="0.2">
      <c r="A2" s="256" t="s">
        <v>172</v>
      </c>
      <c r="B2" s="210" t="s">
        <v>175</v>
      </c>
      <c r="C2" s="224" t="s">
        <v>58</v>
      </c>
    </row>
    <row r="3" spans="1:3" s="298" customFormat="1" ht="24.75" thickBot="1" x14ac:dyDescent="0.25">
      <c r="A3" s="292" t="s">
        <v>171</v>
      </c>
      <c r="B3" s="211" t="s">
        <v>369</v>
      </c>
      <c r="C3" s="225" t="s">
        <v>52</v>
      </c>
    </row>
    <row r="4" spans="1:3" s="299" customFormat="1" ht="15.95" customHeight="1" thickBot="1" x14ac:dyDescent="0.3">
      <c r="A4" s="135"/>
      <c r="B4" s="135"/>
      <c r="C4" s="136" t="e">
        <f>'3.3. sz. mell'!#REF!</f>
        <v>#REF!</v>
      </c>
    </row>
    <row r="5" spans="1:3" ht="13.5" thickBot="1" x14ac:dyDescent="0.25">
      <c r="A5" s="257" t="s">
        <v>173</v>
      </c>
      <c r="B5" s="137" t="s">
        <v>508</v>
      </c>
      <c r="C5" s="138" t="s">
        <v>53</v>
      </c>
    </row>
    <row r="6" spans="1:3" s="300" customFormat="1" ht="12.95" customHeight="1" thickBot="1" x14ac:dyDescent="0.25">
      <c r="A6" s="116"/>
      <c r="B6" s="117" t="s">
        <v>443</v>
      </c>
      <c r="C6" s="118" t="s">
        <v>444</v>
      </c>
    </row>
    <row r="7" spans="1:3" s="300" customFormat="1" ht="15.95" customHeight="1" thickBot="1" x14ac:dyDescent="0.25">
      <c r="A7" s="139"/>
      <c r="B7" s="140" t="s">
        <v>54</v>
      </c>
      <c r="C7" s="141"/>
    </row>
    <row r="8" spans="1:3" s="226" customFormat="1" ht="12" customHeight="1" thickBot="1" x14ac:dyDescent="0.25">
      <c r="A8" s="116" t="s">
        <v>16</v>
      </c>
      <c r="B8" s="142" t="s">
        <v>466</v>
      </c>
      <c r="C8" s="203">
        <f>SUM(C9:C19)</f>
        <v>0</v>
      </c>
    </row>
    <row r="9" spans="1:3" s="226" customFormat="1" ht="12" customHeight="1" x14ac:dyDescent="0.2">
      <c r="A9" s="293" t="s">
        <v>91</v>
      </c>
      <c r="B9" s="8" t="s">
        <v>225</v>
      </c>
      <c r="C9" s="215"/>
    </row>
    <row r="10" spans="1:3" s="226" customFormat="1" ht="12" customHeight="1" x14ac:dyDescent="0.2">
      <c r="A10" s="294" t="s">
        <v>92</v>
      </c>
      <c r="B10" s="6" t="s">
        <v>226</v>
      </c>
      <c r="C10" s="201"/>
    </row>
    <row r="11" spans="1:3" s="226" customFormat="1" ht="12" customHeight="1" x14ac:dyDescent="0.2">
      <c r="A11" s="294" t="s">
        <v>93</v>
      </c>
      <c r="B11" s="6" t="s">
        <v>227</v>
      </c>
      <c r="C11" s="201"/>
    </row>
    <row r="12" spans="1:3" s="226" customFormat="1" ht="12" customHeight="1" x14ac:dyDescent="0.2">
      <c r="A12" s="294" t="s">
        <v>94</v>
      </c>
      <c r="B12" s="6" t="s">
        <v>228</v>
      </c>
      <c r="C12" s="201"/>
    </row>
    <row r="13" spans="1:3" s="226" customFormat="1" ht="12" customHeight="1" x14ac:dyDescent="0.2">
      <c r="A13" s="294" t="s">
        <v>126</v>
      </c>
      <c r="B13" s="6" t="s">
        <v>229</v>
      </c>
      <c r="C13" s="201"/>
    </row>
    <row r="14" spans="1:3" s="226" customFormat="1" ht="12" customHeight="1" x14ac:dyDescent="0.2">
      <c r="A14" s="294" t="s">
        <v>95</v>
      </c>
      <c r="B14" s="6" t="s">
        <v>351</v>
      </c>
      <c r="C14" s="201"/>
    </row>
    <row r="15" spans="1:3" s="226" customFormat="1" ht="12" customHeight="1" x14ac:dyDescent="0.2">
      <c r="A15" s="294" t="s">
        <v>96</v>
      </c>
      <c r="B15" s="5" t="s">
        <v>352</v>
      </c>
      <c r="C15" s="201"/>
    </row>
    <row r="16" spans="1:3" s="226" customFormat="1" ht="12" customHeight="1" x14ac:dyDescent="0.2">
      <c r="A16" s="294" t="s">
        <v>106</v>
      </c>
      <c r="B16" s="6" t="s">
        <v>232</v>
      </c>
      <c r="C16" s="216"/>
    </row>
    <row r="17" spans="1:3" s="301" customFormat="1" ht="12" customHeight="1" x14ac:dyDescent="0.2">
      <c r="A17" s="294" t="s">
        <v>107</v>
      </c>
      <c r="B17" s="6" t="s">
        <v>233</v>
      </c>
      <c r="C17" s="201"/>
    </row>
    <row r="18" spans="1:3" s="301" customFormat="1" ht="12" customHeight="1" x14ac:dyDescent="0.2">
      <c r="A18" s="294" t="s">
        <v>108</v>
      </c>
      <c r="B18" s="6" t="s">
        <v>386</v>
      </c>
      <c r="C18" s="202"/>
    </row>
    <row r="19" spans="1:3" s="301" customFormat="1" ht="12" customHeight="1" thickBot="1" x14ac:dyDescent="0.25">
      <c r="A19" s="294" t="s">
        <v>109</v>
      </c>
      <c r="B19" s="5" t="s">
        <v>234</v>
      </c>
      <c r="C19" s="202"/>
    </row>
    <row r="20" spans="1:3" s="226" customFormat="1" ht="12" customHeight="1" thickBot="1" x14ac:dyDescent="0.25">
      <c r="A20" s="116" t="s">
        <v>17</v>
      </c>
      <c r="B20" s="142" t="s">
        <v>353</v>
      </c>
      <c r="C20" s="203">
        <f>SUM(C21:C23)</f>
        <v>0</v>
      </c>
    </row>
    <row r="21" spans="1:3" s="301" customFormat="1" ht="12" customHeight="1" x14ac:dyDescent="0.2">
      <c r="A21" s="294" t="s">
        <v>97</v>
      </c>
      <c r="B21" s="7" t="s">
        <v>206</v>
      </c>
      <c r="C21" s="201"/>
    </row>
    <row r="22" spans="1:3" s="301" customFormat="1" ht="12" customHeight="1" x14ac:dyDescent="0.2">
      <c r="A22" s="294" t="s">
        <v>98</v>
      </c>
      <c r="B22" s="6" t="s">
        <v>354</v>
      </c>
      <c r="C22" s="201"/>
    </row>
    <row r="23" spans="1:3" s="301" customFormat="1" ht="12" customHeight="1" x14ac:dyDescent="0.2">
      <c r="A23" s="294" t="s">
        <v>99</v>
      </c>
      <c r="B23" s="6" t="s">
        <v>355</v>
      </c>
      <c r="C23" s="201"/>
    </row>
    <row r="24" spans="1:3" s="301" customFormat="1" ht="12" customHeight="1" thickBot="1" x14ac:dyDescent="0.25">
      <c r="A24" s="294" t="s">
        <v>100</v>
      </c>
      <c r="B24" s="6" t="s">
        <v>471</v>
      </c>
      <c r="C24" s="201"/>
    </row>
    <row r="25" spans="1:3" s="301" customFormat="1" ht="12" customHeight="1" thickBot="1" x14ac:dyDescent="0.25">
      <c r="A25" s="122" t="s">
        <v>18</v>
      </c>
      <c r="B25" s="88" t="s">
        <v>150</v>
      </c>
      <c r="C25" s="207"/>
    </row>
    <row r="26" spans="1:3" s="301" customFormat="1" ht="12" customHeight="1" thickBot="1" x14ac:dyDescent="0.25">
      <c r="A26" s="122" t="s">
        <v>19</v>
      </c>
      <c r="B26" s="88" t="s">
        <v>356</v>
      </c>
      <c r="C26" s="203">
        <f>+C27+C28</f>
        <v>0</v>
      </c>
    </row>
    <row r="27" spans="1:3" s="301" customFormat="1" ht="12" customHeight="1" x14ac:dyDescent="0.2">
      <c r="A27" s="295" t="s">
        <v>216</v>
      </c>
      <c r="B27" s="296" t="s">
        <v>354</v>
      </c>
      <c r="C27" s="52"/>
    </row>
    <row r="28" spans="1:3" s="301" customFormat="1" ht="12" customHeight="1" x14ac:dyDescent="0.2">
      <c r="A28" s="295" t="s">
        <v>217</v>
      </c>
      <c r="B28" s="297" t="s">
        <v>357</v>
      </c>
      <c r="C28" s="204"/>
    </row>
    <row r="29" spans="1:3" s="301" customFormat="1" ht="12" customHeight="1" thickBot="1" x14ac:dyDescent="0.25">
      <c r="A29" s="294" t="s">
        <v>218</v>
      </c>
      <c r="B29" s="103" t="s">
        <v>472</v>
      </c>
      <c r="C29" s="59"/>
    </row>
    <row r="30" spans="1:3" s="301" customFormat="1" ht="12" customHeight="1" thickBot="1" x14ac:dyDescent="0.25">
      <c r="A30" s="122" t="s">
        <v>20</v>
      </c>
      <c r="B30" s="88" t="s">
        <v>358</v>
      </c>
      <c r="C30" s="203">
        <f>+C31+C32+C33</f>
        <v>0</v>
      </c>
    </row>
    <row r="31" spans="1:3" s="301" customFormat="1" ht="12" customHeight="1" x14ac:dyDescent="0.2">
      <c r="A31" s="295" t="s">
        <v>84</v>
      </c>
      <c r="B31" s="296" t="s">
        <v>239</v>
      </c>
      <c r="C31" s="52"/>
    </row>
    <row r="32" spans="1:3" s="301" customFormat="1" ht="12" customHeight="1" x14ac:dyDescent="0.2">
      <c r="A32" s="295" t="s">
        <v>85</v>
      </c>
      <c r="B32" s="297" t="s">
        <v>240</v>
      </c>
      <c r="C32" s="204"/>
    </row>
    <row r="33" spans="1:3" s="301" customFormat="1" ht="12" customHeight="1" thickBot="1" x14ac:dyDescent="0.25">
      <c r="A33" s="294" t="s">
        <v>86</v>
      </c>
      <c r="B33" s="103" t="s">
        <v>241</v>
      </c>
      <c r="C33" s="59"/>
    </row>
    <row r="34" spans="1:3" s="226" customFormat="1" ht="12" customHeight="1" thickBot="1" x14ac:dyDescent="0.25">
      <c r="A34" s="122" t="s">
        <v>21</v>
      </c>
      <c r="B34" s="88" t="s">
        <v>327</v>
      </c>
      <c r="C34" s="207"/>
    </row>
    <row r="35" spans="1:3" s="226" customFormat="1" ht="12" customHeight="1" thickBot="1" x14ac:dyDescent="0.25">
      <c r="A35" s="122" t="s">
        <v>22</v>
      </c>
      <c r="B35" s="88" t="s">
        <v>359</v>
      </c>
      <c r="C35" s="217"/>
    </row>
    <row r="36" spans="1:3" s="226" customFormat="1" ht="12" customHeight="1" thickBot="1" x14ac:dyDescent="0.25">
      <c r="A36" s="116" t="s">
        <v>23</v>
      </c>
      <c r="B36" s="88" t="s">
        <v>473</v>
      </c>
      <c r="C36" s="218">
        <f>+C8+C20+C25+C26+C30+C34+C35</f>
        <v>0</v>
      </c>
    </row>
    <row r="37" spans="1:3" s="226" customFormat="1" ht="12" customHeight="1" thickBot="1" x14ac:dyDescent="0.25">
      <c r="A37" s="143" t="s">
        <v>24</v>
      </c>
      <c r="B37" s="88" t="s">
        <v>361</v>
      </c>
      <c r="C37" s="218">
        <f>+C38+C39+C40</f>
        <v>0</v>
      </c>
    </row>
    <row r="38" spans="1:3" s="226" customFormat="1" ht="12" customHeight="1" x14ac:dyDescent="0.2">
      <c r="A38" s="295" t="s">
        <v>362</v>
      </c>
      <c r="B38" s="296" t="s">
        <v>189</v>
      </c>
      <c r="C38" s="52"/>
    </row>
    <row r="39" spans="1:3" s="226" customFormat="1" ht="12" customHeight="1" x14ac:dyDescent="0.2">
      <c r="A39" s="295" t="s">
        <v>363</v>
      </c>
      <c r="B39" s="297" t="s">
        <v>0</v>
      </c>
      <c r="C39" s="204"/>
    </row>
    <row r="40" spans="1:3" s="301" customFormat="1" ht="12" customHeight="1" thickBot="1" x14ac:dyDescent="0.25">
      <c r="A40" s="294" t="s">
        <v>364</v>
      </c>
      <c r="B40" s="103" t="s">
        <v>365</v>
      </c>
      <c r="C40" s="59"/>
    </row>
    <row r="41" spans="1:3" s="301" customFormat="1" ht="15" customHeight="1" thickBot="1" x14ac:dyDescent="0.25">
      <c r="A41" s="143" t="s">
        <v>25</v>
      </c>
      <c r="B41" s="144" t="s">
        <v>366</v>
      </c>
      <c r="C41" s="221">
        <f>+C36+C37</f>
        <v>0</v>
      </c>
    </row>
    <row r="42" spans="1:3" s="301" customFormat="1" ht="15" customHeight="1" x14ac:dyDescent="0.2">
      <c r="A42" s="145"/>
      <c r="B42" s="146"/>
      <c r="C42" s="219"/>
    </row>
    <row r="43" spans="1:3" ht="13.5" thickBot="1" x14ac:dyDescent="0.25">
      <c r="A43" s="147"/>
      <c r="B43" s="148"/>
      <c r="C43" s="220"/>
    </row>
    <row r="44" spans="1:3" s="300" customFormat="1" ht="16.5" customHeight="1" thickBot="1" x14ac:dyDescent="0.25">
      <c r="A44" s="149"/>
      <c r="B44" s="150" t="s">
        <v>55</v>
      </c>
      <c r="C44" s="221"/>
    </row>
    <row r="45" spans="1:3" s="302" customFormat="1" ht="12" customHeight="1" thickBot="1" x14ac:dyDescent="0.25">
      <c r="A45" s="122" t="s">
        <v>16</v>
      </c>
      <c r="B45" s="88" t="s">
        <v>367</v>
      </c>
      <c r="C45" s="203">
        <f>SUM(C46:C50)</f>
        <v>0</v>
      </c>
    </row>
    <row r="46" spans="1:3" ht="12" customHeight="1" x14ac:dyDescent="0.2">
      <c r="A46" s="294" t="s">
        <v>91</v>
      </c>
      <c r="B46" s="7" t="s">
        <v>47</v>
      </c>
      <c r="C46" s="52"/>
    </row>
    <row r="47" spans="1:3" ht="12" customHeight="1" x14ac:dyDescent="0.2">
      <c r="A47" s="294" t="s">
        <v>92</v>
      </c>
      <c r="B47" s="6" t="s">
        <v>159</v>
      </c>
      <c r="C47" s="55"/>
    </row>
    <row r="48" spans="1:3" ht="12" customHeight="1" x14ac:dyDescent="0.2">
      <c r="A48" s="294" t="s">
        <v>93</v>
      </c>
      <c r="B48" s="6" t="s">
        <v>124</v>
      </c>
      <c r="C48" s="55"/>
    </row>
    <row r="49" spans="1:3" ht="12" customHeight="1" x14ac:dyDescent="0.2">
      <c r="A49" s="294" t="s">
        <v>94</v>
      </c>
      <c r="B49" s="6" t="s">
        <v>160</v>
      </c>
      <c r="C49" s="55"/>
    </row>
    <row r="50" spans="1:3" ht="12" customHeight="1" thickBot="1" x14ac:dyDescent="0.25">
      <c r="A50" s="294" t="s">
        <v>126</v>
      </c>
      <c r="B50" s="6" t="s">
        <v>161</v>
      </c>
      <c r="C50" s="55"/>
    </row>
    <row r="51" spans="1:3" ht="12" customHeight="1" thickBot="1" x14ac:dyDescent="0.25">
      <c r="A51" s="122" t="s">
        <v>17</v>
      </c>
      <c r="B51" s="88" t="s">
        <v>368</v>
      </c>
      <c r="C51" s="203">
        <f>SUM(C52:C54)</f>
        <v>0</v>
      </c>
    </row>
    <row r="52" spans="1:3" s="302" customFormat="1" ht="12" customHeight="1" x14ac:dyDescent="0.2">
      <c r="A52" s="294" t="s">
        <v>97</v>
      </c>
      <c r="B52" s="7" t="s">
        <v>182</v>
      </c>
      <c r="C52" s="52"/>
    </row>
    <row r="53" spans="1:3" ht="12" customHeight="1" x14ac:dyDescent="0.2">
      <c r="A53" s="294" t="s">
        <v>98</v>
      </c>
      <c r="B53" s="6" t="s">
        <v>163</v>
      </c>
      <c r="C53" s="55"/>
    </row>
    <row r="54" spans="1:3" ht="12" customHeight="1" x14ac:dyDescent="0.2">
      <c r="A54" s="294" t="s">
        <v>99</v>
      </c>
      <c r="B54" s="6" t="s">
        <v>56</v>
      </c>
      <c r="C54" s="55"/>
    </row>
    <row r="55" spans="1:3" ht="12" customHeight="1" thickBot="1" x14ac:dyDescent="0.25">
      <c r="A55" s="294" t="s">
        <v>100</v>
      </c>
      <c r="B55" s="6" t="s">
        <v>470</v>
      </c>
      <c r="C55" s="55"/>
    </row>
    <row r="56" spans="1:3" ht="15" customHeight="1" thickBot="1" x14ac:dyDescent="0.25">
      <c r="A56" s="122" t="s">
        <v>18</v>
      </c>
      <c r="B56" s="88" t="s">
        <v>10</v>
      </c>
      <c r="C56" s="207"/>
    </row>
    <row r="57" spans="1:3" ht="13.5" thickBot="1" x14ac:dyDescent="0.25">
      <c r="A57" s="122" t="s">
        <v>19</v>
      </c>
      <c r="B57" s="151" t="s">
        <v>477</v>
      </c>
      <c r="C57" s="222">
        <f>+C45+C51+C56</f>
        <v>0</v>
      </c>
    </row>
    <row r="58" spans="1:3" ht="15" customHeight="1" thickBot="1" x14ac:dyDescent="0.25">
      <c r="C58" s="223"/>
    </row>
    <row r="59" spans="1:3" ht="14.25" customHeight="1" thickBot="1" x14ac:dyDescent="0.25">
      <c r="A59" s="154" t="s">
        <v>465</v>
      </c>
      <c r="B59" s="155"/>
      <c r="C59" s="86"/>
    </row>
    <row r="60" spans="1:3" ht="13.5" thickBot="1" x14ac:dyDescent="0.25">
      <c r="A60" s="154" t="s">
        <v>174</v>
      </c>
      <c r="B60" s="155"/>
      <c r="C60" s="86"/>
    </row>
  </sheetData>
  <sheetProtection formatCells="0"/>
  <customSheetViews>
    <customSheetView guid="{97FEE8B0-D789-49A2-9B6A-B24783AB39CA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C60"/>
  <sheetViews>
    <sheetView zoomScale="145" zoomScaleNormal="145" workbookViewId="0">
      <selection activeCell="B10" sqref="B10"/>
    </sheetView>
  </sheetViews>
  <sheetFormatPr defaultRowHeight="12.75" x14ac:dyDescent="0.2"/>
  <cols>
    <col min="1" max="1" width="13.83203125" style="152" customWidth="1"/>
    <col min="2" max="2" width="79.1640625" style="153" customWidth="1"/>
    <col min="3" max="3" width="25" style="153" customWidth="1"/>
    <col min="4" max="16384" width="9.33203125" style="153"/>
  </cols>
  <sheetData>
    <row r="1" spans="1:3" s="132" customFormat="1" ht="21" customHeight="1" thickBot="1" x14ac:dyDescent="0.25">
      <c r="A1" s="131"/>
      <c r="B1" s="133"/>
      <c r="C1" s="365" t="str">
        <f>+CONCATENATE("9.3.2. melléklet a ……/",LEFT(ÖSSZEFÜGGÉSEK!A5,4),". (….) önkormányzati rendelethez")</f>
        <v>9.3.2. melléklet a ……/2018. (….) önkormányzati rendelethez</v>
      </c>
    </row>
    <row r="2" spans="1:3" s="298" customFormat="1" ht="25.5" customHeight="1" x14ac:dyDescent="0.2">
      <c r="A2" s="256" t="s">
        <v>172</v>
      </c>
      <c r="B2" s="210" t="s">
        <v>175</v>
      </c>
      <c r="C2" s="224" t="s">
        <v>58</v>
      </c>
    </row>
    <row r="3" spans="1:3" s="298" customFormat="1" ht="24.75" thickBot="1" x14ac:dyDescent="0.25">
      <c r="A3" s="292" t="s">
        <v>171</v>
      </c>
      <c r="B3" s="211" t="s">
        <v>370</v>
      </c>
      <c r="C3" s="225" t="s">
        <v>57</v>
      </c>
    </row>
    <row r="4" spans="1:3" s="299" customFormat="1" ht="15.95" customHeight="1" thickBot="1" x14ac:dyDescent="0.3">
      <c r="A4" s="135"/>
      <c r="B4" s="135"/>
      <c r="C4" s="136" t="e">
        <f>'9.3.1. sz. mell'!C4</f>
        <v>#REF!</v>
      </c>
    </row>
    <row r="5" spans="1:3" ht="13.5" thickBot="1" x14ac:dyDescent="0.25">
      <c r="A5" s="257" t="s">
        <v>173</v>
      </c>
      <c r="B5" s="137" t="s">
        <v>508</v>
      </c>
      <c r="C5" s="138" t="s">
        <v>53</v>
      </c>
    </row>
    <row r="6" spans="1:3" s="300" customFormat="1" ht="12.95" customHeight="1" thickBot="1" x14ac:dyDescent="0.25">
      <c r="A6" s="116"/>
      <c r="B6" s="117" t="s">
        <v>443</v>
      </c>
      <c r="C6" s="118" t="s">
        <v>444</v>
      </c>
    </row>
    <row r="7" spans="1:3" s="300" customFormat="1" ht="15.95" customHeight="1" thickBot="1" x14ac:dyDescent="0.25">
      <c r="A7" s="139"/>
      <c r="B7" s="140" t="s">
        <v>54</v>
      </c>
      <c r="C7" s="141"/>
    </row>
    <row r="8" spans="1:3" s="226" customFormat="1" ht="12" customHeight="1" thickBot="1" x14ac:dyDescent="0.25">
      <c r="A8" s="116" t="s">
        <v>16</v>
      </c>
      <c r="B8" s="142" t="s">
        <v>466</v>
      </c>
      <c r="C8" s="203">
        <f>SUM(C9:C19)</f>
        <v>0</v>
      </c>
    </row>
    <row r="9" spans="1:3" s="226" customFormat="1" ht="12" customHeight="1" x14ac:dyDescent="0.2">
      <c r="A9" s="293" t="s">
        <v>91</v>
      </c>
      <c r="B9" s="8" t="s">
        <v>225</v>
      </c>
      <c r="C9" s="215"/>
    </row>
    <row r="10" spans="1:3" s="226" customFormat="1" ht="12" customHeight="1" x14ac:dyDescent="0.2">
      <c r="A10" s="294" t="s">
        <v>92</v>
      </c>
      <c r="B10" s="6" t="s">
        <v>226</v>
      </c>
      <c r="C10" s="201"/>
    </row>
    <row r="11" spans="1:3" s="226" customFormat="1" ht="12" customHeight="1" x14ac:dyDescent="0.2">
      <c r="A11" s="294" t="s">
        <v>93</v>
      </c>
      <c r="B11" s="6" t="s">
        <v>227</v>
      </c>
      <c r="C11" s="201"/>
    </row>
    <row r="12" spans="1:3" s="226" customFormat="1" ht="12" customHeight="1" x14ac:dyDescent="0.2">
      <c r="A12" s="294" t="s">
        <v>94</v>
      </c>
      <c r="B12" s="6" t="s">
        <v>228</v>
      </c>
      <c r="C12" s="201"/>
    </row>
    <row r="13" spans="1:3" s="226" customFormat="1" ht="12" customHeight="1" x14ac:dyDescent="0.2">
      <c r="A13" s="294" t="s">
        <v>126</v>
      </c>
      <c r="B13" s="6" t="s">
        <v>229</v>
      </c>
      <c r="C13" s="201"/>
    </row>
    <row r="14" spans="1:3" s="226" customFormat="1" ht="12" customHeight="1" x14ac:dyDescent="0.2">
      <c r="A14" s="294" t="s">
        <v>95</v>
      </c>
      <c r="B14" s="6" t="s">
        <v>351</v>
      </c>
      <c r="C14" s="201"/>
    </row>
    <row r="15" spans="1:3" s="226" customFormat="1" ht="12" customHeight="1" x14ac:dyDescent="0.2">
      <c r="A15" s="294" t="s">
        <v>96</v>
      </c>
      <c r="B15" s="5" t="s">
        <v>352</v>
      </c>
      <c r="C15" s="201"/>
    </row>
    <row r="16" spans="1:3" s="226" customFormat="1" ht="12" customHeight="1" x14ac:dyDescent="0.2">
      <c r="A16" s="294" t="s">
        <v>106</v>
      </c>
      <c r="B16" s="6" t="s">
        <v>232</v>
      </c>
      <c r="C16" s="216"/>
    </row>
    <row r="17" spans="1:3" s="301" customFormat="1" ht="12" customHeight="1" x14ac:dyDescent="0.2">
      <c r="A17" s="294" t="s">
        <v>107</v>
      </c>
      <c r="B17" s="6" t="s">
        <v>233</v>
      </c>
      <c r="C17" s="201"/>
    </row>
    <row r="18" spans="1:3" s="301" customFormat="1" ht="12" customHeight="1" x14ac:dyDescent="0.2">
      <c r="A18" s="294" t="s">
        <v>108</v>
      </c>
      <c r="B18" s="6" t="s">
        <v>386</v>
      </c>
      <c r="C18" s="202"/>
    </row>
    <row r="19" spans="1:3" s="301" customFormat="1" ht="12" customHeight="1" thickBot="1" x14ac:dyDescent="0.25">
      <c r="A19" s="294" t="s">
        <v>109</v>
      </c>
      <c r="B19" s="5" t="s">
        <v>234</v>
      </c>
      <c r="C19" s="202"/>
    </row>
    <row r="20" spans="1:3" s="226" customFormat="1" ht="12" customHeight="1" thickBot="1" x14ac:dyDescent="0.25">
      <c r="A20" s="116" t="s">
        <v>17</v>
      </c>
      <c r="B20" s="142" t="s">
        <v>353</v>
      </c>
      <c r="C20" s="203">
        <f>SUM(C21:C23)</f>
        <v>0</v>
      </c>
    </row>
    <row r="21" spans="1:3" s="301" customFormat="1" ht="12" customHeight="1" x14ac:dyDescent="0.2">
      <c r="A21" s="294" t="s">
        <v>97</v>
      </c>
      <c r="B21" s="7" t="s">
        <v>206</v>
      </c>
      <c r="C21" s="201"/>
    </row>
    <row r="22" spans="1:3" s="301" customFormat="1" ht="12" customHeight="1" x14ac:dyDescent="0.2">
      <c r="A22" s="294" t="s">
        <v>98</v>
      </c>
      <c r="B22" s="6" t="s">
        <v>354</v>
      </c>
      <c r="C22" s="201"/>
    </row>
    <row r="23" spans="1:3" s="301" customFormat="1" ht="12" customHeight="1" x14ac:dyDescent="0.2">
      <c r="A23" s="294" t="s">
        <v>99</v>
      </c>
      <c r="B23" s="6" t="s">
        <v>355</v>
      </c>
      <c r="C23" s="201"/>
    </row>
    <row r="24" spans="1:3" s="301" customFormat="1" ht="12" customHeight="1" thickBot="1" x14ac:dyDescent="0.25">
      <c r="A24" s="294" t="s">
        <v>100</v>
      </c>
      <c r="B24" s="6" t="s">
        <v>471</v>
      </c>
      <c r="C24" s="201"/>
    </row>
    <row r="25" spans="1:3" s="301" customFormat="1" ht="12" customHeight="1" thickBot="1" x14ac:dyDescent="0.25">
      <c r="A25" s="122" t="s">
        <v>18</v>
      </c>
      <c r="B25" s="88" t="s">
        <v>150</v>
      </c>
      <c r="C25" s="207"/>
    </row>
    <row r="26" spans="1:3" s="301" customFormat="1" ht="12" customHeight="1" thickBot="1" x14ac:dyDescent="0.25">
      <c r="A26" s="122" t="s">
        <v>19</v>
      </c>
      <c r="B26" s="88" t="s">
        <v>356</v>
      </c>
      <c r="C26" s="203">
        <f>+C27+C28</f>
        <v>0</v>
      </c>
    </row>
    <row r="27" spans="1:3" s="301" customFormat="1" ht="12" customHeight="1" x14ac:dyDescent="0.2">
      <c r="A27" s="295" t="s">
        <v>216</v>
      </c>
      <c r="B27" s="296" t="s">
        <v>354</v>
      </c>
      <c r="C27" s="52"/>
    </row>
    <row r="28" spans="1:3" s="301" customFormat="1" ht="12" customHeight="1" x14ac:dyDescent="0.2">
      <c r="A28" s="295" t="s">
        <v>217</v>
      </c>
      <c r="B28" s="297" t="s">
        <v>357</v>
      </c>
      <c r="C28" s="204"/>
    </row>
    <row r="29" spans="1:3" s="301" customFormat="1" ht="12" customHeight="1" thickBot="1" x14ac:dyDescent="0.25">
      <c r="A29" s="294" t="s">
        <v>218</v>
      </c>
      <c r="B29" s="103" t="s">
        <v>472</v>
      </c>
      <c r="C29" s="59"/>
    </row>
    <row r="30" spans="1:3" s="301" customFormat="1" ht="12" customHeight="1" thickBot="1" x14ac:dyDescent="0.25">
      <c r="A30" s="122" t="s">
        <v>20</v>
      </c>
      <c r="B30" s="88" t="s">
        <v>358</v>
      </c>
      <c r="C30" s="203">
        <f>+C31+C32+C33</f>
        <v>0</v>
      </c>
    </row>
    <row r="31" spans="1:3" s="301" customFormat="1" ht="12" customHeight="1" x14ac:dyDescent="0.2">
      <c r="A31" s="295" t="s">
        <v>84</v>
      </c>
      <c r="B31" s="296" t="s">
        <v>239</v>
      </c>
      <c r="C31" s="52"/>
    </row>
    <row r="32" spans="1:3" s="301" customFormat="1" ht="12" customHeight="1" x14ac:dyDescent="0.2">
      <c r="A32" s="295" t="s">
        <v>85</v>
      </c>
      <c r="B32" s="297" t="s">
        <v>240</v>
      </c>
      <c r="C32" s="204"/>
    </row>
    <row r="33" spans="1:3" s="301" customFormat="1" ht="12" customHeight="1" thickBot="1" x14ac:dyDescent="0.25">
      <c r="A33" s="294" t="s">
        <v>86</v>
      </c>
      <c r="B33" s="103" t="s">
        <v>241</v>
      </c>
      <c r="C33" s="59"/>
    </row>
    <row r="34" spans="1:3" s="226" customFormat="1" ht="12" customHeight="1" thickBot="1" x14ac:dyDescent="0.25">
      <c r="A34" s="122" t="s">
        <v>21</v>
      </c>
      <c r="B34" s="88" t="s">
        <v>327</v>
      </c>
      <c r="C34" s="207"/>
    </row>
    <row r="35" spans="1:3" s="226" customFormat="1" ht="12" customHeight="1" thickBot="1" x14ac:dyDescent="0.25">
      <c r="A35" s="122" t="s">
        <v>22</v>
      </c>
      <c r="B35" s="88" t="s">
        <v>359</v>
      </c>
      <c r="C35" s="217"/>
    </row>
    <row r="36" spans="1:3" s="226" customFormat="1" ht="12" customHeight="1" thickBot="1" x14ac:dyDescent="0.25">
      <c r="A36" s="116" t="s">
        <v>23</v>
      </c>
      <c r="B36" s="88" t="s">
        <v>473</v>
      </c>
      <c r="C36" s="218">
        <f>+C8+C20+C25+C26+C30+C34+C35</f>
        <v>0</v>
      </c>
    </row>
    <row r="37" spans="1:3" s="226" customFormat="1" ht="12" customHeight="1" thickBot="1" x14ac:dyDescent="0.25">
      <c r="A37" s="143" t="s">
        <v>24</v>
      </c>
      <c r="B37" s="88" t="s">
        <v>361</v>
      </c>
      <c r="C37" s="218">
        <f>+C38+C39+C40</f>
        <v>0</v>
      </c>
    </row>
    <row r="38" spans="1:3" s="226" customFormat="1" ht="12" customHeight="1" x14ac:dyDescent="0.2">
      <c r="A38" s="295" t="s">
        <v>362</v>
      </c>
      <c r="B38" s="296" t="s">
        <v>189</v>
      </c>
      <c r="C38" s="52"/>
    </row>
    <row r="39" spans="1:3" s="226" customFormat="1" ht="12" customHeight="1" x14ac:dyDescent="0.2">
      <c r="A39" s="295" t="s">
        <v>363</v>
      </c>
      <c r="B39" s="297" t="s">
        <v>0</v>
      </c>
      <c r="C39" s="204"/>
    </row>
    <row r="40" spans="1:3" s="301" customFormat="1" ht="12" customHeight="1" thickBot="1" x14ac:dyDescent="0.25">
      <c r="A40" s="294" t="s">
        <v>364</v>
      </c>
      <c r="B40" s="103" t="s">
        <v>365</v>
      </c>
      <c r="C40" s="59"/>
    </row>
    <row r="41" spans="1:3" s="301" customFormat="1" ht="15" customHeight="1" thickBot="1" x14ac:dyDescent="0.25">
      <c r="A41" s="143" t="s">
        <v>25</v>
      </c>
      <c r="B41" s="144" t="s">
        <v>366</v>
      </c>
      <c r="C41" s="221">
        <f>+C36+C37</f>
        <v>0</v>
      </c>
    </row>
    <row r="42" spans="1:3" s="301" customFormat="1" ht="15" customHeight="1" x14ac:dyDescent="0.2">
      <c r="A42" s="145"/>
      <c r="B42" s="146"/>
      <c r="C42" s="219"/>
    </row>
    <row r="43" spans="1:3" ht="13.5" thickBot="1" x14ac:dyDescent="0.25">
      <c r="A43" s="147"/>
      <c r="B43" s="148"/>
      <c r="C43" s="220"/>
    </row>
    <row r="44" spans="1:3" s="300" customFormat="1" ht="16.5" customHeight="1" thickBot="1" x14ac:dyDescent="0.25">
      <c r="A44" s="149"/>
      <c r="B44" s="150" t="s">
        <v>55</v>
      </c>
      <c r="C44" s="221"/>
    </row>
    <row r="45" spans="1:3" s="302" customFormat="1" ht="12" customHeight="1" thickBot="1" x14ac:dyDescent="0.25">
      <c r="A45" s="122" t="s">
        <v>16</v>
      </c>
      <c r="B45" s="88" t="s">
        <v>367</v>
      </c>
      <c r="C45" s="203">
        <f>SUM(C46:C50)</f>
        <v>0</v>
      </c>
    </row>
    <row r="46" spans="1:3" ht="12" customHeight="1" x14ac:dyDescent="0.2">
      <c r="A46" s="294" t="s">
        <v>91</v>
      </c>
      <c r="B46" s="7" t="s">
        <v>47</v>
      </c>
      <c r="C46" s="52"/>
    </row>
    <row r="47" spans="1:3" ht="12" customHeight="1" x14ac:dyDescent="0.2">
      <c r="A47" s="294" t="s">
        <v>92</v>
      </c>
      <c r="B47" s="6" t="s">
        <v>159</v>
      </c>
      <c r="C47" s="55"/>
    </row>
    <row r="48" spans="1:3" ht="12" customHeight="1" x14ac:dyDescent="0.2">
      <c r="A48" s="294" t="s">
        <v>93</v>
      </c>
      <c r="B48" s="6" t="s">
        <v>124</v>
      </c>
      <c r="C48" s="55"/>
    </row>
    <row r="49" spans="1:3" ht="12" customHeight="1" x14ac:dyDescent="0.2">
      <c r="A49" s="294" t="s">
        <v>94</v>
      </c>
      <c r="B49" s="6" t="s">
        <v>160</v>
      </c>
      <c r="C49" s="55"/>
    </row>
    <row r="50" spans="1:3" ht="12" customHeight="1" thickBot="1" x14ac:dyDescent="0.25">
      <c r="A50" s="294" t="s">
        <v>126</v>
      </c>
      <c r="B50" s="6" t="s">
        <v>161</v>
      </c>
      <c r="C50" s="55"/>
    </row>
    <row r="51" spans="1:3" ht="12" customHeight="1" thickBot="1" x14ac:dyDescent="0.25">
      <c r="A51" s="122" t="s">
        <v>17</v>
      </c>
      <c r="B51" s="88" t="s">
        <v>368</v>
      </c>
      <c r="C51" s="203">
        <f>SUM(C52:C54)</f>
        <v>0</v>
      </c>
    </row>
    <row r="52" spans="1:3" s="302" customFormat="1" ht="12" customHeight="1" x14ac:dyDescent="0.2">
      <c r="A52" s="294" t="s">
        <v>97</v>
      </c>
      <c r="B52" s="7" t="s">
        <v>182</v>
      </c>
      <c r="C52" s="52"/>
    </row>
    <row r="53" spans="1:3" ht="12" customHeight="1" x14ac:dyDescent="0.2">
      <c r="A53" s="294" t="s">
        <v>98</v>
      </c>
      <c r="B53" s="6" t="s">
        <v>163</v>
      </c>
      <c r="C53" s="55"/>
    </row>
    <row r="54" spans="1:3" ht="12" customHeight="1" x14ac:dyDescent="0.2">
      <c r="A54" s="294" t="s">
        <v>99</v>
      </c>
      <c r="B54" s="6" t="s">
        <v>56</v>
      </c>
      <c r="C54" s="55"/>
    </row>
    <row r="55" spans="1:3" ht="12" customHeight="1" thickBot="1" x14ac:dyDescent="0.25">
      <c r="A55" s="294" t="s">
        <v>100</v>
      </c>
      <c r="B55" s="6" t="s">
        <v>470</v>
      </c>
      <c r="C55" s="55"/>
    </row>
    <row r="56" spans="1:3" ht="15" customHeight="1" thickBot="1" x14ac:dyDescent="0.25">
      <c r="A56" s="122" t="s">
        <v>18</v>
      </c>
      <c r="B56" s="88" t="s">
        <v>10</v>
      </c>
      <c r="C56" s="207"/>
    </row>
    <row r="57" spans="1:3" ht="13.5" thickBot="1" x14ac:dyDescent="0.25">
      <c r="A57" s="122" t="s">
        <v>19</v>
      </c>
      <c r="B57" s="151" t="s">
        <v>477</v>
      </c>
      <c r="C57" s="222">
        <f>+C45+C51+C56</f>
        <v>0</v>
      </c>
    </row>
    <row r="58" spans="1:3" ht="15" customHeight="1" thickBot="1" x14ac:dyDescent="0.25">
      <c r="C58" s="223"/>
    </row>
    <row r="59" spans="1:3" ht="14.25" customHeight="1" thickBot="1" x14ac:dyDescent="0.25">
      <c r="A59" s="154" t="s">
        <v>465</v>
      </c>
      <c r="B59" s="155"/>
      <c r="C59" s="86"/>
    </row>
    <row r="60" spans="1:3" ht="13.5" thickBot="1" x14ac:dyDescent="0.25">
      <c r="A60" s="154" t="s">
        <v>174</v>
      </c>
      <c r="B60" s="155"/>
      <c r="C60" s="86"/>
    </row>
  </sheetData>
  <sheetProtection formatCells="0"/>
  <customSheetViews>
    <customSheetView guid="{97FEE8B0-D789-49A2-9B6A-B24783AB39CA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C60"/>
  <sheetViews>
    <sheetView zoomScale="145" zoomScaleNormal="145" workbookViewId="0">
      <selection activeCell="B10" sqref="B10"/>
    </sheetView>
  </sheetViews>
  <sheetFormatPr defaultRowHeight="12.75" x14ac:dyDescent="0.2"/>
  <cols>
    <col min="1" max="1" width="13.83203125" style="152" customWidth="1"/>
    <col min="2" max="2" width="79.1640625" style="153" customWidth="1"/>
    <col min="3" max="3" width="25" style="153" customWidth="1"/>
    <col min="4" max="16384" width="9.33203125" style="153"/>
  </cols>
  <sheetData>
    <row r="1" spans="1:3" s="132" customFormat="1" ht="21" customHeight="1" thickBot="1" x14ac:dyDescent="0.25">
      <c r="A1" s="131"/>
      <c r="B1" s="133"/>
      <c r="C1" s="365" t="str">
        <f>+CONCATENATE("9.3.3. melléklet a ……/",LEFT(ÖSSZEFÜGGÉSEK!A5,4),". (….) önkormányzati rendelethez")</f>
        <v>9.3.3. melléklet a ……/2018. (….) önkormányzati rendelethez</v>
      </c>
    </row>
    <row r="2" spans="1:3" s="298" customFormat="1" ht="25.5" customHeight="1" x14ac:dyDescent="0.2">
      <c r="A2" s="256" t="s">
        <v>172</v>
      </c>
      <c r="B2" s="210" t="s">
        <v>175</v>
      </c>
      <c r="C2" s="224" t="s">
        <v>58</v>
      </c>
    </row>
    <row r="3" spans="1:3" s="298" customFormat="1" ht="24.75" thickBot="1" x14ac:dyDescent="0.25">
      <c r="A3" s="292" t="s">
        <v>171</v>
      </c>
      <c r="B3" s="211" t="s">
        <v>478</v>
      </c>
      <c r="C3" s="225" t="s">
        <v>58</v>
      </c>
    </row>
    <row r="4" spans="1:3" s="299" customFormat="1" ht="15.95" customHeight="1" thickBot="1" x14ac:dyDescent="0.3">
      <c r="A4" s="135"/>
      <c r="B4" s="135"/>
      <c r="C4" s="136" t="e">
        <f>'9.3.2. sz. mell'!C4</f>
        <v>#REF!</v>
      </c>
    </row>
    <row r="5" spans="1:3" ht="13.5" thickBot="1" x14ac:dyDescent="0.25">
      <c r="A5" s="257" t="s">
        <v>173</v>
      </c>
      <c r="B5" s="137" t="s">
        <v>508</v>
      </c>
      <c r="C5" s="366" t="s">
        <v>53</v>
      </c>
    </row>
    <row r="6" spans="1:3" s="300" customFormat="1" ht="12.95" customHeight="1" thickBot="1" x14ac:dyDescent="0.25">
      <c r="A6" s="116"/>
      <c r="B6" s="117" t="s">
        <v>443</v>
      </c>
      <c r="C6" s="118" t="s">
        <v>444</v>
      </c>
    </row>
    <row r="7" spans="1:3" s="300" customFormat="1" ht="15.95" customHeight="1" thickBot="1" x14ac:dyDescent="0.25">
      <c r="A7" s="139"/>
      <c r="B7" s="140" t="s">
        <v>54</v>
      </c>
      <c r="C7" s="141"/>
    </row>
    <row r="8" spans="1:3" s="226" customFormat="1" ht="12" customHeight="1" thickBot="1" x14ac:dyDescent="0.25">
      <c r="A8" s="116" t="s">
        <v>16</v>
      </c>
      <c r="B8" s="142" t="s">
        <v>466</v>
      </c>
      <c r="C8" s="203">
        <f>SUM(C9:C19)</f>
        <v>0</v>
      </c>
    </row>
    <row r="9" spans="1:3" s="226" customFormat="1" ht="12" customHeight="1" x14ac:dyDescent="0.2">
      <c r="A9" s="293" t="s">
        <v>91</v>
      </c>
      <c r="B9" s="8" t="s">
        <v>225</v>
      </c>
      <c r="C9" s="215"/>
    </row>
    <row r="10" spans="1:3" s="226" customFormat="1" ht="12" customHeight="1" x14ac:dyDescent="0.2">
      <c r="A10" s="294" t="s">
        <v>92</v>
      </c>
      <c r="B10" s="6" t="s">
        <v>226</v>
      </c>
      <c r="C10" s="201"/>
    </row>
    <row r="11" spans="1:3" s="226" customFormat="1" ht="12" customHeight="1" x14ac:dyDescent="0.2">
      <c r="A11" s="294" t="s">
        <v>93</v>
      </c>
      <c r="B11" s="6" t="s">
        <v>227</v>
      </c>
      <c r="C11" s="201"/>
    </row>
    <row r="12" spans="1:3" s="226" customFormat="1" ht="12" customHeight="1" x14ac:dyDescent="0.2">
      <c r="A12" s="294" t="s">
        <v>94</v>
      </c>
      <c r="B12" s="6" t="s">
        <v>228</v>
      </c>
      <c r="C12" s="201"/>
    </row>
    <row r="13" spans="1:3" s="226" customFormat="1" ht="12" customHeight="1" x14ac:dyDescent="0.2">
      <c r="A13" s="294" t="s">
        <v>126</v>
      </c>
      <c r="B13" s="6" t="s">
        <v>229</v>
      </c>
      <c r="C13" s="201"/>
    </row>
    <row r="14" spans="1:3" s="226" customFormat="1" ht="12" customHeight="1" x14ac:dyDescent="0.2">
      <c r="A14" s="294" t="s">
        <v>95</v>
      </c>
      <c r="B14" s="6" t="s">
        <v>351</v>
      </c>
      <c r="C14" s="201"/>
    </row>
    <row r="15" spans="1:3" s="226" customFormat="1" ht="12" customHeight="1" x14ac:dyDescent="0.2">
      <c r="A15" s="294" t="s">
        <v>96</v>
      </c>
      <c r="B15" s="5" t="s">
        <v>352</v>
      </c>
      <c r="C15" s="201"/>
    </row>
    <row r="16" spans="1:3" s="226" customFormat="1" ht="12" customHeight="1" x14ac:dyDescent="0.2">
      <c r="A16" s="294" t="s">
        <v>106</v>
      </c>
      <c r="B16" s="6" t="s">
        <v>232</v>
      </c>
      <c r="C16" s="216"/>
    </row>
    <row r="17" spans="1:3" s="301" customFormat="1" ht="12" customHeight="1" x14ac:dyDescent="0.2">
      <c r="A17" s="294" t="s">
        <v>107</v>
      </c>
      <c r="B17" s="6" t="s">
        <v>233</v>
      </c>
      <c r="C17" s="201"/>
    </row>
    <row r="18" spans="1:3" s="301" customFormat="1" ht="12" customHeight="1" x14ac:dyDescent="0.2">
      <c r="A18" s="294" t="s">
        <v>108</v>
      </c>
      <c r="B18" s="6" t="s">
        <v>386</v>
      </c>
      <c r="C18" s="202"/>
    </row>
    <row r="19" spans="1:3" s="301" customFormat="1" ht="12" customHeight="1" thickBot="1" x14ac:dyDescent="0.25">
      <c r="A19" s="294" t="s">
        <v>109</v>
      </c>
      <c r="B19" s="5" t="s">
        <v>234</v>
      </c>
      <c r="C19" s="202"/>
    </row>
    <row r="20" spans="1:3" s="226" customFormat="1" ht="12" customHeight="1" thickBot="1" x14ac:dyDescent="0.25">
      <c r="A20" s="116" t="s">
        <v>17</v>
      </c>
      <c r="B20" s="142" t="s">
        <v>353</v>
      </c>
      <c r="C20" s="203">
        <f>SUM(C21:C23)</f>
        <v>0</v>
      </c>
    </row>
    <row r="21" spans="1:3" s="301" customFormat="1" ht="12" customHeight="1" x14ac:dyDescent="0.2">
      <c r="A21" s="294" t="s">
        <v>97</v>
      </c>
      <c r="B21" s="7" t="s">
        <v>206</v>
      </c>
      <c r="C21" s="201"/>
    </row>
    <row r="22" spans="1:3" s="301" customFormat="1" ht="12" customHeight="1" x14ac:dyDescent="0.2">
      <c r="A22" s="294" t="s">
        <v>98</v>
      </c>
      <c r="B22" s="6" t="s">
        <v>354</v>
      </c>
      <c r="C22" s="201"/>
    </row>
    <row r="23" spans="1:3" s="301" customFormat="1" ht="12" customHeight="1" x14ac:dyDescent="0.2">
      <c r="A23" s="294" t="s">
        <v>99</v>
      </c>
      <c r="B23" s="6" t="s">
        <v>355</v>
      </c>
      <c r="C23" s="201"/>
    </row>
    <row r="24" spans="1:3" s="301" customFormat="1" ht="12" customHeight="1" thickBot="1" x14ac:dyDescent="0.25">
      <c r="A24" s="294" t="s">
        <v>100</v>
      </c>
      <c r="B24" s="6" t="s">
        <v>471</v>
      </c>
      <c r="C24" s="201"/>
    </row>
    <row r="25" spans="1:3" s="301" customFormat="1" ht="12" customHeight="1" thickBot="1" x14ac:dyDescent="0.25">
      <c r="A25" s="122" t="s">
        <v>18</v>
      </c>
      <c r="B25" s="88" t="s">
        <v>150</v>
      </c>
      <c r="C25" s="207"/>
    </row>
    <row r="26" spans="1:3" s="301" customFormat="1" ht="12" customHeight="1" thickBot="1" x14ac:dyDescent="0.25">
      <c r="A26" s="122" t="s">
        <v>19</v>
      </c>
      <c r="B26" s="88" t="s">
        <v>356</v>
      </c>
      <c r="C26" s="203">
        <f>+C27+C28</f>
        <v>0</v>
      </c>
    </row>
    <row r="27" spans="1:3" s="301" customFormat="1" ht="12" customHeight="1" x14ac:dyDescent="0.2">
      <c r="A27" s="295" t="s">
        <v>216</v>
      </c>
      <c r="B27" s="296" t="s">
        <v>354</v>
      </c>
      <c r="C27" s="52"/>
    </row>
    <row r="28" spans="1:3" s="301" customFormat="1" ht="12" customHeight="1" x14ac:dyDescent="0.2">
      <c r="A28" s="295" t="s">
        <v>217</v>
      </c>
      <c r="B28" s="297" t="s">
        <v>357</v>
      </c>
      <c r="C28" s="204"/>
    </row>
    <row r="29" spans="1:3" s="301" customFormat="1" ht="12" customHeight="1" thickBot="1" x14ac:dyDescent="0.25">
      <c r="A29" s="294" t="s">
        <v>218</v>
      </c>
      <c r="B29" s="103" t="s">
        <v>472</v>
      </c>
      <c r="C29" s="59"/>
    </row>
    <row r="30" spans="1:3" s="301" customFormat="1" ht="12" customHeight="1" thickBot="1" x14ac:dyDescent="0.25">
      <c r="A30" s="122" t="s">
        <v>20</v>
      </c>
      <c r="B30" s="88" t="s">
        <v>358</v>
      </c>
      <c r="C30" s="203">
        <f>+C31+C32+C33</f>
        <v>0</v>
      </c>
    </row>
    <row r="31" spans="1:3" s="301" customFormat="1" ht="12" customHeight="1" x14ac:dyDescent="0.2">
      <c r="A31" s="295" t="s">
        <v>84</v>
      </c>
      <c r="B31" s="296" t="s">
        <v>239</v>
      </c>
      <c r="C31" s="52"/>
    </row>
    <row r="32" spans="1:3" s="301" customFormat="1" ht="12" customHeight="1" x14ac:dyDescent="0.2">
      <c r="A32" s="295" t="s">
        <v>85</v>
      </c>
      <c r="B32" s="297" t="s">
        <v>240</v>
      </c>
      <c r="C32" s="204"/>
    </row>
    <row r="33" spans="1:3" s="301" customFormat="1" ht="12" customHeight="1" thickBot="1" x14ac:dyDescent="0.25">
      <c r="A33" s="294" t="s">
        <v>86</v>
      </c>
      <c r="B33" s="103" t="s">
        <v>241</v>
      </c>
      <c r="C33" s="59"/>
    </row>
    <row r="34" spans="1:3" s="226" customFormat="1" ht="12" customHeight="1" thickBot="1" x14ac:dyDescent="0.25">
      <c r="A34" s="122" t="s">
        <v>21</v>
      </c>
      <c r="B34" s="88" t="s">
        <v>327</v>
      </c>
      <c r="C34" s="207"/>
    </row>
    <row r="35" spans="1:3" s="226" customFormat="1" ht="12" customHeight="1" thickBot="1" x14ac:dyDescent="0.25">
      <c r="A35" s="122" t="s">
        <v>22</v>
      </c>
      <c r="B35" s="88" t="s">
        <v>359</v>
      </c>
      <c r="C35" s="217"/>
    </row>
    <row r="36" spans="1:3" s="226" customFormat="1" ht="12" customHeight="1" thickBot="1" x14ac:dyDescent="0.25">
      <c r="A36" s="116" t="s">
        <v>23</v>
      </c>
      <c r="B36" s="88" t="s">
        <v>473</v>
      </c>
      <c r="C36" s="218">
        <f>+C8+C20+C25+C26+C30+C34+C35</f>
        <v>0</v>
      </c>
    </row>
    <row r="37" spans="1:3" s="226" customFormat="1" ht="12" customHeight="1" thickBot="1" x14ac:dyDescent="0.25">
      <c r="A37" s="143" t="s">
        <v>24</v>
      </c>
      <c r="B37" s="88" t="s">
        <v>361</v>
      </c>
      <c r="C37" s="218">
        <f>+C38+C39+C40</f>
        <v>0</v>
      </c>
    </row>
    <row r="38" spans="1:3" s="226" customFormat="1" ht="12" customHeight="1" x14ac:dyDescent="0.2">
      <c r="A38" s="295" t="s">
        <v>362</v>
      </c>
      <c r="B38" s="296" t="s">
        <v>189</v>
      </c>
      <c r="C38" s="52"/>
    </row>
    <row r="39" spans="1:3" s="226" customFormat="1" ht="12" customHeight="1" x14ac:dyDescent="0.2">
      <c r="A39" s="295" t="s">
        <v>363</v>
      </c>
      <c r="B39" s="297" t="s">
        <v>0</v>
      </c>
      <c r="C39" s="204"/>
    </row>
    <row r="40" spans="1:3" s="301" customFormat="1" ht="12" customHeight="1" thickBot="1" x14ac:dyDescent="0.25">
      <c r="A40" s="294" t="s">
        <v>364</v>
      </c>
      <c r="B40" s="103" t="s">
        <v>365</v>
      </c>
      <c r="C40" s="59"/>
    </row>
    <row r="41" spans="1:3" s="301" customFormat="1" ht="15" customHeight="1" thickBot="1" x14ac:dyDescent="0.25">
      <c r="A41" s="143" t="s">
        <v>25</v>
      </c>
      <c r="B41" s="144" t="s">
        <v>366</v>
      </c>
      <c r="C41" s="221">
        <f>+C36+C37</f>
        <v>0</v>
      </c>
    </row>
    <row r="42" spans="1:3" s="301" customFormat="1" ht="15" customHeight="1" x14ac:dyDescent="0.2">
      <c r="A42" s="145"/>
      <c r="B42" s="146"/>
      <c r="C42" s="219"/>
    </row>
    <row r="43" spans="1:3" ht="13.5" thickBot="1" x14ac:dyDescent="0.25">
      <c r="A43" s="147"/>
      <c r="B43" s="148"/>
      <c r="C43" s="220"/>
    </row>
    <row r="44" spans="1:3" s="300" customFormat="1" ht="16.5" customHeight="1" thickBot="1" x14ac:dyDescent="0.25">
      <c r="A44" s="149"/>
      <c r="B44" s="150" t="s">
        <v>55</v>
      </c>
      <c r="C44" s="221"/>
    </row>
    <row r="45" spans="1:3" s="302" customFormat="1" ht="12" customHeight="1" thickBot="1" x14ac:dyDescent="0.25">
      <c r="A45" s="122" t="s">
        <v>16</v>
      </c>
      <c r="B45" s="88" t="s">
        <v>367</v>
      </c>
      <c r="C45" s="203">
        <f>SUM(C46:C50)</f>
        <v>0</v>
      </c>
    </row>
    <row r="46" spans="1:3" ht="12" customHeight="1" x14ac:dyDescent="0.2">
      <c r="A46" s="294" t="s">
        <v>91</v>
      </c>
      <c r="B46" s="7" t="s">
        <v>47</v>
      </c>
      <c r="C46" s="52"/>
    </row>
    <row r="47" spans="1:3" ht="12" customHeight="1" x14ac:dyDescent="0.2">
      <c r="A47" s="294" t="s">
        <v>92</v>
      </c>
      <c r="B47" s="6" t="s">
        <v>159</v>
      </c>
      <c r="C47" s="55"/>
    </row>
    <row r="48" spans="1:3" ht="12" customHeight="1" x14ac:dyDescent="0.2">
      <c r="A48" s="294" t="s">
        <v>93</v>
      </c>
      <c r="B48" s="6" t="s">
        <v>124</v>
      </c>
      <c r="C48" s="55"/>
    </row>
    <row r="49" spans="1:3" ht="12" customHeight="1" x14ac:dyDescent="0.2">
      <c r="A49" s="294" t="s">
        <v>94</v>
      </c>
      <c r="B49" s="6" t="s">
        <v>160</v>
      </c>
      <c r="C49" s="55"/>
    </row>
    <row r="50" spans="1:3" ht="12" customHeight="1" thickBot="1" x14ac:dyDescent="0.25">
      <c r="A50" s="294" t="s">
        <v>126</v>
      </c>
      <c r="B50" s="6" t="s">
        <v>161</v>
      </c>
      <c r="C50" s="55"/>
    </row>
    <row r="51" spans="1:3" ht="12" customHeight="1" thickBot="1" x14ac:dyDescent="0.25">
      <c r="A51" s="122" t="s">
        <v>17</v>
      </c>
      <c r="B51" s="88" t="s">
        <v>368</v>
      </c>
      <c r="C51" s="203">
        <f>SUM(C52:C54)</f>
        <v>0</v>
      </c>
    </row>
    <row r="52" spans="1:3" s="302" customFormat="1" ht="12" customHeight="1" x14ac:dyDescent="0.2">
      <c r="A52" s="294" t="s">
        <v>97</v>
      </c>
      <c r="B52" s="7" t="s">
        <v>182</v>
      </c>
      <c r="C52" s="52"/>
    </row>
    <row r="53" spans="1:3" ht="12" customHeight="1" x14ac:dyDescent="0.2">
      <c r="A53" s="294" t="s">
        <v>98</v>
      </c>
      <c r="B53" s="6" t="s">
        <v>163</v>
      </c>
      <c r="C53" s="55"/>
    </row>
    <row r="54" spans="1:3" ht="12" customHeight="1" x14ac:dyDescent="0.2">
      <c r="A54" s="294" t="s">
        <v>99</v>
      </c>
      <c r="B54" s="6" t="s">
        <v>56</v>
      </c>
      <c r="C54" s="55"/>
    </row>
    <row r="55" spans="1:3" ht="12" customHeight="1" thickBot="1" x14ac:dyDescent="0.25">
      <c r="A55" s="294" t="s">
        <v>100</v>
      </c>
      <c r="B55" s="6" t="s">
        <v>470</v>
      </c>
      <c r="C55" s="55"/>
    </row>
    <row r="56" spans="1:3" ht="15" customHeight="1" thickBot="1" x14ac:dyDescent="0.25">
      <c r="A56" s="122" t="s">
        <v>18</v>
      </c>
      <c r="B56" s="88" t="s">
        <v>10</v>
      </c>
      <c r="C56" s="207"/>
    </row>
    <row r="57" spans="1:3" ht="13.5" thickBot="1" x14ac:dyDescent="0.25">
      <c r="A57" s="122" t="s">
        <v>19</v>
      </c>
      <c r="B57" s="151" t="s">
        <v>477</v>
      </c>
      <c r="C57" s="222">
        <f>+C45+C51+C56</f>
        <v>0</v>
      </c>
    </row>
    <row r="58" spans="1:3" ht="15" customHeight="1" thickBot="1" x14ac:dyDescent="0.25">
      <c r="C58" s="223"/>
    </row>
    <row r="59" spans="1:3" ht="14.25" customHeight="1" thickBot="1" x14ac:dyDescent="0.25">
      <c r="A59" s="154" t="s">
        <v>465</v>
      </c>
      <c r="B59" s="155"/>
      <c r="C59" s="86"/>
    </row>
    <row r="60" spans="1:3" ht="13.5" thickBot="1" x14ac:dyDescent="0.25">
      <c r="A60" s="154" t="s">
        <v>174</v>
      </c>
      <c r="B60" s="155"/>
      <c r="C60" s="86"/>
    </row>
  </sheetData>
  <sheetProtection formatCells="0"/>
  <customSheetViews>
    <customSheetView guid="{97FEE8B0-D789-49A2-9B6A-B24783AB39CA}" scale="145">
      <selection activeCell="E16" sqref="E1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  <pageSetUpPr fitToPage="1"/>
  </sheetPr>
  <dimension ref="A1:M174"/>
  <sheetViews>
    <sheetView tabSelected="1" zoomScale="115" zoomScaleNormal="115" zoomScaleSheetLayoutView="100" zoomScalePageLayoutView="80" workbookViewId="0">
      <selection activeCell="C94" sqref="C94"/>
    </sheetView>
  </sheetViews>
  <sheetFormatPr defaultRowHeight="15.75" x14ac:dyDescent="0.25"/>
  <cols>
    <col min="1" max="1" width="3.6640625" style="553" bestFit="1" customWidth="1"/>
    <col min="2" max="2" width="6.83203125" style="239" customWidth="1"/>
    <col min="3" max="3" width="61.6640625" style="239" customWidth="1"/>
    <col min="4" max="4" width="15.1640625" style="240" customWidth="1"/>
    <col min="5" max="6" width="13.83203125" style="240" customWidth="1"/>
    <col min="7" max="7" width="15.5" style="240" bestFit="1" customWidth="1"/>
    <col min="8" max="8" width="9" style="262" customWidth="1"/>
    <col min="9" max="16384" width="9.33203125" style="262"/>
  </cols>
  <sheetData>
    <row r="1" spans="1:7" x14ac:dyDescent="0.25">
      <c r="A1" s="695" t="s">
        <v>896</v>
      </c>
      <c r="B1" s="695"/>
      <c r="C1" s="695"/>
      <c r="D1" s="695"/>
      <c r="E1" s="695"/>
      <c r="F1" s="695"/>
      <c r="G1" s="695"/>
    </row>
    <row r="2" spans="1:7" ht="15.95" customHeight="1" x14ac:dyDescent="0.25">
      <c r="B2" s="696"/>
      <c r="C2" s="696"/>
      <c r="D2" s="696"/>
      <c r="E2" s="696"/>
      <c r="F2" s="696"/>
      <c r="G2" s="696"/>
    </row>
    <row r="3" spans="1:7" s="553" customFormat="1" ht="15.95" customHeight="1" x14ac:dyDescent="0.2">
      <c r="A3" s="554"/>
      <c r="B3" s="572" t="s">
        <v>443</v>
      </c>
      <c r="C3" s="572" t="s">
        <v>444</v>
      </c>
      <c r="D3" s="572" t="s">
        <v>445</v>
      </c>
      <c r="E3" s="572" t="s">
        <v>447</v>
      </c>
      <c r="F3" s="572"/>
      <c r="G3" s="572" t="s">
        <v>446</v>
      </c>
    </row>
    <row r="4" spans="1:7" ht="38.1" customHeight="1" x14ac:dyDescent="0.25">
      <c r="A4" s="554">
        <v>1</v>
      </c>
      <c r="B4" s="555" t="s">
        <v>62</v>
      </c>
      <c r="C4" s="555" t="s">
        <v>15</v>
      </c>
      <c r="D4" s="555" t="s">
        <v>599</v>
      </c>
      <c r="E4" s="555" t="s">
        <v>897</v>
      </c>
      <c r="F4" s="555" t="s">
        <v>595</v>
      </c>
      <c r="G4" s="555" t="s">
        <v>594</v>
      </c>
    </row>
    <row r="5" spans="1:7" s="553" customFormat="1" ht="12" customHeight="1" x14ac:dyDescent="0.2">
      <c r="A5" s="554">
        <v>2</v>
      </c>
      <c r="B5" s="582"/>
      <c r="C5" s="582" t="s">
        <v>443</v>
      </c>
      <c r="D5" s="582" t="s">
        <v>444</v>
      </c>
      <c r="E5" s="582" t="s">
        <v>445</v>
      </c>
      <c r="F5" s="582"/>
      <c r="G5" s="582" t="s">
        <v>448</v>
      </c>
    </row>
    <row r="6" spans="1:7" s="264" customFormat="1" ht="12" customHeight="1" x14ac:dyDescent="0.2">
      <c r="A6" s="554">
        <v>3</v>
      </c>
      <c r="B6" s="556" t="s">
        <v>16</v>
      </c>
      <c r="C6" s="556" t="s">
        <v>201</v>
      </c>
      <c r="D6" s="557">
        <f>+D7+D8+D9+D10+D11+D12</f>
        <v>357424552</v>
      </c>
      <c r="E6" s="557">
        <f t="shared" ref="E6:G6" si="0">+E7+E8+E9+E10+E11+E12</f>
        <v>22237511</v>
      </c>
      <c r="F6" s="557">
        <f t="shared" si="0"/>
        <v>23945977</v>
      </c>
      <c r="G6" s="557">
        <f t="shared" si="0"/>
        <v>403608040</v>
      </c>
    </row>
    <row r="7" spans="1:7" s="264" customFormat="1" ht="12" customHeight="1" x14ac:dyDescent="0.2">
      <c r="A7" s="554">
        <v>4</v>
      </c>
      <c r="B7" s="558" t="s">
        <v>91</v>
      </c>
      <c r="C7" s="563" t="s">
        <v>202</v>
      </c>
      <c r="D7" s="249">
        <f>SUM('3.1. sz. mell'!D8,'3.2. sz. mell'!D8,'3.3. sz. mell'!D8,'3.4.sz. mell.'!D8)</f>
        <v>156058158</v>
      </c>
      <c r="E7" s="249">
        <f>SUM('3.1. sz. mell'!E8,'3.2. sz. mell'!E8,'3.3. sz. mell'!E8,'3.4.sz. mell.'!E8)</f>
        <v>145192</v>
      </c>
      <c r="F7" s="249">
        <f>G7-E7-D7</f>
        <v>3966734</v>
      </c>
      <c r="G7" s="249">
        <v>160170084</v>
      </c>
    </row>
    <row r="8" spans="1:7" s="264" customFormat="1" ht="12" customHeight="1" x14ac:dyDescent="0.2">
      <c r="A8" s="554">
        <v>5</v>
      </c>
      <c r="B8" s="558" t="s">
        <v>92</v>
      </c>
      <c r="C8" s="563" t="s">
        <v>203</v>
      </c>
      <c r="D8" s="249">
        <f>SUM('3.1. sz. mell'!D9,'3.2. sz. mell'!D9,'3.3. sz. mell'!D9,'3.4.sz. mell.'!D9)</f>
        <v>85109716</v>
      </c>
      <c r="E8" s="249">
        <f>SUM('3.1. sz. mell'!E9,'3.2. sz. mell'!E9,'3.3. sz. mell'!E9,'3.4.sz. mell.'!E9)</f>
        <v>0</v>
      </c>
      <c r="F8" s="249">
        <f t="shared" ref="F8:F12" si="1">G8-E8-D8</f>
        <v>750834</v>
      </c>
      <c r="G8" s="249">
        <v>85860550</v>
      </c>
    </row>
    <row r="9" spans="1:7" s="264" customFormat="1" ht="12" customHeight="1" x14ac:dyDescent="0.2">
      <c r="A9" s="554">
        <v>6</v>
      </c>
      <c r="B9" s="558" t="s">
        <v>93</v>
      </c>
      <c r="C9" s="563" t="s">
        <v>497</v>
      </c>
      <c r="D9" s="249">
        <f>SUM('3.1. sz. mell'!D10,'3.2. sz. mell'!D10,'3.3. sz. mell'!D10,'3.4.sz. mell.'!D10)</f>
        <v>109919908</v>
      </c>
      <c r="E9" s="249">
        <f>SUM('3.1. sz. mell'!E10,'3.2. sz. mell'!E10,'3.3. sz. mell'!E10,'3.4.sz. mell.'!E10)</f>
        <v>2652319</v>
      </c>
      <c r="F9" s="249">
        <f t="shared" si="1"/>
        <v>18092211</v>
      </c>
      <c r="G9" s="249">
        <v>130664438</v>
      </c>
    </row>
    <row r="10" spans="1:7" s="264" customFormat="1" ht="12" customHeight="1" x14ac:dyDescent="0.2">
      <c r="A10" s="554">
        <v>7</v>
      </c>
      <c r="B10" s="558" t="s">
        <v>94</v>
      </c>
      <c r="C10" s="563" t="s">
        <v>204</v>
      </c>
      <c r="D10" s="249">
        <f>SUM('3.1. sz. mell'!D11,'3.2. sz. mell'!D11,'3.3. sz. mell'!D11,'3.4.sz. mell.'!D11)</f>
        <v>6336770</v>
      </c>
      <c r="E10" s="249">
        <f>SUM('3.1. sz. mell'!E11,'3.2. sz. mell'!E11,'3.3. sz. mell'!E11,'3.4.sz. mell.'!E11)</f>
        <v>0</v>
      </c>
      <c r="F10" s="249">
        <f t="shared" si="1"/>
        <v>1136198</v>
      </c>
      <c r="G10" s="249">
        <v>7472968</v>
      </c>
    </row>
    <row r="11" spans="1:7" s="264" customFormat="1" ht="12" customHeight="1" x14ac:dyDescent="0.2">
      <c r="A11" s="554">
        <v>8</v>
      </c>
      <c r="B11" s="558" t="s">
        <v>126</v>
      </c>
      <c r="C11" s="564" t="s">
        <v>382</v>
      </c>
      <c r="D11" s="249">
        <f>SUM('3.1. sz. mell'!D12,'3.2. sz. mell'!D12,'3.3. sz. mell'!D12,'3.4.sz. mell.'!D12)</f>
        <v>0</v>
      </c>
      <c r="E11" s="249">
        <f>SUM('3.1. sz. mell'!E12,'3.2. sz. mell'!E12,'3.3. sz. mell'!E12,'3.4.sz. mell.'!E12)</f>
        <v>19440000</v>
      </c>
      <c r="F11" s="249">
        <f t="shared" si="1"/>
        <v>0</v>
      </c>
      <c r="G11" s="249">
        <f>SUM('3.1. sz. mell'!G12,'3.2. sz. mell'!G12,'3.3. sz. mell'!G12,'3.4.sz. mell.'!G12)</f>
        <v>19440000</v>
      </c>
    </row>
    <row r="12" spans="1:7" s="264" customFormat="1" ht="12" customHeight="1" x14ac:dyDescent="0.2">
      <c r="A12" s="554">
        <v>9</v>
      </c>
      <c r="B12" s="558" t="s">
        <v>95</v>
      </c>
      <c r="C12" s="564" t="s">
        <v>383</v>
      </c>
      <c r="D12" s="249">
        <f>SUM('3.1. sz. mell'!D13,'3.2. sz. mell'!D13,'3.3. sz. mell'!D13,'3.4.sz. mell.'!D13)</f>
        <v>0</v>
      </c>
      <c r="E12" s="249">
        <f>SUM('3.1. sz. mell'!E13,'3.2. sz. mell'!E13,'3.3. sz. mell'!E13,'3.4.sz. mell.'!E13)</f>
        <v>0</v>
      </c>
      <c r="F12" s="249">
        <f t="shared" si="1"/>
        <v>0</v>
      </c>
      <c r="G12" s="249"/>
    </row>
    <row r="13" spans="1:7" s="264" customFormat="1" ht="21" x14ac:dyDescent="0.2">
      <c r="A13" s="554">
        <v>10</v>
      </c>
      <c r="B13" s="556" t="s">
        <v>17</v>
      </c>
      <c r="C13" s="565" t="s">
        <v>205</v>
      </c>
      <c r="D13" s="557">
        <f>+D14+D15+D16+D17+D18</f>
        <v>16591040</v>
      </c>
      <c r="E13" s="557">
        <f t="shared" ref="E13:G13" si="2">+E14+E15+E16+E17+E18</f>
        <v>2407231</v>
      </c>
      <c r="F13" s="557">
        <f t="shared" si="2"/>
        <v>51440938</v>
      </c>
      <c r="G13" s="557">
        <f t="shared" si="2"/>
        <v>70439209</v>
      </c>
    </row>
    <row r="14" spans="1:7" s="264" customFormat="1" ht="12" customHeight="1" x14ac:dyDescent="0.2">
      <c r="A14" s="554">
        <v>11</v>
      </c>
      <c r="B14" s="558" t="s">
        <v>97</v>
      </c>
      <c r="C14" s="563" t="s">
        <v>206</v>
      </c>
      <c r="D14" s="249">
        <f>SUM('3.2. sz. mell'!D15,'3.3. sz. mell'!D15,'3.4.sz. mell.'!D15,'3.1. sz. mell'!D15)</f>
        <v>0</v>
      </c>
      <c r="E14" s="249">
        <f>SUM('3.2. sz. mell'!E15,'3.3. sz. mell'!E15,'3.4.sz. mell.'!E15,'3.1. sz. mell'!E15)</f>
        <v>0</v>
      </c>
      <c r="F14" s="249"/>
      <c r="G14" s="249">
        <f>SUM('3.2. sz. mell'!G15,'3.3. sz. mell'!G15,'3.4.sz. mell.'!G15,'3.1. sz. mell'!G15)</f>
        <v>0</v>
      </c>
    </row>
    <row r="15" spans="1:7" s="264" customFormat="1" ht="12" customHeight="1" x14ac:dyDescent="0.2">
      <c r="A15" s="554">
        <v>12</v>
      </c>
      <c r="B15" s="558" t="s">
        <v>98</v>
      </c>
      <c r="C15" s="563" t="s">
        <v>207</v>
      </c>
      <c r="D15" s="249">
        <f>SUM('3.2. sz. mell'!D16,'3.3. sz. mell'!D16,'3.4.sz. mell.'!D16,'3.1. sz. mell'!D16)</f>
        <v>0</v>
      </c>
      <c r="E15" s="249">
        <f>SUM('3.2. sz. mell'!E16,'3.3. sz. mell'!E16,'3.4.sz. mell.'!E16,'3.1. sz. mell'!E16)</f>
        <v>0</v>
      </c>
      <c r="F15" s="249"/>
      <c r="G15" s="249">
        <f>SUM('3.2. sz. mell'!G16,'3.3. sz. mell'!G16,'3.4.sz. mell.'!G16,'3.1. sz. mell'!G16)</f>
        <v>0</v>
      </c>
    </row>
    <row r="16" spans="1:7" s="264" customFormat="1" ht="12" customHeight="1" x14ac:dyDescent="0.2">
      <c r="A16" s="554">
        <v>13</v>
      </c>
      <c r="B16" s="558" t="s">
        <v>99</v>
      </c>
      <c r="C16" s="563" t="s">
        <v>374</v>
      </c>
      <c r="D16" s="249">
        <f>SUM('3.2. sz. mell'!D17,'3.3. sz. mell'!D17,'3.4.sz. mell.'!D17,'3.1. sz. mell'!D17)</f>
        <v>0</v>
      </c>
      <c r="E16" s="249">
        <f>SUM('3.2. sz. mell'!E17,'3.3. sz. mell'!E17,'3.4.sz. mell.'!E17,'3.1. sz. mell'!E17)</f>
        <v>0</v>
      </c>
      <c r="F16" s="249"/>
      <c r="G16" s="249">
        <f>SUM('3.2. sz. mell'!G17,'3.3. sz. mell'!G17,'3.4.sz. mell.'!G17,'3.1. sz. mell'!G17)</f>
        <v>0</v>
      </c>
    </row>
    <row r="17" spans="1:7" s="264" customFormat="1" ht="12" customHeight="1" x14ac:dyDescent="0.2">
      <c r="A17" s="554">
        <v>14</v>
      </c>
      <c r="B17" s="558" t="s">
        <v>100</v>
      </c>
      <c r="C17" s="563" t="s">
        <v>375</v>
      </c>
      <c r="D17" s="249">
        <f>SUM('3.2. sz. mell'!D18,'3.3. sz. mell'!D18,'3.4.sz. mell.'!D18,'3.1. sz. mell'!D18)</f>
        <v>0</v>
      </c>
      <c r="E17" s="249">
        <f>SUM('3.2. sz. mell'!E18,'3.3. sz. mell'!E18,'3.4.sz. mell.'!E18,'3.1. sz. mell'!E18)</f>
        <v>0</v>
      </c>
      <c r="F17" s="249"/>
      <c r="G17" s="249">
        <f>SUM('3.2. sz. mell'!G18,'3.3. sz. mell'!G18,'3.4.sz. mell.'!G18,'3.1. sz. mell'!G18)</f>
        <v>0</v>
      </c>
    </row>
    <row r="18" spans="1:7" s="264" customFormat="1" ht="12" customHeight="1" x14ac:dyDescent="0.2">
      <c r="A18" s="554">
        <v>15</v>
      </c>
      <c r="B18" s="558" t="s">
        <v>101</v>
      </c>
      <c r="C18" s="563" t="s">
        <v>208</v>
      </c>
      <c r="D18" s="249">
        <f>SUM('3.2. sz. mell'!D19,'3.3. sz. mell'!D19,'3.4.sz. mell.'!D19,'3.1. sz. mell'!D19)</f>
        <v>16591040</v>
      </c>
      <c r="E18" s="249">
        <f>SUM('3.2. sz. mell'!E19,'3.3. sz. mell'!E19,'3.4.sz. mell.'!E19,'3.1. sz. mell'!E19)</f>
        <v>2407231</v>
      </c>
      <c r="F18" s="249">
        <f>G18-E18-D18</f>
        <v>51440938</v>
      </c>
      <c r="G18" s="249">
        <v>70439209</v>
      </c>
    </row>
    <row r="19" spans="1:7" s="264" customFormat="1" ht="12" customHeight="1" x14ac:dyDescent="0.2">
      <c r="A19" s="554">
        <v>16</v>
      </c>
      <c r="B19" s="558" t="s">
        <v>110</v>
      </c>
      <c r="C19" s="564" t="s">
        <v>209</v>
      </c>
      <c r="D19" s="249"/>
      <c r="E19" s="249"/>
      <c r="F19" s="249"/>
      <c r="G19" s="249"/>
    </row>
    <row r="20" spans="1:7" s="264" customFormat="1" ht="20.25" customHeight="1" x14ac:dyDescent="0.2">
      <c r="A20" s="554">
        <v>17</v>
      </c>
      <c r="B20" s="556" t="s">
        <v>18</v>
      </c>
      <c r="C20" s="556" t="s">
        <v>210</v>
      </c>
      <c r="D20" s="557">
        <f>+D21+D22+D23+D24+D25</f>
        <v>0</v>
      </c>
      <c r="E20" s="557">
        <f>+E21+E22+E23+E24+E25</f>
        <v>152000000</v>
      </c>
      <c r="F20" s="557">
        <f t="shared" ref="F20:G20" si="3">+F21+F22+F23+F24+F25</f>
        <v>561951105</v>
      </c>
      <c r="G20" s="557">
        <f t="shared" si="3"/>
        <v>713951105</v>
      </c>
    </row>
    <row r="21" spans="1:7" s="264" customFormat="1" ht="12" customHeight="1" x14ac:dyDescent="0.2">
      <c r="A21" s="554">
        <v>18</v>
      </c>
      <c r="B21" s="558" t="s">
        <v>80</v>
      </c>
      <c r="C21" s="563" t="s">
        <v>211</v>
      </c>
      <c r="D21" s="249">
        <f>SUM('3.1. sz. mell'!D22,'3.2. sz. mell'!D22,'3.3. sz. mell'!D22,'3.4.sz. mell.'!D22)</f>
        <v>0</v>
      </c>
      <c r="E21" s="249">
        <f>SUM('3.1. sz. mell'!E22,'3.2. sz. mell'!E22,'3.3. sz. mell'!E22,'3.4.sz. mell.'!E22)</f>
        <v>152000000</v>
      </c>
      <c r="F21" s="249">
        <f>G21-E21</f>
        <v>99934355</v>
      </c>
      <c r="G21" s="249">
        <v>251934355</v>
      </c>
    </row>
    <row r="22" spans="1:7" s="264" customFormat="1" ht="12" customHeight="1" x14ac:dyDescent="0.2">
      <c r="A22" s="554">
        <v>19</v>
      </c>
      <c r="B22" s="558" t="s">
        <v>81</v>
      </c>
      <c r="C22" s="563" t="s">
        <v>212</v>
      </c>
      <c r="D22" s="249">
        <f>SUM('3.1. sz. mell'!D23,'3.2. sz. mell'!D23,'3.3. sz. mell'!D23,'3.4.sz. mell.'!D23)</f>
        <v>0</v>
      </c>
      <c r="E22" s="249">
        <f>SUM('3.1. sz. mell'!E23,'3.2. sz. mell'!E23,'3.3. sz. mell'!E23,'3.4.sz. mell.'!E23)</f>
        <v>0</v>
      </c>
      <c r="F22" s="249"/>
      <c r="G22" s="249">
        <f>SUM('3.1. sz. mell'!G23,'3.2. sz. mell'!G23,'3.3. sz. mell'!G23,'3.4.sz. mell.'!G23)</f>
        <v>0</v>
      </c>
    </row>
    <row r="23" spans="1:7" s="264" customFormat="1" ht="12" customHeight="1" x14ac:dyDescent="0.2">
      <c r="A23" s="554">
        <v>20</v>
      </c>
      <c r="B23" s="558" t="s">
        <v>82</v>
      </c>
      <c r="C23" s="563" t="s">
        <v>376</v>
      </c>
      <c r="D23" s="249">
        <f>SUM('3.1. sz. mell'!D24,'3.2. sz. mell'!D24,'3.3. sz. mell'!D24,'3.4.sz. mell.'!D24)</f>
        <v>0</v>
      </c>
      <c r="E23" s="249">
        <f>SUM('3.1. sz. mell'!E24,'3.2. sz. mell'!E24,'3.3. sz. mell'!E24,'3.4.sz. mell.'!E24)</f>
        <v>0</v>
      </c>
      <c r="F23" s="249"/>
      <c r="G23" s="249">
        <f>SUM('3.1. sz. mell'!G24,'3.2. sz. mell'!G24,'3.3. sz. mell'!G24,'3.4.sz. mell.'!G24)</f>
        <v>0</v>
      </c>
    </row>
    <row r="24" spans="1:7" s="264" customFormat="1" ht="12" customHeight="1" x14ac:dyDescent="0.2">
      <c r="A24" s="554">
        <v>21</v>
      </c>
      <c r="B24" s="558" t="s">
        <v>83</v>
      </c>
      <c r="C24" s="563" t="s">
        <v>377</v>
      </c>
      <c r="D24" s="249">
        <f>SUM('3.1. sz. mell'!D25,'3.2. sz. mell'!D25,'3.3. sz. mell'!D25,'3.4.sz. mell.'!D25)</f>
        <v>0</v>
      </c>
      <c r="E24" s="249">
        <f>SUM('3.1. sz. mell'!E25,'3.2. sz. mell'!E25,'3.3. sz. mell'!E25,'3.4.sz. mell.'!E25)</f>
        <v>0</v>
      </c>
      <c r="F24" s="249"/>
      <c r="G24" s="249">
        <f>SUM('3.1. sz. mell'!G25,'3.2. sz. mell'!G25,'3.3. sz. mell'!G25,'3.4.sz. mell.'!G25)</f>
        <v>0</v>
      </c>
    </row>
    <row r="25" spans="1:7" s="264" customFormat="1" ht="12" customHeight="1" x14ac:dyDescent="0.2">
      <c r="A25" s="554">
        <v>22</v>
      </c>
      <c r="B25" s="558" t="s">
        <v>147</v>
      </c>
      <c r="C25" s="563" t="s">
        <v>213</v>
      </c>
      <c r="D25" s="249">
        <f>SUM('3.1. sz. mell'!D26,'3.2. sz. mell'!D26,'3.3. sz. mell'!D26,'3.4.sz. mell.'!D26)</f>
        <v>0</v>
      </c>
      <c r="E25" s="249">
        <f>SUM('3.1. sz. mell'!E26,'3.2. sz. mell'!E26,'3.3. sz. mell'!E26,'3.4.sz. mell.'!E26)</f>
        <v>0</v>
      </c>
      <c r="F25" s="249">
        <v>462016750</v>
      </c>
      <c r="G25" s="249">
        <v>462016750</v>
      </c>
    </row>
    <row r="26" spans="1:7" s="264" customFormat="1" ht="12" customHeight="1" x14ac:dyDescent="0.2">
      <c r="A26" s="554">
        <v>23</v>
      </c>
      <c r="B26" s="558" t="s">
        <v>148</v>
      </c>
      <c r="C26" s="563" t="s">
        <v>214</v>
      </c>
      <c r="D26" s="249"/>
      <c r="E26" s="249"/>
      <c r="F26" s="249"/>
      <c r="G26" s="249"/>
    </row>
    <row r="27" spans="1:7" s="264" customFormat="1" ht="12" customHeight="1" x14ac:dyDescent="0.2">
      <c r="A27" s="554">
        <v>24</v>
      </c>
      <c r="B27" s="556" t="s">
        <v>149</v>
      </c>
      <c r="C27" s="556" t="s">
        <v>885</v>
      </c>
      <c r="D27" s="559">
        <f>SUM(D28:D35)</f>
        <v>153490000</v>
      </c>
      <c r="E27" s="559">
        <f t="shared" ref="E27:G27" si="4">SUM(E28:E35)</f>
        <v>0</v>
      </c>
      <c r="F27" s="559">
        <f t="shared" si="4"/>
        <v>0</v>
      </c>
      <c r="G27" s="559">
        <f t="shared" si="4"/>
        <v>153490000</v>
      </c>
    </row>
    <row r="28" spans="1:7" s="264" customFormat="1" ht="12" customHeight="1" x14ac:dyDescent="0.2">
      <c r="A28" s="554">
        <v>25</v>
      </c>
      <c r="B28" s="558" t="s">
        <v>216</v>
      </c>
      <c r="C28" s="563" t="s">
        <v>502</v>
      </c>
      <c r="D28" s="249">
        <f>SUM('3.1. sz. mell'!D30,'3.2. sz. mell'!D30,'3.4.sz. mell.'!D30,'3.3. sz. mell'!D30)</f>
        <v>21000000</v>
      </c>
      <c r="E28" s="249">
        <f>SUM('3.1. sz. mell'!E30,'3.2. sz. mell'!E30,'3.4.sz. mell.'!E30,'3.3. sz. mell'!E30)</f>
        <v>0</v>
      </c>
      <c r="F28" s="249"/>
      <c r="G28" s="249">
        <f>SUM('3.1. sz. mell'!G30,'3.2. sz. mell'!G30,'3.4.sz. mell.'!G30,'3.3. sz. mell'!G30)</f>
        <v>21000000</v>
      </c>
    </row>
    <row r="29" spans="1:7" s="264" customFormat="1" ht="12" customHeight="1" x14ac:dyDescent="0.2">
      <c r="A29" s="554">
        <v>26</v>
      </c>
      <c r="B29" s="558" t="s">
        <v>217</v>
      </c>
      <c r="C29" s="563" t="s">
        <v>881</v>
      </c>
      <c r="D29" s="249">
        <f>SUM('3.1. sz. mell'!D31,'3.2. sz. mell'!D31,'3.4.sz. mell.'!D31,'3.3. sz. mell'!D31)</f>
        <v>20000000</v>
      </c>
      <c r="E29" s="249">
        <f>SUM('3.1. sz. mell'!E31,'3.2. sz. mell'!E31,'3.4.sz. mell.'!E31,'3.3. sz. mell'!E31)</f>
        <v>0</v>
      </c>
      <c r="F29" s="249"/>
      <c r="G29" s="249">
        <f>SUM('3.1. sz. mell'!G31,'3.2. sz. mell'!G31,'3.4.sz. mell.'!G31,'3.3. sz. mell'!G31)</f>
        <v>20000000</v>
      </c>
    </row>
    <row r="30" spans="1:7" s="264" customFormat="1" ht="12" customHeight="1" x14ac:dyDescent="0.2">
      <c r="A30" s="554">
        <v>27</v>
      </c>
      <c r="B30" s="558" t="s">
        <v>218</v>
      </c>
      <c r="C30" s="563" t="s">
        <v>882</v>
      </c>
      <c r="D30" s="249">
        <f>SUM('3.1. sz. mell'!D32,'3.2. sz. mell'!D32,'3.4.sz. mell.'!D32,'3.3. sz. mell'!D32)</f>
        <v>0</v>
      </c>
      <c r="E30" s="249">
        <f>SUM('3.1. sz. mell'!E32,'3.2. sz. mell'!E32,'3.4.sz. mell.'!E32,'3.3. sz. mell'!E32)</f>
        <v>0</v>
      </c>
      <c r="F30" s="249"/>
      <c r="G30" s="249">
        <f>SUM('3.1. sz. mell'!G32,'3.2. sz. mell'!G32,'3.4.sz. mell.'!G32,'3.3. sz. mell'!G32)</f>
        <v>0</v>
      </c>
    </row>
    <row r="31" spans="1:7" s="264" customFormat="1" ht="12" customHeight="1" x14ac:dyDescent="0.2">
      <c r="A31" s="554">
        <v>28</v>
      </c>
      <c r="B31" s="558" t="s">
        <v>219</v>
      </c>
      <c r="C31" s="563" t="s">
        <v>504</v>
      </c>
      <c r="D31" s="249">
        <f>SUM('3.1. sz. mell'!D33,'3.2. sz. mell'!D33,'3.4.sz. mell.'!D33,'3.3. sz. mell'!D33)</f>
        <v>95000000</v>
      </c>
      <c r="E31" s="249">
        <f>SUM('3.1. sz. mell'!E33,'3.2. sz. mell'!E33,'3.4.sz. mell.'!E33,'3.3. sz. mell'!E33)</f>
        <v>0</v>
      </c>
      <c r="F31" s="249"/>
      <c r="G31" s="249">
        <f>SUM('3.1. sz. mell'!G33,'3.2. sz. mell'!G33,'3.4.sz. mell.'!G33,'3.3. sz. mell'!G33)</f>
        <v>95000000</v>
      </c>
    </row>
    <row r="32" spans="1:7" s="264" customFormat="1" ht="12" customHeight="1" x14ac:dyDescent="0.2">
      <c r="A32" s="554">
        <v>29</v>
      </c>
      <c r="B32" s="558" t="s">
        <v>499</v>
      </c>
      <c r="C32" s="563" t="s">
        <v>505</v>
      </c>
      <c r="D32" s="249">
        <f>SUM('3.1. sz. mell'!D34,'3.2. sz. mell'!D34,'3.4.sz. mell.'!D34,'3.3. sz. mell'!D34)</f>
        <v>450000</v>
      </c>
      <c r="E32" s="249">
        <f>SUM('3.1. sz. mell'!E34,'3.2. sz. mell'!E34,'3.4.sz. mell.'!E34,'3.3. sz. mell'!E34)</f>
        <v>0</v>
      </c>
      <c r="F32" s="249"/>
      <c r="G32" s="249">
        <f>SUM('3.1. sz. mell'!G34,'3.2. sz. mell'!G34,'3.4.sz. mell.'!G34,'3.3. sz. mell'!G34)</f>
        <v>450000</v>
      </c>
    </row>
    <row r="33" spans="1:7" s="264" customFormat="1" ht="12" customHeight="1" x14ac:dyDescent="0.2">
      <c r="A33" s="554">
        <v>30</v>
      </c>
      <c r="B33" s="558" t="s">
        <v>500</v>
      </c>
      <c r="C33" s="563" t="s">
        <v>220</v>
      </c>
      <c r="D33" s="249">
        <f>SUM('3.1. sz. mell'!D35,'3.2. sz. mell'!D35,'3.4.sz. mell.'!D35,'3.3. sz. mell'!D35)</f>
        <v>16000000</v>
      </c>
      <c r="E33" s="249">
        <f>SUM('3.1. sz. mell'!E35,'3.2. sz. mell'!E35,'3.4.sz. mell.'!E35,'3.3. sz. mell'!E35)</f>
        <v>0</v>
      </c>
      <c r="F33" s="249"/>
      <c r="G33" s="249">
        <f>SUM('3.1. sz. mell'!G35,'3.2. sz. mell'!G35,'3.4.sz. mell.'!G35,'3.3. sz. mell'!G35)</f>
        <v>16000000</v>
      </c>
    </row>
    <row r="34" spans="1:7" s="264" customFormat="1" ht="12" customHeight="1" x14ac:dyDescent="0.2">
      <c r="A34" s="554">
        <v>31</v>
      </c>
      <c r="B34" s="558" t="s">
        <v>501</v>
      </c>
      <c r="C34" s="563" t="s">
        <v>503</v>
      </c>
      <c r="D34" s="249">
        <f>SUM('3.1. sz. mell'!D36,'3.2. sz. mell'!D36,'3.4.sz. mell.'!D36,'3.3. sz. mell'!D36)</f>
        <v>640000</v>
      </c>
      <c r="E34" s="249">
        <f>SUM('3.1. sz. mell'!E36,'3.2. sz. mell'!E36,'3.4.sz. mell.'!E36,'3.3. sz. mell'!E36)</f>
        <v>0</v>
      </c>
      <c r="F34" s="249"/>
      <c r="G34" s="249">
        <f>SUM('3.1. sz. mell'!G36,'3.2. sz. mell'!G36,'3.4.sz. mell.'!G36,'3.3. sz. mell'!G36)</f>
        <v>640000</v>
      </c>
    </row>
    <row r="35" spans="1:7" s="264" customFormat="1" ht="12" customHeight="1" x14ac:dyDescent="0.2">
      <c r="A35" s="554">
        <v>32</v>
      </c>
      <c r="B35" s="558" t="s">
        <v>883</v>
      </c>
      <c r="C35" s="563" t="s">
        <v>222</v>
      </c>
      <c r="D35" s="249">
        <f>SUM('3.1. sz. mell'!D37,'3.2. sz. mell'!D37,'3.4.sz. mell.'!D37,'3.3. sz. mell'!D37)</f>
        <v>400000</v>
      </c>
      <c r="E35" s="249">
        <f>SUM('3.1. sz. mell'!E37,'3.2. sz. mell'!E37,'3.4.sz. mell.'!E37,'3.3. sz. mell'!E37)</f>
        <v>0</v>
      </c>
      <c r="F35" s="249"/>
      <c r="G35" s="249">
        <f>SUM('3.1. sz. mell'!G37,'3.2. sz. mell'!G37,'3.4.sz. mell.'!G37,'3.3. sz. mell'!G37)</f>
        <v>400000</v>
      </c>
    </row>
    <row r="36" spans="1:7" s="264" customFormat="1" ht="12" customHeight="1" x14ac:dyDescent="0.2">
      <c r="A36" s="554">
        <v>33</v>
      </c>
      <c r="B36" s="556" t="s">
        <v>20</v>
      </c>
      <c r="C36" s="556" t="s">
        <v>384</v>
      </c>
      <c r="D36" s="557">
        <f>SUM(D37:D47)</f>
        <v>153144154</v>
      </c>
      <c r="E36" s="557">
        <f t="shared" ref="E36:G36" si="5">SUM(E37:E47)</f>
        <v>2177000</v>
      </c>
      <c r="F36" s="557">
        <f t="shared" si="5"/>
        <v>-38931022</v>
      </c>
      <c r="G36" s="557">
        <f t="shared" si="5"/>
        <v>116390132</v>
      </c>
    </row>
    <row r="37" spans="1:7" s="264" customFormat="1" ht="12" customHeight="1" x14ac:dyDescent="0.2">
      <c r="A37" s="554">
        <v>34</v>
      </c>
      <c r="B37" s="558" t="s">
        <v>84</v>
      </c>
      <c r="C37" s="563" t="s">
        <v>225</v>
      </c>
      <c r="D37" s="249">
        <f>SUM('3.1. sz. mell'!D39,'3.3. sz. mell'!D39,'3.2. sz. mell'!D39,'3.4.sz. mell.'!D39)</f>
        <v>0</v>
      </c>
      <c r="E37" s="249">
        <f>SUM('3.1. sz. mell'!E39,'3.3. sz. mell'!E39,'3.2. sz. mell'!E39,'3.4.sz. mell.'!E39)</f>
        <v>0</v>
      </c>
      <c r="F37" s="249"/>
      <c r="G37" s="249">
        <f>SUM('3.1. sz. mell'!G39,'3.3. sz. mell'!G39,'3.2. sz. mell'!G39,'3.4.sz. mell.'!G39)</f>
        <v>0</v>
      </c>
    </row>
    <row r="38" spans="1:7" s="264" customFormat="1" ht="12" customHeight="1" x14ac:dyDescent="0.2">
      <c r="A38" s="554">
        <v>35</v>
      </c>
      <c r="B38" s="558" t="s">
        <v>85</v>
      </c>
      <c r="C38" s="563" t="s">
        <v>226</v>
      </c>
      <c r="D38" s="249">
        <f>SUM('3.1. sz. mell'!D40,'3.3. sz. mell'!D40,'3.2. sz. mell'!D40,'3.4.sz. mell.'!D40)</f>
        <v>7280000</v>
      </c>
      <c r="E38" s="249">
        <f>SUM('3.1. sz. mell'!E40,'3.3. sz. mell'!E40,'3.2. sz. mell'!E40,'3.4.sz. mell.'!E40)</f>
        <v>0</v>
      </c>
      <c r="F38" s="249">
        <f>G38-D38-E38</f>
        <v>4538686</v>
      </c>
      <c r="G38" s="249">
        <v>11818686</v>
      </c>
    </row>
    <row r="39" spans="1:7" s="264" customFormat="1" ht="12" customHeight="1" x14ac:dyDescent="0.2">
      <c r="A39" s="554">
        <v>36</v>
      </c>
      <c r="B39" s="558" t="s">
        <v>86</v>
      </c>
      <c r="C39" s="563" t="s">
        <v>227</v>
      </c>
      <c r="D39" s="249">
        <f>SUM('3.1. sz. mell'!D41,'3.3. sz. mell'!D41,'3.2. sz. mell'!D41,'3.4.sz. mell.'!D41)</f>
        <v>20386000</v>
      </c>
      <c r="E39" s="249">
        <f>SUM('3.1. sz. mell'!E41,'3.3. sz. mell'!E41,'3.2. sz. mell'!E41,'3.4.sz. mell.'!E41)</f>
        <v>0</v>
      </c>
      <c r="F39" s="249">
        <f t="shared" ref="F39:F53" si="6">G39-D39-E39</f>
        <v>8230275</v>
      </c>
      <c r="G39" s="249">
        <v>28616275</v>
      </c>
    </row>
    <row r="40" spans="1:7" s="264" customFormat="1" ht="12" customHeight="1" x14ac:dyDescent="0.2">
      <c r="A40" s="554">
        <v>37</v>
      </c>
      <c r="B40" s="558" t="s">
        <v>151</v>
      </c>
      <c r="C40" s="563" t="s">
        <v>228</v>
      </c>
      <c r="D40" s="249">
        <f>SUM('3.1. sz. mell'!D42,'3.3. sz. mell'!D42,'3.2. sz. mell'!D42,'3.4.sz. mell.'!D42)</f>
        <v>0</v>
      </c>
      <c r="E40" s="249">
        <f>SUM('3.1. sz. mell'!E42,'3.3. sz. mell'!E42,'3.2. sz. mell'!E42,'3.4.sz. mell.'!E42)</f>
        <v>0</v>
      </c>
      <c r="F40" s="249">
        <f t="shared" si="6"/>
        <v>16821976</v>
      </c>
      <c r="G40" s="249">
        <v>16821976</v>
      </c>
    </row>
    <row r="41" spans="1:7" s="264" customFormat="1" ht="12" customHeight="1" x14ac:dyDescent="0.2">
      <c r="A41" s="554">
        <v>38</v>
      </c>
      <c r="B41" s="558" t="s">
        <v>152</v>
      </c>
      <c r="C41" s="563" t="s">
        <v>229</v>
      </c>
      <c r="D41" s="249">
        <f>SUM('3.1. sz. mell'!D43,'3.3. sz. mell'!D43,'3.2. sz. mell'!D43,'3.4.sz. mell.'!D43)</f>
        <v>19481950</v>
      </c>
      <c r="E41" s="249">
        <f>SUM('3.1. sz. mell'!E43,'3.3. sz. mell'!E43,'3.2. sz. mell'!E43,'3.4.sz. mell.'!E43)</f>
        <v>0</v>
      </c>
      <c r="F41" s="249">
        <f t="shared" si="6"/>
        <v>0</v>
      </c>
      <c r="G41" s="249">
        <f>SUM('3.1. sz. mell'!G43,'3.3. sz. mell'!G43,'3.2. sz. mell'!G43,'3.4.sz. mell.'!G43)</f>
        <v>19481950</v>
      </c>
    </row>
    <row r="42" spans="1:7" s="264" customFormat="1" ht="12" customHeight="1" x14ac:dyDescent="0.2">
      <c r="A42" s="554">
        <v>39</v>
      </c>
      <c r="B42" s="558" t="s">
        <v>153</v>
      </c>
      <c r="C42" s="563" t="s">
        <v>230</v>
      </c>
      <c r="D42" s="249">
        <f>SUM('3.1. sz. mell'!D44,'3.3. sz. mell'!D44,'3.2. sz. mell'!D44,'3.4.sz. mell.'!D44)</f>
        <v>7671204</v>
      </c>
      <c r="E42" s="249">
        <f>SUM('3.1. sz. mell'!E44,'3.3. sz. mell'!E44,'3.2. sz. mell'!E44,'3.4.sz. mell.'!E44)</f>
        <v>0</v>
      </c>
      <c r="F42" s="249">
        <f t="shared" si="6"/>
        <v>-5550475</v>
      </c>
      <c r="G42" s="249">
        <v>2120729</v>
      </c>
    </row>
    <row r="43" spans="1:7" s="264" customFormat="1" ht="12" customHeight="1" x14ac:dyDescent="0.2">
      <c r="A43" s="554">
        <v>40</v>
      </c>
      <c r="B43" s="558" t="s">
        <v>154</v>
      </c>
      <c r="C43" s="563" t="s">
        <v>231</v>
      </c>
      <c r="D43" s="249">
        <f>SUM('3.1. sz. mell'!D45,'3.3. sz. mell'!D45,'3.2. sz. mell'!D45,'3.4.sz. mell.'!D45)</f>
        <v>98000000</v>
      </c>
      <c r="E43" s="249">
        <f>SUM('3.1. sz. mell'!E45,'3.3. sz. mell'!E45,'3.2. sz. mell'!E45,'3.4.sz. mell.'!E45)</f>
        <v>2177000</v>
      </c>
      <c r="F43" s="249">
        <f t="shared" si="6"/>
        <v>-63839523</v>
      </c>
      <c r="G43" s="249">
        <v>36337477</v>
      </c>
    </row>
    <row r="44" spans="1:7" s="264" customFormat="1" ht="12" customHeight="1" x14ac:dyDescent="0.2">
      <c r="A44" s="554">
        <v>41</v>
      </c>
      <c r="B44" s="558" t="s">
        <v>155</v>
      </c>
      <c r="C44" s="563" t="s">
        <v>506</v>
      </c>
      <c r="D44" s="249">
        <f>SUM('3.1. sz. mell'!D46,'3.3. sz. mell'!D46,'3.2. sz. mell'!D46,'3.4.sz. mell.'!D46)</f>
        <v>30000</v>
      </c>
      <c r="E44" s="249">
        <f>SUM('3.1. sz. mell'!E46,'3.3. sz. mell'!E46,'3.2. sz. mell'!E46,'3.4.sz. mell.'!E46)</f>
        <v>0</v>
      </c>
      <c r="F44" s="249">
        <f t="shared" si="6"/>
        <v>0</v>
      </c>
      <c r="G44" s="249">
        <f>SUM('3.1. sz. mell'!G46,'3.3. sz. mell'!G46,'3.2. sz. mell'!G46,'3.4.sz. mell.'!G46)</f>
        <v>30000</v>
      </c>
    </row>
    <row r="45" spans="1:7" s="264" customFormat="1" ht="12" customHeight="1" x14ac:dyDescent="0.2">
      <c r="A45" s="554">
        <v>42</v>
      </c>
      <c r="B45" s="558" t="s">
        <v>223</v>
      </c>
      <c r="C45" s="563" t="s">
        <v>233</v>
      </c>
      <c r="D45" s="249">
        <f>SUM('3.1. sz. mell'!D47,'3.3. sz. mell'!D47,'3.2. sz. mell'!D47,'3.4.sz. mell.'!D47)</f>
        <v>0</v>
      </c>
      <c r="E45" s="249">
        <f>SUM('3.1. sz. mell'!E47,'3.3. sz. mell'!E47,'3.2. sz. mell'!E47,'3.4.sz. mell.'!E47)</f>
        <v>0</v>
      </c>
      <c r="F45" s="249">
        <f t="shared" si="6"/>
        <v>0</v>
      </c>
      <c r="G45" s="249">
        <f>SUM('3.1. sz. mell'!G47,'3.3. sz. mell'!G47,'3.2. sz. mell'!G47,'3.4.sz. mell.'!G47)</f>
        <v>0</v>
      </c>
    </row>
    <row r="46" spans="1:7" s="264" customFormat="1" ht="12" customHeight="1" x14ac:dyDescent="0.2">
      <c r="A46" s="554">
        <v>43</v>
      </c>
      <c r="B46" s="558" t="s">
        <v>224</v>
      </c>
      <c r="C46" s="563" t="s">
        <v>386</v>
      </c>
      <c r="D46" s="249">
        <f>SUM('3.1. sz. mell'!D48,'3.3. sz. mell'!D48,'3.2. sz. mell'!D48,'3.4.sz. mell.'!D48)</f>
        <v>0</v>
      </c>
      <c r="E46" s="249">
        <f>SUM('3.1. sz. mell'!E48,'3.3. sz. mell'!E48,'3.2. sz. mell'!E48,'3.4.sz. mell.'!E48)</f>
        <v>0</v>
      </c>
      <c r="F46" s="249">
        <f t="shared" si="6"/>
        <v>0</v>
      </c>
      <c r="G46" s="249">
        <f>SUM('3.1. sz. mell'!G48,'3.3. sz. mell'!G48,'3.2. sz. mell'!G48,'3.4.sz. mell.'!G48)</f>
        <v>0</v>
      </c>
    </row>
    <row r="47" spans="1:7" s="264" customFormat="1" ht="12" customHeight="1" x14ac:dyDescent="0.2">
      <c r="A47" s="554">
        <v>44</v>
      </c>
      <c r="B47" s="558" t="s">
        <v>385</v>
      </c>
      <c r="C47" s="564" t="s">
        <v>234</v>
      </c>
      <c r="D47" s="249">
        <f>SUM('3.1. sz. mell'!D49,'3.3. sz. mell'!D49,'3.2. sz. mell'!D49,'3.4.sz. mell.'!D49)</f>
        <v>295000</v>
      </c>
      <c r="E47" s="249">
        <f>SUM('3.1. sz. mell'!E49,'3.3. sz. mell'!E49,'3.2. sz. mell'!E49,'3.4.sz. mell.'!E49)</f>
        <v>0</v>
      </c>
      <c r="F47" s="249">
        <f t="shared" si="6"/>
        <v>868039</v>
      </c>
      <c r="G47" s="249">
        <v>1163039</v>
      </c>
    </row>
    <row r="48" spans="1:7" s="264" customFormat="1" ht="12" customHeight="1" x14ac:dyDescent="0.2">
      <c r="A48" s="554">
        <v>45</v>
      </c>
      <c r="B48" s="556" t="s">
        <v>21</v>
      </c>
      <c r="C48" s="556" t="s">
        <v>235</v>
      </c>
      <c r="D48" s="557">
        <f>SUM(D49:D53)</f>
        <v>0</v>
      </c>
      <c r="E48" s="557">
        <f>SUM(E49:E53)</f>
        <v>0</v>
      </c>
      <c r="F48" s="249">
        <f t="shared" si="6"/>
        <v>0</v>
      </c>
      <c r="G48" s="557">
        <f>SUM(G49:G53)</f>
        <v>0</v>
      </c>
    </row>
    <row r="49" spans="1:7" s="264" customFormat="1" ht="12" customHeight="1" x14ac:dyDescent="0.2">
      <c r="A49" s="554">
        <v>46</v>
      </c>
      <c r="B49" s="558" t="s">
        <v>87</v>
      </c>
      <c r="C49" s="563" t="s">
        <v>239</v>
      </c>
      <c r="D49" s="560">
        <f>SUM('3.1. sz. mell'!D51,'3.2. sz. mell'!D51,'3.3. sz. mell'!D51,'3.4.sz. mell.'!D51)</f>
        <v>0</v>
      </c>
      <c r="E49" s="560">
        <f>SUM('3.1. sz. mell'!E51,'3.2. sz. mell'!E51,'3.3. sz. mell'!E51,'3.4.sz. mell.'!E51)</f>
        <v>0</v>
      </c>
      <c r="F49" s="249">
        <f t="shared" si="6"/>
        <v>0</v>
      </c>
      <c r="G49" s="560">
        <f>SUM('3.1. sz. mell'!G51,'3.2. sz. mell'!G51,'3.3. sz. mell'!G51,'3.4.sz. mell.'!G51)</f>
        <v>0</v>
      </c>
    </row>
    <row r="50" spans="1:7" s="264" customFormat="1" ht="12" customHeight="1" x14ac:dyDescent="0.2">
      <c r="A50" s="554">
        <v>47</v>
      </c>
      <c r="B50" s="558" t="s">
        <v>88</v>
      </c>
      <c r="C50" s="563" t="s">
        <v>240</v>
      </c>
      <c r="D50" s="560">
        <f>SUM('3.1. sz. mell'!D52,'3.2. sz. mell'!D52,'3.3. sz. mell'!D52,'3.4.sz. mell.'!D52)</f>
        <v>0</v>
      </c>
      <c r="E50" s="560">
        <f>SUM('3.1. sz. mell'!E52,'3.2. sz. mell'!E52,'3.3. sz. mell'!E52,'3.4.sz. mell.'!E52)</f>
        <v>0</v>
      </c>
      <c r="F50" s="249">
        <f t="shared" si="6"/>
        <v>0</v>
      </c>
      <c r="G50" s="560">
        <f>SUM('3.1. sz. mell'!G52,'3.2. sz. mell'!G52,'3.3. sz. mell'!G52,'3.4.sz. mell.'!G52)</f>
        <v>0</v>
      </c>
    </row>
    <row r="51" spans="1:7" s="264" customFormat="1" ht="12" customHeight="1" x14ac:dyDescent="0.2">
      <c r="A51" s="554">
        <v>48</v>
      </c>
      <c r="B51" s="558" t="s">
        <v>236</v>
      </c>
      <c r="C51" s="563" t="s">
        <v>241</v>
      </c>
      <c r="D51" s="560">
        <f>SUM('3.1. sz. mell'!D53,'3.2. sz. mell'!D53,'3.3. sz. mell'!D53,'3.4.sz. mell.'!D53)</f>
        <v>0</v>
      </c>
      <c r="E51" s="560">
        <f>SUM('3.1. sz. mell'!E53,'3.2. sz. mell'!E53,'3.3. sz. mell'!E53,'3.4.sz. mell.'!E53)</f>
        <v>0</v>
      </c>
      <c r="F51" s="249">
        <f t="shared" si="6"/>
        <v>0</v>
      </c>
      <c r="G51" s="560">
        <f>SUM('3.1. sz. mell'!G53,'3.2. sz. mell'!G53,'3.3. sz. mell'!G53,'3.4.sz. mell.'!G53)</f>
        <v>0</v>
      </c>
    </row>
    <row r="52" spans="1:7" s="264" customFormat="1" ht="12" customHeight="1" x14ac:dyDescent="0.2">
      <c r="A52" s="554">
        <v>49</v>
      </c>
      <c r="B52" s="558" t="s">
        <v>237</v>
      </c>
      <c r="C52" s="563" t="s">
        <v>242</v>
      </c>
      <c r="D52" s="560">
        <f>SUM('3.1. sz. mell'!D54,'3.2. sz. mell'!D54,'3.3. sz. mell'!D54,'3.4.sz. mell.'!D54)</f>
        <v>0</v>
      </c>
      <c r="E52" s="560">
        <f>SUM('3.1. sz. mell'!E54,'3.2. sz. mell'!E54,'3.3. sz. mell'!E54,'3.4.sz. mell.'!E54)</f>
        <v>0</v>
      </c>
      <c r="F52" s="249">
        <f t="shared" si="6"/>
        <v>0</v>
      </c>
      <c r="G52" s="560">
        <f>SUM('3.1. sz. mell'!G54,'3.2. sz. mell'!G54,'3.3. sz. mell'!G54,'3.4.sz. mell.'!G54)</f>
        <v>0</v>
      </c>
    </row>
    <row r="53" spans="1:7" s="264" customFormat="1" ht="12" customHeight="1" x14ac:dyDescent="0.2">
      <c r="A53" s="554">
        <v>50</v>
      </c>
      <c r="B53" s="558" t="s">
        <v>238</v>
      </c>
      <c r="C53" s="564" t="s">
        <v>243</v>
      </c>
      <c r="D53" s="560">
        <f>SUM('3.1. sz. mell'!D55,'3.2. sz. mell'!D55,'3.3. sz. mell'!D55,'3.4.sz. mell.'!D55)</f>
        <v>0</v>
      </c>
      <c r="E53" s="560">
        <f>SUM('3.1. sz. mell'!E55,'3.2. sz. mell'!E55,'3.3. sz. mell'!E55,'3.4.sz. mell.'!E55)</f>
        <v>0</v>
      </c>
      <c r="F53" s="249">
        <f t="shared" si="6"/>
        <v>0</v>
      </c>
      <c r="G53" s="560">
        <f>SUM('3.1. sz. mell'!G55,'3.2. sz. mell'!G55,'3.3. sz. mell'!G55,'3.4.sz. mell.'!G55)</f>
        <v>0</v>
      </c>
    </row>
    <row r="54" spans="1:7" s="264" customFormat="1" ht="12" customHeight="1" x14ac:dyDescent="0.2">
      <c r="A54" s="554">
        <v>51</v>
      </c>
      <c r="B54" s="556" t="s">
        <v>156</v>
      </c>
      <c r="C54" s="556" t="s">
        <v>244</v>
      </c>
      <c r="D54" s="557">
        <f>SUM(D55:D57)</f>
        <v>8741841</v>
      </c>
      <c r="E54" s="557">
        <f t="shared" ref="E54:G54" si="7">SUM(E55:E57)</f>
        <v>0</v>
      </c>
      <c r="F54" s="557">
        <f t="shared" si="7"/>
        <v>3508100</v>
      </c>
      <c r="G54" s="557">
        <f t="shared" si="7"/>
        <v>12249941</v>
      </c>
    </row>
    <row r="55" spans="1:7" s="264" customFormat="1" ht="12" customHeight="1" x14ac:dyDescent="0.2">
      <c r="A55" s="554">
        <v>52</v>
      </c>
      <c r="B55" s="558" t="s">
        <v>89</v>
      </c>
      <c r="C55" s="563" t="s">
        <v>245</v>
      </c>
      <c r="D55" s="249">
        <f>SUM('3.1. sz. mell'!D57,'3.2. sz. mell'!D57,'3.3. sz. mell'!D57,'3.4.sz. mell.'!D57)</f>
        <v>0</v>
      </c>
      <c r="E55" s="249">
        <f>SUM('3.1. sz. mell'!E57,'3.2. sz. mell'!E57,'3.3. sz. mell'!E57,'3.4.sz. mell.'!E57)</f>
        <v>0</v>
      </c>
      <c r="F55" s="249"/>
      <c r="G55" s="249">
        <f>SUM('3.1. sz. mell'!G57,'3.2. sz. mell'!G57,'3.3. sz. mell'!G57,'3.4.sz. mell.'!G57)</f>
        <v>0</v>
      </c>
    </row>
    <row r="56" spans="1:7" s="264" customFormat="1" ht="12" customHeight="1" x14ac:dyDescent="0.2">
      <c r="A56" s="554">
        <v>53</v>
      </c>
      <c r="B56" s="558" t="s">
        <v>90</v>
      </c>
      <c r="C56" s="563" t="s">
        <v>378</v>
      </c>
      <c r="D56" s="249">
        <f>SUM('3.1. sz. mell'!D58,'3.2. sz. mell'!D58,'3.3. sz. mell'!D58,'3.4.sz. mell.'!D58)</f>
        <v>0</v>
      </c>
      <c r="E56" s="249">
        <f>SUM('3.1. sz. mell'!E58,'3.2. sz. mell'!E58,'3.3. sz. mell'!E58,'3.4.sz. mell.'!E58)</f>
        <v>0</v>
      </c>
      <c r="F56" s="249">
        <v>3500000</v>
      </c>
      <c r="G56" s="249">
        <v>3500000</v>
      </c>
    </row>
    <row r="57" spans="1:7" s="264" customFormat="1" ht="12" customHeight="1" x14ac:dyDescent="0.2">
      <c r="A57" s="554">
        <v>54</v>
      </c>
      <c r="B57" s="558" t="s">
        <v>248</v>
      </c>
      <c r="C57" s="563" t="s">
        <v>246</v>
      </c>
      <c r="D57" s="249">
        <f>SUM('3.1. sz. mell'!D59,'3.2. sz. mell'!D59,'3.3. sz. mell'!D59,'3.4.sz. mell.'!D59)</f>
        <v>8741841</v>
      </c>
      <c r="E57" s="249">
        <f>SUM('3.1. sz. mell'!E59,'3.2. sz. mell'!E59,'3.3. sz. mell'!E59,'3.4.sz. mell.'!E59)</f>
        <v>0</v>
      </c>
      <c r="F57" s="249">
        <f>G57-D57</f>
        <v>8100</v>
      </c>
      <c r="G57" s="249">
        <v>8749941</v>
      </c>
    </row>
    <row r="58" spans="1:7" s="264" customFormat="1" ht="12" customHeight="1" x14ac:dyDescent="0.2">
      <c r="A58" s="554">
        <v>55</v>
      </c>
      <c r="B58" s="558" t="s">
        <v>249</v>
      </c>
      <c r="C58" s="564" t="s">
        <v>247</v>
      </c>
      <c r="D58" s="249">
        <f>SUM('3.1. sz. mell'!D60,'3.2. sz. mell'!D60,'3.3. sz. mell'!D60,'3.4.sz. mell.'!D60)</f>
        <v>0</v>
      </c>
      <c r="E58" s="249">
        <f>SUM('3.1. sz. mell'!E60,'3.2. sz. mell'!E60,'3.3. sz. mell'!E60,'3.4.sz. mell.'!E60)</f>
        <v>0</v>
      </c>
      <c r="F58" s="249"/>
      <c r="G58" s="249">
        <f>SUM('3.1. sz. mell'!G60,'3.2. sz. mell'!G60,'3.3. sz. mell'!G60,'3.4.sz. mell.'!G60)</f>
        <v>0</v>
      </c>
    </row>
    <row r="59" spans="1:7" s="264" customFormat="1" ht="12" customHeight="1" x14ac:dyDescent="0.2">
      <c r="A59" s="554">
        <v>56</v>
      </c>
      <c r="B59" s="556" t="s">
        <v>23</v>
      </c>
      <c r="C59" s="565" t="s">
        <v>250</v>
      </c>
      <c r="D59" s="557">
        <f>SUM(D60:D62)</f>
        <v>0</v>
      </c>
      <c r="E59" s="557">
        <f>SUM(E60:E62)</f>
        <v>0</v>
      </c>
      <c r="F59" s="557"/>
      <c r="G59" s="557">
        <f>SUM(G60:G62)</f>
        <v>0</v>
      </c>
    </row>
    <row r="60" spans="1:7" s="264" customFormat="1" ht="12" customHeight="1" x14ac:dyDescent="0.2">
      <c r="A60" s="554">
        <v>57</v>
      </c>
      <c r="B60" s="558" t="s">
        <v>157</v>
      </c>
      <c r="C60" s="563" t="s">
        <v>252</v>
      </c>
      <c r="D60" s="560">
        <f>SUM('3.1. sz. mell'!D62,'3.2. sz. mell'!D62,'3.4.sz. mell.'!D62,'3.3. sz. mell'!D62)</f>
        <v>0</v>
      </c>
      <c r="E60" s="560">
        <f>SUM('3.1. sz. mell'!E62,'3.2. sz. mell'!E62,'3.4.sz. mell.'!E62,'3.3. sz. mell'!E62)</f>
        <v>0</v>
      </c>
      <c r="F60" s="560"/>
      <c r="G60" s="560">
        <f>SUM(D60:E60)</f>
        <v>0</v>
      </c>
    </row>
    <row r="61" spans="1:7" s="264" customFormat="1" ht="12" customHeight="1" x14ac:dyDescent="0.2">
      <c r="A61" s="554">
        <v>58</v>
      </c>
      <c r="B61" s="558" t="s">
        <v>158</v>
      </c>
      <c r="C61" s="563" t="s">
        <v>379</v>
      </c>
      <c r="D61" s="560">
        <f>SUM('3.1. sz. mell'!D63,'3.2. sz. mell'!D63,'3.4.sz. mell.'!D63,'3.3. sz. mell'!D63)</f>
        <v>0</v>
      </c>
      <c r="E61" s="560">
        <f>SUM('3.1. sz. mell'!E63,'3.2. sz. mell'!E63,'3.4.sz. mell.'!E63,'3.3. sz. mell'!E63)</f>
        <v>0</v>
      </c>
      <c r="F61" s="560"/>
      <c r="G61" s="560">
        <f>SUM(D61:E61)</f>
        <v>0</v>
      </c>
    </row>
    <row r="62" spans="1:7" s="264" customFormat="1" ht="12" customHeight="1" x14ac:dyDescent="0.2">
      <c r="A62" s="554">
        <v>59</v>
      </c>
      <c r="B62" s="558" t="s">
        <v>183</v>
      </c>
      <c r="C62" s="563" t="s">
        <v>253</v>
      </c>
      <c r="D62" s="560">
        <f>SUM('3.1. sz. mell'!D64,'3.2. sz. mell'!D64,'3.4.sz. mell.'!D64,'3.3. sz. mell'!D64)</f>
        <v>0</v>
      </c>
      <c r="E62" s="560">
        <f>SUM('3.1. sz. mell'!E64,'3.2. sz. mell'!E64,'3.4.sz. mell.'!E64,'3.3. sz. mell'!E64)</f>
        <v>0</v>
      </c>
      <c r="F62" s="560"/>
      <c r="G62" s="560">
        <f>SUM(D62:E62)</f>
        <v>0</v>
      </c>
    </row>
    <row r="63" spans="1:7" s="264" customFormat="1" ht="12" customHeight="1" x14ac:dyDescent="0.2">
      <c r="A63" s="554">
        <v>60</v>
      </c>
      <c r="B63" s="558" t="s">
        <v>251</v>
      </c>
      <c r="C63" s="564" t="s">
        <v>254</v>
      </c>
      <c r="D63" s="560"/>
      <c r="E63" s="560"/>
      <c r="F63" s="560"/>
      <c r="G63" s="560"/>
    </row>
    <row r="64" spans="1:7" s="264" customFormat="1" ht="12" customHeight="1" x14ac:dyDescent="0.2">
      <c r="A64" s="554">
        <v>61</v>
      </c>
      <c r="B64" s="561" t="s">
        <v>426</v>
      </c>
      <c r="C64" s="556" t="s">
        <v>255</v>
      </c>
      <c r="D64" s="559">
        <f>+D6+D13+D20+D27+D36+D48+D54+D59</f>
        <v>689391587</v>
      </c>
      <c r="E64" s="559">
        <f t="shared" ref="E64:G64" si="8">+E6+E13+E20+E27+E36+E48+E54+E59</f>
        <v>178821742</v>
      </c>
      <c r="F64" s="559">
        <f>F6+F13+F20+F27+F36+F48+F54</f>
        <v>601915098</v>
      </c>
      <c r="G64" s="559">
        <f t="shared" si="8"/>
        <v>1470128427</v>
      </c>
    </row>
    <row r="65" spans="1:7" s="264" customFormat="1" ht="12" customHeight="1" x14ac:dyDescent="0.2">
      <c r="A65" s="554">
        <v>62</v>
      </c>
      <c r="B65" s="566" t="s">
        <v>256</v>
      </c>
      <c r="C65" s="565" t="s">
        <v>257</v>
      </c>
      <c r="D65" s="557">
        <f>SUM(D66:D68)</f>
        <v>0</v>
      </c>
      <c r="E65" s="557">
        <f>SUM(E66:E68)</f>
        <v>0</v>
      </c>
      <c r="F65" s="557"/>
      <c r="G65" s="557">
        <f>SUM(G66:G68)</f>
        <v>0</v>
      </c>
    </row>
    <row r="66" spans="1:7" s="264" customFormat="1" ht="12" customHeight="1" x14ac:dyDescent="0.2">
      <c r="A66" s="554">
        <v>63</v>
      </c>
      <c r="B66" s="558" t="s">
        <v>288</v>
      </c>
      <c r="C66" s="563" t="s">
        <v>258</v>
      </c>
      <c r="D66" s="560"/>
      <c r="E66" s="560">
        <f>SUM('3.1. sz. mell'!E68,'3.2. sz. mell'!E68,'3.3. sz. mell'!E68,'3.4.sz. mell.'!E68)</f>
        <v>0</v>
      </c>
      <c r="F66" s="560"/>
      <c r="G66" s="560">
        <f>SUM(D66:E66)</f>
        <v>0</v>
      </c>
    </row>
    <row r="67" spans="1:7" s="264" customFormat="1" ht="12" customHeight="1" x14ac:dyDescent="0.2">
      <c r="A67" s="554">
        <v>64</v>
      </c>
      <c r="B67" s="558" t="s">
        <v>297</v>
      </c>
      <c r="C67" s="563" t="s">
        <v>259</v>
      </c>
      <c r="D67" s="560">
        <f>SUM('3.1. sz. mell'!D69,'3.2. sz. mell'!D69,'3.3. sz. mell'!D69,'3.4.sz. mell.'!D69)</f>
        <v>0</v>
      </c>
      <c r="E67" s="560">
        <f>SUM('3.1. sz. mell'!E69,'3.2. sz. mell'!E69,'3.3. sz. mell'!E69,'3.4.sz. mell.'!E69)</f>
        <v>0</v>
      </c>
      <c r="F67" s="560"/>
      <c r="G67" s="560">
        <f>SUM(D67:E67)</f>
        <v>0</v>
      </c>
    </row>
    <row r="68" spans="1:7" s="264" customFormat="1" ht="12" customHeight="1" x14ac:dyDescent="0.2">
      <c r="A68" s="554">
        <v>65</v>
      </c>
      <c r="B68" s="558" t="s">
        <v>298</v>
      </c>
      <c r="C68" s="567" t="s">
        <v>411</v>
      </c>
      <c r="D68" s="560">
        <f>SUM('3.1. sz. mell'!D70,'3.2. sz. mell'!D70,'3.3. sz. mell'!D70,'3.4.sz. mell.'!D70)</f>
        <v>0</v>
      </c>
      <c r="E68" s="560">
        <f>SUM('3.1. sz. mell'!E70,'3.2. sz. mell'!E70,'3.3. sz. mell'!E70,'3.4.sz. mell.'!E70)</f>
        <v>0</v>
      </c>
      <c r="F68" s="560"/>
      <c r="G68" s="560">
        <f>SUM(D68:E68)</f>
        <v>0</v>
      </c>
    </row>
    <row r="69" spans="1:7" s="264" customFormat="1" ht="12" customHeight="1" x14ac:dyDescent="0.2">
      <c r="A69" s="554">
        <v>66</v>
      </c>
      <c r="B69" s="566" t="s">
        <v>261</v>
      </c>
      <c r="C69" s="565" t="s">
        <v>262</v>
      </c>
      <c r="D69" s="557">
        <f>SUM(D70:D73)</f>
        <v>0</v>
      </c>
      <c r="E69" s="557">
        <f>SUM(E70:E73)</f>
        <v>0</v>
      </c>
      <c r="F69" s="557"/>
      <c r="G69" s="557">
        <f>SUM(G70:G73)</f>
        <v>0</v>
      </c>
    </row>
    <row r="70" spans="1:7" s="264" customFormat="1" ht="12" customHeight="1" x14ac:dyDescent="0.2">
      <c r="A70" s="554">
        <v>67</v>
      </c>
      <c r="B70" s="558" t="s">
        <v>127</v>
      </c>
      <c r="C70" s="563" t="s">
        <v>263</v>
      </c>
      <c r="D70" s="560">
        <f>SUM('3.1. sz. mell'!D72,'3.2. sz. mell'!D72,'3.3. sz. mell'!D72,'3.4.sz. mell.'!D72)</f>
        <v>0</v>
      </c>
      <c r="E70" s="560">
        <f>SUM('3.1. sz. mell'!E72,'3.2. sz. mell'!E72,'3.3. sz. mell'!E72,'3.4.sz. mell.'!E72)</f>
        <v>0</v>
      </c>
      <c r="F70" s="560"/>
      <c r="G70" s="560">
        <f>SUM(D70:E70)</f>
        <v>0</v>
      </c>
    </row>
    <row r="71" spans="1:7" s="264" customFormat="1" ht="12" customHeight="1" x14ac:dyDescent="0.2">
      <c r="A71" s="554">
        <v>68</v>
      </c>
      <c r="B71" s="558" t="s">
        <v>128</v>
      </c>
      <c r="C71" s="563" t="s">
        <v>264</v>
      </c>
      <c r="D71" s="560">
        <f>SUM('3.1. sz. mell'!D73,'3.2. sz. mell'!D73,'3.3. sz. mell'!D73,'3.4.sz. mell.'!D73)</f>
        <v>0</v>
      </c>
      <c r="E71" s="560">
        <f>SUM('3.1. sz. mell'!E73,'3.2. sz. mell'!E73,'3.3. sz. mell'!E73,'3.4.sz. mell.'!E73)</f>
        <v>0</v>
      </c>
      <c r="F71" s="560"/>
      <c r="G71" s="560">
        <f>SUM(D71:E71)</f>
        <v>0</v>
      </c>
    </row>
    <row r="72" spans="1:7" s="264" customFormat="1" ht="12" customHeight="1" x14ac:dyDescent="0.2">
      <c r="A72" s="554">
        <v>69</v>
      </c>
      <c r="B72" s="558" t="s">
        <v>289</v>
      </c>
      <c r="C72" s="563" t="s">
        <v>265</v>
      </c>
      <c r="D72" s="560"/>
      <c r="E72" s="560">
        <f>SUM('3.1. sz. mell'!E74,'3.2. sz. mell'!E74,'3.3. sz. mell'!E74,'3.4.sz. mell.'!E74)</f>
        <v>0</v>
      </c>
      <c r="F72" s="560"/>
      <c r="G72" s="560">
        <f>SUM(D72:E72)</f>
        <v>0</v>
      </c>
    </row>
    <row r="73" spans="1:7" s="264" customFormat="1" ht="12" customHeight="1" x14ac:dyDescent="0.2">
      <c r="A73" s="554">
        <v>70</v>
      </c>
      <c r="B73" s="558" t="s">
        <v>290</v>
      </c>
      <c r="C73" s="564" t="s">
        <v>266</v>
      </c>
      <c r="D73" s="560">
        <f>SUM('3.1. sz. mell'!D75,'3.2. sz. mell'!D75,'3.3. sz. mell'!D75,'3.4.sz. mell.'!D75)</f>
        <v>0</v>
      </c>
      <c r="E73" s="560">
        <f>SUM('3.1. sz. mell'!E75,'3.2. sz. mell'!E75,'3.3. sz. mell'!E75,'3.4.sz. mell.'!E75)</f>
        <v>0</v>
      </c>
      <c r="F73" s="560"/>
      <c r="G73" s="560">
        <f>SUM(D73:E73)</f>
        <v>0</v>
      </c>
    </row>
    <row r="74" spans="1:7" s="264" customFormat="1" ht="12" customHeight="1" x14ac:dyDescent="0.2">
      <c r="A74" s="554">
        <v>71</v>
      </c>
      <c r="B74" s="566" t="s">
        <v>267</v>
      </c>
      <c r="C74" s="565" t="s">
        <v>268</v>
      </c>
      <c r="D74" s="557">
        <f>SUM(D75:D76)</f>
        <v>1932942817</v>
      </c>
      <c r="E74" s="557">
        <f>SUM(E75:E76)</f>
        <v>-111529841</v>
      </c>
      <c r="F74" s="557"/>
      <c r="G74" s="557">
        <f>SUM(G75:G76)</f>
        <v>1821412976</v>
      </c>
    </row>
    <row r="75" spans="1:7" s="264" customFormat="1" ht="12" customHeight="1" x14ac:dyDescent="0.2">
      <c r="A75" s="554">
        <v>72</v>
      </c>
      <c r="B75" s="558" t="s">
        <v>291</v>
      </c>
      <c r="C75" s="563" t="s">
        <v>269</v>
      </c>
      <c r="D75" s="560">
        <f>SUM('3.1. sz. mell'!D77,'3.2. sz. mell'!D77,'3.3. sz. mell'!D77,'3.4.sz. mell.'!D77)</f>
        <v>1932942817</v>
      </c>
      <c r="E75" s="560">
        <f>SUM('3.1. sz. mell'!E77,'3.2. sz. mell'!E77,'3.3. sz. mell'!E77,'3.4.sz. mell.'!E77)</f>
        <v>-111529841</v>
      </c>
      <c r="F75" s="560"/>
      <c r="G75" s="560">
        <f>SUM(D75:E75)</f>
        <v>1821412976</v>
      </c>
    </row>
    <row r="76" spans="1:7" s="264" customFormat="1" ht="12" customHeight="1" x14ac:dyDescent="0.2">
      <c r="A76" s="554">
        <v>73</v>
      </c>
      <c r="B76" s="558" t="s">
        <v>292</v>
      </c>
      <c r="C76" s="564" t="s">
        <v>270</v>
      </c>
      <c r="D76" s="560">
        <f>SUM('3.1. sz. mell'!D78,'3.2. sz. mell'!D78,'3.3. sz. mell'!D78,'3.4.sz. mell.'!D78)</f>
        <v>0</v>
      </c>
      <c r="E76" s="560">
        <f>SUM('3.1. sz. mell'!E78,'3.2. sz. mell'!E78,'3.3. sz. mell'!E78,'3.4.sz. mell.'!E78)</f>
        <v>0</v>
      </c>
      <c r="F76" s="560"/>
      <c r="G76" s="560">
        <f>SUM(D76:E76)</f>
        <v>0</v>
      </c>
    </row>
    <row r="77" spans="1:7" s="264" customFormat="1" ht="12" customHeight="1" x14ac:dyDescent="0.2">
      <c r="A77" s="554">
        <v>74</v>
      </c>
      <c r="B77" s="566" t="s">
        <v>271</v>
      </c>
      <c r="C77" s="565" t="s">
        <v>272</v>
      </c>
      <c r="D77" s="557">
        <f>SUM(D78:D80)</f>
        <v>0</v>
      </c>
      <c r="E77" s="557">
        <f>SUM(E78:E80)</f>
        <v>0</v>
      </c>
      <c r="F77" s="557"/>
      <c r="G77" s="557">
        <f>SUM(G78:G80)</f>
        <v>0</v>
      </c>
    </row>
    <row r="78" spans="1:7" s="264" customFormat="1" ht="12" customHeight="1" x14ac:dyDescent="0.2">
      <c r="A78" s="554">
        <v>75</v>
      </c>
      <c r="B78" s="558" t="s">
        <v>293</v>
      </c>
      <c r="C78" s="563" t="s">
        <v>273</v>
      </c>
      <c r="D78" s="560">
        <f>SUM('3.1. sz. mell'!D80,'3.3. sz. mell'!D80,'3.2. sz. mell'!D80,'3.4.sz. mell.'!D80)</f>
        <v>0</v>
      </c>
      <c r="E78" s="560">
        <f>SUM('3.1. sz. mell'!E80,'3.3. sz. mell'!E80,'3.2. sz. mell'!E80,'3.4.sz. mell.'!E80)</f>
        <v>0</v>
      </c>
      <c r="F78" s="560"/>
      <c r="G78" s="560">
        <f>SUM(D78:E78)</f>
        <v>0</v>
      </c>
    </row>
    <row r="79" spans="1:7" s="264" customFormat="1" ht="12" customHeight="1" x14ac:dyDescent="0.2">
      <c r="A79" s="554">
        <v>76</v>
      </c>
      <c r="B79" s="558" t="s">
        <v>294</v>
      </c>
      <c r="C79" s="563" t="s">
        <v>274</v>
      </c>
      <c r="D79" s="560"/>
      <c r="E79" s="560">
        <f>SUM('3.1. sz. mell'!E81,'3.3. sz. mell'!E81,'3.2. sz. mell'!E81,'3.4.sz. mell.'!E81)</f>
        <v>0</v>
      </c>
      <c r="F79" s="560"/>
      <c r="G79" s="560">
        <f>SUM(D79:E79)</f>
        <v>0</v>
      </c>
    </row>
    <row r="80" spans="1:7" s="264" customFormat="1" ht="12" customHeight="1" x14ac:dyDescent="0.2">
      <c r="A80" s="554">
        <v>77</v>
      </c>
      <c r="B80" s="558" t="s">
        <v>295</v>
      </c>
      <c r="C80" s="564" t="s">
        <v>275</v>
      </c>
      <c r="D80" s="560">
        <f>SUM('3.1. sz. mell'!D83,'3.3. sz. mell'!D83,'3.2. sz. mell'!D83,'3.4.sz. mell.'!D83)</f>
        <v>0</v>
      </c>
      <c r="E80" s="560">
        <f>SUM('3.1. sz. mell'!E83,'3.3. sz. mell'!E83,'3.2. sz. mell'!E83,'3.4.sz. mell.'!E83)</f>
        <v>0</v>
      </c>
      <c r="F80" s="560"/>
      <c r="G80" s="560">
        <f>SUM(D80:E80)</f>
        <v>0</v>
      </c>
    </row>
    <row r="81" spans="1:7" s="264" customFormat="1" ht="12" customHeight="1" x14ac:dyDescent="0.2">
      <c r="A81" s="554">
        <v>78</v>
      </c>
      <c r="B81" s="566" t="s">
        <v>276</v>
      </c>
      <c r="C81" s="565" t="s">
        <v>296</v>
      </c>
      <c r="D81" s="557">
        <f>SUM(D82:D85)</f>
        <v>0</v>
      </c>
      <c r="E81" s="557">
        <f>SUM(E82:E85)</f>
        <v>0</v>
      </c>
      <c r="F81" s="557"/>
      <c r="G81" s="557">
        <f>SUM(G82:G85)</f>
        <v>0</v>
      </c>
    </row>
    <row r="82" spans="1:7" s="264" customFormat="1" ht="12" customHeight="1" x14ac:dyDescent="0.2">
      <c r="A82" s="554">
        <v>79</v>
      </c>
      <c r="B82" s="568" t="s">
        <v>277</v>
      </c>
      <c r="C82" s="563" t="s">
        <v>278</v>
      </c>
      <c r="D82" s="560">
        <f>SUM('3.1. sz. mell'!D85,'3.2. sz. mell'!D85,'3.3. sz. mell'!D85,'3.4.sz. mell.'!D85)</f>
        <v>0</v>
      </c>
      <c r="E82" s="560">
        <f>SUM('3.1. sz. mell'!E85,'3.2. sz. mell'!E85,'3.3. sz. mell'!E85,'3.4.sz. mell.'!E85)</f>
        <v>0</v>
      </c>
      <c r="F82" s="560"/>
      <c r="G82" s="560">
        <f t="shared" ref="G82:G87" si="9">SUM(D82:E82)</f>
        <v>0</v>
      </c>
    </row>
    <row r="83" spans="1:7" s="264" customFormat="1" ht="12" customHeight="1" x14ac:dyDescent="0.2">
      <c r="A83" s="554">
        <v>80</v>
      </c>
      <c r="B83" s="568" t="s">
        <v>279</v>
      </c>
      <c r="C83" s="563" t="s">
        <v>280</v>
      </c>
      <c r="D83" s="560">
        <f>SUM('3.1. sz. mell'!D86,'3.2. sz. mell'!D86,'3.3. sz. mell'!D86,'3.4.sz. mell.'!D86)</f>
        <v>0</v>
      </c>
      <c r="E83" s="560">
        <f>SUM('3.1. sz. mell'!E86,'3.2. sz. mell'!E86,'3.3. sz. mell'!E86,'3.4.sz. mell.'!E86)</f>
        <v>0</v>
      </c>
      <c r="F83" s="560"/>
      <c r="G83" s="560">
        <f t="shared" si="9"/>
        <v>0</v>
      </c>
    </row>
    <row r="84" spans="1:7" s="264" customFormat="1" ht="12" customHeight="1" x14ac:dyDescent="0.2">
      <c r="A84" s="554">
        <v>81</v>
      </c>
      <c r="B84" s="568" t="s">
        <v>281</v>
      </c>
      <c r="C84" s="563" t="s">
        <v>282</v>
      </c>
      <c r="D84" s="560">
        <f>SUM('3.1. sz. mell'!D87,'3.2. sz. mell'!D87,'3.3. sz. mell'!D87,'3.4.sz. mell.'!D87)</f>
        <v>0</v>
      </c>
      <c r="E84" s="560">
        <f>SUM('3.1. sz. mell'!E87,'3.2. sz. mell'!E87,'3.3. sz. mell'!E87,'3.4.sz. mell.'!E87)</f>
        <v>0</v>
      </c>
      <c r="F84" s="560"/>
      <c r="G84" s="560">
        <f t="shared" si="9"/>
        <v>0</v>
      </c>
    </row>
    <row r="85" spans="1:7" s="264" customFormat="1" ht="12" customHeight="1" x14ac:dyDescent="0.2">
      <c r="A85" s="554">
        <v>82</v>
      </c>
      <c r="B85" s="568" t="s">
        <v>283</v>
      </c>
      <c r="C85" s="564" t="s">
        <v>284</v>
      </c>
      <c r="D85" s="560">
        <f>SUM('3.1. sz. mell'!D88,'3.2. sz. mell'!D88,'3.3. sz. mell'!D88,'3.4.sz. mell.'!D88)</f>
        <v>0</v>
      </c>
      <c r="E85" s="560">
        <f>SUM('3.1. sz. mell'!E88,'3.2. sz. mell'!E88,'3.3. sz. mell'!E88,'3.4.sz. mell.'!E88)</f>
        <v>0</v>
      </c>
      <c r="F85" s="560"/>
      <c r="G85" s="560">
        <f t="shared" si="9"/>
        <v>0</v>
      </c>
    </row>
    <row r="86" spans="1:7" s="264" customFormat="1" ht="12" customHeight="1" x14ac:dyDescent="0.2">
      <c r="A86" s="554">
        <v>83</v>
      </c>
      <c r="B86" s="566" t="s">
        <v>285</v>
      </c>
      <c r="C86" s="565" t="s">
        <v>425</v>
      </c>
      <c r="D86" s="562">
        <f>SUM('3.1. sz. mell'!D89,'3.2. sz. mell'!D89,'3.3. sz. mell'!D89,'3.4.sz. mell.'!D89)</f>
        <v>0</v>
      </c>
      <c r="E86" s="562">
        <f>SUM('3.1. sz. mell'!E89,'3.2. sz. mell'!E89,'3.3. sz. mell'!E89,'3.4.sz. mell.'!E89)</f>
        <v>0</v>
      </c>
      <c r="F86" s="562"/>
      <c r="G86" s="562">
        <f t="shared" si="9"/>
        <v>0</v>
      </c>
    </row>
    <row r="87" spans="1:7" s="264" customFormat="1" ht="13.5" customHeight="1" x14ac:dyDescent="0.2">
      <c r="A87" s="554">
        <v>84</v>
      </c>
      <c r="B87" s="566" t="s">
        <v>287</v>
      </c>
      <c r="C87" s="565" t="s">
        <v>286</v>
      </c>
      <c r="D87" s="562">
        <f>SUM('3.1. sz. mell'!D90,'3.2. sz. mell'!D90,'3.3. sz. mell'!D90,'3.4.sz. mell.'!D90)</f>
        <v>0</v>
      </c>
      <c r="E87" s="562">
        <f>SUM('3.1. sz. mell'!E90,'3.2. sz. mell'!E90,'3.3. sz. mell'!E90,'3.4.sz. mell.'!E90)</f>
        <v>0</v>
      </c>
      <c r="F87" s="562"/>
      <c r="G87" s="562">
        <f t="shared" si="9"/>
        <v>0</v>
      </c>
    </row>
    <row r="88" spans="1:7" s="264" customFormat="1" ht="15.75" customHeight="1" x14ac:dyDescent="0.2">
      <c r="A88" s="554">
        <v>85</v>
      </c>
      <c r="B88" s="566" t="s">
        <v>299</v>
      </c>
      <c r="C88" s="569" t="s">
        <v>428</v>
      </c>
      <c r="D88" s="559">
        <f>+D65+D69+D74+D77+D81+D87+D86</f>
        <v>1932942817</v>
      </c>
      <c r="E88" s="559">
        <f t="shared" ref="E88:F88" si="10">+E65+E69+E74+E77+E81+E87+E86</f>
        <v>-111529841</v>
      </c>
      <c r="F88" s="559">
        <f t="shared" si="10"/>
        <v>0</v>
      </c>
      <c r="G88" s="559">
        <f>+G65+G69+G74+G77+G81+G87+G86</f>
        <v>1821412976</v>
      </c>
    </row>
    <row r="89" spans="1:7" s="264" customFormat="1" ht="16.5" customHeight="1" x14ac:dyDescent="0.2">
      <c r="A89" s="554">
        <v>86</v>
      </c>
      <c r="B89" s="566" t="s">
        <v>427</v>
      </c>
      <c r="C89" s="569" t="s">
        <v>429</v>
      </c>
      <c r="D89" s="559">
        <f>+D64+D88</f>
        <v>2622334404</v>
      </c>
      <c r="E89" s="559">
        <f t="shared" ref="E89:G89" si="11">+E64+E88</f>
        <v>67291901</v>
      </c>
      <c r="F89" s="559">
        <f t="shared" si="11"/>
        <v>601915098</v>
      </c>
      <c r="G89" s="559">
        <f t="shared" si="11"/>
        <v>3291541403</v>
      </c>
    </row>
    <row r="90" spans="1:7" s="264" customFormat="1" ht="16.5" customHeight="1" x14ac:dyDescent="0.2">
      <c r="A90" s="590"/>
      <c r="B90" s="598"/>
      <c r="C90" s="599"/>
      <c r="D90" s="600"/>
      <c r="E90" s="600"/>
      <c r="F90" s="600"/>
      <c r="G90" s="600"/>
    </row>
    <row r="91" spans="1:7" s="264" customFormat="1" x14ac:dyDescent="0.2">
      <c r="A91" s="553"/>
      <c r="B91" s="698"/>
      <c r="C91" s="698"/>
      <c r="D91" s="698"/>
      <c r="E91" s="698"/>
      <c r="F91" s="698"/>
      <c r="G91" s="698"/>
    </row>
    <row r="92" spans="1:7" ht="16.5" customHeight="1" x14ac:dyDescent="0.25">
      <c r="A92" s="695" t="s">
        <v>898</v>
      </c>
      <c r="B92" s="695"/>
      <c r="C92" s="695"/>
      <c r="D92" s="695"/>
      <c r="E92" s="695"/>
      <c r="F92" s="695"/>
      <c r="G92" s="695"/>
    </row>
    <row r="93" spans="1:7" ht="16.5" customHeight="1" x14ac:dyDescent="0.25">
      <c r="A93" s="589"/>
      <c r="B93" s="589"/>
      <c r="C93" s="589"/>
      <c r="D93" s="589"/>
      <c r="E93" s="589"/>
      <c r="F93" s="589"/>
      <c r="G93" s="589"/>
    </row>
    <row r="94" spans="1:7" s="570" customFormat="1" ht="16.5" customHeight="1" x14ac:dyDescent="0.2">
      <c r="A94" s="571"/>
      <c r="B94" s="572" t="s">
        <v>443</v>
      </c>
      <c r="C94" s="572" t="s">
        <v>444</v>
      </c>
      <c r="D94" s="573" t="s">
        <v>445</v>
      </c>
      <c r="E94" s="573" t="s">
        <v>447</v>
      </c>
      <c r="F94" s="573"/>
      <c r="G94" s="573" t="s">
        <v>446</v>
      </c>
    </row>
    <row r="95" spans="1:7" ht="38.1" customHeight="1" x14ac:dyDescent="0.25">
      <c r="A95" s="554">
        <v>1</v>
      </c>
      <c r="B95" s="555" t="s">
        <v>62</v>
      </c>
      <c r="C95" s="555" t="s">
        <v>46</v>
      </c>
      <c r="D95" s="555" t="str">
        <f>+D4</f>
        <v>2019. évi eredeti előirányzat</v>
      </c>
      <c r="E95" s="555" t="str">
        <f>+E4</f>
        <v xml:space="preserve">Módosítás I. </v>
      </c>
      <c r="F95" s="555" t="s">
        <v>595</v>
      </c>
      <c r="G95" s="555" t="str">
        <f>+G4</f>
        <v>Módosított előirányzat</v>
      </c>
    </row>
    <row r="96" spans="1:7" s="553" customFormat="1" ht="12" customHeight="1" x14ac:dyDescent="0.2">
      <c r="A96" s="554">
        <v>2</v>
      </c>
      <c r="B96" s="582"/>
      <c r="C96" s="582" t="s">
        <v>443</v>
      </c>
      <c r="D96" s="582" t="s">
        <v>444</v>
      </c>
      <c r="E96" s="582" t="s">
        <v>445</v>
      </c>
      <c r="F96" s="582"/>
      <c r="G96" s="582" t="s">
        <v>448</v>
      </c>
    </row>
    <row r="97" spans="1:7" ht="12" customHeight="1" x14ac:dyDescent="0.25">
      <c r="A97" s="554">
        <v>3</v>
      </c>
      <c r="B97" s="556" t="s">
        <v>16</v>
      </c>
      <c r="C97" s="574" t="s">
        <v>387</v>
      </c>
      <c r="D97" s="557">
        <f>D98+D99+D100+D101+D102</f>
        <v>1066246397</v>
      </c>
      <c r="E97" s="557">
        <f t="shared" ref="E97:G97" si="12">E98+E99+E100+E101+E102</f>
        <v>-180037050</v>
      </c>
      <c r="F97" s="557">
        <f t="shared" si="12"/>
        <v>553658201</v>
      </c>
      <c r="G97" s="557">
        <f t="shared" si="12"/>
        <v>1439867548</v>
      </c>
    </row>
    <row r="98" spans="1:7" ht="12" customHeight="1" x14ac:dyDescent="0.25">
      <c r="A98" s="554">
        <v>4</v>
      </c>
      <c r="B98" s="558" t="s">
        <v>91</v>
      </c>
      <c r="C98" s="6" t="s">
        <v>47</v>
      </c>
      <c r="D98" s="249">
        <f>SUM('3.1. sz. mell'!D96,'3.2. sz. mell'!D96,'3.3. sz. mell'!D96,'3.4.sz. mell.'!D96)</f>
        <v>272898689</v>
      </c>
      <c r="E98" s="249">
        <f>SUM('3.1. sz. mell'!E96,'3.2. sz. mell'!E96,'3.3. sz. mell'!E96,'3.4.sz. mell.'!E96)</f>
        <v>17851834</v>
      </c>
      <c r="F98" s="249">
        <f>G98-E98-D98</f>
        <v>17622352</v>
      </c>
      <c r="G98" s="249">
        <v>308372875</v>
      </c>
    </row>
    <row r="99" spans="1:7" ht="12" customHeight="1" x14ac:dyDescent="0.25">
      <c r="A99" s="554">
        <v>5</v>
      </c>
      <c r="B99" s="558" t="s">
        <v>92</v>
      </c>
      <c r="C99" s="6" t="s">
        <v>159</v>
      </c>
      <c r="D99" s="249">
        <f>SUM('3.1. sz. mell'!D113,'3.2. sz. mell'!D113,'3.3. sz. mell'!D113,'3.4.sz. mell.'!D113)</f>
        <v>57353065</v>
      </c>
      <c r="E99" s="249">
        <f>SUM('3.1. sz. mell'!E113,'3.2. sz. mell'!E113,'3.3. sz. mell'!E113,'3.4.sz. mell.'!E113)</f>
        <v>3586123</v>
      </c>
      <c r="F99" s="249">
        <f t="shared" ref="F99:F117" si="13">G99-E99-D99</f>
        <v>1652029</v>
      </c>
      <c r="G99" s="249">
        <v>62591217</v>
      </c>
    </row>
    <row r="100" spans="1:7" ht="12" customHeight="1" x14ac:dyDescent="0.25">
      <c r="A100" s="554">
        <v>6</v>
      </c>
      <c r="B100" s="558" t="s">
        <v>93</v>
      </c>
      <c r="C100" s="6" t="s">
        <v>124</v>
      </c>
      <c r="D100" s="249">
        <f>SUM('3.1. sz. mell'!D120,'3.2. sz. mell'!D120,'3.3. sz. mell'!D120,'3.4.sz. mell.'!D120)</f>
        <v>317066028</v>
      </c>
      <c r="E100" s="249">
        <f>SUM('3.1. sz. mell'!E120,'3.2. sz. mell'!E120,'3.3. sz. mell'!E120,'3.4.sz. mell.'!E120)</f>
        <v>42480498</v>
      </c>
      <c r="F100" s="249">
        <f t="shared" si="13"/>
        <v>451013943</v>
      </c>
      <c r="G100" s="249">
        <v>810560469</v>
      </c>
    </row>
    <row r="101" spans="1:7" ht="12" customHeight="1" x14ac:dyDescent="0.25">
      <c r="A101" s="554">
        <v>7</v>
      </c>
      <c r="B101" s="558" t="s">
        <v>94</v>
      </c>
      <c r="C101" s="6" t="s">
        <v>160</v>
      </c>
      <c r="D101" s="249">
        <f>SUM('3.1. sz. mell'!D140,'3.2. sz. mell'!D140,'3.3. sz. mell'!D140,'3.4.sz. mell.'!D140)</f>
        <v>8000000</v>
      </c>
      <c r="E101" s="249">
        <f>SUM('3.1. sz. mell'!E140,'3.2. sz. mell'!E140,'3.3. sz. mell'!E140,'3.4.sz. mell.'!E140)</f>
        <v>0</v>
      </c>
      <c r="F101" s="249">
        <f t="shared" si="13"/>
        <v>0</v>
      </c>
      <c r="G101" s="249">
        <f>SUM(D101:E101)</f>
        <v>8000000</v>
      </c>
    </row>
    <row r="102" spans="1:7" ht="12" customHeight="1" x14ac:dyDescent="0.25">
      <c r="A102" s="554">
        <v>8</v>
      </c>
      <c r="B102" s="558" t="s">
        <v>105</v>
      </c>
      <c r="C102" s="6" t="s">
        <v>161</v>
      </c>
      <c r="D102" s="249">
        <f>SUM('3.1. sz. mell'!D144,'3.2. sz. mell'!D144,'3.3. sz. mell'!D144,'3.4.sz. mell.'!D144)</f>
        <v>410928615</v>
      </c>
      <c r="E102" s="249">
        <f>SUM('3.1. sz. mell'!E144,'3.2. sz. mell'!E144,'3.3. sz. mell'!E144,'3.4.sz. mell.'!E144)</f>
        <v>-243955505</v>
      </c>
      <c r="F102" s="249">
        <f t="shared" si="13"/>
        <v>83369877</v>
      </c>
      <c r="G102" s="249">
        <v>250342987</v>
      </c>
    </row>
    <row r="103" spans="1:7" ht="12" customHeight="1" x14ac:dyDescent="0.25">
      <c r="A103" s="554">
        <v>9</v>
      </c>
      <c r="B103" s="558" t="s">
        <v>95</v>
      </c>
      <c r="C103" s="6" t="s">
        <v>392</v>
      </c>
      <c r="D103" s="249">
        <f>SUM('3.1. sz. mell'!D145,'3.2. sz. mell'!D145,'3.3. sz. mell'!D145,'3.4.sz. mell.'!D145)</f>
        <v>0</v>
      </c>
      <c r="E103" s="249">
        <f>SUM('3.1. sz. mell'!E145,'3.2. sz. mell'!E145,'3.3. sz. mell'!E145,'3.4.sz. mell.'!E145)</f>
        <v>1421574</v>
      </c>
      <c r="F103" s="249">
        <f t="shared" si="13"/>
        <v>75032</v>
      </c>
      <c r="G103" s="249">
        <v>1496606</v>
      </c>
    </row>
    <row r="104" spans="1:7" ht="12" customHeight="1" x14ac:dyDescent="0.25">
      <c r="A104" s="554">
        <v>10</v>
      </c>
      <c r="B104" s="558" t="s">
        <v>96</v>
      </c>
      <c r="C104" s="105" t="s">
        <v>391</v>
      </c>
      <c r="D104" s="249">
        <f>SUM('3.1. sz. mell'!D146,'3.2. sz. mell'!D146,'3.3. sz. mell'!D146,'3.4.sz. mell.'!D146)</f>
        <v>0</v>
      </c>
      <c r="E104" s="249">
        <f>SUM('3.1. sz. mell'!E146,'3.2. sz. mell'!E146,'3.3. sz. mell'!E146,'3.4.sz. mell.'!E146)</f>
        <v>0</v>
      </c>
      <c r="F104" s="249">
        <f t="shared" si="13"/>
        <v>0</v>
      </c>
      <c r="G104" s="249">
        <f t="shared" ref="G104:G117" si="14">SUM(D104:E104)</f>
        <v>0</v>
      </c>
    </row>
    <row r="105" spans="1:7" ht="12" customHeight="1" x14ac:dyDescent="0.25">
      <c r="A105" s="554">
        <v>11</v>
      </c>
      <c r="B105" s="558" t="s">
        <v>106</v>
      </c>
      <c r="C105" s="105" t="s">
        <v>390</v>
      </c>
      <c r="D105" s="249">
        <f>SUM('3.1. sz. mell'!D147,'3.2. sz. mell'!D147,'3.3. sz. mell'!D147,'3.4.sz. mell.'!D147)</f>
        <v>0</v>
      </c>
      <c r="E105" s="249">
        <f>SUM('3.1. sz. mell'!E147,'3.2. sz. mell'!E147,'3.3. sz. mell'!E147,'3.4.sz. mell.'!E147)</f>
        <v>0</v>
      </c>
      <c r="F105" s="249">
        <f t="shared" si="13"/>
        <v>0</v>
      </c>
      <c r="G105" s="249">
        <f t="shared" si="14"/>
        <v>0</v>
      </c>
    </row>
    <row r="106" spans="1:7" ht="12" customHeight="1" x14ac:dyDescent="0.25">
      <c r="A106" s="554">
        <v>12</v>
      </c>
      <c r="B106" s="558" t="s">
        <v>107</v>
      </c>
      <c r="C106" s="104" t="s">
        <v>302</v>
      </c>
      <c r="D106" s="249">
        <f>SUM('3.1. sz. mell'!D148,'3.2. sz. mell'!D148,'3.3. sz. mell'!D148,'3.4.sz. mell.'!D148)</f>
        <v>0</v>
      </c>
      <c r="E106" s="249">
        <f>SUM('3.1. sz. mell'!E148,'3.2. sz. mell'!E148,'3.3. sz. mell'!E148,'3.4.sz. mell.'!E148)</f>
        <v>0</v>
      </c>
      <c r="F106" s="249">
        <f t="shared" si="13"/>
        <v>0</v>
      </c>
      <c r="G106" s="249">
        <f t="shared" si="14"/>
        <v>0</v>
      </c>
    </row>
    <row r="107" spans="1:7" ht="12" customHeight="1" x14ac:dyDescent="0.25">
      <c r="A107" s="554">
        <v>13</v>
      </c>
      <c r="B107" s="558" t="s">
        <v>108</v>
      </c>
      <c r="C107" s="105" t="s">
        <v>303</v>
      </c>
      <c r="D107" s="249">
        <f>SUM('3.1. sz. mell'!D149,'3.2. sz. mell'!D149,'3.3. sz. mell'!D149,'3.4.sz. mell.'!D149)</f>
        <v>0</v>
      </c>
      <c r="E107" s="249">
        <f>SUM('3.1. sz. mell'!E149,'3.2. sz. mell'!E149,'3.3. sz. mell'!E149,'3.4.sz. mell.'!E149)</f>
        <v>0</v>
      </c>
      <c r="F107" s="249">
        <f t="shared" si="13"/>
        <v>0</v>
      </c>
      <c r="G107" s="249">
        <f t="shared" si="14"/>
        <v>0</v>
      </c>
    </row>
    <row r="108" spans="1:7" ht="12" customHeight="1" x14ac:dyDescent="0.25">
      <c r="A108" s="554">
        <v>14</v>
      </c>
      <c r="B108" s="558" t="s">
        <v>109</v>
      </c>
      <c r="C108" s="105" t="s">
        <v>304</v>
      </c>
      <c r="D108" s="249">
        <f>SUM('3.1. sz. mell'!D150,'3.2. sz. mell'!D150,'3.3. sz. mell'!D150,'3.4.sz. mell.'!D150)</f>
        <v>0</v>
      </c>
      <c r="E108" s="249">
        <f>SUM('3.1. sz. mell'!E150,'3.2. sz. mell'!E150,'3.3. sz. mell'!E150,'3.4.sz. mell.'!E150)</f>
        <v>0</v>
      </c>
      <c r="F108" s="249">
        <f t="shared" si="13"/>
        <v>0</v>
      </c>
      <c r="G108" s="249">
        <f t="shared" si="14"/>
        <v>0</v>
      </c>
    </row>
    <row r="109" spans="1:7" ht="12" customHeight="1" x14ac:dyDescent="0.25">
      <c r="A109" s="554">
        <v>15</v>
      </c>
      <c r="B109" s="558" t="s">
        <v>111</v>
      </c>
      <c r="C109" s="104" t="s">
        <v>305</v>
      </c>
      <c r="D109" s="249">
        <f>SUM('3.1. sz. mell'!D151,'3.2. sz. mell'!D151,'3.3. sz. mell'!D151,'3.4.sz. mell.'!D151)</f>
        <v>92345170</v>
      </c>
      <c r="E109" s="249">
        <f>SUM('3.1. sz. mell'!E151,'3.2. sz. mell'!E151,'3.3. sz. mell'!E151,'3.4.sz. mell.'!E151)</f>
        <v>2840278</v>
      </c>
      <c r="F109" s="249">
        <f t="shared" si="13"/>
        <v>7981364</v>
      </c>
      <c r="G109" s="249">
        <v>103166812</v>
      </c>
    </row>
    <row r="110" spans="1:7" ht="12" customHeight="1" x14ac:dyDescent="0.25">
      <c r="A110" s="554">
        <v>16</v>
      </c>
      <c r="B110" s="558" t="s">
        <v>162</v>
      </c>
      <c r="C110" s="104" t="s">
        <v>306</v>
      </c>
      <c r="D110" s="249">
        <f>SUM('3.1. sz. mell'!D152,'3.2. sz. mell'!D152,'3.3. sz. mell'!D152,'3.4.sz. mell.'!D152)</f>
        <v>0</v>
      </c>
      <c r="E110" s="249">
        <f>SUM('3.1. sz. mell'!E152,'3.2. sz. mell'!E152,'3.3. sz. mell'!E152,'3.4.sz. mell.'!E152)</f>
        <v>0</v>
      </c>
      <c r="F110" s="249">
        <f t="shared" si="13"/>
        <v>0</v>
      </c>
      <c r="G110" s="249">
        <f t="shared" si="14"/>
        <v>0</v>
      </c>
    </row>
    <row r="111" spans="1:7" ht="12" customHeight="1" x14ac:dyDescent="0.25">
      <c r="A111" s="554">
        <v>17</v>
      </c>
      <c r="B111" s="558" t="s">
        <v>300</v>
      </c>
      <c r="C111" s="105" t="s">
        <v>307</v>
      </c>
      <c r="D111" s="249">
        <f>SUM('3.1. sz. mell'!D153,'3.2. sz. mell'!D153,'3.3. sz. mell'!D153,'3.4.sz. mell.'!D153)</f>
        <v>0</v>
      </c>
      <c r="E111" s="249">
        <f>SUM('3.1. sz. mell'!E153,'3.2. sz. mell'!E153,'3.3. sz. mell'!E153,'3.4.sz. mell.'!E153)</f>
        <v>0</v>
      </c>
      <c r="F111" s="249">
        <f t="shared" si="13"/>
        <v>3500000</v>
      </c>
      <c r="G111" s="249">
        <v>3500000</v>
      </c>
    </row>
    <row r="112" spans="1:7" ht="12" customHeight="1" x14ac:dyDescent="0.25">
      <c r="A112" s="554">
        <v>18</v>
      </c>
      <c r="B112" s="558" t="s">
        <v>301</v>
      </c>
      <c r="C112" s="105" t="s">
        <v>308</v>
      </c>
      <c r="D112" s="249">
        <f>SUM('3.1. sz. mell'!D154,'3.2. sz. mell'!D154,'3.3. sz. mell'!D154,'3.4.sz. mell.'!D154)</f>
        <v>0</v>
      </c>
      <c r="E112" s="249">
        <f>SUM('3.1. sz. mell'!E154,'3.2. sz. mell'!E154,'3.3. sz. mell'!E154,'3.4.sz. mell.'!E154)</f>
        <v>0</v>
      </c>
      <c r="F112" s="249">
        <f t="shared" si="13"/>
        <v>0</v>
      </c>
      <c r="G112" s="249">
        <f t="shared" si="14"/>
        <v>0</v>
      </c>
    </row>
    <row r="113" spans="1:7" ht="12" customHeight="1" x14ac:dyDescent="0.25">
      <c r="A113" s="554">
        <v>19</v>
      </c>
      <c r="B113" s="558" t="s">
        <v>388</v>
      </c>
      <c r="C113" s="105" t="s">
        <v>309</v>
      </c>
      <c r="D113" s="249">
        <f>SUM('3.1. sz. mell'!D155,'3.2. sz. mell'!D155,'3.3. sz. mell'!D155,'3.4.sz. mell.'!D155)</f>
        <v>0</v>
      </c>
      <c r="E113" s="249">
        <f>SUM('3.1. sz. mell'!E155,'3.2. sz. mell'!E155,'3.3. sz. mell'!E155,'3.4.sz. mell.'!E155)</f>
        <v>0</v>
      </c>
      <c r="F113" s="249">
        <f t="shared" si="13"/>
        <v>0</v>
      </c>
      <c r="G113" s="249">
        <f t="shared" si="14"/>
        <v>0</v>
      </c>
    </row>
    <row r="114" spans="1:7" ht="12" customHeight="1" x14ac:dyDescent="0.25">
      <c r="A114" s="554">
        <v>20</v>
      </c>
      <c r="B114" s="558" t="s">
        <v>389</v>
      </c>
      <c r="C114" s="105" t="s">
        <v>310</v>
      </c>
      <c r="D114" s="249">
        <f>SUM('3.1. sz. mell'!D156,'3.2. sz. mell'!D156,'3.3. sz. mell'!D156,'3.4.sz. mell.'!D156)</f>
        <v>3013270</v>
      </c>
      <c r="E114" s="249">
        <f>SUM('3.1. sz. mell'!E156,'3.2. sz. mell'!E156,'3.3. sz. mell'!E156,'3.4.sz. mell.'!E156)</f>
        <v>1498655</v>
      </c>
      <c r="F114" s="249">
        <f t="shared" si="13"/>
        <v>323084</v>
      </c>
      <c r="G114" s="249">
        <v>4835009</v>
      </c>
    </row>
    <row r="115" spans="1:7" ht="12" customHeight="1" x14ac:dyDescent="0.25">
      <c r="A115" s="554">
        <v>21</v>
      </c>
      <c r="B115" s="558" t="s">
        <v>393</v>
      </c>
      <c r="C115" s="6" t="s">
        <v>48</v>
      </c>
      <c r="D115" s="249">
        <f>SUM('3.1. sz. mell'!D157,'3.2. sz. mell'!D157,'3.3. sz. mell'!D157,'3.4.sz. mell.'!D157)</f>
        <v>315570175</v>
      </c>
      <c r="E115" s="249">
        <f>SUM('3.1. sz. mell'!E157,'3.2. sz. mell'!E157,'3.3. sz. mell'!E157,'3.4.sz. mell.'!E157)</f>
        <v>-249716012</v>
      </c>
      <c r="F115" s="249">
        <f t="shared" si="13"/>
        <v>71490397</v>
      </c>
      <c r="G115" s="249">
        <v>137344560</v>
      </c>
    </row>
    <row r="116" spans="1:7" ht="12" customHeight="1" x14ac:dyDescent="0.25">
      <c r="A116" s="554">
        <v>22</v>
      </c>
      <c r="B116" s="558" t="s">
        <v>394</v>
      </c>
      <c r="C116" s="6" t="s">
        <v>396</v>
      </c>
      <c r="D116" s="249">
        <f>SUM('3.1. sz. mell'!D158,'3.2. sz. mell'!D158,'3.3. sz. mell'!D158,'3.4.sz. mell.'!D158)</f>
        <v>121553787</v>
      </c>
      <c r="E116" s="249">
        <f>SUM('3.1. sz. mell'!E158,'3.2. sz. mell'!E158,'3.3. sz. mell'!E158,'3.4.sz. mell.'!E158)</f>
        <v>-95704465</v>
      </c>
      <c r="F116" s="249">
        <f t="shared" si="13"/>
        <v>-25849322</v>
      </c>
      <c r="G116" s="249">
        <v>0</v>
      </c>
    </row>
    <row r="117" spans="1:7" ht="12" customHeight="1" x14ac:dyDescent="0.25">
      <c r="A117" s="554">
        <v>23</v>
      </c>
      <c r="B117" s="558" t="s">
        <v>395</v>
      </c>
      <c r="C117" s="575" t="s">
        <v>397</v>
      </c>
      <c r="D117" s="249">
        <f>SUM('3.1. sz. mell'!D159,'3.2. sz. mell'!D159,'3.3. sz. mell'!D159,'3.4.sz. mell.'!D159)</f>
        <v>194016388</v>
      </c>
      <c r="E117" s="249">
        <f>SUM('3.1. sz. mell'!E159,'3.2. sz. mell'!E159,'3.3. sz. mell'!E159,'3.4.sz. mell.'!E159)</f>
        <v>-154011547</v>
      </c>
      <c r="F117" s="249">
        <f t="shared" si="13"/>
        <v>0</v>
      </c>
      <c r="G117" s="249">
        <f t="shared" si="14"/>
        <v>40004841</v>
      </c>
    </row>
    <row r="118" spans="1:7" ht="12" customHeight="1" x14ac:dyDescent="0.25">
      <c r="A118" s="554">
        <v>24</v>
      </c>
      <c r="B118" s="556" t="s">
        <v>17</v>
      </c>
      <c r="C118" s="574" t="s">
        <v>311</v>
      </c>
      <c r="D118" s="557">
        <f>+D119+D121+D123</f>
        <v>1542937473</v>
      </c>
      <c r="E118" s="557">
        <f t="shared" ref="E118:G118" si="15">+E119+E121+E123</f>
        <v>247328951</v>
      </c>
      <c r="F118" s="557">
        <f t="shared" si="15"/>
        <v>48256897</v>
      </c>
      <c r="G118" s="557">
        <f t="shared" si="15"/>
        <v>1838523321</v>
      </c>
    </row>
    <row r="119" spans="1:7" ht="12" customHeight="1" x14ac:dyDescent="0.25">
      <c r="A119" s="554">
        <v>25</v>
      </c>
      <c r="B119" s="558" t="s">
        <v>97</v>
      </c>
      <c r="C119" s="6" t="s">
        <v>182</v>
      </c>
      <c r="D119" s="249">
        <f>SUM('3.1. sz. mell'!D161,'3.2. sz. mell'!D161,'3.3. sz. mell'!D161,'3.4.sz. mell.'!D161)</f>
        <v>1487439584</v>
      </c>
      <c r="E119" s="249">
        <f>SUM('3.1. sz. mell'!E161,'3.2. sz. mell'!E161,'3.3. sz. mell'!E161,'3.4.sz. mell.'!E161)</f>
        <v>81145322</v>
      </c>
      <c r="F119" s="249">
        <f>G119-E119-D119</f>
        <v>1251071</v>
      </c>
      <c r="G119" s="249">
        <v>1569835977</v>
      </c>
    </row>
    <row r="120" spans="1:7" ht="12" customHeight="1" x14ac:dyDescent="0.25">
      <c r="A120" s="554">
        <v>26</v>
      </c>
      <c r="B120" s="558" t="s">
        <v>98</v>
      </c>
      <c r="C120" s="576" t="s">
        <v>315</v>
      </c>
      <c r="D120" s="577">
        <f>SUM('3.1. sz. mell'!D169,'3.2. sz. mell'!D169,'3.4.sz. mell.'!D169,'3.3. sz. mell'!D169)</f>
        <v>0</v>
      </c>
      <c r="E120" s="577">
        <f>SUM('3.1. sz. mell'!E169,'3.2. sz. mell'!E169,'3.4.sz. mell.'!E169,'3.3. sz. mell'!E169)</f>
        <v>0</v>
      </c>
      <c r="F120" s="249">
        <f t="shared" ref="F120:F131" si="16">G120-E120-D120</f>
        <v>0</v>
      </c>
      <c r="G120" s="577">
        <f>SUM(D120:E120)</f>
        <v>0</v>
      </c>
    </row>
    <row r="121" spans="1:7" ht="12" customHeight="1" x14ac:dyDescent="0.25">
      <c r="A121" s="554">
        <v>27</v>
      </c>
      <c r="B121" s="558" t="s">
        <v>99</v>
      </c>
      <c r="C121" s="6" t="s">
        <v>163</v>
      </c>
      <c r="D121" s="249">
        <f>SUM('3.1. sz. mell'!D170,'3.2. sz. mell'!D170,'3.3. sz. mell'!D170,'3.4.sz. mell.'!D170)</f>
        <v>55497889</v>
      </c>
      <c r="E121" s="249">
        <f>SUM('3.1. sz. mell'!E170,'3.2. sz. mell'!E170,'3.3. sz. mell'!E170,'3.4.sz. mell.'!E170)</f>
        <v>34558629</v>
      </c>
      <c r="F121" s="249">
        <f t="shared" si="16"/>
        <v>34356331</v>
      </c>
      <c r="G121" s="249">
        <v>124412849</v>
      </c>
    </row>
    <row r="122" spans="1:7" ht="12" customHeight="1" x14ac:dyDescent="0.25">
      <c r="A122" s="554">
        <v>28</v>
      </c>
      <c r="B122" s="558" t="s">
        <v>100</v>
      </c>
      <c r="C122" s="576" t="s">
        <v>316</v>
      </c>
      <c r="D122" s="577">
        <f>SUM('3.1. sz. mell'!D175,'3.2. sz. mell'!D175,'3.3. sz. mell'!D175,'3.4.sz. mell.'!D175)</f>
        <v>0</v>
      </c>
      <c r="E122" s="577">
        <f>SUM('3.1. sz. mell'!E175,'3.2. sz. mell'!E175,'3.3. sz. mell'!E175,'3.4.sz. mell.'!E175)</f>
        <v>0</v>
      </c>
      <c r="F122" s="249">
        <f t="shared" si="16"/>
        <v>0</v>
      </c>
      <c r="G122" s="577">
        <f>SUM(D122:E122)</f>
        <v>0</v>
      </c>
    </row>
    <row r="123" spans="1:7" ht="12" customHeight="1" x14ac:dyDescent="0.25">
      <c r="A123" s="554">
        <v>29</v>
      </c>
      <c r="B123" s="558" t="s">
        <v>101</v>
      </c>
      <c r="C123" s="564" t="s">
        <v>184</v>
      </c>
      <c r="D123" s="249">
        <f>SUM('3.1. sz. mell'!D176,'3.2. sz. mell'!D176,'3.3. sz. mell'!D176,'3.4.sz. mell.'!D176)</f>
        <v>0</v>
      </c>
      <c r="E123" s="249">
        <f>SUM('3.1. sz. mell'!E176,'3.2. sz. mell'!E176,'3.3. sz. mell'!E176,'3.4.sz. mell.'!E176)</f>
        <v>131625000</v>
      </c>
      <c r="F123" s="249">
        <f t="shared" si="16"/>
        <v>12649495</v>
      </c>
      <c r="G123" s="249">
        <v>144274495</v>
      </c>
    </row>
    <row r="124" spans="1:7" ht="12" customHeight="1" x14ac:dyDescent="0.25">
      <c r="A124" s="554">
        <v>30</v>
      </c>
      <c r="B124" s="558" t="s">
        <v>110</v>
      </c>
      <c r="C124" s="564" t="s">
        <v>380</v>
      </c>
      <c r="D124" s="249">
        <f>SUM('3.1. sz. mell'!D177,'3.2. sz. mell'!D177,'3.3. sz. mell'!D177,'3.4.sz. mell.'!D177)</f>
        <v>0</v>
      </c>
      <c r="E124" s="249">
        <f>SUM('3.1. sz. mell'!E177,'3.2. sz. mell'!E177,'3.3. sz. mell'!E177,'3.4.sz. mell.'!E177)</f>
        <v>0</v>
      </c>
      <c r="F124" s="249">
        <f t="shared" si="16"/>
        <v>0</v>
      </c>
      <c r="G124" s="249">
        <f t="shared" ref="G124:G131" si="17">SUM(D124:E124)</f>
        <v>0</v>
      </c>
    </row>
    <row r="125" spans="1:7" ht="12" customHeight="1" x14ac:dyDescent="0.25">
      <c r="A125" s="554">
        <v>31</v>
      </c>
      <c r="B125" s="558" t="s">
        <v>112</v>
      </c>
      <c r="C125" s="105" t="s">
        <v>321</v>
      </c>
      <c r="D125" s="249">
        <f>SUM('3.1. sz. mell'!D178,'3.2. sz. mell'!D178,'3.3. sz. mell'!D178,'3.4.sz. mell.'!D178)</f>
        <v>0</v>
      </c>
      <c r="E125" s="249">
        <f>SUM('3.1. sz. mell'!E178,'3.2. sz. mell'!E178,'3.3. sz. mell'!E178,'3.4.sz. mell.'!E178)</f>
        <v>0</v>
      </c>
      <c r="F125" s="249">
        <f t="shared" si="16"/>
        <v>0</v>
      </c>
      <c r="G125" s="249">
        <f t="shared" si="17"/>
        <v>0</v>
      </c>
    </row>
    <row r="126" spans="1:7" ht="22.5" x14ac:dyDescent="0.25">
      <c r="A126" s="554">
        <v>32</v>
      </c>
      <c r="B126" s="558" t="s">
        <v>164</v>
      </c>
      <c r="C126" s="105" t="s">
        <v>304</v>
      </c>
      <c r="D126" s="249">
        <f>SUM('3.1. sz. mell'!D179,'3.2. sz. mell'!D179,'3.3. sz. mell'!D179,'3.4.sz. mell.'!D179)</f>
        <v>0</v>
      </c>
      <c r="E126" s="249">
        <f>SUM('3.1. sz. mell'!E179,'3.2. sz. mell'!E179,'3.3. sz. mell'!E179,'3.4.sz. mell.'!E179)</f>
        <v>0</v>
      </c>
      <c r="F126" s="249">
        <f t="shared" si="16"/>
        <v>0</v>
      </c>
      <c r="G126" s="249">
        <f t="shared" si="17"/>
        <v>0</v>
      </c>
    </row>
    <row r="127" spans="1:7" ht="12" customHeight="1" x14ac:dyDescent="0.25">
      <c r="A127" s="554">
        <v>33</v>
      </c>
      <c r="B127" s="558" t="s">
        <v>165</v>
      </c>
      <c r="C127" s="105" t="s">
        <v>320</v>
      </c>
      <c r="D127" s="249">
        <f>SUM('3.1. sz. mell'!D180,'3.2. sz. mell'!D180,'3.3. sz. mell'!D180,'3.4.sz. mell.'!D180)</f>
        <v>0</v>
      </c>
      <c r="E127" s="249">
        <f>SUM('3.1. sz. mell'!E180,'3.2. sz. mell'!E180,'3.3. sz. mell'!E180,'3.4.sz. mell.'!E180)</f>
        <v>131625000</v>
      </c>
      <c r="F127" s="249">
        <f t="shared" si="16"/>
        <v>12649495</v>
      </c>
      <c r="G127" s="249">
        <v>144274495</v>
      </c>
    </row>
    <row r="128" spans="1:7" ht="12" customHeight="1" x14ac:dyDescent="0.25">
      <c r="A128" s="554">
        <v>34</v>
      </c>
      <c r="B128" s="558" t="s">
        <v>166</v>
      </c>
      <c r="C128" s="105" t="s">
        <v>319</v>
      </c>
      <c r="D128" s="249">
        <f>SUM('3.1. sz. mell'!D181,'3.2. sz. mell'!D181,'3.3. sz. mell'!D181,'3.4.sz. mell.'!D181)</f>
        <v>0</v>
      </c>
      <c r="E128" s="249">
        <f>SUM('3.1. sz. mell'!E181,'3.2. sz. mell'!E181,'3.3. sz. mell'!E181,'3.4.sz. mell.'!E181)</f>
        <v>0</v>
      </c>
      <c r="F128" s="249">
        <f t="shared" si="16"/>
        <v>0</v>
      </c>
      <c r="G128" s="249">
        <f t="shared" si="17"/>
        <v>0</v>
      </c>
    </row>
    <row r="129" spans="1:7" ht="12" customHeight="1" x14ac:dyDescent="0.25">
      <c r="A129" s="554">
        <v>35</v>
      </c>
      <c r="B129" s="558" t="s">
        <v>312</v>
      </c>
      <c r="C129" s="105" t="s">
        <v>307</v>
      </c>
      <c r="D129" s="249">
        <f>SUM('3.1. sz. mell'!D182,'3.2. sz. mell'!D182,'3.3. sz. mell'!D182,'3.4.sz. mell.'!D182)</f>
        <v>0</v>
      </c>
      <c r="E129" s="249">
        <f>SUM('3.1. sz. mell'!E182,'3.2. sz. mell'!E182,'3.3. sz. mell'!E182,'3.4.sz. mell.'!E182)</f>
        <v>0</v>
      </c>
      <c r="F129" s="249">
        <f t="shared" si="16"/>
        <v>0</v>
      </c>
      <c r="G129" s="249">
        <f t="shared" si="17"/>
        <v>0</v>
      </c>
    </row>
    <row r="130" spans="1:7" ht="12" customHeight="1" x14ac:dyDescent="0.25">
      <c r="A130" s="554">
        <v>36</v>
      </c>
      <c r="B130" s="558" t="s">
        <v>313</v>
      </c>
      <c r="C130" s="105" t="s">
        <v>318</v>
      </c>
      <c r="D130" s="249">
        <f>SUM('3.1. sz. mell'!D183,'3.2. sz. mell'!D183,'3.3. sz. mell'!D183,'3.4.sz. mell.'!D183)</f>
        <v>0</v>
      </c>
      <c r="E130" s="249">
        <f>SUM('3.1. sz. mell'!E183,'3.2. sz. mell'!E183,'3.3. sz. mell'!E183,'3.4.sz. mell.'!E183)</f>
        <v>0</v>
      </c>
      <c r="F130" s="249">
        <f t="shared" si="16"/>
        <v>0</v>
      </c>
      <c r="G130" s="249">
        <f t="shared" si="17"/>
        <v>0</v>
      </c>
    </row>
    <row r="131" spans="1:7" ht="22.5" x14ac:dyDescent="0.25">
      <c r="A131" s="554">
        <v>37</v>
      </c>
      <c r="B131" s="558" t="s">
        <v>314</v>
      </c>
      <c r="C131" s="105" t="s">
        <v>317</v>
      </c>
      <c r="D131" s="249">
        <f>SUM('3.1. sz. mell'!D184,'3.2. sz. mell'!D184,'3.3. sz. mell'!D184,'3.4.sz. mell.'!D184)</f>
        <v>0</v>
      </c>
      <c r="E131" s="249">
        <f>SUM('3.1. sz. mell'!E184,'3.2. sz. mell'!E184,'3.3. sz. mell'!E184,'3.4.sz. mell.'!E184)</f>
        <v>0</v>
      </c>
      <c r="F131" s="249">
        <f t="shared" si="16"/>
        <v>0</v>
      </c>
      <c r="G131" s="249">
        <f t="shared" si="17"/>
        <v>0</v>
      </c>
    </row>
    <row r="132" spans="1:7" ht="12" customHeight="1" x14ac:dyDescent="0.25">
      <c r="A132" s="554">
        <v>38</v>
      </c>
      <c r="B132" s="556" t="s">
        <v>18</v>
      </c>
      <c r="C132" s="578" t="s">
        <v>398</v>
      </c>
      <c r="D132" s="557">
        <f>+D97+D118</f>
        <v>2609183870</v>
      </c>
      <c r="E132" s="557">
        <f t="shared" ref="E132:G132" si="18">+E97+E118</f>
        <v>67291901</v>
      </c>
      <c r="F132" s="557">
        <f t="shared" si="18"/>
        <v>601915098</v>
      </c>
      <c r="G132" s="557">
        <f t="shared" si="18"/>
        <v>3278390869</v>
      </c>
    </row>
    <row r="133" spans="1:7" ht="18" customHeight="1" x14ac:dyDescent="0.25">
      <c r="A133" s="554">
        <v>39</v>
      </c>
      <c r="B133" s="556" t="s">
        <v>19</v>
      </c>
      <c r="C133" s="578" t="s">
        <v>399</v>
      </c>
      <c r="D133" s="557">
        <f>+D134+D135+D136</f>
        <v>0</v>
      </c>
      <c r="E133" s="557">
        <f>+E134+E135+E136</f>
        <v>0</v>
      </c>
      <c r="F133" s="557"/>
      <c r="G133" s="557">
        <f>+G134+G135+G136</f>
        <v>0</v>
      </c>
    </row>
    <row r="134" spans="1:7" ht="12" customHeight="1" x14ac:dyDescent="0.25">
      <c r="A134" s="554">
        <v>40</v>
      </c>
      <c r="B134" s="558" t="s">
        <v>216</v>
      </c>
      <c r="C134" s="6" t="s">
        <v>406</v>
      </c>
      <c r="D134" s="249">
        <f>SUM('3.1. sz. mell'!D187,'3.2. sz. mell'!D187,'3.3. sz. mell'!D187,'3.4.sz. mell.'!D187)</f>
        <v>0</v>
      </c>
      <c r="E134" s="249">
        <f>SUM('3.1. sz. mell'!E187,'3.2. sz. mell'!E187,'3.3. sz. mell'!E187,'3.4.sz. mell.'!E187)</f>
        <v>0</v>
      </c>
      <c r="F134" s="249"/>
      <c r="G134" s="249">
        <f>SUM(D134:E134)</f>
        <v>0</v>
      </c>
    </row>
    <row r="135" spans="1:7" ht="12" customHeight="1" x14ac:dyDescent="0.25">
      <c r="A135" s="554">
        <v>41</v>
      </c>
      <c r="B135" s="558" t="s">
        <v>217</v>
      </c>
      <c r="C135" s="6" t="s">
        <v>407</v>
      </c>
      <c r="D135" s="249">
        <f>SUM('3.1. sz. mell'!D188,'3.2. sz. mell'!D188,'3.3. sz. mell'!D188,'3.4.sz. mell.'!D188)</f>
        <v>0</v>
      </c>
      <c r="E135" s="249">
        <f>SUM('3.1. sz. mell'!E188,'3.2. sz. mell'!E188,'3.3. sz. mell'!E188,'3.4.sz. mell.'!E188)</f>
        <v>0</v>
      </c>
      <c r="F135" s="249"/>
      <c r="G135" s="249">
        <f>SUM(D135:E135)</f>
        <v>0</v>
      </c>
    </row>
    <row r="136" spans="1:7" ht="12" customHeight="1" x14ac:dyDescent="0.25">
      <c r="A136" s="554">
        <v>42</v>
      </c>
      <c r="B136" s="558" t="s">
        <v>218</v>
      </c>
      <c r="C136" s="6" t="s">
        <v>408</v>
      </c>
      <c r="D136" s="249">
        <f>SUM('3.1. sz. mell'!D189,'3.2. sz. mell'!D189,'3.3. sz. mell'!D189,'3.4.sz. mell.'!D189)</f>
        <v>0</v>
      </c>
      <c r="E136" s="249">
        <f>SUM('3.1. sz. mell'!E189,'3.2. sz. mell'!E189,'3.3. sz. mell'!E189,'3.4.sz. mell.'!E189)</f>
        <v>0</v>
      </c>
      <c r="F136" s="249"/>
      <c r="G136" s="249">
        <f>SUM(D136:E136)</f>
        <v>0</v>
      </c>
    </row>
    <row r="137" spans="1:7" ht="12" customHeight="1" x14ac:dyDescent="0.25">
      <c r="A137" s="554">
        <v>43</v>
      </c>
      <c r="B137" s="556" t="s">
        <v>20</v>
      </c>
      <c r="C137" s="578" t="s">
        <v>400</v>
      </c>
      <c r="D137" s="557">
        <f>SUM(D138:D143)</f>
        <v>0</v>
      </c>
      <c r="E137" s="557">
        <f>SUM(E138:E143)</f>
        <v>0</v>
      </c>
      <c r="F137" s="557"/>
      <c r="G137" s="557">
        <f>SUM(G138:G143)</f>
        <v>0</v>
      </c>
    </row>
    <row r="138" spans="1:7" ht="12" customHeight="1" x14ac:dyDescent="0.25">
      <c r="A138" s="554">
        <v>44</v>
      </c>
      <c r="B138" s="558" t="s">
        <v>84</v>
      </c>
      <c r="C138" s="6" t="s">
        <v>409</v>
      </c>
      <c r="D138" s="249">
        <f>SUM('3.1. sz. mell'!D191,'3.2. sz. mell'!D191,'3.3. sz. mell'!D191,'3.4.sz. mell.'!D191)</f>
        <v>0</v>
      </c>
      <c r="E138" s="249">
        <f>SUM('3.1. sz. mell'!E191,'3.2. sz. mell'!E191,'3.3. sz. mell'!E191,'3.4.sz. mell.'!E191)</f>
        <v>0</v>
      </c>
      <c r="F138" s="249"/>
      <c r="G138" s="249">
        <f t="shared" ref="G138:G143" si="19">SUM(D138:E138)</f>
        <v>0</v>
      </c>
    </row>
    <row r="139" spans="1:7" ht="12" customHeight="1" x14ac:dyDescent="0.25">
      <c r="A139" s="554">
        <v>45</v>
      </c>
      <c r="B139" s="558" t="s">
        <v>85</v>
      </c>
      <c r="C139" s="6" t="s">
        <v>401</v>
      </c>
      <c r="D139" s="249">
        <f>SUM('3.1. sz. mell'!D192,'3.2. sz. mell'!D192,'3.3. sz. mell'!D192,'3.4.sz. mell.'!D192)</f>
        <v>0</v>
      </c>
      <c r="E139" s="249">
        <f>SUM('3.1. sz. mell'!E192,'3.2. sz. mell'!E192,'3.3. sz. mell'!E192,'3.4.sz. mell.'!E192)</f>
        <v>0</v>
      </c>
      <c r="F139" s="249"/>
      <c r="G139" s="249">
        <f t="shared" si="19"/>
        <v>0</v>
      </c>
    </row>
    <row r="140" spans="1:7" ht="12" customHeight="1" x14ac:dyDescent="0.25">
      <c r="A140" s="554">
        <v>46</v>
      </c>
      <c r="B140" s="558" t="s">
        <v>86</v>
      </c>
      <c r="C140" s="6" t="s">
        <v>402</v>
      </c>
      <c r="D140" s="249">
        <f>SUM('3.1. sz. mell'!D193,'3.2. sz. mell'!D193,'3.3. sz. mell'!D193,'3.4.sz. mell.'!D193)</f>
        <v>0</v>
      </c>
      <c r="E140" s="249">
        <f>SUM('3.1. sz. mell'!E193,'3.2. sz. mell'!E193,'3.3. sz. mell'!E193,'3.4.sz. mell.'!E193)</f>
        <v>0</v>
      </c>
      <c r="F140" s="249"/>
      <c r="G140" s="249">
        <f t="shared" si="19"/>
        <v>0</v>
      </c>
    </row>
    <row r="141" spans="1:7" ht="12" customHeight="1" x14ac:dyDescent="0.25">
      <c r="A141" s="554">
        <v>47</v>
      </c>
      <c r="B141" s="558" t="s">
        <v>151</v>
      </c>
      <c r="C141" s="6" t="s">
        <v>403</v>
      </c>
      <c r="D141" s="249">
        <f>SUM('3.1. sz. mell'!D194,'3.2. sz. mell'!D194,'3.3. sz. mell'!D194,'3.4.sz. mell.'!D194)</f>
        <v>0</v>
      </c>
      <c r="E141" s="249">
        <f>SUM('3.1. sz. mell'!E194,'3.2. sz. mell'!E194,'3.3. sz. mell'!E194,'3.4.sz. mell.'!E194)</f>
        <v>0</v>
      </c>
      <c r="F141" s="249"/>
      <c r="G141" s="249">
        <f t="shared" si="19"/>
        <v>0</v>
      </c>
    </row>
    <row r="142" spans="1:7" ht="12" customHeight="1" x14ac:dyDescent="0.25">
      <c r="A142" s="554">
        <v>48</v>
      </c>
      <c r="B142" s="558" t="s">
        <v>152</v>
      </c>
      <c r="C142" s="6" t="s">
        <v>404</v>
      </c>
      <c r="D142" s="249">
        <f>SUM('3.1. sz. mell'!D195,'3.2. sz. mell'!D195,'3.3. sz. mell'!D195,'3.4.sz. mell.'!D195)</f>
        <v>0</v>
      </c>
      <c r="E142" s="249">
        <f>SUM('3.1. sz. mell'!E195,'3.2. sz. mell'!E195,'3.3. sz. mell'!E195,'3.4.sz. mell.'!E195)</f>
        <v>0</v>
      </c>
      <c r="F142" s="249"/>
      <c r="G142" s="249">
        <f t="shared" si="19"/>
        <v>0</v>
      </c>
    </row>
    <row r="143" spans="1:7" ht="12" customHeight="1" x14ac:dyDescent="0.25">
      <c r="A143" s="554">
        <v>49</v>
      </c>
      <c r="B143" s="558" t="s">
        <v>153</v>
      </c>
      <c r="C143" s="6" t="s">
        <v>405</v>
      </c>
      <c r="D143" s="249">
        <f>SUM('3.1. sz. mell'!D196,'3.2. sz. mell'!D196,'3.3. sz. mell'!D196,'3.4.sz. mell.'!D196)</f>
        <v>0</v>
      </c>
      <c r="E143" s="249">
        <f>SUM('3.1. sz. mell'!E196,'3.2. sz. mell'!E196,'3.3. sz. mell'!E196,'3.4.sz. mell.'!E196)</f>
        <v>0</v>
      </c>
      <c r="F143" s="249"/>
      <c r="G143" s="249">
        <f t="shared" si="19"/>
        <v>0</v>
      </c>
    </row>
    <row r="144" spans="1:7" ht="12" customHeight="1" x14ac:dyDescent="0.25">
      <c r="A144" s="554">
        <v>50</v>
      </c>
      <c r="B144" s="556" t="s">
        <v>21</v>
      </c>
      <c r="C144" s="578" t="s">
        <v>413</v>
      </c>
      <c r="D144" s="559">
        <f>+D145+D146+D147+D148</f>
        <v>13150534</v>
      </c>
      <c r="E144" s="559">
        <f>+E145+E146+E147+E148</f>
        <v>0</v>
      </c>
      <c r="F144" s="559"/>
      <c r="G144" s="559">
        <f>+G145+G146+G147+G148</f>
        <v>13150534</v>
      </c>
    </row>
    <row r="145" spans="1:13" ht="12" customHeight="1" x14ac:dyDescent="0.25">
      <c r="A145" s="554">
        <v>51</v>
      </c>
      <c r="B145" s="558" t="s">
        <v>87</v>
      </c>
      <c r="C145" s="6" t="s">
        <v>322</v>
      </c>
      <c r="D145" s="249">
        <f>SUM('3.1. sz. mell'!D198,'3.2. sz. mell'!D198,'3.3. sz. mell'!D198,'3.4.sz. mell.'!D198)</f>
        <v>0</v>
      </c>
      <c r="E145" s="249">
        <f>SUM('3.1. sz. mell'!E198,'3.2. sz. mell'!E198,'3.3. sz. mell'!E198,'3.4.sz. mell.'!E198)</f>
        <v>0</v>
      </c>
      <c r="F145" s="249"/>
      <c r="G145" s="249">
        <f>SUM(D145:E145)</f>
        <v>0</v>
      </c>
    </row>
    <row r="146" spans="1:13" ht="12" customHeight="1" x14ac:dyDescent="0.25">
      <c r="A146" s="554">
        <v>52</v>
      </c>
      <c r="B146" s="558" t="s">
        <v>88</v>
      </c>
      <c r="C146" s="6" t="s">
        <v>323</v>
      </c>
      <c r="D146" s="249">
        <v>13150534</v>
      </c>
      <c r="E146" s="249">
        <f>SUM('3.1. sz. mell'!E199,'3.2. sz. mell'!E199,'3.3. sz. mell'!E199,'3.4.sz. mell.'!E199)</f>
        <v>0</v>
      </c>
      <c r="F146" s="249"/>
      <c r="G146" s="249">
        <f>SUM(D146:E146)</f>
        <v>13150534</v>
      </c>
    </row>
    <row r="147" spans="1:13" ht="12" customHeight="1" x14ac:dyDescent="0.25">
      <c r="A147" s="554">
        <v>53</v>
      </c>
      <c r="B147" s="558" t="s">
        <v>236</v>
      </c>
      <c r="C147" s="6" t="s">
        <v>414</v>
      </c>
      <c r="D147" s="249"/>
      <c r="E147" s="249">
        <f>SUM('3.1. sz. mell'!E201,'3.2. sz. mell'!E201,'3.3. sz. mell'!E201,'3.4.sz. mell.'!E201)</f>
        <v>0</v>
      </c>
      <c r="F147" s="249"/>
      <c r="G147" s="249">
        <f>SUM(D147:E147)</f>
        <v>0</v>
      </c>
    </row>
    <row r="148" spans="1:13" ht="12" customHeight="1" x14ac:dyDescent="0.25">
      <c r="A148" s="554">
        <v>54</v>
      </c>
      <c r="B148" s="558" t="s">
        <v>237</v>
      </c>
      <c r="C148" s="6" t="s">
        <v>342</v>
      </c>
      <c r="D148" s="249">
        <f>SUM('3.1. sz. mell'!D201,'3.2. sz. mell'!D201,'3.3. sz. mell'!D201,'3.4.sz. mell.'!D201)</f>
        <v>0</v>
      </c>
      <c r="E148" s="249">
        <f>SUM('3.1. sz. mell'!E201,'3.2. sz. mell'!E201,'3.3. sz. mell'!E201,'3.4.sz. mell.'!E201)</f>
        <v>0</v>
      </c>
      <c r="F148" s="249"/>
      <c r="G148" s="249">
        <f>SUM(D148:E148)</f>
        <v>0</v>
      </c>
    </row>
    <row r="149" spans="1:13" ht="12" customHeight="1" x14ac:dyDescent="0.25">
      <c r="A149" s="554">
        <v>55</v>
      </c>
      <c r="B149" s="556" t="s">
        <v>22</v>
      </c>
      <c r="C149" s="578" t="s">
        <v>415</v>
      </c>
      <c r="D149" s="579">
        <f>SUM(D150:D154)</f>
        <v>0</v>
      </c>
      <c r="E149" s="579">
        <f>SUM(E150:E154)</f>
        <v>0</v>
      </c>
      <c r="F149" s="579"/>
      <c r="G149" s="579">
        <f>SUM(G150:G154)</f>
        <v>0</v>
      </c>
    </row>
    <row r="150" spans="1:13" ht="12" customHeight="1" x14ac:dyDescent="0.25">
      <c r="A150" s="554">
        <v>56</v>
      </c>
      <c r="B150" s="558" t="s">
        <v>89</v>
      </c>
      <c r="C150" s="6" t="s">
        <v>410</v>
      </c>
      <c r="D150" s="249">
        <f>SUM('3.1. sz. mell'!D204,'3.2. sz. mell'!D204,'3.3. sz. mell'!D204,'3.4.sz. mell.'!D204)</f>
        <v>0</v>
      </c>
      <c r="E150" s="249">
        <f>SUM('3.1. sz. mell'!E204,'3.2. sz. mell'!E204,'3.3. sz. mell'!E204,'3.4.sz. mell.'!E204)</f>
        <v>0</v>
      </c>
      <c r="F150" s="249"/>
      <c r="G150" s="249">
        <f t="shared" ref="G150:G156" si="20">SUM(D150:E150)</f>
        <v>0</v>
      </c>
    </row>
    <row r="151" spans="1:13" ht="12" customHeight="1" x14ac:dyDescent="0.25">
      <c r="A151" s="554">
        <v>57</v>
      </c>
      <c r="B151" s="558" t="s">
        <v>90</v>
      </c>
      <c r="C151" s="6" t="s">
        <v>417</v>
      </c>
      <c r="D151" s="249">
        <f>SUM('3.1. sz. mell'!D205,'3.2. sz. mell'!D205,'3.3. sz. mell'!D205,'3.4.sz. mell.'!D205)</f>
        <v>0</v>
      </c>
      <c r="E151" s="249">
        <f>SUM('3.1. sz. mell'!E205,'3.2. sz. mell'!E205,'3.3. sz. mell'!E205,'3.4.sz. mell.'!E205)</f>
        <v>0</v>
      </c>
      <c r="F151" s="249"/>
      <c r="G151" s="249">
        <f t="shared" si="20"/>
        <v>0</v>
      </c>
    </row>
    <row r="152" spans="1:13" ht="12" customHeight="1" x14ac:dyDescent="0.25">
      <c r="A152" s="554">
        <v>58</v>
      </c>
      <c r="B152" s="558" t="s">
        <v>248</v>
      </c>
      <c r="C152" s="6" t="s">
        <v>412</v>
      </c>
      <c r="D152" s="249">
        <f>SUM('3.1. sz. mell'!D206,'3.2. sz. mell'!D206,'3.3. sz. mell'!D206,'3.4.sz. mell.'!D206)</f>
        <v>0</v>
      </c>
      <c r="E152" s="249">
        <f>SUM('3.1. sz. mell'!E206,'3.2. sz. mell'!E206,'3.3. sz. mell'!E206,'3.4.sz. mell.'!E206)</f>
        <v>0</v>
      </c>
      <c r="F152" s="249"/>
      <c r="G152" s="249">
        <f t="shared" si="20"/>
        <v>0</v>
      </c>
    </row>
    <row r="153" spans="1:13" ht="12" customHeight="1" x14ac:dyDescent="0.25">
      <c r="A153" s="554">
        <v>59</v>
      </c>
      <c r="B153" s="558" t="s">
        <v>249</v>
      </c>
      <c r="C153" s="6" t="s">
        <v>418</v>
      </c>
      <c r="D153" s="249">
        <f>SUM('3.1. sz. mell'!D207,'3.2. sz. mell'!D207,'3.3. sz. mell'!D207,'3.4.sz. mell.'!D207)</f>
        <v>0</v>
      </c>
      <c r="E153" s="249">
        <f>SUM('3.1. sz. mell'!E207,'3.2. sz. mell'!E207,'3.3. sz. mell'!E207,'3.4.sz. mell.'!E207)</f>
        <v>0</v>
      </c>
      <c r="F153" s="249"/>
      <c r="G153" s="249">
        <f t="shared" si="20"/>
        <v>0</v>
      </c>
    </row>
    <row r="154" spans="1:13" ht="12" customHeight="1" x14ac:dyDescent="0.25">
      <c r="A154" s="554">
        <v>60</v>
      </c>
      <c r="B154" s="558" t="s">
        <v>416</v>
      </c>
      <c r="C154" s="6" t="s">
        <v>419</v>
      </c>
      <c r="D154" s="249">
        <f>SUM('3.1. sz. mell'!D208,'3.2. sz. mell'!D208,'3.3. sz. mell'!D208,'3.4.sz. mell.'!D208)</f>
        <v>0</v>
      </c>
      <c r="E154" s="249">
        <f>SUM('3.1. sz. mell'!E208,'3.2. sz. mell'!E208,'3.3. sz. mell'!E208,'3.4.sz. mell.'!E208)</f>
        <v>0</v>
      </c>
      <c r="F154" s="249"/>
      <c r="G154" s="249">
        <f t="shared" si="20"/>
        <v>0</v>
      </c>
    </row>
    <row r="155" spans="1:13" ht="12" customHeight="1" x14ac:dyDescent="0.25">
      <c r="A155" s="554">
        <v>61</v>
      </c>
      <c r="B155" s="556" t="s">
        <v>23</v>
      </c>
      <c r="C155" s="578" t="s">
        <v>420</v>
      </c>
      <c r="D155" s="580"/>
      <c r="E155" s="580"/>
      <c r="F155" s="580"/>
      <c r="G155" s="580">
        <f t="shared" si="20"/>
        <v>0</v>
      </c>
    </row>
    <row r="156" spans="1:13" ht="12" customHeight="1" x14ac:dyDescent="0.25">
      <c r="A156" s="554">
        <v>62</v>
      </c>
      <c r="B156" s="556" t="s">
        <v>24</v>
      </c>
      <c r="C156" s="578" t="s">
        <v>421</v>
      </c>
      <c r="D156" s="580"/>
      <c r="E156" s="580"/>
      <c r="F156" s="580"/>
      <c r="G156" s="580">
        <f t="shared" si="20"/>
        <v>0</v>
      </c>
    </row>
    <row r="157" spans="1:13" ht="15" customHeight="1" x14ac:dyDescent="0.25">
      <c r="A157" s="554">
        <v>63</v>
      </c>
      <c r="B157" s="556" t="s">
        <v>25</v>
      </c>
      <c r="C157" s="578" t="s">
        <v>423</v>
      </c>
      <c r="D157" s="581">
        <f>+D133+D137+D144+D149+D155+D156</f>
        <v>13150534</v>
      </c>
      <c r="E157" s="581">
        <f>+E133+E137+E144+E149+E155+E156</f>
        <v>0</v>
      </c>
      <c r="F157" s="581"/>
      <c r="G157" s="581">
        <f>+G133+G137+G144+G149+G155+G156</f>
        <v>13150534</v>
      </c>
      <c r="J157" s="275"/>
      <c r="K157" s="276"/>
      <c r="L157" s="276"/>
      <c r="M157" s="276"/>
    </row>
    <row r="158" spans="1:13" s="264" customFormat="1" ht="12.95" customHeight="1" x14ac:dyDescent="0.2">
      <c r="A158" s="554">
        <v>64</v>
      </c>
      <c r="B158" s="565" t="s">
        <v>26</v>
      </c>
      <c r="C158" s="565" t="s">
        <v>422</v>
      </c>
      <c r="D158" s="581">
        <f>+D132+D157</f>
        <v>2622334404</v>
      </c>
      <c r="E158" s="581">
        <f t="shared" ref="E158:G158" si="21">+E132+E157</f>
        <v>67291901</v>
      </c>
      <c r="F158" s="581">
        <f t="shared" si="21"/>
        <v>601915098</v>
      </c>
      <c r="G158" s="581">
        <f t="shared" si="21"/>
        <v>3291541403</v>
      </c>
    </row>
    <row r="159" spans="1:13" s="264" customFormat="1" ht="12.95" customHeight="1" x14ac:dyDescent="0.2">
      <c r="A159" s="590"/>
      <c r="B159" s="591"/>
      <c r="C159" s="591"/>
      <c r="D159" s="592"/>
      <c r="E159" s="592"/>
      <c r="F159" s="592"/>
      <c r="G159" s="592"/>
    </row>
    <row r="161" spans="1:8" x14ac:dyDescent="0.25">
      <c r="A161" s="695" t="s">
        <v>890</v>
      </c>
      <c r="B161" s="695"/>
      <c r="C161" s="695"/>
      <c r="D161" s="695"/>
      <c r="E161" s="695"/>
      <c r="F161" s="695"/>
      <c r="G161" s="695"/>
    </row>
    <row r="162" spans="1:8" x14ac:dyDescent="0.25">
      <c r="A162" s="589"/>
      <c r="B162" s="589"/>
      <c r="C162" s="589"/>
      <c r="D162" s="589"/>
      <c r="E162" s="589"/>
      <c r="F162" s="589"/>
      <c r="G162" s="589"/>
    </row>
    <row r="163" spans="1:8" s="570" customFormat="1" ht="15" customHeight="1" x14ac:dyDescent="0.2">
      <c r="A163" s="571"/>
      <c r="B163" s="572" t="s">
        <v>443</v>
      </c>
      <c r="C163" s="572" t="s">
        <v>444</v>
      </c>
      <c r="D163" s="573" t="s">
        <v>445</v>
      </c>
      <c r="E163" s="573" t="s">
        <v>447</v>
      </c>
      <c r="F163" s="573"/>
      <c r="G163" s="573" t="s">
        <v>446</v>
      </c>
    </row>
    <row r="164" spans="1:8" s="570" customFormat="1" ht="31.5" x14ac:dyDescent="0.2">
      <c r="A164" s="597">
        <v>1</v>
      </c>
      <c r="B164" s="588" t="s">
        <v>892</v>
      </c>
      <c r="C164" s="588" t="s">
        <v>59</v>
      </c>
      <c r="D164" s="555" t="s">
        <v>599</v>
      </c>
      <c r="E164" s="555" t="s">
        <v>596</v>
      </c>
      <c r="F164" s="555" t="s">
        <v>595</v>
      </c>
      <c r="G164" s="555" t="s">
        <v>594</v>
      </c>
    </row>
    <row r="165" spans="1:8" ht="21" customHeight="1" x14ac:dyDescent="0.25">
      <c r="A165" s="597">
        <v>2</v>
      </c>
      <c r="B165" s="555" t="s">
        <v>16</v>
      </c>
      <c r="C165" s="574" t="s">
        <v>424</v>
      </c>
      <c r="D165" s="557">
        <f>+D64-D132</f>
        <v>-1919792283</v>
      </c>
      <c r="E165" s="557">
        <f>+E64-E132</f>
        <v>111529841</v>
      </c>
      <c r="F165" s="623">
        <v>0</v>
      </c>
      <c r="G165" s="583">
        <f>+G64-G132</f>
        <v>-1808262442</v>
      </c>
      <c r="H165" s="277"/>
    </row>
    <row r="166" spans="1:8" ht="31.5" x14ac:dyDescent="0.25">
      <c r="A166" s="597">
        <v>3</v>
      </c>
      <c r="B166" s="555" t="s">
        <v>17</v>
      </c>
      <c r="C166" s="574" t="s">
        <v>430</v>
      </c>
      <c r="D166" s="557">
        <f>+D88-D157</f>
        <v>1919792283</v>
      </c>
      <c r="E166" s="557">
        <f>+E88-E157</f>
        <v>-111529841</v>
      </c>
      <c r="F166" s="623">
        <v>0</v>
      </c>
      <c r="G166" s="557">
        <f>+G88-G157</f>
        <v>1808262442</v>
      </c>
    </row>
    <row r="167" spans="1:8" x14ac:dyDescent="0.25">
      <c r="A167" s="590"/>
      <c r="B167" s="593"/>
      <c r="C167" s="594"/>
      <c r="D167" s="595"/>
      <c r="E167" s="595"/>
      <c r="F167" s="595"/>
      <c r="G167" s="595"/>
    </row>
    <row r="169" spans="1:8" x14ac:dyDescent="0.25">
      <c r="A169" s="697" t="s">
        <v>891</v>
      </c>
      <c r="B169" s="697"/>
      <c r="C169" s="697"/>
      <c r="D169" s="697"/>
      <c r="E169" s="697"/>
      <c r="F169" s="697"/>
      <c r="G169" s="697"/>
    </row>
    <row r="170" spans="1:8" x14ac:dyDescent="0.25">
      <c r="B170" s="584"/>
      <c r="C170" s="584"/>
      <c r="D170" s="584"/>
      <c r="E170" s="584"/>
      <c r="F170" s="622"/>
      <c r="G170" s="584"/>
    </row>
    <row r="171" spans="1:8" x14ac:dyDescent="0.25">
      <c r="A171" s="571"/>
      <c r="B171" s="572" t="s">
        <v>443</v>
      </c>
      <c r="C171" s="572" t="s">
        <v>444</v>
      </c>
      <c r="D171" s="573" t="s">
        <v>445</v>
      </c>
      <c r="E171" s="573" t="s">
        <v>447</v>
      </c>
      <c r="F171" s="573"/>
      <c r="G171" s="573" t="s">
        <v>446</v>
      </c>
    </row>
    <row r="172" spans="1:8" ht="31.5" x14ac:dyDescent="0.25">
      <c r="A172" s="597">
        <v>1</v>
      </c>
      <c r="B172" s="588" t="s">
        <v>892</v>
      </c>
      <c r="C172" s="588" t="s">
        <v>59</v>
      </c>
      <c r="D172" s="582" t="s">
        <v>599</v>
      </c>
      <c r="E172" s="582" t="s">
        <v>596</v>
      </c>
      <c r="F172" s="582" t="s">
        <v>595</v>
      </c>
      <c r="G172" s="582" t="s">
        <v>594</v>
      </c>
      <c r="H172" s="532"/>
    </row>
    <row r="173" spans="1:8" ht="16.5" customHeight="1" x14ac:dyDescent="0.25">
      <c r="A173" s="597">
        <v>2</v>
      </c>
      <c r="B173" s="596" t="s">
        <v>16</v>
      </c>
      <c r="C173" s="586" t="s">
        <v>465</v>
      </c>
      <c r="D173" s="585">
        <f>SUM('3.1. sz. mell'!D214,'3.2. sz. mell'!D214,'3.3. sz. mell'!D214,'3.4.sz. mell.'!D214)</f>
        <v>72</v>
      </c>
      <c r="E173" s="560">
        <f>SUM('3.1. sz. mell'!E214,'3.2. sz. mell'!E214,'3.3. sz. mell'!E214,'3.4.sz. mell.'!E214)</f>
        <v>0</v>
      </c>
      <c r="F173" s="560"/>
      <c r="G173" s="587">
        <f>SUM(D173:E173)</f>
        <v>72</v>
      </c>
    </row>
    <row r="174" spans="1:8" ht="16.5" customHeight="1" x14ac:dyDescent="0.25">
      <c r="A174" s="597">
        <v>3</v>
      </c>
      <c r="B174" s="596" t="s">
        <v>17</v>
      </c>
      <c r="C174" s="586" t="s">
        <v>174</v>
      </c>
      <c r="D174" s="585">
        <f>SUM('3.1. sz. mell'!D215,'3.2. sz. mell'!D215,'3.3. sz. mell'!D215,'3.4.sz. mell.'!D215)</f>
        <v>10</v>
      </c>
      <c r="E174" s="560">
        <f>SUM('3.1. sz. mell'!E215,'3.2. sz. mell'!E215,'3.3. sz. mell'!E215,'3.4.sz. mell.'!E215)</f>
        <v>0</v>
      </c>
      <c r="F174" s="560"/>
      <c r="G174" s="587">
        <v>10</v>
      </c>
    </row>
  </sheetData>
  <customSheetViews>
    <customSheetView guid="{97FEE8B0-D789-49A2-9B6A-B24783AB39CA}" scale="130">
      <selection activeCell="C3" sqref="C3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..............................Önkormányzat
2017. ÉVI KÖLTSÉGVETÉSÉNEK ÖSSZEVONT MÉRLEGE&amp;10
&amp;R&amp;"Times New Roman CE,Félkövér dőlt"&amp;11 1.1. melléklet a ........./2017. (.......) önkormányzati rendelethez</oddHeader>
      </headerFooter>
    </customSheetView>
  </customSheetViews>
  <mergeCells count="6">
    <mergeCell ref="A1:G1"/>
    <mergeCell ref="B2:G2"/>
    <mergeCell ref="A169:G169"/>
    <mergeCell ref="A161:G161"/>
    <mergeCell ref="A92:G92"/>
    <mergeCell ref="B91:G91"/>
  </mergeCells>
  <phoneticPr fontId="0" type="noConversion"/>
  <printOptions horizontalCentered="1"/>
  <pageMargins left="3.937007874015748E-2" right="3.937007874015748E-2" top="1.1023622047244095" bottom="0.35433070866141736" header="0.47244094488188981" footer="0.31496062992125984"/>
  <pageSetup paperSize="9" scale="55" fitToHeight="0" orientation="portrait" r:id="rId2"/>
  <headerFooter scaleWithDoc="0" alignWithMargins="0">
    <oddHeader>&amp;R&amp;8 1. melléklet
a ..../..... (..... ........) önkormányzati rendelethez</oddHeader>
  </headerFooter>
  <rowBreaks count="1" manualBreakCount="1">
    <brk id="91" min="1" max="6" man="1"/>
  </row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unka25">
    <tabColor rgb="FF92D050"/>
  </sheetPr>
  <dimension ref="A1:Q80"/>
  <sheetViews>
    <sheetView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5" sqref="J15"/>
    </sheetView>
  </sheetViews>
  <sheetFormatPr defaultRowHeight="15.75" x14ac:dyDescent="0.25"/>
  <cols>
    <col min="1" max="1" width="5.6640625" style="71" customWidth="1"/>
    <col min="2" max="2" width="31.1640625" style="79" customWidth="1"/>
    <col min="3" max="3" width="14" style="79" customWidth="1"/>
    <col min="4" max="4" width="9.6640625" style="79" customWidth="1"/>
    <col min="5" max="5" width="9" style="79" customWidth="1"/>
    <col min="6" max="6" width="9.5" style="79" customWidth="1"/>
    <col min="7" max="7" width="8.83203125" style="79" customWidth="1"/>
    <col min="8" max="8" width="9.1640625" style="79" bestFit="1" customWidth="1"/>
    <col min="9" max="9" width="8.83203125" style="79" customWidth="1"/>
    <col min="10" max="10" width="8.1640625" style="79" customWidth="1"/>
    <col min="11" max="15" width="9.5" style="79" customWidth="1"/>
    <col min="16" max="16" width="12.6640625" style="71" customWidth="1"/>
    <col min="17" max="17" width="23" style="653" bestFit="1" customWidth="1"/>
    <col min="18" max="16384" width="9.33203125" style="79"/>
  </cols>
  <sheetData>
    <row r="1" spans="1:17" ht="31.5" customHeight="1" thickBot="1" x14ac:dyDescent="0.3">
      <c r="A1" s="736" t="s">
        <v>879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</row>
    <row r="2" spans="1:17" s="71" customFormat="1" ht="26.1" customHeight="1" thickBot="1" x14ac:dyDescent="0.3">
      <c r="A2" s="68" t="s">
        <v>14</v>
      </c>
      <c r="B2" s="69" t="s">
        <v>59</v>
      </c>
      <c r="C2" s="69" t="s">
        <v>53</v>
      </c>
      <c r="D2" s="69" t="s">
        <v>66</v>
      </c>
      <c r="E2" s="69" t="s">
        <v>67</v>
      </c>
      <c r="F2" s="69" t="s">
        <v>68</v>
      </c>
      <c r="G2" s="69" t="s">
        <v>69</v>
      </c>
      <c r="H2" s="69" t="s">
        <v>70</v>
      </c>
      <c r="I2" s="69" t="s">
        <v>71</v>
      </c>
      <c r="J2" s="69" t="s">
        <v>72</v>
      </c>
      <c r="K2" s="69" t="s">
        <v>73</v>
      </c>
      <c r="L2" s="69" t="s">
        <v>74</v>
      </c>
      <c r="M2" s="69" t="s">
        <v>75</v>
      </c>
      <c r="N2" s="69" t="s">
        <v>76</v>
      </c>
      <c r="O2" s="69" t="s">
        <v>77</v>
      </c>
      <c r="P2" s="70" t="s">
        <v>51</v>
      </c>
      <c r="Q2" s="654" t="s">
        <v>910</v>
      </c>
    </row>
    <row r="3" spans="1:17" s="73" customFormat="1" ht="15" customHeight="1" thickBot="1" x14ac:dyDescent="0.25">
      <c r="A3" s="72" t="s">
        <v>16</v>
      </c>
      <c r="B3" s="731" t="s">
        <v>54</v>
      </c>
      <c r="C3" s="732"/>
      <c r="D3" s="733"/>
      <c r="E3" s="733"/>
      <c r="F3" s="733"/>
      <c r="G3" s="733"/>
      <c r="H3" s="733"/>
      <c r="I3" s="733"/>
      <c r="J3" s="733"/>
      <c r="K3" s="733"/>
      <c r="L3" s="733"/>
      <c r="M3" s="733"/>
      <c r="N3" s="733"/>
      <c r="O3" s="733"/>
      <c r="P3" s="734"/>
      <c r="Q3" s="655"/>
    </row>
    <row r="4" spans="1:17" s="73" customFormat="1" ht="22.5" x14ac:dyDescent="0.2">
      <c r="A4" s="74" t="s">
        <v>17</v>
      </c>
      <c r="B4" s="313" t="s">
        <v>325</v>
      </c>
      <c r="C4" s="646">
        <f>SUM('1.mell.'!D6:F6)</f>
        <v>403608040</v>
      </c>
      <c r="D4" s="551">
        <v>40536202</v>
      </c>
      <c r="E4" s="551">
        <v>40536202</v>
      </c>
      <c r="F4" s="551">
        <v>40536202</v>
      </c>
      <c r="G4" s="551">
        <v>29606058</v>
      </c>
      <c r="H4" s="551">
        <v>29798865</v>
      </c>
      <c r="I4" s="551">
        <v>29613873</v>
      </c>
      <c r="J4" s="551">
        <v>45391279</v>
      </c>
      <c r="K4" s="551">
        <v>28813836</v>
      </c>
      <c r="L4" s="551">
        <v>29364208</v>
      </c>
      <c r="M4" s="551">
        <v>29405544</v>
      </c>
      <c r="N4" s="551">
        <v>29405549</v>
      </c>
      <c r="O4" s="551">
        <v>30600222</v>
      </c>
      <c r="P4" s="652">
        <f>SUM(D4:O4)</f>
        <v>403608040</v>
      </c>
      <c r="Q4" s="655">
        <v>403608040</v>
      </c>
    </row>
    <row r="5" spans="1:17" s="76" customFormat="1" ht="22.5" x14ac:dyDescent="0.2">
      <c r="A5" s="75" t="s">
        <v>18</v>
      </c>
      <c r="B5" s="179" t="s">
        <v>371</v>
      </c>
      <c r="C5" s="647">
        <f>SUM('1.mell.'!D13:F13)</f>
        <v>70439209</v>
      </c>
      <c r="D5" s="551">
        <v>43521328</v>
      </c>
      <c r="E5" s="551">
        <v>43521328</v>
      </c>
      <c r="F5" s="551">
        <v>43521328</v>
      </c>
      <c r="G5" s="551">
        <v>31327361</v>
      </c>
      <c r="H5" s="551">
        <v>48767927</v>
      </c>
      <c r="I5" s="551">
        <v>34017319</v>
      </c>
      <c r="J5" s="551">
        <v>46816350</v>
      </c>
      <c r="K5" s="551">
        <v>29733228</v>
      </c>
      <c r="L5" s="551">
        <v>33227590</v>
      </c>
      <c r="M5" s="551">
        <v>29405544</v>
      </c>
      <c r="N5" s="551">
        <v>30228742</v>
      </c>
      <c r="O5" s="551">
        <v>59166885</v>
      </c>
      <c r="P5" s="652">
        <f t="shared" ref="P5:P12" si="0">SUM(D5:O5)</f>
        <v>473254930</v>
      </c>
      <c r="Q5" s="656">
        <v>473254930</v>
      </c>
    </row>
    <row r="6" spans="1:17" s="76" customFormat="1" ht="22.5" x14ac:dyDescent="0.2">
      <c r="A6" s="75" t="s">
        <v>19</v>
      </c>
      <c r="B6" s="178" t="s">
        <v>372</v>
      </c>
      <c r="C6" s="648">
        <f>SUM('1.mell.'!D20:F20)</f>
        <v>713951105</v>
      </c>
      <c r="D6" s="551">
        <v>70950396</v>
      </c>
      <c r="E6" s="551">
        <v>70950396</v>
      </c>
      <c r="F6" s="551">
        <v>70950396</v>
      </c>
      <c r="G6" s="551">
        <v>3939473</v>
      </c>
      <c r="H6" s="551">
        <v>0</v>
      </c>
      <c r="I6" s="551">
        <v>0</v>
      </c>
      <c r="J6" s="551">
        <v>0</v>
      </c>
      <c r="K6" s="551">
        <v>9151</v>
      </c>
      <c r="L6" s="551">
        <v>150381809</v>
      </c>
      <c r="M6" s="551">
        <v>19934355</v>
      </c>
      <c r="N6" s="551">
        <v>245550992</v>
      </c>
      <c r="O6" s="551">
        <v>257316518</v>
      </c>
      <c r="P6" s="652">
        <f t="shared" si="0"/>
        <v>889983486</v>
      </c>
      <c r="Q6" s="656">
        <v>889983486</v>
      </c>
    </row>
    <row r="7" spans="1:17" s="76" customFormat="1" ht="14.1" customHeight="1" x14ac:dyDescent="0.2">
      <c r="A7" s="75" t="s">
        <v>20</v>
      </c>
      <c r="B7" s="177" t="s">
        <v>150</v>
      </c>
      <c r="C7" s="649">
        <f>SUM('1.mell.'!D27:F27)</f>
        <v>153490000</v>
      </c>
      <c r="D7" s="551">
        <v>23970932</v>
      </c>
      <c r="E7" s="551">
        <v>23970932</v>
      </c>
      <c r="F7" s="551">
        <v>23970932</v>
      </c>
      <c r="G7" s="551">
        <v>-9238511</v>
      </c>
      <c r="H7" s="551">
        <v>-8786531</v>
      </c>
      <c r="I7" s="551">
        <v>34581814</v>
      </c>
      <c r="J7" s="551">
        <v>-1130300</v>
      </c>
      <c r="K7" s="551">
        <v>0</v>
      </c>
      <c r="L7" s="551">
        <v>-998652</v>
      </c>
      <c r="M7" s="551">
        <v>0</v>
      </c>
      <c r="N7" s="551">
        <v>96284288</v>
      </c>
      <c r="O7" s="551">
        <v>22132331</v>
      </c>
      <c r="P7" s="652">
        <f t="shared" si="0"/>
        <v>204757235</v>
      </c>
      <c r="Q7" s="656">
        <v>204757235</v>
      </c>
    </row>
    <row r="8" spans="1:17" s="76" customFormat="1" ht="14.1" customHeight="1" x14ac:dyDescent="0.2">
      <c r="A8" s="75" t="s">
        <v>21</v>
      </c>
      <c r="B8" s="177" t="s">
        <v>373</v>
      </c>
      <c r="C8" s="649">
        <f>SUM('1.mell.'!D36:F36)</f>
        <v>116390132</v>
      </c>
      <c r="D8" s="551">
        <v>8852872</v>
      </c>
      <c r="E8" s="551">
        <v>8852872</v>
      </c>
      <c r="F8" s="551">
        <v>8852872</v>
      </c>
      <c r="G8" s="551">
        <v>8092238</v>
      </c>
      <c r="H8" s="551">
        <v>4799242</v>
      </c>
      <c r="I8" s="551">
        <v>4574571</v>
      </c>
      <c r="J8" s="551">
        <v>5094833</v>
      </c>
      <c r="K8" s="551">
        <v>17762647</v>
      </c>
      <c r="L8" s="551">
        <v>5659942</v>
      </c>
      <c r="M8" s="551">
        <v>28076899</v>
      </c>
      <c r="N8" s="551">
        <v>-20876667</v>
      </c>
      <c r="O8" s="551">
        <v>9297219</v>
      </c>
      <c r="P8" s="652">
        <f t="shared" si="0"/>
        <v>89039540</v>
      </c>
      <c r="Q8" s="656">
        <v>89039540</v>
      </c>
    </row>
    <row r="9" spans="1:17" s="76" customFormat="1" ht="14.1" customHeight="1" x14ac:dyDescent="0.2">
      <c r="A9" s="75" t="s">
        <v>22</v>
      </c>
      <c r="B9" s="177" t="s">
        <v>7</v>
      </c>
      <c r="C9" s="649">
        <f>SUM('1.mell.'!D48:F48)</f>
        <v>0</v>
      </c>
      <c r="D9" s="551">
        <v>0</v>
      </c>
      <c r="E9" s="551">
        <v>0</v>
      </c>
      <c r="F9" s="551">
        <v>0</v>
      </c>
      <c r="G9" s="551">
        <v>0</v>
      </c>
      <c r="H9" s="551">
        <v>0</v>
      </c>
      <c r="I9" s="551">
        <v>0</v>
      </c>
      <c r="J9" s="551">
        <v>0</v>
      </c>
      <c r="K9" s="551">
        <v>0</v>
      </c>
      <c r="L9" s="551">
        <v>0</v>
      </c>
      <c r="M9" s="551">
        <v>0</v>
      </c>
      <c r="N9" s="551">
        <v>0</v>
      </c>
      <c r="O9" s="551">
        <v>0</v>
      </c>
      <c r="P9" s="652">
        <f t="shared" si="0"/>
        <v>0</v>
      </c>
      <c r="Q9" s="656">
        <v>0</v>
      </c>
    </row>
    <row r="10" spans="1:17" s="76" customFormat="1" ht="14.1" customHeight="1" x14ac:dyDescent="0.2">
      <c r="A10" s="75" t="s">
        <v>23</v>
      </c>
      <c r="B10" s="177" t="s">
        <v>327</v>
      </c>
      <c r="C10" s="649">
        <f>SUM('1.mell.'!D54:F54)</f>
        <v>12249941</v>
      </c>
      <c r="D10" s="551">
        <v>0</v>
      </c>
      <c r="E10" s="551">
        <v>0</v>
      </c>
      <c r="F10" s="551">
        <v>0</v>
      </c>
      <c r="G10" s="551">
        <v>0</v>
      </c>
      <c r="H10" s="551">
        <v>0</v>
      </c>
      <c r="I10" s="551">
        <v>5701725</v>
      </c>
      <c r="J10" s="551">
        <v>1761003</v>
      </c>
      <c r="K10" s="551">
        <v>435600</v>
      </c>
      <c r="L10" s="551">
        <v>0</v>
      </c>
      <c r="M10" s="551">
        <v>148577</v>
      </c>
      <c r="N10" s="551">
        <v>484000</v>
      </c>
      <c r="O10" s="551">
        <v>-1985638</v>
      </c>
      <c r="P10" s="652">
        <f t="shared" si="0"/>
        <v>6545267</v>
      </c>
      <c r="Q10" s="656">
        <v>6545267</v>
      </c>
    </row>
    <row r="11" spans="1:17" s="76" customFormat="1" ht="22.5" x14ac:dyDescent="0.2">
      <c r="A11" s="75" t="s">
        <v>24</v>
      </c>
      <c r="B11" s="179" t="s">
        <v>359</v>
      </c>
      <c r="C11" s="647">
        <f>SUM('1.mell.'!D59:F59)</f>
        <v>0</v>
      </c>
      <c r="D11" s="551">
        <v>0</v>
      </c>
      <c r="E11" s="551">
        <v>0</v>
      </c>
      <c r="F11" s="551">
        <v>0</v>
      </c>
      <c r="G11" s="551">
        <v>0</v>
      </c>
      <c r="H11" s="551">
        <v>0</v>
      </c>
      <c r="I11" s="551">
        <v>0</v>
      </c>
      <c r="J11" s="551">
        <v>0</v>
      </c>
      <c r="K11" s="551">
        <v>0</v>
      </c>
      <c r="L11" s="551">
        <v>0</v>
      </c>
      <c r="M11" s="551">
        <v>0</v>
      </c>
      <c r="N11" s="551">
        <v>0</v>
      </c>
      <c r="O11" s="551">
        <v>0</v>
      </c>
      <c r="P11" s="652">
        <f t="shared" si="0"/>
        <v>0</v>
      </c>
      <c r="Q11" s="656">
        <v>0</v>
      </c>
    </row>
    <row r="12" spans="1:17" s="76" customFormat="1" ht="14.1" customHeight="1" thickBot="1" x14ac:dyDescent="0.25">
      <c r="A12" s="75" t="s">
        <v>25</v>
      </c>
      <c r="B12" s="177" t="s">
        <v>8</v>
      </c>
      <c r="C12" s="649">
        <f>+SUM('1.mell.'!D88:F88)</f>
        <v>1821412976</v>
      </c>
      <c r="D12" s="551">
        <v>29202514</v>
      </c>
      <c r="E12" s="551">
        <v>29202514</v>
      </c>
      <c r="F12" s="551">
        <v>29202514</v>
      </c>
      <c r="G12" s="551">
        <v>26332542</v>
      </c>
      <c r="H12" s="551">
        <v>1843038141</v>
      </c>
      <c r="I12" s="551">
        <v>25777074</v>
      </c>
      <c r="J12" s="551">
        <v>20968673</v>
      </c>
      <c r="K12" s="551">
        <v>23493305</v>
      </c>
      <c r="L12" s="551">
        <v>24473044</v>
      </c>
      <c r="M12" s="551">
        <v>31902992</v>
      </c>
      <c r="N12" s="551">
        <v>23652051</v>
      </c>
      <c r="O12" s="551">
        <v>42422114</v>
      </c>
      <c r="P12" s="652">
        <f t="shared" si="0"/>
        <v>2149667478</v>
      </c>
      <c r="Q12" s="656">
        <v>2149667478</v>
      </c>
    </row>
    <row r="13" spans="1:17" s="73" customFormat="1" ht="15.95" customHeight="1" thickBot="1" x14ac:dyDescent="0.25">
      <c r="A13" s="72" t="s">
        <v>26</v>
      </c>
      <c r="B13" s="34" t="s">
        <v>102</v>
      </c>
      <c r="C13" s="549">
        <f>SUM(C4:C12)</f>
        <v>3291541403</v>
      </c>
      <c r="D13" s="650">
        <f>SUM(D5:D12)</f>
        <v>176498042</v>
      </c>
      <c r="E13" s="650">
        <f t="shared" ref="E13:O13" si="1">SUM(E5:E12)</f>
        <v>176498042</v>
      </c>
      <c r="F13" s="650">
        <f t="shared" si="1"/>
        <v>176498042</v>
      </c>
      <c r="G13" s="650">
        <f t="shared" si="1"/>
        <v>60453103</v>
      </c>
      <c r="H13" s="650">
        <f t="shared" si="1"/>
        <v>1887818779</v>
      </c>
      <c r="I13" s="650">
        <f t="shared" si="1"/>
        <v>104652503</v>
      </c>
      <c r="J13" s="650">
        <f t="shared" si="1"/>
        <v>73510559</v>
      </c>
      <c r="K13" s="650">
        <f t="shared" si="1"/>
        <v>71433931</v>
      </c>
      <c r="L13" s="650">
        <f t="shared" si="1"/>
        <v>212743733</v>
      </c>
      <c r="M13" s="650">
        <f t="shared" si="1"/>
        <v>109468367</v>
      </c>
      <c r="N13" s="650">
        <f t="shared" si="1"/>
        <v>375323406</v>
      </c>
      <c r="O13" s="650">
        <f t="shared" si="1"/>
        <v>388349429</v>
      </c>
      <c r="P13" s="651">
        <f>SUM(D13:O13)</f>
        <v>3813247936</v>
      </c>
      <c r="Q13" s="655">
        <v>3813247936</v>
      </c>
    </row>
    <row r="14" spans="1:17" s="73" customFormat="1" ht="15" customHeight="1" thickBot="1" x14ac:dyDescent="0.25">
      <c r="A14" s="72" t="s">
        <v>27</v>
      </c>
      <c r="B14" s="731" t="s">
        <v>55</v>
      </c>
      <c r="C14" s="732"/>
      <c r="D14" s="732"/>
      <c r="E14" s="732"/>
      <c r="F14" s="732"/>
      <c r="G14" s="732"/>
      <c r="H14" s="732"/>
      <c r="I14" s="732"/>
      <c r="J14" s="732"/>
      <c r="K14" s="732"/>
      <c r="L14" s="732"/>
      <c r="M14" s="732"/>
      <c r="N14" s="732"/>
      <c r="O14" s="732"/>
      <c r="P14" s="735"/>
      <c r="Q14" s="655"/>
    </row>
    <row r="15" spans="1:17" s="76" customFormat="1" ht="14.1" customHeight="1" x14ac:dyDescent="0.2">
      <c r="A15" s="77" t="s">
        <v>28</v>
      </c>
      <c r="B15" s="180" t="s">
        <v>60</v>
      </c>
      <c r="C15" s="550">
        <f>+SUM('1.mell.'!D98:F98)</f>
        <v>308372875</v>
      </c>
      <c r="D15" s="552">
        <v>18487771</v>
      </c>
      <c r="E15" s="552">
        <v>18487771</v>
      </c>
      <c r="F15" s="552">
        <v>18487771</v>
      </c>
      <c r="G15" s="552">
        <v>34983788</v>
      </c>
      <c r="H15" s="552">
        <v>23591308</v>
      </c>
      <c r="I15" s="552">
        <v>30353623</v>
      </c>
      <c r="J15" s="552">
        <v>22552158</v>
      </c>
      <c r="K15" s="552">
        <v>23288239</v>
      </c>
      <c r="L15" s="552">
        <v>22589118</v>
      </c>
      <c r="M15" s="552">
        <v>14977005</v>
      </c>
      <c r="N15" s="552">
        <v>30958910</v>
      </c>
      <c r="O15" s="552">
        <v>35700348</v>
      </c>
      <c r="P15" s="537">
        <f t="shared" ref="P15:P23" si="2">SUM(D15:O15)</f>
        <v>294457810</v>
      </c>
      <c r="Q15" s="656">
        <v>294457810</v>
      </c>
    </row>
    <row r="16" spans="1:17" s="76" customFormat="1" ht="27" customHeight="1" x14ac:dyDescent="0.2">
      <c r="A16" s="75" t="s">
        <v>29</v>
      </c>
      <c r="B16" s="179" t="s">
        <v>159</v>
      </c>
      <c r="C16" s="547">
        <f>+SUM('1.mell.'!D99:F99)</f>
        <v>62591217</v>
      </c>
      <c r="D16" s="552">
        <v>3960468</v>
      </c>
      <c r="E16" s="552">
        <v>3960468</v>
      </c>
      <c r="F16" s="552">
        <v>3960468</v>
      </c>
      <c r="G16" s="552">
        <v>7438780</v>
      </c>
      <c r="H16" s="552">
        <v>4575963</v>
      </c>
      <c r="I16" s="552">
        <v>5678858</v>
      </c>
      <c r="J16" s="552">
        <v>4797877</v>
      </c>
      <c r="K16" s="552">
        <v>4259595</v>
      </c>
      <c r="L16" s="552">
        <v>4351485</v>
      </c>
      <c r="M16" s="552">
        <v>3473588</v>
      </c>
      <c r="N16" s="552">
        <v>5758926</v>
      </c>
      <c r="O16" s="552">
        <v>6555904</v>
      </c>
      <c r="P16" s="533">
        <f>SUM(D16:O16)</f>
        <v>58772380</v>
      </c>
      <c r="Q16" s="656">
        <v>58772380</v>
      </c>
    </row>
    <row r="17" spans="1:17" s="76" customFormat="1" ht="14.1" customHeight="1" x14ac:dyDescent="0.2">
      <c r="A17" s="75" t="s">
        <v>30</v>
      </c>
      <c r="B17" s="177" t="s">
        <v>124</v>
      </c>
      <c r="C17" s="548">
        <f>+SUM('1.mell.'!D100:F100)</f>
        <v>810560469</v>
      </c>
      <c r="D17" s="552">
        <v>40930776</v>
      </c>
      <c r="E17" s="552">
        <v>40930776</v>
      </c>
      <c r="F17" s="552">
        <v>40930776</v>
      </c>
      <c r="G17" s="552">
        <v>33030532</v>
      </c>
      <c r="H17" s="552">
        <v>17961694</v>
      </c>
      <c r="I17" s="552">
        <v>65656245</v>
      </c>
      <c r="J17" s="552">
        <v>15223387</v>
      </c>
      <c r="K17" s="552">
        <v>22805218</v>
      </c>
      <c r="L17" s="552">
        <v>80270534</v>
      </c>
      <c r="M17" s="552">
        <v>36938677</v>
      </c>
      <c r="N17" s="552">
        <v>97090883</v>
      </c>
      <c r="O17" s="552">
        <v>31355139</v>
      </c>
      <c r="P17" s="533">
        <f t="shared" si="2"/>
        <v>523124637</v>
      </c>
      <c r="Q17" s="656">
        <v>523124637</v>
      </c>
    </row>
    <row r="18" spans="1:17" s="76" customFormat="1" ht="14.1" customHeight="1" x14ac:dyDescent="0.2">
      <c r="A18" s="75" t="s">
        <v>31</v>
      </c>
      <c r="B18" s="177" t="s">
        <v>160</v>
      </c>
      <c r="C18" s="548">
        <f>+SUM('1.mell.'!D101:F101)</f>
        <v>8000000</v>
      </c>
      <c r="D18" s="552">
        <v>539000</v>
      </c>
      <c r="E18" s="552">
        <v>539000</v>
      </c>
      <c r="F18" s="552">
        <v>539000</v>
      </c>
      <c r="G18" s="552">
        <v>777302</v>
      </c>
      <c r="H18" s="552">
        <v>623200</v>
      </c>
      <c r="I18" s="552">
        <v>459700</v>
      </c>
      <c r="J18" s="552">
        <v>277154</v>
      </c>
      <c r="K18" s="552">
        <v>904800</v>
      </c>
      <c r="L18" s="552">
        <v>762550</v>
      </c>
      <c r="M18" s="552">
        <v>752900</v>
      </c>
      <c r="N18" s="552">
        <v>974000</v>
      </c>
      <c r="O18" s="552">
        <v>-447500</v>
      </c>
      <c r="P18" s="533">
        <f t="shared" si="2"/>
        <v>6701106</v>
      </c>
      <c r="Q18" s="656">
        <v>6701106</v>
      </c>
    </row>
    <row r="19" spans="1:17" s="76" customFormat="1" ht="14.1" customHeight="1" x14ac:dyDescent="0.2">
      <c r="A19" s="75" t="s">
        <v>32</v>
      </c>
      <c r="B19" s="177" t="s">
        <v>9</v>
      </c>
      <c r="C19" s="548">
        <f>+SUM('1.mell.'!D102:F102)</f>
        <v>250342987</v>
      </c>
      <c r="D19" s="552">
        <v>8607712</v>
      </c>
      <c r="E19" s="552">
        <v>8607712</v>
      </c>
      <c r="F19" s="552">
        <v>8607712</v>
      </c>
      <c r="G19" s="552">
        <v>11699875</v>
      </c>
      <c r="H19" s="552">
        <v>4426001</v>
      </c>
      <c r="I19" s="552">
        <v>10352768</v>
      </c>
      <c r="J19" s="552">
        <v>8714840</v>
      </c>
      <c r="K19" s="552">
        <v>8797901</v>
      </c>
      <c r="L19" s="552">
        <v>12804667</v>
      </c>
      <c r="M19" s="552">
        <v>10090871</v>
      </c>
      <c r="N19" s="552">
        <v>21661561</v>
      </c>
      <c r="O19" s="552">
        <v>-3430994</v>
      </c>
      <c r="P19" s="533">
        <f t="shared" si="2"/>
        <v>110940626</v>
      </c>
      <c r="Q19" s="656">
        <v>110940626</v>
      </c>
    </row>
    <row r="20" spans="1:17" s="76" customFormat="1" ht="14.1" customHeight="1" x14ac:dyDescent="0.2">
      <c r="A20" s="75" t="s">
        <v>33</v>
      </c>
      <c r="B20" s="177" t="s">
        <v>182</v>
      </c>
      <c r="C20" s="548">
        <f>+SUM('1.mell.'!D119:F119)</f>
        <v>1569835977</v>
      </c>
      <c r="D20" s="552">
        <v>24589000</v>
      </c>
      <c r="E20" s="552">
        <v>24589000</v>
      </c>
      <c r="F20" s="552">
        <v>24589000</v>
      </c>
      <c r="G20" s="552">
        <v>16075399</v>
      </c>
      <c r="H20" s="552">
        <v>70944129</v>
      </c>
      <c r="I20" s="552">
        <v>73697628</v>
      </c>
      <c r="J20" s="552">
        <v>152203</v>
      </c>
      <c r="K20" s="552">
        <v>99750727</v>
      </c>
      <c r="L20" s="552">
        <v>186561083</v>
      </c>
      <c r="M20" s="552">
        <v>53697526</v>
      </c>
      <c r="N20" s="552">
        <v>344024263</v>
      </c>
      <c r="O20" s="552">
        <v>264719511</v>
      </c>
      <c r="P20" s="533">
        <f t="shared" si="2"/>
        <v>1183389469</v>
      </c>
      <c r="Q20" s="656">
        <v>1183389469</v>
      </c>
    </row>
    <row r="21" spans="1:17" s="76" customFormat="1" x14ac:dyDescent="0.2">
      <c r="A21" s="75" t="s">
        <v>34</v>
      </c>
      <c r="B21" s="179" t="s">
        <v>163</v>
      </c>
      <c r="C21" s="547">
        <f>+SUM('1.mell.'!D121:F121)</f>
        <v>124412849</v>
      </c>
      <c r="D21" s="552">
        <v>7810754</v>
      </c>
      <c r="E21" s="552">
        <v>7810754</v>
      </c>
      <c r="F21" s="552">
        <v>7810754</v>
      </c>
      <c r="G21" s="552">
        <v>1288669</v>
      </c>
      <c r="H21" s="552">
        <v>46016590</v>
      </c>
      <c r="I21" s="552">
        <v>8258289</v>
      </c>
      <c r="J21" s="552">
        <v>381000</v>
      </c>
      <c r="K21" s="552">
        <v>4673124</v>
      </c>
      <c r="L21" s="552">
        <v>0</v>
      </c>
      <c r="M21" s="552">
        <v>0</v>
      </c>
      <c r="N21" s="552">
        <v>0</v>
      </c>
      <c r="O21" s="552">
        <v>0</v>
      </c>
      <c r="P21" s="533">
        <f t="shared" si="2"/>
        <v>84049934</v>
      </c>
      <c r="Q21" s="656">
        <v>84049934</v>
      </c>
    </row>
    <row r="22" spans="1:17" s="76" customFormat="1" ht="14.1" customHeight="1" x14ac:dyDescent="0.2">
      <c r="A22" s="75" t="s">
        <v>36</v>
      </c>
      <c r="B22" s="177" t="s">
        <v>184</v>
      </c>
      <c r="C22" s="548">
        <f>+SUM('1.mell.'!D123:F123)</f>
        <v>144274495</v>
      </c>
      <c r="D22" s="552">
        <v>43875000</v>
      </c>
      <c r="E22" s="552">
        <v>43875000</v>
      </c>
      <c r="F22" s="552">
        <v>43875000</v>
      </c>
      <c r="G22" s="552">
        <v>0</v>
      </c>
      <c r="H22" s="552">
        <v>0</v>
      </c>
      <c r="I22" s="552">
        <v>0</v>
      </c>
      <c r="J22" s="552">
        <v>9151</v>
      </c>
      <c r="K22" s="552">
        <v>0</v>
      </c>
      <c r="L22" s="552">
        <v>0</v>
      </c>
      <c r="M22" s="552">
        <v>0</v>
      </c>
      <c r="N22" s="552">
        <v>0</v>
      </c>
      <c r="O22" s="552">
        <v>12640344</v>
      </c>
      <c r="P22" s="533">
        <f t="shared" si="2"/>
        <v>144274495</v>
      </c>
      <c r="Q22" s="656">
        <v>144274495</v>
      </c>
    </row>
    <row r="23" spans="1:17" s="76" customFormat="1" ht="14.1" customHeight="1" thickBot="1" x14ac:dyDescent="0.25">
      <c r="A23" s="75" t="s">
        <v>37</v>
      </c>
      <c r="B23" s="177" t="s">
        <v>10</v>
      </c>
      <c r="C23" s="548">
        <f>+SUM('1.mell.'!D157:F157)</f>
        <v>13150534</v>
      </c>
      <c r="D23" s="552">
        <v>32517265</v>
      </c>
      <c r="E23" s="552">
        <v>32517265</v>
      </c>
      <c r="F23" s="552">
        <v>32517265</v>
      </c>
      <c r="G23" s="552">
        <v>26332542</v>
      </c>
      <c r="H23" s="552">
        <v>24831446</v>
      </c>
      <c r="I23" s="552">
        <v>25777074</v>
      </c>
      <c r="J23" s="552">
        <v>20968673</v>
      </c>
      <c r="K23" s="552">
        <v>23493305</v>
      </c>
      <c r="L23" s="552">
        <v>24473044</v>
      </c>
      <c r="M23" s="552">
        <v>31902992</v>
      </c>
      <c r="N23" s="552">
        <v>23652051</v>
      </c>
      <c r="O23" s="552">
        <v>26892217</v>
      </c>
      <c r="P23" s="533">
        <f t="shared" si="2"/>
        <v>325875139</v>
      </c>
      <c r="Q23" s="656">
        <v>325875139</v>
      </c>
    </row>
    <row r="24" spans="1:17" s="73" customFormat="1" ht="15.95" customHeight="1" thickBot="1" x14ac:dyDescent="0.25">
      <c r="A24" s="78" t="s">
        <v>38</v>
      </c>
      <c r="B24" s="34" t="s">
        <v>103</v>
      </c>
      <c r="C24" s="549">
        <f>SUM(C15:C23)</f>
        <v>3291541403</v>
      </c>
      <c r="D24" s="534">
        <f t="shared" ref="D24:O24" si="3">SUM(D15:D23)</f>
        <v>181317746</v>
      </c>
      <c r="E24" s="535">
        <f t="shared" si="3"/>
        <v>181317746</v>
      </c>
      <c r="F24" s="535">
        <f t="shared" si="3"/>
        <v>181317746</v>
      </c>
      <c r="G24" s="535">
        <f t="shared" si="3"/>
        <v>131626887</v>
      </c>
      <c r="H24" s="535">
        <f t="shared" si="3"/>
        <v>192970331</v>
      </c>
      <c r="I24" s="535">
        <f t="shared" si="3"/>
        <v>220234185</v>
      </c>
      <c r="J24" s="535">
        <f t="shared" si="3"/>
        <v>73076443</v>
      </c>
      <c r="K24" s="535">
        <f t="shared" si="3"/>
        <v>187972909</v>
      </c>
      <c r="L24" s="535">
        <f t="shared" si="3"/>
        <v>331812481</v>
      </c>
      <c r="M24" s="535">
        <f t="shared" si="3"/>
        <v>151833559</v>
      </c>
      <c r="N24" s="535">
        <f t="shared" si="3"/>
        <v>524120594</v>
      </c>
      <c r="O24" s="535">
        <f t="shared" si="3"/>
        <v>373984969</v>
      </c>
      <c r="P24" s="536">
        <f>SUM(D24:O24)</f>
        <v>2731585596</v>
      </c>
      <c r="Q24" s="655">
        <f>+SUM(Q15:Q23)</f>
        <v>2731585596</v>
      </c>
    </row>
    <row r="25" spans="1:17" ht="16.5" thickBot="1" x14ac:dyDescent="0.3">
      <c r="A25" s="78" t="s">
        <v>39</v>
      </c>
      <c r="B25" s="181" t="s">
        <v>104</v>
      </c>
      <c r="C25" s="549">
        <f>+C13-C24</f>
        <v>0</v>
      </c>
      <c r="D25" s="535">
        <f t="shared" ref="D25:O25" si="4">+D13-D24</f>
        <v>-4819704</v>
      </c>
      <c r="E25" s="535">
        <f t="shared" si="4"/>
        <v>-4819704</v>
      </c>
      <c r="F25" s="535">
        <f t="shared" si="4"/>
        <v>-4819704</v>
      </c>
      <c r="G25" s="535">
        <f t="shared" si="4"/>
        <v>-71173784</v>
      </c>
      <c r="H25" s="535">
        <f t="shared" si="4"/>
        <v>1694848448</v>
      </c>
      <c r="I25" s="535">
        <f t="shared" si="4"/>
        <v>-115581682</v>
      </c>
      <c r="J25" s="535">
        <f t="shared" si="4"/>
        <v>434116</v>
      </c>
      <c r="K25" s="535">
        <f t="shared" si="4"/>
        <v>-116538978</v>
      </c>
      <c r="L25" s="535">
        <f t="shared" si="4"/>
        <v>-119068748</v>
      </c>
      <c r="M25" s="535">
        <f t="shared" si="4"/>
        <v>-42365192</v>
      </c>
      <c r="N25" s="535">
        <f t="shared" si="4"/>
        <v>-148797188</v>
      </c>
      <c r="O25" s="535">
        <f t="shared" si="4"/>
        <v>14364460</v>
      </c>
      <c r="P25" s="538">
        <f>P13-P24</f>
        <v>1081662340</v>
      </c>
    </row>
    <row r="26" spans="1:17" x14ac:dyDescent="0.25">
      <c r="A26" s="80"/>
    </row>
    <row r="27" spans="1:17" x14ac:dyDescent="0.25">
      <c r="B27" s="81"/>
      <c r="C27" s="81"/>
      <c r="D27" s="82"/>
      <c r="E27" s="82"/>
      <c r="P27" s="79"/>
    </row>
    <row r="28" spans="1:17" x14ac:dyDescent="0.25">
      <c r="P28" s="79"/>
    </row>
    <row r="29" spans="1:17" x14ac:dyDescent="0.25">
      <c r="P29" s="79"/>
    </row>
    <row r="30" spans="1:17" x14ac:dyDescent="0.25">
      <c r="P30" s="79"/>
    </row>
    <row r="31" spans="1:17" x14ac:dyDescent="0.25">
      <c r="P31" s="79"/>
    </row>
    <row r="32" spans="1:17" x14ac:dyDescent="0.25">
      <c r="P32" s="79"/>
    </row>
    <row r="33" spans="16:16" x14ac:dyDescent="0.25">
      <c r="P33" s="79"/>
    </row>
    <row r="34" spans="16:16" x14ac:dyDescent="0.25">
      <c r="P34" s="79"/>
    </row>
    <row r="35" spans="16:16" x14ac:dyDescent="0.25">
      <c r="P35" s="79"/>
    </row>
    <row r="36" spans="16:16" x14ac:dyDescent="0.25">
      <c r="P36" s="79"/>
    </row>
    <row r="37" spans="16:16" x14ac:dyDescent="0.25">
      <c r="P37" s="79"/>
    </row>
    <row r="38" spans="16:16" x14ac:dyDescent="0.25">
      <c r="P38" s="79"/>
    </row>
    <row r="39" spans="16:16" x14ac:dyDescent="0.25">
      <c r="P39" s="79"/>
    </row>
    <row r="40" spans="16:16" x14ac:dyDescent="0.25">
      <c r="P40" s="79"/>
    </row>
    <row r="41" spans="16:16" x14ac:dyDescent="0.25">
      <c r="P41" s="79"/>
    </row>
    <row r="42" spans="16:16" x14ac:dyDescent="0.25">
      <c r="P42" s="79"/>
    </row>
    <row r="43" spans="16:16" x14ac:dyDescent="0.25">
      <c r="P43" s="79"/>
    </row>
    <row r="44" spans="16:16" x14ac:dyDescent="0.25">
      <c r="P44" s="79"/>
    </row>
    <row r="45" spans="16:16" x14ac:dyDescent="0.25">
      <c r="P45" s="79"/>
    </row>
    <row r="46" spans="16:16" x14ac:dyDescent="0.25">
      <c r="P46" s="79"/>
    </row>
    <row r="47" spans="16:16" x14ac:dyDescent="0.25">
      <c r="P47" s="79"/>
    </row>
    <row r="48" spans="16:16" x14ac:dyDescent="0.25">
      <c r="P48" s="79"/>
    </row>
    <row r="49" spans="16:16" x14ac:dyDescent="0.25">
      <c r="P49" s="79"/>
    </row>
    <row r="50" spans="16:16" x14ac:dyDescent="0.25">
      <c r="P50" s="79"/>
    </row>
    <row r="51" spans="16:16" x14ac:dyDescent="0.25">
      <c r="P51" s="79"/>
    </row>
    <row r="52" spans="16:16" x14ac:dyDescent="0.25">
      <c r="P52" s="79"/>
    </row>
    <row r="53" spans="16:16" x14ac:dyDescent="0.25">
      <c r="P53" s="79"/>
    </row>
    <row r="54" spans="16:16" x14ac:dyDescent="0.25">
      <c r="P54" s="79"/>
    </row>
    <row r="55" spans="16:16" x14ac:dyDescent="0.25">
      <c r="P55" s="79"/>
    </row>
    <row r="56" spans="16:16" x14ac:dyDescent="0.25">
      <c r="P56" s="79"/>
    </row>
    <row r="57" spans="16:16" x14ac:dyDescent="0.25">
      <c r="P57" s="79"/>
    </row>
    <row r="58" spans="16:16" x14ac:dyDescent="0.25">
      <c r="P58" s="79"/>
    </row>
    <row r="59" spans="16:16" x14ac:dyDescent="0.25">
      <c r="P59" s="79"/>
    </row>
    <row r="60" spans="16:16" x14ac:dyDescent="0.25">
      <c r="P60" s="79"/>
    </row>
    <row r="61" spans="16:16" x14ac:dyDescent="0.25">
      <c r="P61" s="79"/>
    </row>
    <row r="62" spans="16:16" x14ac:dyDescent="0.25">
      <c r="P62" s="79"/>
    </row>
    <row r="63" spans="16:16" x14ac:dyDescent="0.25">
      <c r="P63" s="79"/>
    </row>
    <row r="64" spans="16:16" x14ac:dyDescent="0.25">
      <c r="P64" s="79"/>
    </row>
    <row r="65" spans="16:16" x14ac:dyDescent="0.25">
      <c r="P65" s="79"/>
    </row>
    <row r="66" spans="16:16" x14ac:dyDescent="0.25">
      <c r="P66" s="79"/>
    </row>
    <row r="67" spans="16:16" x14ac:dyDescent="0.25">
      <c r="P67" s="79"/>
    </row>
    <row r="68" spans="16:16" x14ac:dyDescent="0.25">
      <c r="P68" s="79"/>
    </row>
    <row r="69" spans="16:16" x14ac:dyDescent="0.25">
      <c r="P69" s="79"/>
    </row>
    <row r="70" spans="16:16" x14ac:dyDescent="0.25">
      <c r="P70" s="79"/>
    </row>
    <row r="71" spans="16:16" x14ac:dyDescent="0.25">
      <c r="P71" s="79"/>
    </row>
    <row r="72" spans="16:16" x14ac:dyDescent="0.25">
      <c r="P72" s="79"/>
    </row>
    <row r="73" spans="16:16" x14ac:dyDescent="0.25">
      <c r="P73" s="79"/>
    </row>
    <row r="74" spans="16:16" x14ac:dyDescent="0.25">
      <c r="P74" s="79"/>
    </row>
    <row r="75" spans="16:16" x14ac:dyDescent="0.25">
      <c r="P75" s="79"/>
    </row>
    <row r="76" spans="16:16" x14ac:dyDescent="0.25">
      <c r="P76" s="79"/>
    </row>
    <row r="77" spans="16:16" x14ac:dyDescent="0.25">
      <c r="P77" s="79"/>
    </row>
    <row r="78" spans="16:16" x14ac:dyDescent="0.25">
      <c r="P78" s="79"/>
    </row>
    <row r="79" spans="16:16" x14ac:dyDescent="0.25">
      <c r="P79" s="79"/>
    </row>
    <row r="80" spans="16:16" x14ac:dyDescent="0.25">
      <c r="P80" s="79"/>
    </row>
  </sheetData>
  <customSheetViews>
    <customSheetView guid="{97FEE8B0-D789-49A2-9B6A-B24783AB39CA}" scale="175">
      <selection activeCell="C6" sqref="C6"/>
      <pageMargins left="0.78740157480314965" right="0.78740157480314965" top="1.0687500000000001" bottom="0.98425196850393704" header="0.78740157480314965" footer="0.78740157480314965"/>
      <printOptions horizontalCentered="1"/>
      <pageSetup paperSize="9" scale="90" orientation="landscape" r:id="rId1"/>
      <headerFooter alignWithMargins="0">
        <oddHeader>&amp;R&amp;"Times New Roman CE,Félkövér dőlt"&amp;11 4. tájékoztató tábla</oddHeader>
      </headerFooter>
    </customSheetView>
  </customSheetViews>
  <mergeCells count="3">
    <mergeCell ref="B3:P3"/>
    <mergeCell ref="B14:P14"/>
    <mergeCell ref="A1:P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80" orientation="landscape" r:id="rId2"/>
  <headerFooter alignWithMargins="0">
    <oddHeader xml:space="preserve">&amp;C4. sz. melléklet a ..../..... (.) sz. önkormányzati rendelethez
&amp;R&amp;"Times New Roman CE,Félkövér dőlt"&amp;11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38"/>
  <sheetViews>
    <sheetView view="pageBreakPreview" zoomScaleNormal="100" zoomScaleSheetLayoutView="100" workbookViewId="0">
      <selection activeCell="I42" sqref="I42"/>
    </sheetView>
  </sheetViews>
  <sheetFormatPr defaultRowHeight="12.75" x14ac:dyDescent="0.2"/>
  <cols>
    <col min="1" max="1" width="3.6640625" style="657" bestFit="1" customWidth="1"/>
    <col min="2" max="2" width="49" style="657" bestFit="1" customWidth="1"/>
    <col min="3" max="3" width="23.83203125" style="657" bestFit="1" customWidth="1"/>
    <col min="4" max="4" width="21.5" style="657" bestFit="1" customWidth="1"/>
    <col min="5" max="5" width="20.1640625" style="657" bestFit="1" customWidth="1"/>
    <col min="6" max="6" width="23.83203125" style="657" bestFit="1" customWidth="1"/>
    <col min="7" max="7" width="19.5" style="657" bestFit="1" customWidth="1"/>
    <col min="8" max="8" width="16.33203125" style="657" bestFit="1" customWidth="1"/>
    <col min="9" max="10" width="18.5" style="657" bestFit="1" customWidth="1"/>
    <col min="11" max="11" width="18.33203125" style="657" bestFit="1" customWidth="1"/>
    <col min="12" max="12" width="22" style="657" bestFit="1" customWidth="1"/>
    <col min="13" max="13" width="19.33203125" style="657" bestFit="1" customWidth="1"/>
    <col min="14" max="14" width="14.83203125" style="657" bestFit="1" customWidth="1"/>
    <col min="15" max="15" width="13.33203125" style="657" bestFit="1" customWidth="1"/>
    <col min="16" max="16" width="22" style="657" bestFit="1" customWidth="1"/>
    <col min="17" max="17" width="19.5" style="657" bestFit="1" customWidth="1"/>
    <col min="18" max="18" width="12.6640625" style="657" bestFit="1" customWidth="1"/>
    <col min="19" max="19" width="13.5" style="657" bestFit="1" customWidth="1"/>
    <col min="20" max="20" width="22.1640625" style="657" bestFit="1" customWidth="1"/>
    <col min="21" max="21" width="19.5" style="657" bestFit="1" customWidth="1"/>
    <col min="22" max="22" width="12.5" style="657" bestFit="1" customWidth="1"/>
    <col min="23" max="23" width="16.83203125" style="657" bestFit="1" customWidth="1"/>
    <col min="24" max="24" width="22" style="657" bestFit="1" customWidth="1"/>
    <col min="25" max="16384" width="9.33203125" style="657"/>
  </cols>
  <sheetData>
    <row r="1" spans="1:11" s="661" customFormat="1" ht="15" x14ac:dyDescent="0.25">
      <c r="A1" s="668" t="s">
        <v>918</v>
      </c>
      <c r="F1" s="668"/>
      <c r="G1" s="668"/>
      <c r="H1" s="668"/>
      <c r="I1" s="668"/>
      <c r="J1" s="668"/>
      <c r="K1" s="668"/>
    </row>
    <row r="3" spans="1:11" x14ac:dyDescent="0.2">
      <c r="A3" s="663"/>
      <c r="B3" s="663"/>
      <c r="C3" s="705" t="s">
        <v>605</v>
      </c>
      <c r="D3" s="705"/>
      <c r="E3" s="705"/>
      <c r="F3" s="705"/>
      <c r="G3" s="706" t="s">
        <v>908</v>
      </c>
      <c r="H3" s="706"/>
      <c r="I3" s="706"/>
      <c r="J3" s="706"/>
    </row>
    <row r="4" spans="1:11" s="666" customFormat="1" x14ac:dyDescent="0.2">
      <c r="A4" s="664"/>
      <c r="B4" s="665" t="s">
        <v>905</v>
      </c>
      <c r="C4" s="665" t="s">
        <v>880</v>
      </c>
      <c r="D4" s="665" t="s">
        <v>596</v>
      </c>
      <c r="E4" s="665" t="s">
        <v>595</v>
      </c>
      <c r="F4" s="665" t="s">
        <v>911</v>
      </c>
      <c r="G4" s="665" t="s">
        <v>880</v>
      </c>
      <c r="H4" s="665" t="s">
        <v>596</v>
      </c>
      <c r="I4" s="665" t="s">
        <v>595</v>
      </c>
      <c r="J4" s="665" t="s">
        <v>911</v>
      </c>
    </row>
    <row r="5" spans="1:11" x14ac:dyDescent="0.2">
      <c r="A5" s="663" t="s">
        <v>16</v>
      </c>
      <c r="B5" s="667" t="s">
        <v>901</v>
      </c>
      <c r="C5" s="660">
        <v>1393384502</v>
      </c>
      <c r="D5" s="660">
        <v>36943069</v>
      </c>
      <c r="E5" s="660">
        <v>-16060525</v>
      </c>
      <c r="F5" s="660">
        <f>+SUM(C5:E5)</f>
        <v>1414267046</v>
      </c>
      <c r="G5" s="660">
        <v>0</v>
      </c>
      <c r="H5" s="660">
        <v>0</v>
      </c>
      <c r="I5" s="660">
        <v>0</v>
      </c>
      <c r="J5" s="660">
        <f>+SUM(G5:I5)</f>
        <v>0</v>
      </c>
    </row>
    <row r="6" spans="1:11" x14ac:dyDescent="0.2">
      <c r="A6" s="663" t="s">
        <v>17</v>
      </c>
      <c r="B6" s="658" t="s">
        <v>899</v>
      </c>
      <c r="C6" s="660">
        <v>0</v>
      </c>
      <c r="D6" s="660">
        <v>131467</v>
      </c>
      <c r="E6" s="660">
        <v>2073512</v>
      </c>
      <c r="F6" s="660">
        <f t="shared" ref="F6:F8" si="0">+SUM(C6:E6)</f>
        <v>2204979</v>
      </c>
      <c r="G6" s="660">
        <v>250000</v>
      </c>
      <c r="H6" s="660">
        <v>0</v>
      </c>
      <c r="I6" s="660">
        <v>0</v>
      </c>
      <c r="J6" s="660">
        <f t="shared" ref="J6:J8" si="1">+SUM(G6:I6)</f>
        <v>250000</v>
      </c>
    </row>
    <row r="7" spans="1:11" x14ac:dyDescent="0.2">
      <c r="A7" s="663" t="s">
        <v>18</v>
      </c>
      <c r="B7" s="658" t="s">
        <v>900</v>
      </c>
      <c r="C7" s="660">
        <v>4081394</v>
      </c>
      <c r="D7" s="660">
        <v>5956837</v>
      </c>
      <c r="E7" s="660">
        <v>9875247</v>
      </c>
      <c r="F7" s="660">
        <f t="shared" si="0"/>
        <v>19913478</v>
      </c>
      <c r="G7" s="660">
        <v>250000</v>
      </c>
      <c r="H7" s="660">
        <v>-107869</v>
      </c>
      <c r="I7" s="660">
        <v>0</v>
      </c>
      <c r="J7" s="660">
        <f t="shared" si="1"/>
        <v>142131</v>
      </c>
    </row>
    <row r="8" spans="1:11" ht="13.5" thickBot="1" x14ac:dyDescent="0.25">
      <c r="A8" s="669" t="s">
        <v>19</v>
      </c>
      <c r="B8" s="670" t="s">
        <v>902</v>
      </c>
      <c r="C8" s="673">
        <v>85317038</v>
      </c>
      <c r="D8" s="673">
        <v>40963943</v>
      </c>
      <c r="E8" s="673">
        <v>1559970</v>
      </c>
      <c r="F8" s="673">
        <f t="shared" si="0"/>
        <v>127840951</v>
      </c>
      <c r="G8" s="673">
        <v>135000</v>
      </c>
      <c r="H8" s="673">
        <v>-29125</v>
      </c>
      <c r="I8" s="673">
        <v>0</v>
      </c>
      <c r="J8" s="673">
        <f t="shared" si="1"/>
        <v>105875</v>
      </c>
    </row>
    <row r="9" spans="1:11" ht="13.5" thickBot="1" x14ac:dyDescent="0.25">
      <c r="A9" s="679" t="s">
        <v>20</v>
      </c>
      <c r="B9" s="680" t="s">
        <v>906</v>
      </c>
      <c r="C9" s="681">
        <f t="shared" ref="C9:J9" si="2">+SUM(C5:C8)</f>
        <v>1482782934</v>
      </c>
      <c r="D9" s="681">
        <f t="shared" si="2"/>
        <v>83995316</v>
      </c>
      <c r="E9" s="681">
        <f t="shared" si="2"/>
        <v>-2551796</v>
      </c>
      <c r="F9" s="681">
        <f t="shared" si="2"/>
        <v>1564226454</v>
      </c>
      <c r="G9" s="681">
        <f t="shared" si="2"/>
        <v>635000</v>
      </c>
      <c r="H9" s="681">
        <f t="shared" si="2"/>
        <v>-136994</v>
      </c>
      <c r="I9" s="681">
        <f t="shared" si="2"/>
        <v>0</v>
      </c>
      <c r="J9" s="681">
        <f t="shared" si="2"/>
        <v>498006</v>
      </c>
    </row>
    <row r="10" spans="1:11" x14ac:dyDescent="0.2">
      <c r="A10" s="674" t="s">
        <v>21</v>
      </c>
      <c r="B10" s="675" t="s">
        <v>903</v>
      </c>
      <c r="C10" s="678">
        <v>43784164</v>
      </c>
      <c r="D10" s="678">
        <v>27260417</v>
      </c>
      <c r="E10" s="678">
        <v>34356331</v>
      </c>
      <c r="F10" s="678">
        <f>+SUM(C10:E10)</f>
        <v>105400912</v>
      </c>
      <c r="G10" s="678">
        <v>0</v>
      </c>
      <c r="H10" s="678">
        <v>0</v>
      </c>
      <c r="I10" s="678">
        <v>0</v>
      </c>
      <c r="J10" s="678">
        <f>+SUM(G10:I10)</f>
        <v>0</v>
      </c>
    </row>
    <row r="11" spans="1:11" ht="13.5" thickBot="1" x14ac:dyDescent="0.25">
      <c r="A11" s="669" t="s">
        <v>22</v>
      </c>
      <c r="B11" s="670" t="s">
        <v>904</v>
      </c>
      <c r="C11" s="673">
        <v>11713725</v>
      </c>
      <c r="D11" s="673">
        <v>7298212</v>
      </c>
      <c r="E11" s="673">
        <v>0</v>
      </c>
      <c r="F11" s="673">
        <f>+SUM(C11:E11)</f>
        <v>19011937</v>
      </c>
      <c r="G11" s="673">
        <v>0</v>
      </c>
      <c r="H11" s="673">
        <v>0</v>
      </c>
      <c r="I11" s="673">
        <v>0</v>
      </c>
      <c r="J11" s="673">
        <f>+SUM(G11:I11)</f>
        <v>0</v>
      </c>
    </row>
    <row r="12" spans="1:11" ht="13.5" thickBot="1" x14ac:dyDescent="0.25">
      <c r="A12" s="683" t="s">
        <v>23</v>
      </c>
      <c r="B12" s="684" t="s">
        <v>907</v>
      </c>
      <c r="C12" s="685">
        <f>+SUM(C10:C11)</f>
        <v>55497889</v>
      </c>
      <c r="D12" s="685">
        <f>+SUM(D10:D11)</f>
        <v>34558629</v>
      </c>
      <c r="E12" s="685">
        <f>+SUM(E10:E11)</f>
        <v>34356331</v>
      </c>
      <c r="F12" s="685">
        <f>+SUM(F10:F11)</f>
        <v>124412849</v>
      </c>
      <c r="G12" s="685">
        <f t="shared" ref="G12" si="3">+SUM(G10:G11)</f>
        <v>0</v>
      </c>
      <c r="H12" s="685">
        <f t="shared" ref="H12" si="4">+SUM(H10:H11)</f>
        <v>0</v>
      </c>
      <c r="I12" s="685">
        <f t="shared" ref="I12" si="5">+SUM(I10:I11)</f>
        <v>0</v>
      </c>
      <c r="J12" s="685">
        <f t="shared" ref="J12" si="6">+SUM(J10:J11)</f>
        <v>0</v>
      </c>
    </row>
    <row r="13" spans="1:11" s="90" customFormat="1" ht="16.5" thickBot="1" x14ac:dyDescent="0.3">
      <c r="B13" s="694" t="s">
        <v>916</v>
      </c>
      <c r="C13" s="687">
        <f t="shared" ref="C13" si="7">+C9+C12</f>
        <v>1538280823</v>
      </c>
      <c r="D13" s="687">
        <f>+D9+D12</f>
        <v>118553945</v>
      </c>
      <c r="E13" s="687">
        <f t="shared" ref="E13" si="8">+E9+E12</f>
        <v>31804535</v>
      </c>
      <c r="F13" s="687">
        <f t="shared" ref="F13" si="9">+F9+F12</f>
        <v>1688639303</v>
      </c>
      <c r="G13" s="687">
        <f>+G9+G12</f>
        <v>635000</v>
      </c>
      <c r="H13" s="687">
        <f>+H9+H12</f>
        <v>-136994</v>
      </c>
      <c r="I13" s="687">
        <f>+I9+I12</f>
        <v>0</v>
      </c>
      <c r="J13" s="688">
        <f>+J9+J12</f>
        <v>498006</v>
      </c>
    </row>
    <row r="14" spans="1:11" s="662" customFormat="1" ht="11.25" x14ac:dyDescent="0.2"/>
    <row r="15" spans="1:11" s="662" customFormat="1" ht="11.25" x14ac:dyDescent="0.2"/>
    <row r="16" spans="1:11" x14ac:dyDescent="0.2">
      <c r="A16" s="373" t="s">
        <v>27</v>
      </c>
      <c r="B16" s="663"/>
      <c r="C16" s="706" t="s">
        <v>909</v>
      </c>
      <c r="D16" s="706"/>
      <c r="E16" s="706"/>
      <c r="F16" s="706"/>
      <c r="G16" s="706" t="s">
        <v>887</v>
      </c>
      <c r="H16" s="706"/>
      <c r="I16" s="706"/>
      <c r="J16" s="706"/>
    </row>
    <row r="17" spans="1:10" x14ac:dyDescent="0.2">
      <c r="A17" s="692" t="s">
        <v>28</v>
      </c>
      <c r="B17" s="665" t="s">
        <v>905</v>
      </c>
      <c r="C17" s="665" t="s">
        <v>880</v>
      </c>
      <c r="D17" s="665" t="s">
        <v>596</v>
      </c>
      <c r="E17" s="665" t="s">
        <v>595</v>
      </c>
      <c r="F17" s="665" t="s">
        <v>911</v>
      </c>
      <c r="G17" s="665" t="s">
        <v>880</v>
      </c>
      <c r="H17" s="665" t="s">
        <v>596</v>
      </c>
      <c r="I17" s="665" t="s">
        <v>595</v>
      </c>
      <c r="J17" s="665" t="s">
        <v>911</v>
      </c>
    </row>
    <row r="18" spans="1:10" x14ac:dyDescent="0.2">
      <c r="A18" s="373" t="s">
        <v>29</v>
      </c>
      <c r="B18" s="667" t="s">
        <v>901</v>
      </c>
      <c r="C18" s="660">
        <v>0</v>
      </c>
      <c r="D18" s="660">
        <v>0</v>
      </c>
      <c r="E18" s="660">
        <v>0</v>
      </c>
      <c r="F18" s="660">
        <f>+SUM(C18:E18)</f>
        <v>0</v>
      </c>
      <c r="G18" s="660">
        <v>0</v>
      </c>
      <c r="H18" s="660">
        <v>0</v>
      </c>
      <c r="I18" s="660">
        <v>0</v>
      </c>
      <c r="J18" s="660">
        <f>+SUM(G18:I18)</f>
        <v>0</v>
      </c>
    </row>
    <row r="19" spans="1:10" x14ac:dyDescent="0.2">
      <c r="A19" s="373" t="s">
        <v>30</v>
      </c>
      <c r="B19" s="658" t="s">
        <v>899</v>
      </c>
      <c r="C19" s="660">
        <v>1000000</v>
      </c>
      <c r="D19" s="660">
        <v>0</v>
      </c>
      <c r="E19" s="660">
        <v>0</v>
      </c>
      <c r="F19" s="660">
        <f t="shared" ref="F19:F21" si="10">+SUM(C19:E19)</f>
        <v>1000000</v>
      </c>
      <c r="G19" s="660">
        <v>0</v>
      </c>
      <c r="H19" s="660">
        <v>0</v>
      </c>
      <c r="I19" s="660">
        <v>0</v>
      </c>
      <c r="J19" s="660">
        <f t="shared" ref="J19:J21" si="11">+SUM(G19:I19)</f>
        <v>0</v>
      </c>
    </row>
    <row r="20" spans="1:10" x14ac:dyDescent="0.2">
      <c r="A20" s="373" t="s">
        <v>31</v>
      </c>
      <c r="B20" s="658" t="s">
        <v>900</v>
      </c>
      <c r="C20" s="660">
        <v>2000000</v>
      </c>
      <c r="D20" s="660">
        <v>0</v>
      </c>
      <c r="E20" s="660">
        <v>0</v>
      </c>
      <c r="F20" s="660">
        <f t="shared" si="10"/>
        <v>2000000</v>
      </c>
      <c r="G20" s="660">
        <v>166654</v>
      </c>
      <c r="H20" s="660">
        <v>0</v>
      </c>
      <c r="I20" s="660">
        <v>892109</v>
      </c>
      <c r="J20" s="660">
        <f t="shared" si="11"/>
        <v>1058763</v>
      </c>
    </row>
    <row r="21" spans="1:10" ht="13.5" thickBot="1" x14ac:dyDescent="0.25">
      <c r="A21" s="389" t="s">
        <v>32</v>
      </c>
      <c r="B21" s="670" t="s">
        <v>902</v>
      </c>
      <c r="C21" s="673">
        <v>810000</v>
      </c>
      <c r="D21" s="673">
        <v>0</v>
      </c>
      <c r="E21" s="673">
        <v>0</v>
      </c>
      <c r="F21" s="673">
        <f t="shared" si="10"/>
        <v>810000</v>
      </c>
      <c r="G21" s="673">
        <v>44996</v>
      </c>
      <c r="H21" s="673">
        <v>0</v>
      </c>
      <c r="I21" s="673">
        <v>197758</v>
      </c>
      <c r="J21" s="673">
        <f t="shared" si="11"/>
        <v>242754</v>
      </c>
    </row>
    <row r="22" spans="1:10" ht="13.5" thickBot="1" x14ac:dyDescent="0.25">
      <c r="A22" s="690" t="s">
        <v>33</v>
      </c>
      <c r="B22" s="680" t="s">
        <v>915</v>
      </c>
      <c r="C22" s="681">
        <f t="shared" ref="C22:J22" si="12">+SUM(C18:C21)</f>
        <v>3810000</v>
      </c>
      <c r="D22" s="681">
        <f t="shared" si="12"/>
        <v>0</v>
      </c>
      <c r="E22" s="681">
        <f t="shared" si="12"/>
        <v>0</v>
      </c>
      <c r="F22" s="681">
        <f t="shared" si="12"/>
        <v>3810000</v>
      </c>
      <c r="G22" s="681">
        <f t="shared" si="12"/>
        <v>211650</v>
      </c>
      <c r="H22" s="681">
        <f t="shared" si="12"/>
        <v>0</v>
      </c>
      <c r="I22" s="681">
        <f t="shared" si="12"/>
        <v>1089867</v>
      </c>
      <c r="J22" s="682">
        <f t="shared" si="12"/>
        <v>1301517</v>
      </c>
    </row>
    <row r="23" spans="1:10" x14ac:dyDescent="0.2">
      <c r="A23" s="377" t="s">
        <v>34</v>
      </c>
      <c r="B23" s="675" t="s">
        <v>903</v>
      </c>
      <c r="C23" s="678">
        <v>0</v>
      </c>
      <c r="D23" s="678">
        <v>0</v>
      </c>
      <c r="E23" s="678">
        <v>0</v>
      </c>
      <c r="F23" s="678">
        <f>+SUM(C23:E23)</f>
        <v>0</v>
      </c>
      <c r="G23" s="678">
        <v>0</v>
      </c>
      <c r="H23" s="678">
        <v>0</v>
      </c>
      <c r="I23" s="678">
        <v>0</v>
      </c>
      <c r="J23" s="678">
        <f>+SUM(G23:I23)</f>
        <v>0</v>
      </c>
    </row>
    <row r="24" spans="1:10" ht="13.5" thickBot="1" x14ac:dyDescent="0.25">
      <c r="A24" s="389" t="s">
        <v>35</v>
      </c>
      <c r="B24" s="670" t="s">
        <v>904</v>
      </c>
      <c r="C24" s="673">
        <v>0</v>
      </c>
      <c r="D24" s="673">
        <v>0</v>
      </c>
      <c r="E24" s="673">
        <v>0</v>
      </c>
      <c r="F24" s="673">
        <f>+SUM(C24:E24)</f>
        <v>0</v>
      </c>
      <c r="G24" s="673">
        <v>0</v>
      </c>
      <c r="H24" s="673">
        <v>0</v>
      </c>
      <c r="I24" s="673">
        <v>0</v>
      </c>
      <c r="J24" s="673">
        <f>+SUM(G24:I24)</f>
        <v>0</v>
      </c>
    </row>
    <row r="25" spans="1:10" ht="13.5" thickBot="1" x14ac:dyDescent="0.25">
      <c r="A25" s="691" t="s">
        <v>36</v>
      </c>
      <c r="B25" s="684" t="s">
        <v>914</v>
      </c>
      <c r="C25" s="685">
        <f t="shared" ref="C25" si="13">+SUM(C23:C24)</f>
        <v>0</v>
      </c>
      <c r="D25" s="685">
        <f t="shared" ref="D25" si="14">+SUM(D23:D24)</f>
        <v>0</v>
      </c>
      <c r="E25" s="685">
        <f t="shared" ref="E25" si="15">+SUM(E23:E24)</f>
        <v>0</v>
      </c>
      <c r="F25" s="685">
        <f t="shared" ref="F25" si="16">+SUM(F23:F24)</f>
        <v>0</v>
      </c>
      <c r="G25" s="685">
        <f t="shared" ref="G25" si="17">+SUM(G23:G24)</f>
        <v>0</v>
      </c>
      <c r="H25" s="685">
        <f t="shared" ref="H25" si="18">+SUM(H23:H24)</f>
        <v>0</v>
      </c>
      <c r="I25" s="685">
        <f t="shared" ref="I25" si="19">+SUM(I23:I24)</f>
        <v>0</v>
      </c>
      <c r="J25" s="686">
        <f t="shared" ref="J25" si="20">+SUM(J23:J24)</f>
        <v>0</v>
      </c>
    </row>
    <row r="26" spans="1:10" ht="16.5" thickBot="1" x14ac:dyDescent="0.3">
      <c r="B26" s="694" t="s">
        <v>916</v>
      </c>
      <c r="C26" s="687">
        <f t="shared" ref="C26" si="21">+C22+C25</f>
        <v>3810000</v>
      </c>
      <c r="D26" s="687">
        <f t="shared" ref="D26:J26" si="22">+D22+D25</f>
        <v>0</v>
      </c>
      <c r="E26" s="687">
        <f t="shared" si="22"/>
        <v>0</v>
      </c>
      <c r="F26" s="687">
        <f t="shared" si="22"/>
        <v>3810000</v>
      </c>
      <c r="G26" s="687">
        <f t="shared" si="22"/>
        <v>211650</v>
      </c>
      <c r="H26" s="687">
        <f t="shared" si="22"/>
        <v>0</v>
      </c>
      <c r="I26" s="687">
        <f t="shared" si="22"/>
        <v>1089867</v>
      </c>
      <c r="J26" s="688">
        <f t="shared" si="22"/>
        <v>1301517</v>
      </c>
    </row>
    <row r="27" spans="1:10" ht="15.75" x14ac:dyDescent="0.25">
      <c r="C27" s="693"/>
      <c r="D27" s="693"/>
      <c r="E27" s="693"/>
      <c r="F27" s="693"/>
      <c r="G27" s="693"/>
    </row>
    <row r="29" spans="1:10" x14ac:dyDescent="0.2">
      <c r="C29" s="702" t="s">
        <v>917</v>
      </c>
      <c r="D29" s="703"/>
      <c r="E29" s="703"/>
      <c r="F29" s="704"/>
    </row>
    <row r="30" spans="1:10" x14ac:dyDescent="0.2">
      <c r="C30" s="689" t="s">
        <v>880</v>
      </c>
      <c r="D30" s="665" t="s">
        <v>596</v>
      </c>
      <c r="E30" s="665" t="s">
        <v>595</v>
      </c>
      <c r="F30" s="665" t="s">
        <v>911</v>
      </c>
    </row>
    <row r="31" spans="1:10" x14ac:dyDescent="0.2">
      <c r="C31" s="659">
        <f t="shared" ref="C31:F34" si="23">+C5+G5+C18+G18</f>
        <v>1393384502</v>
      </c>
      <c r="D31" s="659">
        <f t="shared" si="23"/>
        <v>36943069</v>
      </c>
      <c r="E31" s="659">
        <f t="shared" si="23"/>
        <v>-16060525</v>
      </c>
      <c r="F31" s="659">
        <f t="shared" si="23"/>
        <v>1414267046</v>
      </c>
    </row>
    <row r="32" spans="1:10" x14ac:dyDescent="0.2">
      <c r="C32" s="659">
        <f t="shared" si="23"/>
        <v>1250000</v>
      </c>
      <c r="D32" s="659">
        <f t="shared" si="23"/>
        <v>131467</v>
      </c>
      <c r="E32" s="659">
        <f t="shared" si="23"/>
        <v>2073512</v>
      </c>
      <c r="F32" s="659">
        <f t="shared" si="23"/>
        <v>3454979</v>
      </c>
    </row>
    <row r="33" spans="2:6" x14ac:dyDescent="0.2">
      <c r="C33" s="659">
        <f t="shared" si="23"/>
        <v>6498048</v>
      </c>
      <c r="D33" s="659">
        <f t="shared" si="23"/>
        <v>5848968</v>
      </c>
      <c r="E33" s="659">
        <f t="shared" si="23"/>
        <v>10767356</v>
      </c>
      <c r="F33" s="659">
        <f t="shared" si="23"/>
        <v>23114372</v>
      </c>
    </row>
    <row r="34" spans="2:6" ht="13.5" thickBot="1" x14ac:dyDescent="0.25">
      <c r="C34" s="672">
        <f t="shared" si="23"/>
        <v>86307034</v>
      </c>
      <c r="D34" s="672">
        <f t="shared" si="23"/>
        <v>40934818</v>
      </c>
      <c r="E34" s="672">
        <f t="shared" si="23"/>
        <v>1757728</v>
      </c>
      <c r="F34" s="672">
        <f t="shared" si="23"/>
        <v>128999580</v>
      </c>
    </row>
    <row r="35" spans="2:6" ht="13.5" thickBot="1" x14ac:dyDescent="0.25">
      <c r="B35" s="681" t="s">
        <v>912</v>
      </c>
      <c r="C35" s="681">
        <f>+SUM(C31:C34)</f>
        <v>1487439584</v>
      </c>
      <c r="D35" s="681">
        <f t="shared" ref="D35:E35" si="24">+SUM(D31:D34)</f>
        <v>83858322</v>
      </c>
      <c r="E35" s="681">
        <f t="shared" si="24"/>
        <v>-1461929</v>
      </c>
      <c r="F35" s="681">
        <f>+SUM(F31:F34)</f>
        <v>1569835977</v>
      </c>
    </row>
    <row r="36" spans="2:6" x14ac:dyDescent="0.2">
      <c r="C36" s="676">
        <f t="shared" ref="C36:F37" si="25">+C10+G10+C23+G23</f>
        <v>43784164</v>
      </c>
      <c r="D36" s="677">
        <f t="shared" si="25"/>
        <v>27260417</v>
      </c>
      <c r="E36" s="677">
        <f t="shared" si="25"/>
        <v>34356331</v>
      </c>
      <c r="F36" s="676">
        <f t="shared" si="25"/>
        <v>105400912</v>
      </c>
    </row>
    <row r="37" spans="2:6" ht="13.5" thickBot="1" x14ac:dyDescent="0.25">
      <c r="C37" s="671">
        <f t="shared" si="25"/>
        <v>11713725</v>
      </c>
      <c r="D37" s="672">
        <f t="shared" si="25"/>
        <v>7298212</v>
      </c>
      <c r="E37" s="672">
        <f t="shared" si="25"/>
        <v>0</v>
      </c>
      <c r="F37" s="671">
        <f t="shared" si="25"/>
        <v>19011937</v>
      </c>
    </row>
    <row r="38" spans="2:6" ht="13.5" thickBot="1" x14ac:dyDescent="0.25">
      <c r="B38" s="685" t="s">
        <v>913</v>
      </c>
      <c r="C38" s="685">
        <f>+SUM(C36:C37)</f>
        <v>55497889</v>
      </c>
      <c r="D38" s="685">
        <f t="shared" ref="D38:F38" si="26">+SUM(D36:D37)</f>
        <v>34558629</v>
      </c>
      <c r="E38" s="685">
        <f t="shared" si="26"/>
        <v>34356331</v>
      </c>
      <c r="F38" s="685">
        <f t="shared" si="26"/>
        <v>124412849</v>
      </c>
    </row>
  </sheetData>
  <mergeCells count="5">
    <mergeCell ref="C29:F29"/>
    <mergeCell ref="C3:F3"/>
    <mergeCell ref="G3:J3"/>
    <mergeCell ref="C16:F16"/>
    <mergeCell ref="G16:J1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&amp;C5. melléklet a .../...(.) önkormányzati rendelethez</oddHeader>
  </headerFooter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J18"/>
  <sheetViews>
    <sheetView view="pageLayout" zoomScaleNormal="100" workbookViewId="0">
      <selection activeCell="B10" sqref="B10"/>
    </sheetView>
  </sheetViews>
  <sheetFormatPr defaultRowHeight="12.75" x14ac:dyDescent="0.2"/>
  <cols>
    <col min="1" max="1" width="6.83203125" style="113" customWidth="1"/>
    <col min="2" max="2" width="49.6640625" style="42" customWidth="1"/>
    <col min="3" max="8" width="12.83203125" style="42" customWidth="1"/>
    <col min="9" max="9" width="14.33203125" style="42" customWidth="1"/>
    <col min="10" max="10" width="3.33203125" style="42" customWidth="1"/>
    <col min="11" max="16384" width="9.33203125" style="42"/>
  </cols>
  <sheetData>
    <row r="1" spans="1:10" ht="27.75" customHeight="1" x14ac:dyDescent="0.2">
      <c r="A1" s="739" t="s">
        <v>1</v>
      </c>
      <c r="B1" s="739"/>
      <c r="C1" s="739"/>
      <c r="D1" s="739"/>
      <c r="E1" s="739"/>
      <c r="F1" s="739"/>
      <c r="G1" s="739"/>
      <c r="H1" s="739"/>
      <c r="I1" s="739"/>
    </row>
    <row r="2" spans="1:10" ht="20.25" customHeight="1" thickBot="1" x14ac:dyDescent="0.3">
      <c r="I2" s="309" t="e">
        <f>#REF!</f>
        <v>#REF!</v>
      </c>
    </row>
    <row r="3" spans="1:10" s="310" customFormat="1" ht="26.25" customHeight="1" x14ac:dyDescent="0.2">
      <c r="A3" s="747" t="s">
        <v>62</v>
      </c>
      <c r="B3" s="742" t="s">
        <v>78</v>
      </c>
      <c r="C3" s="747" t="s">
        <v>79</v>
      </c>
      <c r="D3" s="747" t="str">
        <f>+CONCATENATE(LEFT(ÖSSZEFÜGGÉSEK!A5,4)," előtti kifizetés")</f>
        <v>2018 előtti kifizetés</v>
      </c>
      <c r="E3" s="744" t="s">
        <v>61</v>
      </c>
      <c r="F3" s="745"/>
      <c r="G3" s="745"/>
      <c r="H3" s="746"/>
      <c r="I3" s="742" t="s">
        <v>49</v>
      </c>
    </row>
    <row r="4" spans="1:10" s="311" customFormat="1" ht="32.25" customHeight="1" thickBot="1" x14ac:dyDescent="0.25">
      <c r="A4" s="748"/>
      <c r="B4" s="743"/>
      <c r="C4" s="743"/>
      <c r="D4" s="748"/>
      <c r="E4" s="161" t="str">
        <f>+CONCATENATE(LEFT(ÖSSZEFÜGGÉSEK!A5,4),".")</f>
        <v>2018.</v>
      </c>
      <c r="F4" s="161" t="str">
        <f>+CONCATENATE(LEFT(ÖSSZEFÜGGÉSEK!A5,4)+1,".")</f>
        <v>2019.</v>
      </c>
      <c r="G4" s="161" t="str">
        <f>+CONCATENATE(LEFT(ÖSSZEFÜGGÉSEK!A5,4)+2,".")</f>
        <v>2020.</v>
      </c>
      <c r="H4" s="162" t="str">
        <f>+CONCATENATE(LEFT(ÖSSZEFÜGGÉSEK!A5,4)+2,".",CHAR(10)," után")</f>
        <v>2020.
 után</v>
      </c>
      <c r="I4" s="743"/>
    </row>
    <row r="5" spans="1:10" s="312" customFormat="1" ht="12.95" customHeight="1" thickBot="1" x14ac:dyDescent="0.25">
      <c r="A5" s="163" t="s">
        <v>443</v>
      </c>
      <c r="B5" s="164" t="s">
        <v>444</v>
      </c>
      <c r="C5" s="165" t="s">
        <v>445</v>
      </c>
      <c r="D5" s="164" t="s">
        <v>447</v>
      </c>
      <c r="E5" s="163" t="s">
        <v>446</v>
      </c>
      <c r="F5" s="165" t="s">
        <v>448</v>
      </c>
      <c r="G5" s="165" t="s">
        <v>449</v>
      </c>
      <c r="H5" s="166" t="s">
        <v>450</v>
      </c>
      <c r="I5" s="167" t="s">
        <v>451</v>
      </c>
    </row>
    <row r="6" spans="1:10" ht="24.75" customHeight="1" thickBot="1" x14ac:dyDescent="0.25">
      <c r="A6" s="168" t="s">
        <v>16</v>
      </c>
      <c r="B6" s="169" t="s">
        <v>2</v>
      </c>
      <c r="C6" s="338"/>
      <c r="D6" s="339">
        <f>+D7+D8</f>
        <v>0</v>
      </c>
      <c r="E6" s="340">
        <f>+E7+E8</f>
        <v>0</v>
      </c>
      <c r="F6" s="341">
        <f>+F7+F8</f>
        <v>0</v>
      </c>
      <c r="G6" s="341">
        <f>+G7+G8</f>
        <v>0</v>
      </c>
      <c r="H6" s="342">
        <f>+H7+H8</f>
        <v>0</v>
      </c>
      <c r="I6" s="44">
        <f t="shared" ref="I6:I17" si="0">SUM(D6:H6)</f>
        <v>0</v>
      </c>
    </row>
    <row r="7" spans="1:10" ht="20.100000000000001" customHeight="1" x14ac:dyDescent="0.2">
      <c r="A7" s="170" t="s">
        <v>17</v>
      </c>
      <c r="B7" s="45" t="s">
        <v>63</v>
      </c>
      <c r="C7" s="343"/>
      <c r="D7" s="344"/>
      <c r="E7" s="345"/>
      <c r="F7" s="346"/>
      <c r="G7" s="346"/>
      <c r="H7" s="347"/>
      <c r="I7" s="171">
        <f t="shared" si="0"/>
        <v>0</v>
      </c>
      <c r="J7" s="738" t="s">
        <v>474</v>
      </c>
    </row>
    <row r="8" spans="1:10" ht="20.100000000000001" customHeight="1" thickBot="1" x14ac:dyDescent="0.25">
      <c r="A8" s="170" t="s">
        <v>18</v>
      </c>
      <c r="B8" s="45" t="s">
        <v>63</v>
      </c>
      <c r="C8" s="343"/>
      <c r="D8" s="344"/>
      <c r="E8" s="345"/>
      <c r="F8" s="346"/>
      <c r="G8" s="346"/>
      <c r="H8" s="347"/>
      <c r="I8" s="171">
        <f t="shared" si="0"/>
        <v>0</v>
      </c>
      <c r="J8" s="738"/>
    </row>
    <row r="9" spans="1:10" ht="26.1" customHeight="1" thickBot="1" x14ac:dyDescent="0.25">
      <c r="A9" s="168" t="s">
        <v>19</v>
      </c>
      <c r="B9" s="169" t="s">
        <v>3</v>
      </c>
      <c r="C9" s="338"/>
      <c r="D9" s="339">
        <f>+D10+D11</f>
        <v>0</v>
      </c>
      <c r="E9" s="340">
        <f>+E10+E11</f>
        <v>0</v>
      </c>
      <c r="F9" s="341">
        <f>+F10+F11</f>
        <v>0</v>
      </c>
      <c r="G9" s="341">
        <f>+G10+G11</f>
        <v>0</v>
      </c>
      <c r="H9" s="342">
        <f>+H10+H11</f>
        <v>0</v>
      </c>
      <c r="I9" s="44">
        <f t="shared" si="0"/>
        <v>0</v>
      </c>
      <c r="J9" s="738"/>
    </row>
    <row r="10" spans="1:10" ht="20.100000000000001" customHeight="1" x14ac:dyDescent="0.2">
      <c r="A10" s="170" t="s">
        <v>20</v>
      </c>
      <c r="B10" s="45" t="s">
        <v>63</v>
      </c>
      <c r="C10" s="343"/>
      <c r="D10" s="344"/>
      <c r="E10" s="345"/>
      <c r="F10" s="346"/>
      <c r="G10" s="346"/>
      <c r="H10" s="347"/>
      <c r="I10" s="171">
        <f t="shared" si="0"/>
        <v>0</v>
      </c>
      <c r="J10" s="738"/>
    </row>
    <row r="11" spans="1:10" ht="20.100000000000001" customHeight="1" thickBot="1" x14ac:dyDescent="0.25">
      <c r="A11" s="170" t="s">
        <v>21</v>
      </c>
      <c r="B11" s="45" t="s">
        <v>63</v>
      </c>
      <c r="C11" s="343"/>
      <c r="D11" s="344"/>
      <c r="E11" s="345"/>
      <c r="F11" s="346"/>
      <c r="G11" s="346"/>
      <c r="H11" s="347"/>
      <c r="I11" s="171">
        <f t="shared" si="0"/>
        <v>0</v>
      </c>
      <c r="J11" s="738"/>
    </row>
    <row r="12" spans="1:10" ht="20.100000000000001" customHeight="1" thickBot="1" x14ac:dyDescent="0.25">
      <c r="A12" s="168" t="s">
        <v>22</v>
      </c>
      <c r="B12" s="169" t="s">
        <v>176</v>
      </c>
      <c r="C12" s="338"/>
      <c r="D12" s="339">
        <f>+D13</f>
        <v>0</v>
      </c>
      <c r="E12" s="340">
        <f>+E13</f>
        <v>0</v>
      </c>
      <c r="F12" s="341">
        <f>+F13</f>
        <v>0</v>
      </c>
      <c r="G12" s="341">
        <f>+G13</f>
        <v>0</v>
      </c>
      <c r="H12" s="342">
        <f>+H13</f>
        <v>0</v>
      </c>
      <c r="I12" s="44">
        <f t="shared" si="0"/>
        <v>0</v>
      </c>
      <c r="J12" s="738"/>
    </row>
    <row r="13" spans="1:10" ht="20.100000000000001" customHeight="1" thickBot="1" x14ac:dyDescent="0.25">
      <c r="A13" s="170" t="s">
        <v>23</v>
      </c>
      <c r="B13" s="45" t="s">
        <v>63</v>
      </c>
      <c r="C13" s="343"/>
      <c r="D13" s="344"/>
      <c r="E13" s="345"/>
      <c r="F13" s="346"/>
      <c r="G13" s="346"/>
      <c r="H13" s="347"/>
      <c r="I13" s="171">
        <f t="shared" si="0"/>
        <v>0</v>
      </c>
      <c r="J13" s="738"/>
    </row>
    <row r="14" spans="1:10" ht="20.100000000000001" customHeight="1" thickBot="1" x14ac:dyDescent="0.25">
      <c r="A14" s="168" t="s">
        <v>24</v>
      </c>
      <c r="B14" s="169" t="s">
        <v>177</v>
      </c>
      <c r="C14" s="338"/>
      <c r="D14" s="339">
        <f>+D15</f>
        <v>0</v>
      </c>
      <c r="E14" s="340">
        <f>+E15</f>
        <v>0</v>
      </c>
      <c r="F14" s="341">
        <f>+F15</f>
        <v>0</v>
      </c>
      <c r="G14" s="341">
        <f>+G15</f>
        <v>0</v>
      </c>
      <c r="H14" s="342">
        <f>+H15</f>
        <v>0</v>
      </c>
      <c r="I14" s="44">
        <f t="shared" si="0"/>
        <v>0</v>
      </c>
      <c r="J14" s="738"/>
    </row>
    <row r="15" spans="1:10" ht="20.100000000000001" customHeight="1" thickBot="1" x14ac:dyDescent="0.25">
      <c r="A15" s="172" t="s">
        <v>25</v>
      </c>
      <c r="B15" s="46" t="s">
        <v>63</v>
      </c>
      <c r="C15" s="348"/>
      <c r="D15" s="349"/>
      <c r="E15" s="350"/>
      <c r="F15" s="351"/>
      <c r="G15" s="351"/>
      <c r="H15" s="352"/>
      <c r="I15" s="173">
        <f t="shared" si="0"/>
        <v>0</v>
      </c>
      <c r="J15" s="738"/>
    </row>
    <row r="16" spans="1:10" ht="20.100000000000001" customHeight="1" thickBot="1" x14ac:dyDescent="0.25">
      <c r="A16" s="168" t="s">
        <v>26</v>
      </c>
      <c r="B16" s="174" t="s">
        <v>178</v>
      </c>
      <c r="C16" s="338"/>
      <c r="D16" s="339">
        <f>+D17</f>
        <v>0</v>
      </c>
      <c r="E16" s="340">
        <f>+E17</f>
        <v>0</v>
      </c>
      <c r="F16" s="341">
        <f>+F17</f>
        <v>0</v>
      </c>
      <c r="G16" s="341">
        <f>+G17</f>
        <v>0</v>
      </c>
      <c r="H16" s="342">
        <f>+H17</f>
        <v>0</v>
      </c>
      <c r="I16" s="44">
        <f t="shared" si="0"/>
        <v>0</v>
      </c>
      <c r="J16" s="738"/>
    </row>
    <row r="17" spans="1:10" ht="20.100000000000001" customHeight="1" thickBot="1" x14ac:dyDescent="0.25">
      <c r="A17" s="175" t="s">
        <v>27</v>
      </c>
      <c r="B17" s="47" t="s">
        <v>63</v>
      </c>
      <c r="C17" s="353"/>
      <c r="D17" s="354"/>
      <c r="E17" s="355"/>
      <c r="F17" s="356"/>
      <c r="G17" s="356"/>
      <c r="H17" s="357"/>
      <c r="I17" s="176">
        <f t="shared" si="0"/>
        <v>0</v>
      </c>
      <c r="J17" s="738"/>
    </row>
    <row r="18" spans="1:10" ht="20.100000000000001" customHeight="1" thickBot="1" x14ac:dyDescent="0.25">
      <c r="A18" s="740" t="s">
        <v>125</v>
      </c>
      <c r="B18" s="741"/>
      <c r="C18" s="358"/>
      <c r="D18" s="339">
        <f t="shared" ref="D18:I18" si="1">+D6+D9+D12+D14+D16</f>
        <v>0</v>
      </c>
      <c r="E18" s="340">
        <f t="shared" si="1"/>
        <v>0</v>
      </c>
      <c r="F18" s="341">
        <f t="shared" si="1"/>
        <v>0</v>
      </c>
      <c r="G18" s="341">
        <f t="shared" si="1"/>
        <v>0</v>
      </c>
      <c r="H18" s="342">
        <f t="shared" si="1"/>
        <v>0</v>
      </c>
      <c r="I18" s="44">
        <f t="shared" si="1"/>
        <v>0</v>
      </c>
      <c r="J18" s="738"/>
    </row>
  </sheetData>
  <customSheetViews>
    <customSheetView guid="{97FEE8B0-D789-49A2-9B6A-B24783AB39CA}">
      <selection activeCell="N15" sqref="N15"/>
      <pageMargins left="0.78740157480314965" right="0.78740157480314965" top="1.03" bottom="0.98425196850393704" header="0.78740157480314965" footer="0.78740157480314965"/>
      <printOptions horizontalCentered="1"/>
      <pageSetup paperSize="9" scale="95" orientation="landscape" verticalDpi="300" r:id="rId1"/>
      <headerFooter alignWithMargins="0"/>
    </customSheetView>
  </customSheetViews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D31"/>
  <sheetViews>
    <sheetView view="pageLayout" zoomScaleNormal="100" workbookViewId="0">
      <selection activeCell="B10" sqref="B10"/>
    </sheetView>
  </sheetViews>
  <sheetFormatPr defaultRowHeight="12.75" x14ac:dyDescent="0.2"/>
  <cols>
    <col min="1" max="1" width="5.83203125" style="61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 x14ac:dyDescent="0.25">
      <c r="B1" s="750" t="s">
        <v>4</v>
      </c>
      <c r="C1" s="750"/>
      <c r="D1" s="750"/>
    </row>
    <row r="2" spans="1:4" s="49" customFormat="1" ht="16.5" thickBot="1" x14ac:dyDescent="0.3">
      <c r="A2" s="48"/>
      <c r="B2" s="230"/>
      <c r="D2" s="36" t="e">
        <f>'2. sz tájékoztató t'!I2</f>
        <v>#REF!</v>
      </c>
    </row>
    <row r="3" spans="1:4" s="51" customFormat="1" ht="48" customHeight="1" thickBot="1" x14ac:dyDescent="0.25">
      <c r="A3" s="50" t="s">
        <v>14</v>
      </c>
      <c r="B3" s="114" t="s">
        <v>15</v>
      </c>
      <c r="C3" s="114" t="s">
        <v>64</v>
      </c>
      <c r="D3" s="115" t="s">
        <v>65</v>
      </c>
    </row>
    <row r="4" spans="1:4" s="51" customFormat="1" ht="14.1" customHeight="1" thickBot="1" x14ac:dyDescent="0.25">
      <c r="A4" s="32" t="s">
        <v>443</v>
      </c>
      <c r="B4" s="117" t="s">
        <v>444</v>
      </c>
      <c r="C4" s="117" t="s">
        <v>445</v>
      </c>
      <c r="D4" s="118" t="s">
        <v>447</v>
      </c>
    </row>
    <row r="5" spans="1:4" ht="18" customHeight="1" x14ac:dyDescent="0.2">
      <c r="A5" s="95" t="s">
        <v>16</v>
      </c>
      <c r="B5" s="119" t="s">
        <v>143</v>
      </c>
      <c r="C5" s="93"/>
      <c r="D5" s="52"/>
    </row>
    <row r="6" spans="1:4" ht="18" customHeight="1" x14ac:dyDescent="0.2">
      <c r="A6" s="53" t="s">
        <v>17</v>
      </c>
      <c r="B6" s="120" t="s">
        <v>144</v>
      </c>
      <c r="C6" s="94"/>
      <c r="D6" s="55"/>
    </row>
    <row r="7" spans="1:4" ht="18" customHeight="1" x14ac:dyDescent="0.2">
      <c r="A7" s="53" t="s">
        <v>18</v>
      </c>
      <c r="B7" s="120" t="s">
        <v>113</v>
      </c>
      <c r="C7" s="94"/>
      <c r="D7" s="55"/>
    </row>
    <row r="8" spans="1:4" ht="18" customHeight="1" x14ac:dyDescent="0.2">
      <c r="A8" s="53" t="s">
        <v>19</v>
      </c>
      <c r="B8" s="120" t="s">
        <v>114</v>
      </c>
      <c r="C8" s="94"/>
      <c r="D8" s="55"/>
    </row>
    <row r="9" spans="1:4" ht="18" customHeight="1" x14ac:dyDescent="0.2">
      <c r="A9" s="53" t="s">
        <v>20</v>
      </c>
      <c r="B9" s="120" t="s">
        <v>136</v>
      </c>
      <c r="C9" s="94"/>
      <c r="D9" s="55"/>
    </row>
    <row r="10" spans="1:4" ht="18" customHeight="1" x14ac:dyDescent="0.2">
      <c r="A10" s="53" t="s">
        <v>21</v>
      </c>
      <c r="B10" s="120" t="s">
        <v>137</v>
      </c>
      <c r="C10" s="94"/>
      <c r="D10" s="55"/>
    </row>
    <row r="11" spans="1:4" ht="18" customHeight="1" x14ac:dyDescent="0.2">
      <c r="A11" s="53" t="s">
        <v>22</v>
      </c>
      <c r="B11" s="121" t="s">
        <v>138</v>
      </c>
      <c r="C11" s="94"/>
      <c r="D11" s="55"/>
    </row>
    <row r="12" spans="1:4" ht="18" customHeight="1" x14ac:dyDescent="0.2">
      <c r="A12" s="53" t="s">
        <v>24</v>
      </c>
      <c r="B12" s="121" t="s">
        <v>139</v>
      </c>
      <c r="C12" s="94"/>
      <c r="D12" s="55"/>
    </row>
    <row r="13" spans="1:4" ht="18" customHeight="1" x14ac:dyDescent="0.2">
      <c r="A13" s="53" t="s">
        <v>25</v>
      </c>
      <c r="B13" s="121" t="s">
        <v>140</v>
      </c>
      <c r="C13" s="94"/>
      <c r="D13" s="55"/>
    </row>
    <row r="14" spans="1:4" ht="18" customHeight="1" x14ac:dyDescent="0.2">
      <c r="A14" s="53" t="s">
        <v>26</v>
      </c>
      <c r="B14" s="121" t="s">
        <v>141</v>
      </c>
      <c r="C14" s="94"/>
      <c r="D14" s="55"/>
    </row>
    <row r="15" spans="1:4" ht="22.5" customHeight="1" x14ac:dyDescent="0.2">
      <c r="A15" s="53" t="s">
        <v>27</v>
      </c>
      <c r="B15" s="121" t="s">
        <v>142</v>
      </c>
      <c r="C15" s="94"/>
      <c r="D15" s="55"/>
    </row>
    <row r="16" spans="1:4" ht="18" customHeight="1" x14ac:dyDescent="0.2">
      <c r="A16" s="53" t="s">
        <v>28</v>
      </c>
      <c r="B16" s="120" t="s">
        <v>115</v>
      </c>
      <c r="C16" s="94"/>
      <c r="D16" s="55"/>
    </row>
    <row r="17" spans="1:4" ht="18" customHeight="1" x14ac:dyDescent="0.2">
      <c r="A17" s="53" t="s">
        <v>29</v>
      </c>
      <c r="B17" s="120" t="s">
        <v>6</v>
      </c>
      <c r="C17" s="94"/>
      <c r="D17" s="55">
        <v>2000000</v>
      </c>
    </row>
    <row r="18" spans="1:4" ht="18" customHeight="1" x14ac:dyDescent="0.2">
      <c r="A18" s="53" t="s">
        <v>30</v>
      </c>
      <c r="B18" s="120" t="s">
        <v>5</v>
      </c>
      <c r="C18" s="94"/>
      <c r="D18" s="55"/>
    </row>
    <row r="19" spans="1:4" ht="18" customHeight="1" x14ac:dyDescent="0.2">
      <c r="A19" s="53" t="s">
        <v>31</v>
      </c>
      <c r="B19" s="120" t="s">
        <v>116</v>
      </c>
      <c r="C19" s="94"/>
      <c r="D19" s="55"/>
    </row>
    <row r="20" spans="1:4" ht="18" customHeight="1" x14ac:dyDescent="0.2">
      <c r="A20" s="53" t="s">
        <v>32</v>
      </c>
      <c r="B20" s="120" t="s">
        <v>117</v>
      </c>
      <c r="C20" s="94"/>
      <c r="D20" s="55"/>
    </row>
    <row r="21" spans="1:4" ht="18" customHeight="1" x14ac:dyDescent="0.2">
      <c r="A21" s="53" t="s">
        <v>33</v>
      </c>
      <c r="B21" s="87"/>
      <c r="C21" s="54"/>
      <c r="D21" s="55"/>
    </row>
    <row r="22" spans="1:4" ht="18" customHeight="1" x14ac:dyDescent="0.2">
      <c r="A22" s="53" t="s">
        <v>34</v>
      </c>
      <c r="B22" s="56"/>
      <c r="C22" s="54"/>
      <c r="D22" s="55"/>
    </row>
    <row r="23" spans="1:4" ht="18" customHeight="1" x14ac:dyDescent="0.2">
      <c r="A23" s="53" t="s">
        <v>35</v>
      </c>
      <c r="B23" s="56"/>
      <c r="C23" s="54"/>
      <c r="D23" s="55"/>
    </row>
    <row r="24" spans="1:4" ht="18" customHeight="1" x14ac:dyDescent="0.2">
      <c r="A24" s="53" t="s">
        <v>36</v>
      </c>
      <c r="B24" s="56"/>
      <c r="C24" s="54"/>
      <c r="D24" s="55"/>
    </row>
    <row r="25" spans="1:4" ht="18" customHeight="1" x14ac:dyDescent="0.2">
      <c r="A25" s="53" t="s">
        <v>37</v>
      </c>
      <c r="B25" s="56"/>
      <c r="C25" s="54"/>
      <c r="D25" s="55"/>
    </row>
    <row r="26" spans="1:4" ht="18" customHeight="1" x14ac:dyDescent="0.2">
      <c r="A26" s="53" t="s">
        <v>38</v>
      </c>
      <c r="B26" s="56"/>
      <c r="C26" s="54"/>
      <c r="D26" s="55"/>
    </row>
    <row r="27" spans="1:4" ht="18" customHeight="1" x14ac:dyDescent="0.2">
      <c r="A27" s="53" t="s">
        <v>39</v>
      </c>
      <c r="B27" s="56"/>
      <c r="C27" s="54"/>
      <c r="D27" s="55"/>
    </row>
    <row r="28" spans="1:4" ht="18" customHeight="1" x14ac:dyDescent="0.2">
      <c r="A28" s="53" t="s">
        <v>40</v>
      </c>
      <c r="B28" s="56"/>
      <c r="C28" s="54"/>
      <c r="D28" s="55"/>
    </row>
    <row r="29" spans="1:4" ht="18" customHeight="1" thickBot="1" x14ac:dyDescent="0.25">
      <c r="A29" s="96" t="s">
        <v>41</v>
      </c>
      <c r="B29" s="57"/>
      <c r="C29" s="58"/>
      <c r="D29" s="59"/>
    </row>
    <row r="30" spans="1:4" ht="18" customHeight="1" thickBot="1" x14ac:dyDescent="0.25">
      <c r="A30" s="33" t="s">
        <v>42</v>
      </c>
      <c r="B30" s="123" t="s">
        <v>51</v>
      </c>
      <c r="C30" s="124">
        <f>+C5+C6+C7+C8+C9+C16+C17+C18+C19+C20+C21+C22+C23+C24+C25+C26+C27+C28+C29</f>
        <v>0</v>
      </c>
      <c r="D30" s="125">
        <f>+D5+D6+D7+D8+D9+D16+D17+D18+D19+D20+D21+D22+D23+D24+D25+D26+D27+D28+D29</f>
        <v>2000000</v>
      </c>
    </row>
    <row r="31" spans="1:4" ht="8.25" customHeight="1" x14ac:dyDescent="0.2">
      <c r="A31" s="60"/>
      <c r="B31" s="749"/>
      <c r="C31" s="749"/>
      <c r="D31" s="749"/>
    </row>
  </sheetData>
  <customSheetViews>
    <customSheetView guid="{97FEE8B0-D789-49A2-9B6A-B24783AB39CA}">
      <selection activeCell="C7" sqref="C7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horizontalDpi="300" verticalDpi="300" r:id="rId1"/>
      <headerFooter alignWithMargins="0">
        <oddHeader>&amp;R&amp;"Times New Roman CE,Dőlt"&amp;11 &amp;"Times New Roman CE,Félkövér dőlt"3. tájékoztató tábla</oddHeader>
      </headerFooter>
    </customSheetView>
  </customSheetViews>
  <mergeCells count="2">
    <mergeCell ref="B31:D31"/>
    <mergeCell ref="B1:D1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2"/>
  <headerFooter alignWithMargins="0">
    <oddHeader>&amp;R&amp;"Times New Roman CE,Dőlt"&amp;11 &amp;"Times New Roman CE,Félkövér dőlt"3. 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3">
    <tabColor rgb="FF92D050"/>
    <pageSetUpPr fitToPage="1"/>
  </sheetPr>
  <dimension ref="A1:C25"/>
  <sheetViews>
    <sheetView zoomScaleNormal="100" workbookViewId="0">
      <selection activeCell="H18" sqref="H18"/>
    </sheetView>
  </sheetViews>
  <sheetFormatPr defaultRowHeight="12.75" x14ac:dyDescent="0.2"/>
  <cols>
    <col min="1" max="1" width="88.6640625" style="37" customWidth="1"/>
    <col min="2" max="2" width="27.83203125" style="37" customWidth="1"/>
    <col min="3" max="3" width="3.5" style="37" customWidth="1"/>
    <col min="4" max="16384" width="9.33203125" style="37"/>
  </cols>
  <sheetData>
    <row r="1" spans="1:3" ht="47.25" customHeight="1" x14ac:dyDescent="0.2">
      <c r="A1" s="751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751"/>
    </row>
    <row r="2" spans="1:3" ht="22.5" customHeight="1" thickBot="1" x14ac:dyDescent="0.25">
      <c r="A2" s="233"/>
      <c r="B2" s="234" t="s">
        <v>11</v>
      </c>
    </row>
    <row r="3" spans="1:3" s="38" customFormat="1" ht="24" customHeight="1" thickBot="1" x14ac:dyDescent="0.25">
      <c r="A3" s="182" t="s">
        <v>50</v>
      </c>
      <c r="B3" s="232" t="str">
        <f>+CONCATENATE(LEFT(ÖSSZEFÜGGÉSEK!A5,4),". évi támogatás összesen")</f>
        <v>2018. évi támogatás összesen</v>
      </c>
    </row>
    <row r="4" spans="1:3" s="39" customFormat="1" ht="13.5" thickBot="1" x14ac:dyDescent="0.25">
      <c r="A4" s="111" t="s">
        <v>443</v>
      </c>
      <c r="B4" s="112" t="s">
        <v>444</v>
      </c>
    </row>
    <row r="5" spans="1:3" x14ac:dyDescent="0.2">
      <c r="A5" s="83"/>
      <c r="B5" s="255"/>
    </row>
    <row r="6" spans="1:3" ht="12.75" customHeight="1" x14ac:dyDescent="0.2">
      <c r="A6" s="84"/>
      <c r="B6" s="255"/>
    </row>
    <row r="7" spans="1:3" x14ac:dyDescent="0.2">
      <c r="A7" s="84"/>
      <c r="B7" s="255"/>
    </row>
    <row r="8" spans="1:3" x14ac:dyDescent="0.2">
      <c r="A8" s="84"/>
      <c r="B8" s="255"/>
    </row>
    <row r="9" spans="1:3" x14ac:dyDescent="0.2">
      <c r="A9" s="84"/>
      <c r="B9" s="255"/>
    </row>
    <row r="10" spans="1:3" x14ac:dyDescent="0.2">
      <c r="A10" s="84"/>
      <c r="B10" s="255"/>
    </row>
    <row r="11" spans="1:3" x14ac:dyDescent="0.2">
      <c r="A11" s="84"/>
      <c r="B11" s="255"/>
    </row>
    <row r="12" spans="1:3" x14ac:dyDescent="0.2">
      <c r="A12" s="84"/>
      <c r="B12" s="255"/>
    </row>
    <row r="13" spans="1:3" x14ac:dyDescent="0.2">
      <c r="A13" s="84"/>
      <c r="B13" s="255"/>
      <c r="C13" s="752" t="s">
        <v>475</v>
      </c>
    </row>
    <row r="14" spans="1:3" x14ac:dyDescent="0.2">
      <c r="A14" s="84"/>
      <c r="B14" s="255"/>
      <c r="C14" s="752"/>
    </row>
    <row r="15" spans="1:3" x14ac:dyDescent="0.2">
      <c r="A15" s="84"/>
      <c r="B15" s="255"/>
      <c r="C15" s="752"/>
    </row>
    <row r="16" spans="1:3" x14ac:dyDescent="0.2">
      <c r="A16" s="84"/>
      <c r="B16" s="255"/>
      <c r="C16" s="752"/>
    </row>
    <row r="17" spans="1:3" x14ac:dyDescent="0.2">
      <c r="A17" s="84"/>
      <c r="B17" s="255"/>
      <c r="C17" s="752"/>
    </row>
    <row r="18" spans="1:3" x14ac:dyDescent="0.2">
      <c r="A18" s="84"/>
      <c r="B18" s="255"/>
      <c r="C18" s="752"/>
    </row>
    <row r="19" spans="1:3" x14ac:dyDescent="0.2">
      <c r="A19" s="84"/>
      <c r="B19" s="255"/>
      <c r="C19" s="752"/>
    </row>
    <row r="20" spans="1:3" x14ac:dyDescent="0.2">
      <c r="A20" s="84"/>
      <c r="B20" s="255"/>
      <c r="C20" s="752"/>
    </row>
    <row r="21" spans="1:3" x14ac:dyDescent="0.2">
      <c r="A21" s="84"/>
      <c r="B21" s="255"/>
      <c r="C21" s="752"/>
    </row>
    <row r="22" spans="1:3" x14ac:dyDescent="0.2">
      <c r="A22" s="84"/>
      <c r="B22" s="255"/>
      <c r="C22" s="752"/>
    </row>
    <row r="23" spans="1:3" x14ac:dyDescent="0.2">
      <c r="A23" s="84"/>
      <c r="B23" s="255"/>
      <c r="C23" s="752"/>
    </row>
    <row r="24" spans="1:3" ht="13.5" thickBot="1" x14ac:dyDescent="0.25">
      <c r="A24" s="85"/>
      <c r="B24" s="255"/>
      <c r="C24" s="752"/>
    </row>
    <row r="25" spans="1:3" s="41" customFormat="1" ht="19.5" customHeight="1" thickBot="1" x14ac:dyDescent="0.25">
      <c r="A25" s="31" t="s">
        <v>51</v>
      </c>
      <c r="B25" s="40">
        <f>SUM(B5:B24)</f>
        <v>0</v>
      </c>
      <c r="C25" s="752"/>
    </row>
  </sheetData>
  <customSheetViews>
    <customSheetView guid="{97FEE8B0-D789-49A2-9B6A-B24783AB39CA}" fitToPage="1">
      <selection activeCell="H24" sqref="H24"/>
      <pageMargins left="0.78740157480314965" right="0.78740157480314965" top="0.98425196850393704" bottom="0.98425196850393704" header="0.78740157480314965" footer="0.78740157480314965"/>
      <printOptions horizontalCentered="1"/>
      <pageSetup paperSize="9" orientation="landscape" verticalDpi="300" r:id="rId1"/>
      <headerFooter alignWithMargins="0"/>
    </customSheetView>
  </customSheetViews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D39"/>
  <sheetViews>
    <sheetView view="pageLayout" zoomScaleNormal="145" workbookViewId="0">
      <selection activeCell="B10" sqref="B1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756" t="str">
        <f>+CONCATENATE("K I M U T A T Á S",CHAR(10),"a ",LEFT(ÖSSZEFÜGGÉSEK!A5,4),". évben céljelleggel juttatott támogatásokról")</f>
        <v>K I M U T A T Á S
a 2018. évben céljelleggel juttatott támogatásokról</v>
      </c>
      <c r="B1" s="756"/>
      <c r="C1" s="756"/>
      <c r="D1" s="756"/>
    </row>
    <row r="2" spans="1:4" ht="17.25" customHeight="1" x14ac:dyDescent="0.25">
      <c r="A2" s="231"/>
      <c r="B2" s="231"/>
      <c r="C2" s="231"/>
      <c r="D2" s="231"/>
    </row>
    <row r="3" spans="1:4" ht="13.5" thickBot="1" x14ac:dyDescent="0.25">
      <c r="A3" s="126"/>
      <c r="B3" s="126"/>
      <c r="C3" s="753" t="e">
        <f>' 4. sz. melléklet'!#REF!</f>
        <v>#REF!</v>
      </c>
      <c r="D3" s="753"/>
    </row>
    <row r="4" spans="1:4" ht="42.75" customHeight="1" thickBot="1" x14ac:dyDescent="0.25">
      <c r="A4" s="235" t="s">
        <v>62</v>
      </c>
      <c r="B4" s="236" t="s">
        <v>118</v>
      </c>
      <c r="C4" s="236" t="s">
        <v>119</v>
      </c>
      <c r="D4" s="237" t="s">
        <v>12</v>
      </c>
    </row>
    <row r="5" spans="1:4" ht="15.95" customHeight="1" x14ac:dyDescent="0.2">
      <c r="A5" s="127" t="s">
        <v>16</v>
      </c>
      <c r="B5" s="25" t="s">
        <v>513</v>
      </c>
      <c r="C5" s="25" t="s">
        <v>514</v>
      </c>
      <c r="D5" s="359">
        <v>550000</v>
      </c>
    </row>
    <row r="6" spans="1:4" ht="15.95" customHeight="1" x14ac:dyDescent="0.2">
      <c r="A6" s="128" t="s">
        <v>17</v>
      </c>
      <c r="B6" s="26" t="s">
        <v>515</v>
      </c>
      <c r="C6" s="26" t="s">
        <v>514</v>
      </c>
      <c r="D6" s="360">
        <v>19000000</v>
      </c>
    </row>
    <row r="7" spans="1:4" ht="15.95" customHeight="1" x14ac:dyDescent="0.2">
      <c r="A7" s="128" t="s">
        <v>18</v>
      </c>
      <c r="B7" s="26"/>
      <c r="C7" s="26"/>
      <c r="D7" s="360"/>
    </row>
    <row r="8" spans="1:4" ht="15.95" customHeight="1" x14ac:dyDescent="0.2">
      <c r="A8" s="128" t="s">
        <v>19</v>
      </c>
      <c r="B8" s="26"/>
      <c r="C8" s="26"/>
      <c r="D8" s="360"/>
    </row>
    <row r="9" spans="1:4" ht="15.95" customHeight="1" x14ac:dyDescent="0.2">
      <c r="A9" s="128" t="s">
        <v>20</v>
      </c>
      <c r="B9" s="26"/>
      <c r="C9" s="26"/>
      <c r="D9" s="360"/>
    </row>
    <row r="10" spans="1:4" ht="15.95" customHeight="1" x14ac:dyDescent="0.2">
      <c r="A10" s="128" t="s">
        <v>21</v>
      </c>
      <c r="B10" s="26"/>
      <c r="C10" s="26"/>
      <c r="D10" s="360"/>
    </row>
    <row r="11" spans="1:4" ht="15.95" customHeight="1" x14ac:dyDescent="0.2">
      <c r="A11" s="128" t="s">
        <v>22</v>
      </c>
      <c r="B11" s="26"/>
      <c r="C11" s="26"/>
      <c r="D11" s="360"/>
    </row>
    <row r="12" spans="1:4" ht="15.95" customHeight="1" x14ac:dyDescent="0.2">
      <c r="A12" s="128" t="s">
        <v>23</v>
      </c>
      <c r="B12" s="26"/>
      <c r="C12" s="26"/>
      <c r="D12" s="360"/>
    </row>
    <row r="13" spans="1:4" ht="15.95" customHeight="1" x14ac:dyDescent="0.2">
      <c r="A13" s="128" t="s">
        <v>24</v>
      </c>
      <c r="B13" s="26"/>
      <c r="C13" s="26"/>
      <c r="D13" s="360"/>
    </row>
    <row r="14" spans="1:4" ht="15.95" customHeight="1" x14ac:dyDescent="0.2">
      <c r="A14" s="128" t="s">
        <v>25</v>
      </c>
      <c r="B14" s="26"/>
      <c r="C14" s="26"/>
      <c r="D14" s="360"/>
    </row>
    <row r="15" spans="1:4" ht="15.95" customHeight="1" x14ac:dyDescent="0.2">
      <c r="A15" s="128" t="s">
        <v>26</v>
      </c>
      <c r="B15" s="26"/>
      <c r="C15" s="26"/>
      <c r="D15" s="360"/>
    </row>
    <row r="16" spans="1:4" ht="15.95" customHeight="1" x14ac:dyDescent="0.2">
      <c r="A16" s="128" t="s">
        <v>27</v>
      </c>
      <c r="B16" s="26"/>
      <c r="C16" s="26"/>
      <c r="D16" s="360"/>
    </row>
    <row r="17" spans="1:4" ht="15.95" customHeight="1" x14ac:dyDescent="0.2">
      <c r="A17" s="128" t="s">
        <v>28</v>
      </c>
      <c r="B17" s="26"/>
      <c r="C17" s="26"/>
      <c r="D17" s="360"/>
    </row>
    <row r="18" spans="1:4" ht="15.95" customHeight="1" x14ac:dyDescent="0.2">
      <c r="A18" s="128" t="s">
        <v>29</v>
      </c>
      <c r="B18" s="26"/>
      <c r="C18" s="26"/>
      <c r="D18" s="360"/>
    </row>
    <row r="19" spans="1:4" ht="15.95" customHeight="1" x14ac:dyDescent="0.2">
      <c r="A19" s="128" t="s">
        <v>30</v>
      </c>
      <c r="B19" s="26"/>
      <c r="C19" s="26"/>
      <c r="D19" s="360"/>
    </row>
    <row r="20" spans="1:4" ht="15.95" customHeight="1" x14ac:dyDescent="0.2">
      <c r="A20" s="128" t="s">
        <v>31</v>
      </c>
      <c r="B20" s="26"/>
      <c r="C20" s="26"/>
      <c r="D20" s="360"/>
    </row>
    <row r="21" spans="1:4" ht="15.95" customHeight="1" x14ac:dyDescent="0.2">
      <c r="A21" s="128" t="s">
        <v>32</v>
      </c>
      <c r="B21" s="26"/>
      <c r="C21" s="26"/>
      <c r="D21" s="360"/>
    </row>
    <row r="22" spans="1:4" ht="15.95" customHeight="1" x14ac:dyDescent="0.2">
      <c r="A22" s="128" t="s">
        <v>33</v>
      </c>
      <c r="B22" s="26"/>
      <c r="C22" s="26"/>
      <c r="D22" s="360"/>
    </row>
    <row r="23" spans="1:4" ht="15.95" customHeight="1" x14ac:dyDescent="0.2">
      <c r="A23" s="128" t="s">
        <v>34</v>
      </c>
      <c r="B23" s="26"/>
      <c r="C23" s="26"/>
      <c r="D23" s="360"/>
    </row>
    <row r="24" spans="1:4" ht="15.95" customHeight="1" x14ac:dyDescent="0.2">
      <c r="A24" s="128" t="s">
        <v>35</v>
      </c>
      <c r="B24" s="26"/>
      <c r="C24" s="26"/>
      <c r="D24" s="360"/>
    </row>
    <row r="25" spans="1:4" ht="15.95" customHeight="1" x14ac:dyDescent="0.2">
      <c r="A25" s="128" t="s">
        <v>36</v>
      </c>
      <c r="B25" s="26"/>
      <c r="C25" s="26"/>
      <c r="D25" s="360"/>
    </row>
    <row r="26" spans="1:4" ht="15.95" customHeight="1" x14ac:dyDescent="0.2">
      <c r="A26" s="128" t="s">
        <v>37</v>
      </c>
      <c r="B26" s="26"/>
      <c r="C26" s="26"/>
      <c r="D26" s="360"/>
    </row>
    <row r="27" spans="1:4" ht="15.95" customHeight="1" x14ac:dyDescent="0.2">
      <c r="A27" s="128" t="s">
        <v>38</v>
      </c>
      <c r="B27" s="26"/>
      <c r="C27" s="26"/>
      <c r="D27" s="360"/>
    </row>
    <row r="28" spans="1:4" ht="15.95" customHeight="1" x14ac:dyDescent="0.2">
      <c r="A28" s="128" t="s">
        <v>39</v>
      </c>
      <c r="B28" s="26"/>
      <c r="C28" s="26"/>
      <c r="D28" s="360"/>
    </row>
    <row r="29" spans="1:4" ht="15.95" customHeight="1" x14ac:dyDescent="0.2">
      <c r="A29" s="128" t="s">
        <v>40</v>
      </c>
      <c r="B29" s="26"/>
      <c r="C29" s="26"/>
      <c r="D29" s="360"/>
    </row>
    <row r="30" spans="1:4" ht="15.95" customHeight="1" x14ac:dyDescent="0.2">
      <c r="A30" s="128" t="s">
        <v>41</v>
      </c>
      <c r="B30" s="26"/>
      <c r="C30" s="26"/>
      <c r="D30" s="360"/>
    </row>
    <row r="31" spans="1:4" ht="15.95" customHeight="1" x14ac:dyDescent="0.2">
      <c r="A31" s="128" t="s">
        <v>42</v>
      </c>
      <c r="B31" s="26"/>
      <c r="C31" s="26"/>
      <c r="D31" s="360"/>
    </row>
    <row r="32" spans="1:4" ht="15.95" customHeight="1" x14ac:dyDescent="0.2">
      <c r="A32" s="128" t="s">
        <v>43</v>
      </c>
      <c r="B32" s="26"/>
      <c r="C32" s="26"/>
      <c r="D32" s="360"/>
    </row>
    <row r="33" spans="1:4" ht="15.95" customHeight="1" x14ac:dyDescent="0.2">
      <c r="A33" s="128" t="s">
        <v>44</v>
      </c>
      <c r="B33" s="26"/>
      <c r="C33" s="26"/>
      <c r="D33" s="360"/>
    </row>
    <row r="34" spans="1:4" ht="15.95" customHeight="1" x14ac:dyDescent="0.2">
      <c r="A34" s="128" t="s">
        <v>120</v>
      </c>
      <c r="B34" s="26"/>
      <c r="C34" s="26"/>
      <c r="D34" s="361"/>
    </row>
    <row r="35" spans="1:4" ht="15.95" customHeight="1" x14ac:dyDescent="0.2">
      <c r="A35" s="128" t="s">
        <v>121</v>
      </c>
      <c r="B35" s="26"/>
      <c r="C35" s="26"/>
      <c r="D35" s="361"/>
    </row>
    <row r="36" spans="1:4" ht="15.95" customHeight="1" x14ac:dyDescent="0.2">
      <c r="A36" s="128" t="s">
        <v>122</v>
      </c>
      <c r="B36" s="26"/>
      <c r="C36" s="26"/>
      <c r="D36" s="361"/>
    </row>
    <row r="37" spans="1:4" ht="15.95" customHeight="1" thickBot="1" x14ac:dyDescent="0.25">
      <c r="A37" s="129" t="s">
        <v>123</v>
      </c>
      <c r="B37" s="27"/>
      <c r="C37" s="27"/>
      <c r="D37" s="362"/>
    </row>
    <row r="38" spans="1:4" ht="15.95" customHeight="1" thickBot="1" x14ac:dyDescent="0.25">
      <c r="A38" s="754" t="s">
        <v>51</v>
      </c>
      <c r="B38" s="755"/>
      <c r="C38" s="130"/>
      <c r="D38" s="363">
        <f>SUM(D5:D37)</f>
        <v>19550000</v>
      </c>
    </row>
    <row r="39" spans="1:4" x14ac:dyDescent="0.2">
      <c r="A39" t="s">
        <v>170</v>
      </c>
    </row>
  </sheetData>
  <customSheetViews>
    <customSheetView guid="{97FEE8B0-D789-49A2-9B6A-B24783AB39CA}" scale="145">
      <selection activeCell="D5" sqref="D5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6. tájékoztató tábla</oddHeader>
      </headerFooter>
    </customSheetView>
  </customSheetViews>
  <mergeCells count="3">
    <mergeCell ref="C3:D3"/>
    <mergeCell ref="A38:B38"/>
    <mergeCell ref="A1:D1"/>
  </mergeCells>
  <phoneticPr fontId="29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2"/>
  <headerFooter alignWithMargins="0">
    <oddHeader>&amp;R&amp;"Times New Roman CE,Félkövér dőlt"&amp;11 6.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G48"/>
  <sheetViews>
    <sheetView view="pageLayout" topLeftCell="F1" zoomScaleNormal="120" zoomScaleSheetLayoutView="100" workbookViewId="0">
      <selection activeCell="K4" sqref="K4"/>
    </sheetView>
  </sheetViews>
  <sheetFormatPr defaultRowHeight="15.75" x14ac:dyDescent="0.25"/>
  <cols>
    <col min="1" max="1" width="9" style="239" customWidth="1"/>
    <col min="2" max="2" width="66.33203125" style="239" bestFit="1" customWidth="1"/>
    <col min="3" max="3" width="15.5" style="240" customWidth="1"/>
    <col min="4" max="5" width="15.5" style="239" customWidth="1"/>
    <col min="6" max="6" width="9" style="262" customWidth="1"/>
    <col min="7" max="16384" width="9.33203125" style="262"/>
  </cols>
  <sheetData>
    <row r="1" spans="1:5" ht="15.95" customHeight="1" x14ac:dyDescent="0.25">
      <c r="A1" s="696" t="s">
        <v>13</v>
      </c>
      <c r="B1" s="696"/>
      <c r="C1" s="696"/>
      <c r="D1" s="696"/>
      <c r="E1" s="696"/>
    </row>
    <row r="2" spans="1:5" ht="15.95" customHeight="1" thickBot="1" x14ac:dyDescent="0.3">
      <c r="A2" s="699" t="s">
        <v>130</v>
      </c>
      <c r="B2" s="699"/>
      <c r="D2" s="102"/>
      <c r="E2" s="198" t="e">
        <f>' 4. sz. melléklet'!#REF!</f>
        <v>#REF!</v>
      </c>
    </row>
    <row r="3" spans="1:5" ht="38.1" customHeight="1" thickBot="1" x14ac:dyDescent="0.3">
      <c r="A3" s="21" t="s">
        <v>62</v>
      </c>
      <c r="B3" s="22" t="s">
        <v>15</v>
      </c>
      <c r="C3" s="22" t="str">
        <f>+CONCATENATE(LEFT(ÖSSZEFÜGGÉSEK!A5,4)+1,". évi")</f>
        <v>2019. évi</v>
      </c>
      <c r="D3" s="254" t="str">
        <f>+CONCATENATE(LEFT(ÖSSZEFÜGGÉSEK!A5,4)+2,". évi")</f>
        <v>2020. évi</v>
      </c>
      <c r="E3" s="110" t="str">
        <f>+CONCATENATE(LEFT(ÖSSZEFÜGGÉSEK!A5,4)+3,". évi")</f>
        <v>2021. évi</v>
      </c>
    </row>
    <row r="4" spans="1:5" s="263" customFormat="1" ht="12" customHeight="1" thickBot="1" x14ac:dyDescent="0.25">
      <c r="A4" s="28" t="s">
        <v>443</v>
      </c>
      <c r="B4" s="29" t="s">
        <v>444</v>
      </c>
      <c r="C4" s="29" t="s">
        <v>445</v>
      </c>
      <c r="D4" s="29" t="s">
        <v>447</v>
      </c>
      <c r="E4" s="291" t="s">
        <v>446</v>
      </c>
    </row>
    <row r="5" spans="1:5" s="264" customFormat="1" ht="12" customHeight="1" thickBot="1" x14ac:dyDescent="0.25">
      <c r="A5" s="18" t="s">
        <v>16</v>
      </c>
      <c r="B5" s="19" t="s">
        <v>479</v>
      </c>
      <c r="C5" s="307">
        <v>186000000</v>
      </c>
      <c r="D5" s="307">
        <v>190000000</v>
      </c>
      <c r="E5" s="308">
        <v>191000000</v>
      </c>
    </row>
    <row r="6" spans="1:5" s="264" customFormat="1" ht="12" customHeight="1" thickBot="1" x14ac:dyDescent="0.25">
      <c r="A6" s="18" t="s">
        <v>17</v>
      </c>
      <c r="B6" s="183" t="s">
        <v>326</v>
      </c>
      <c r="C6" s="307">
        <v>5000000</v>
      </c>
      <c r="D6" s="307">
        <v>6800000</v>
      </c>
      <c r="E6" s="308">
        <v>7000000</v>
      </c>
    </row>
    <row r="7" spans="1:5" s="264" customFormat="1" ht="12" customHeight="1" thickBot="1" x14ac:dyDescent="0.25">
      <c r="A7" s="18" t="s">
        <v>18</v>
      </c>
      <c r="B7" s="19" t="s">
        <v>334</v>
      </c>
      <c r="C7" s="307">
        <v>5000000</v>
      </c>
      <c r="D7" s="307">
        <v>7000000</v>
      </c>
      <c r="E7" s="308">
        <v>10000000</v>
      </c>
    </row>
    <row r="8" spans="1:5" s="264" customFormat="1" ht="12" customHeight="1" thickBot="1" x14ac:dyDescent="0.25">
      <c r="A8" s="18" t="s">
        <v>149</v>
      </c>
      <c r="B8" s="19" t="s">
        <v>215</v>
      </c>
      <c r="C8" s="253">
        <f>SUM(C9:C15)</f>
        <v>243000000</v>
      </c>
      <c r="D8" s="253">
        <f>SUM(D9:D15)</f>
        <v>246370000</v>
      </c>
      <c r="E8" s="290">
        <f>SUM(E9:E15)</f>
        <v>252820000</v>
      </c>
    </row>
    <row r="9" spans="1:5" s="264" customFormat="1" ht="12" customHeight="1" x14ac:dyDescent="0.2">
      <c r="A9" s="13" t="s">
        <v>216</v>
      </c>
      <c r="B9" s="265" t="s">
        <v>516</v>
      </c>
      <c r="C9" s="250">
        <v>33000000</v>
      </c>
      <c r="D9" s="250">
        <v>33200000</v>
      </c>
      <c r="E9" s="159">
        <v>33500000</v>
      </c>
    </row>
    <row r="10" spans="1:5" s="264" customFormat="1" ht="12" customHeight="1" x14ac:dyDescent="0.2">
      <c r="A10" s="12" t="s">
        <v>217</v>
      </c>
      <c r="B10" s="266" t="s">
        <v>503</v>
      </c>
      <c r="C10" s="249">
        <v>300000</v>
      </c>
      <c r="D10" s="249">
        <v>320000</v>
      </c>
      <c r="E10" s="158">
        <v>320000</v>
      </c>
    </row>
    <row r="11" spans="1:5" s="264" customFormat="1" ht="12" customHeight="1" x14ac:dyDescent="0.2">
      <c r="A11" s="12" t="s">
        <v>218</v>
      </c>
      <c r="B11" s="266" t="s">
        <v>504</v>
      </c>
      <c r="C11" s="249">
        <v>195000000</v>
      </c>
      <c r="D11" s="249">
        <v>198000000</v>
      </c>
      <c r="E11" s="158">
        <v>201000000</v>
      </c>
    </row>
    <row r="12" spans="1:5" s="264" customFormat="1" ht="12" customHeight="1" x14ac:dyDescent="0.2">
      <c r="A12" s="12" t="s">
        <v>219</v>
      </c>
      <c r="B12" s="266" t="s">
        <v>505</v>
      </c>
      <c r="C12" s="249"/>
      <c r="D12" s="249"/>
      <c r="E12" s="158"/>
    </row>
    <row r="13" spans="1:5" s="264" customFormat="1" ht="12" customHeight="1" x14ac:dyDescent="0.2">
      <c r="A13" s="12" t="s">
        <v>499</v>
      </c>
      <c r="B13" s="266" t="s">
        <v>220</v>
      </c>
      <c r="C13" s="249">
        <v>14500000</v>
      </c>
      <c r="D13" s="249">
        <v>14600000</v>
      </c>
      <c r="E13" s="158">
        <v>15000000</v>
      </c>
    </row>
    <row r="14" spans="1:5" s="264" customFormat="1" ht="12" customHeight="1" x14ac:dyDescent="0.2">
      <c r="A14" s="12" t="s">
        <v>500</v>
      </c>
      <c r="B14" s="266" t="s">
        <v>221</v>
      </c>
      <c r="C14" s="249"/>
      <c r="D14" s="249"/>
      <c r="E14" s="158"/>
    </row>
    <row r="15" spans="1:5" s="264" customFormat="1" ht="12" customHeight="1" thickBot="1" x14ac:dyDescent="0.25">
      <c r="A15" s="14" t="s">
        <v>501</v>
      </c>
      <c r="B15" s="267" t="s">
        <v>222</v>
      </c>
      <c r="C15" s="251">
        <v>200000</v>
      </c>
      <c r="D15" s="251">
        <v>250000</v>
      </c>
      <c r="E15" s="160">
        <v>3000000</v>
      </c>
    </row>
    <row r="16" spans="1:5" s="264" customFormat="1" ht="12" customHeight="1" thickBot="1" x14ac:dyDescent="0.25">
      <c r="A16" s="18" t="s">
        <v>20</v>
      </c>
      <c r="B16" s="19" t="s">
        <v>482</v>
      </c>
      <c r="C16" s="307">
        <v>45000000</v>
      </c>
      <c r="D16" s="307">
        <v>46000000</v>
      </c>
      <c r="E16" s="308">
        <v>47000000</v>
      </c>
    </row>
    <row r="17" spans="1:6" s="264" customFormat="1" ht="12" customHeight="1" thickBot="1" x14ac:dyDescent="0.25">
      <c r="A17" s="18" t="s">
        <v>21</v>
      </c>
      <c r="B17" s="19" t="s">
        <v>7</v>
      </c>
      <c r="C17" s="307">
        <v>5000000</v>
      </c>
      <c r="D17" s="307">
        <v>10000000</v>
      </c>
      <c r="E17" s="308">
        <v>7000000</v>
      </c>
    </row>
    <row r="18" spans="1:6" s="264" customFormat="1" ht="12" customHeight="1" thickBot="1" x14ac:dyDescent="0.25">
      <c r="A18" s="18" t="s">
        <v>156</v>
      </c>
      <c r="B18" s="19" t="s">
        <v>481</v>
      </c>
      <c r="C18" s="307">
        <v>500000</v>
      </c>
      <c r="D18" s="307">
        <v>500000</v>
      </c>
      <c r="E18" s="308">
        <v>500000</v>
      </c>
    </row>
    <row r="19" spans="1:6" s="264" customFormat="1" ht="12" customHeight="1" thickBot="1" x14ac:dyDescent="0.25">
      <c r="A19" s="18" t="s">
        <v>23</v>
      </c>
      <c r="B19" s="183" t="s">
        <v>480</v>
      </c>
      <c r="C19" s="307">
        <v>800000</v>
      </c>
      <c r="D19" s="307">
        <v>800000</v>
      </c>
      <c r="E19" s="308">
        <v>1000000</v>
      </c>
    </row>
    <row r="20" spans="1:6" s="264" customFormat="1" ht="12" customHeight="1" thickBot="1" x14ac:dyDescent="0.25">
      <c r="A20" s="18" t="s">
        <v>24</v>
      </c>
      <c r="B20" s="19" t="s">
        <v>255</v>
      </c>
      <c r="C20" s="253">
        <f>+C5+C6+C7+C8+C16+C17+C18+C19</f>
        <v>490300000</v>
      </c>
      <c r="D20" s="253">
        <f>+D5+D6+D7+D8+D16+D17+D18+D19</f>
        <v>507470000</v>
      </c>
      <c r="E20" s="194">
        <f>+E5+E6+E7+E8+E16+E17+E18+E19</f>
        <v>516320000</v>
      </c>
    </row>
    <row r="21" spans="1:6" s="264" customFormat="1" ht="12" customHeight="1" thickBot="1" x14ac:dyDescent="0.25">
      <c r="A21" s="18" t="s">
        <v>25</v>
      </c>
      <c r="B21" s="19" t="s">
        <v>483</v>
      </c>
      <c r="C21" s="332"/>
      <c r="D21" s="332"/>
      <c r="E21" s="333"/>
    </row>
    <row r="22" spans="1:6" s="264" customFormat="1" ht="12" customHeight="1" thickBot="1" x14ac:dyDescent="0.25">
      <c r="A22" s="18" t="s">
        <v>26</v>
      </c>
      <c r="B22" s="19" t="s">
        <v>484</v>
      </c>
      <c r="C22" s="253">
        <f>+C20+C21</f>
        <v>490300000</v>
      </c>
      <c r="D22" s="253">
        <f>+D20+D21</f>
        <v>507470000</v>
      </c>
      <c r="E22" s="290">
        <f>+E20+E21</f>
        <v>516320000</v>
      </c>
    </row>
    <row r="23" spans="1:6" s="264" customFormat="1" ht="12" customHeight="1" x14ac:dyDescent="0.2">
      <c r="A23" s="227"/>
      <c r="B23" s="228"/>
      <c r="C23" s="229"/>
      <c r="D23" s="329"/>
      <c r="E23" s="330"/>
    </row>
    <row r="24" spans="1:6" s="264" customFormat="1" ht="12" customHeight="1" x14ac:dyDescent="0.2">
      <c r="A24" s="696" t="s">
        <v>45</v>
      </c>
      <c r="B24" s="696"/>
      <c r="C24" s="696"/>
      <c r="D24" s="696"/>
      <c r="E24" s="696"/>
    </row>
    <row r="25" spans="1:6" s="264" customFormat="1" ht="12" customHeight="1" thickBot="1" x14ac:dyDescent="0.25">
      <c r="A25" s="700" t="s">
        <v>131</v>
      </c>
      <c r="B25" s="700"/>
      <c r="C25" s="240"/>
      <c r="D25" s="102"/>
      <c r="E25" s="198" t="e">
        <f>E2</f>
        <v>#REF!</v>
      </c>
    </row>
    <row r="26" spans="1:6" s="264" customFormat="1" ht="24" customHeight="1" thickBot="1" x14ac:dyDescent="0.25">
      <c r="A26" s="21" t="s">
        <v>14</v>
      </c>
      <c r="B26" s="22" t="s">
        <v>46</v>
      </c>
      <c r="C26" s="22" t="str">
        <f>+C3</f>
        <v>2019. évi</v>
      </c>
      <c r="D26" s="22" t="str">
        <f>+D3</f>
        <v>2020. évi</v>
      </c>
      <c r="E26" s="110" t="str">
        <f>+E3</f>
        <v>2021. évi</v>
      </c>
      <c r="F26" s="331"/>
    </row>
    <row r="27" spans="1:6" s="264" customFormat="1" ht="12" customHeight="1" thickBot="1" x14ac:dyDescent="0.25">
      <c r="A27" s="258" t="s">
        <v>443</v>
      </c>
      <c r="B27" s="259" t="s">
        <v>444</v>
      </c>
      <c r="C27" s="259" t="s">
        <v>445</v>
      </c>
      <c r="D27" s="259" t="s">
        <v>447</v>
      </c>
      <c r="E27" s="325" t="s">
        <v>446</v>
      </c>
      <c r="F27" s="331"/>
    </row>
    <row r="28" spans="1:6" s="264" customFormat="1" ht="15" customHeight="1" thickBot="1" x14ac:dyDescent="0.25">
      <c r="A28" s="18" t="s">
        <v>16</v>
      </c>
      <c r="B28" s="23" t="s">
        <v>485</v>
      </c>
      <c r="C28" s="307">
        <v>380000000</v>
      </c>
      <c r="D28" s="307">
        <v>399000000</v>
      </c>
      <c r="E28" s="304">
        <v>402000000</v>
      </c>
      <c r="F28" s="331"/>
    </row>
    <row r="29" spans="1:6" ht="12" customHeight="1" thickBot="1" x14ac:dyDescent="0.3">
      <c r="A29" s="315" t="s">
        <v>17</v>
      </c>
      <c r="B29" s="326" t="s">
        <v>490</v>
      </c>
      <c r="C29" s="327">
        <f>+C30+C31+C32</f>
        <v>110300000</v>
      </c>
      <c r="D29" s="327">
        <f>+D30+D31+D32</f>
        <v>101470000</v>
      </c>
      <c r="E29" s="328">
        <f>+E30+E31+E32</f>
        <v>114320000</v>
      </c>
    </row>
    <row r="30" spans="1:6" ht="12" customHeight="1" x14ac:dyDescent="0.25">
      <c r="A30" s="13" t="s">
        <v>97</v>
      </c>
      <c r="B30" s="6" t="s">
        <v>182</v>
      </c>
      <c r="C30" s="250">
        <v>80300000</v>
      </c>
      <c r="D30" s="250">
        <v>50000000</v>
      </c>
      <c r="E30" s="159">
        <v>38320000</v>
      </c>
    </row>
    <row r="31" spans="1:6" ht="12" customHeight="1" x14ac:dyDescent="0.25">
      <c r="A31" s="13" t="s">
        <v>98</v>
      </c>
      <c r="B31" s="10" t="s">
        <v>163</v>
      </c>
      <c r="C31" s="249">
        <v>25000000</v>
      </c>
      <c r="D31" s="249">
        <v>51470000</v>
      </c>
      <c r="E31" s="158">
        <v>71000000</v>
      </c>
    </row>
    <row r="32" spans="1:6" ht="12" customHeight="1" thickBot="1" x14ac:dyDescent="0.3">
      <c r="A32" s="13" t="s">
        <v>99</v>
      </c>
      <c r="B32" s="185" t="s">
        <v>184</v>
      </c>
      <c r="C32" s="249">
        <v>5000000</v>
      </c>
      <c r="D32" s="249"/>
      <c r="E32" s="158">
        <v>5000000</v>
      </c>
    </row>
    <row r="33" spans="1:7" ht="12" customHeight="1" thickBot="1" x14ac:dyDescent="0.3">
      <c r="A33" s="18" t="s">
        <v>18</v>
      </c>
      <c r="B33" s="88" t="s">
        <v>398</v>
      </c>
      <c r="C33" s="248">
        <f>+C28+C29</f>
        <v>490300000</v>
      </c>
      <c r="D33" s="248">
        <f>+D28+D29</f>
        <v>500470000</v>
      </c>
      <c r="E33" s="157">
        <f>+E28+E29</f>
        <v>516320000</v>
      </c>
    </row>
    <row r="34" spans="1:7" ht="15" customHeight="1" thickBot="1" x14ac:dyDescent="0.3">
      <c r="A34" s="18" t="s">
        <v>19</v>
      </c>
      <c r="B34" s="88" t="s">
        <v>486</v>
      </c>
      <c r="C34" s="334"/>
      <c r="D34" s="334"/>
      <c r="E34" s="335"/>
      <c r="F34" s="276"/>
    </row>
    <row r="35" spans="1:7" s="264" customFormat="1" ht="12.95" customHeight="1" thickBot="1" x14ac:dyDescent="0.25">
      <c r="A35" s="186" t="s">
        <v>20</v>
      </c>
      <c r="B35" s="238" t="s">
        <v>487</v>
      </c>
      <c r="C35" s="324">
        <f>+C33+C34</f>
        <v>490300000</v>
      </c>
      <c r="D35" s="324">
        <f>+D33+D34</f>
        <v>500470000</v>
      </c>
      <c r="E35" s="323">
        <f>+E33+E34</f>
        <v>516320000</v>
      </c>
    </row>
    <row r="36" spans="1:7" x14ac:dyDescent="0.25">
      <c r="C36" s="239"/>
    </row>
    <row r="37" spans="1:7" x14ac:dyDescent="0.25">
      <c r="C37" s="239"/>
    </row>
    <row r="38" spans="1:7" x14ac:dyDescent="0.25">
      <c r="C38" s="239"/>
    </row>
    <row r="39" spans="1:7" ht="16.5" customHeight="1" x14ac:dyDescent="0.25">
      <c r="C39" s="239"/>
    </row>
    <row r="40" spans="1:7" x14ac:dyDescent="0.25">
      <c r="C40" s="239"/>
    </row>
    <row r="41" spans="1:7" x14ac:dyDescent="0.25">
      <c r="C41" s="239"/>
    </row>
    <row r="42" spans="1:7" s="239" customFormat="1" x14ac:dyDescent="0.25">
      <c r="F42" s="262"/>
      <c r="G42" s="262"/>
    </row>
    <row r="43" spans="1:7" s="239" customFormat="1" x14ac:dyDescent="0.25">
      <c r="F43" s="262"/>
      <c r="G43" s="262"/>
    </row>
    <row r="44" spans="1:7" s="239" customFormat="1" x14ac:dyDescent="0.25">
      <c r="F44" s="262"/>
      <c r="G44" s="262"/>
    </row>
    <row r="45" spans="1:7" s="239" customFormat="1" x14ac:dyDescent="0.25">
      <c r="F45" s="262"/>
      <c r="G45" s="262"/>
    </row>
    <row r="46" spans="1:7" s="239" customFormat="1" x14ac:dyDescent="0.25">
      <c r="F46" s="262"/>
      <c r="G46" s="262"/>
    </row>
    <row r="47" spans="1:7" s="239" customFormat="1" x14ac:dyDescent="0.25">
      <c r="F47" s="262"/>
      <c r="G47" s="262"/>
    </row>
    <row r="48" spans="1:7" s="239" customFormat="1" x14ac:dyDescent="0.25">
      <c r="F48" s="262"/>
      <c r="G48" s="262"/>
    </row>
  </sheetData>
  <customSheetViews>
    <customSheetView guid="{97FEE8B0-D789-49A2-9B6A-B24783AB39CA}" scale="120">
      <selection activeCell="H19" sqref="H19"/>
      <pageMargins left="0.78740157480314965" right="0.78740157480314965" top="1.4566929133858268" bottom="0.86614173228346458" header="0.78740157480314965" footer="0.59055118110236227"/>
      <printOptions horizontalCentered="1"/>
      <pageSetup paperSize="9" scale="75" fitToWidth="3" fitToHeight="2" orientation="portrait" r:id="rId1"/>
      <headerFooter alignWithMargins="0">
        <oddHeader>&amp;C&amp;"Times New Roman CE,Félkövér"&amp;12............................. Önkormányzat
2017. ÉVI KÖLTSÉGVETÉSI ÉVET KÖVETŐ 3 ÉV TERVEZETT BEVÉTELEI, KIADÁSAI&amp;R&amp;"Times New Roman CE,Félkövér dőlt"&amp;11 7. számú tájékoztató tábla</oddHeader>
      </headerFooter>
    </customSheetView>
  </customSheetViews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2"/>
  <headerFooter alignWithMargins="0">
    <oddHeader>&amp;C&amp;"Times New Roman CE,Félkövér"&amp;12............................. Önkormányzat
2018. ÉVI KÖLTSÉGVETÉSI ÉVET KÖVETŐ 3 ÉV TERVEZETT BEVÉTELEI, KIADÁSAI&amp;R&amp;"Times New Roman CE,Félkövér dőlt"&amp;11 7.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7"/>
  <sheetViews>
    <sheetView workbookViewId="0">
      <selection activeCell="B10" sqref="B10"/>
    </sheetView>
  </sheetViews>
  <sheetFormatPr defaultRowHeight="12.75" x14ac:dyDescent="0.2"/>
  <cols>
    <col min="1" max="1" width="9.33203125" style="369" customWidth="1"/>
    <col min="2" max="2" width="29" style="368" customWidth="1"/>
    <col min="3" max="11" width="11.83203125" customWidth="1"/>
  </cols>
  <sheetData>
    <row r="1" spans="1:11" x14ac:dyDescent="0.2">
      <c r="A1" s="386" t="s">
        <v>591</v>
      </c>
    </row>
    <row r="2" spans="1:11" x14ac:dyDescent="0.2">
      <c r="A2" s="757" t="s">
        <v>593</v>
      </c>
      <c r="B2" s="757"/>
      <c r="C2" s="757"/>
      <c r="D2" s="757"/>
      <c r="E2" s="757"/>
      <c r="F2" s="757"/>
      <c r="G2" s="757"/>
      <c r="H2" s="757"/>
      <c r="I2" s="757"/>
      <c r="J2" s="757"/>
      <c r="K2" s="757"/>
    </row>
    <row r="4" spans="1:11" x14ac:dyDescent="0.2">
      <c r="A4" s="758" t="s">
        <v>522</v>
      </c>
      <c r="B4" s="758"/>
      <c r="C4" s="758"/>
      <c r="D4" s="758"/>
      <c r="E4" s="758"/>
      <c r="F4" s="758"/>
      <c r="G4" s="758"/>
      <c r="H4" s="758"/>
      <c r="I4" s="758"/>
      <c r="J4" s="758"/>
      <c r="K4" s="758"/>
    </row>
    <row r="5" spans="1:11" ht="13.5" thickBot="1" x14ac:dyDescent="0.25">
      <c r="A5" s="367"/>
      <c r="B5" s="367"/>
      <c r="C5" s="367"/>
      <c r="D5" s="367"/>
      <c r="E5" s="367"/>
      <c r="F5" s="367"/>
      <c r="G5" s="367"/>
      <c r="H5" s="367"/>
      <c r="I5" s="367"/>
      <c r="J5" s="757" t="s">
        <v>592</v>
      </c>
      <c r="K5" s="757"/>
    </row>
    <row r="6" spans="1:11" ht="36.75" thickBot="1" x14ac:dyDescent="0.25">
      <c r="A6" s="379" t="s">
        <v>517</v>
      </c>
      <c r="B6" s="380" t="s">
        <v>59</v>
      </c>
      <c r="C6" s="381" t="s">
        <v>518</v>
      </c>
      <c r="D6" s="381" t="s">
        <v>519</v>
      </c>
      <c r="E6" s="381" t="s">
        <v>520</v>
      </c>
      <c r="F6" s="381" t="s">
        <v>521</v>
      </c>
      <c r="G6" s="382" t="s">
        <v>533</v>
      </c>
      <c r="H6" s="381" t="s">
        <v>182</v>
      </c>
      <c r="I6" s="381" t="s">
        <v>163</v>
      </c>
      <c r="J6" s="382" t="s">
        <v>588</v>
      </c>
      <c r="K6" s="383" t="s">
        <v>49</v>
      </c>
    </row>
    <row r="7" spans="1:11" ht="25.5" x14ac:dyDescent="0.2">
      <c r="A7" s="375" t="s">
        <v>524</v>
      </c>
      <c r="B7" s="376" t="s">
        <v>523</v>
      </c>
      <c r="C7" s="377">
        <v>3291100</v>
      </c>
      <c r="D7" s="377">
        <v>702000</v>
      </c>
      <c r="E7" s="377">
        <v>1420000</v>
      </c>
      <c r="F7" s="377"/>
      <c r="G7" s="377"/>
      <c r="H7" s="377">
        <v>70000</v>
      </c>
      <c r="I7" s="377"/>
      <c r="J7" s="377"/>
      <c r="K7" s="378">
        <f t="shared" ref="K7:K34" si="0">SUM(C7:J7)</f>
        <v>5483100</v>
      </c>
    </row>
    <row r="8" spans="1:11" ht="25.5" x14ac:dyDescent="0.2">
      <c r="A8" s="371" t="s">
        <v>525</v>
      </c>
      <c r="B8" s="372" t="s">
        <v>526</v>
      </c>
      <c r="C8" s="373">
        <v>979000</v>
      </c>
      <c r="D8" s="373">
        <v>215000</v>
      </c>
      <c r="E8" s="373"/>
      <c r="F8" s="373"/>
      <c r="G8" s="373"/>
      <c r="H8" s="373"/>
      <c r="I8" s="373"/>
      <c r="J8" s="373"/>
      <c r="K8" s="374">
        <f t="shared" si="0"/>
        <v>1194000</v>
      </c>
    </row>
    <row r="9" spans="1:11" ht="25.5" x14ac:dyDescent="0.2">
      <c r="A9" s="371" t="s">
        <v>527</v>
      </c>
      <c r="B9" s="372" t="s">
        <v>528</v>
      </c>
      <c r="C9" s="373">
        <v>17290000</v>
      </c>
      <c r="D9" s="373">
        <v>3200000</v>
      </c>
      <c r="E9" s="373">
        <v>38890000</v>
      </c>
      <c r="F9" s="373"/>
      <c r="G9" s="373">
        <v>2800000</v>
      </c>
      <c r="H9" s="373">
        <v>5634990</v>
      </c>
      <c r="I9" s="373">
        <v>65610000</v>
      </c>
      <c r="J9" s="373"/>
      <c r="K9" s="374">
        <f t="shared" si="0"/>
        <v>133424990</v>
      </c>
    </row>
    <row r="10" spans="1:11" x14ac:dyDescent="0.2">
      <c r="A10" s="371" t="s">
        <v>529</v>
      </c>
      <c r="B10" s="372" t="s">
        <v>530</v>
      </c>
      <c r="C10" s="373"/>
      <c r="D10" s="373"/>
      <c r="E10" s="373">
        <v>939000</v>
      </c>
      <c r="F10" s="373"/>
      <c r="G10" s="373"/>
      <c r="H10" s="373"/>
      <c r="I10" s="373"/>
      <c r="J10" s="373"/>
      <c r="K10" s="374">
        <f t="shared" si="0"/>
        <v>939000</v>
      </c>
    </row>
    <row r="11" spans="1:11" ht="25.5" x14ac:dyDescent="0.2">
      <c r="A11" s="371" t="s">
        <v>531</v>
      </c>
      <c r="B11" s="372" t="s">
        <v>532</v>
      </c>
      <c r="C11" s="373">
        <v>2800000</v>
      </c>
      <c r="D11" s="373">
        <v>900000</v>
      </c>
      <c r="E11" s="373">
        <v>52707000</v>
      </c>
      <c r="F11" s="373"/>
      <c r="G11" s="373">
        <v>3000000</v>
      </c>
      <c r="H11" s="373">
        <v>166000000</v>
      </c>
      <c r="I11" s="373">
        <v>8331070</v>
      </c>
      <c r="J11" s="373"/>
      <c r="K11" s="374">
        <f t="shared" si="0"/>
        <v>233738070</v>
      </c>
    </row>
    <row r="12" spans="1:11" x14ac:dyDescent="0.2">
      <c r="A12" s="371" t="s">
        <v>534</v>
      </c>
      <c r="B12" s="372" t="s">
        <v>535</v>
      </c>
      <c r="C12" s="373"/>
      <c r="D12" s="373"/>
      <c r="E12" s="373">
        <v>508000</v>
      </c>
      <c r="F12" s="373"/>
      <c r="G12" s="373"/>
      <c r="H12" s="373"/>
      <c r="I12" s="373"/>
      <c r="J12" s="373"/>
      <c r="K12" s="374">
        <f t="shared" si="0"/>
        <v>508000</v>
      </c>
    </row>
    <row r="13" spans="1:11" x14ac:dyDescent="0.2">
      <c r="A13" s="371" t="s">
        <v>536</v>
      </c>
      <c r="B13" s="372" t="s">
        <v>537</v>
      </c>
      <c r="C13" s="373"/>
      <c r="D13" s="373"/>
      <c r="E13" s="373"/>
      <c r="F13" s="373"/>
      <c r="G13" s="373"/>
      <c r="H13" s="373"/>
      <c r="I13" s="373">
        <v>10000000</v>
      </c>
      <c r="J13" s="373"/>
      <c r="K13" s="374">
        <f t="shared" si="0"/>
        <v>10000000</v>
      </c>
    </row>
    <row r="14" spans="1:11" ht="25.5" x14ac:dyDescent="0.2">
      <c r="A14" s="371" t="s">
        <v>538</v>
      </c>
      <c r="B14" s="372" t="s">
        <v>539</v>
      </c>
      <c r="C14" s="373">
        <v>4515000</v>
      </c>
      <c r="D14" s="373">
        <v>903000</v>
      </c>
      <c r="E14" s="373">
        <v>7670000</v>
      </c>
      <c r="F14" s="373"/>
      <c r="G14" s="373"/>
      <c r="H14" s="373"/>
      <c r="I14" s="373"/>
      <c r="J14" s="373"/>
      <c r="K14" s="374">
        <f t="shared" si="0"/>
        <v>13088000</v>
      </c>
    </row>
    <row r="15" spans="1:11" x14ac:dyDescent="0.2">
      <c r="A15" s="371" t="s">
        <v>540</v>
      </c>
      <c r="B15" s="372" t="s">
        <v>541</v>
      </c>
      <c r="C15" s="373"/>
      <c r="D15" s="373"/>
      <c r="E15" s="373">
        <v>3144000</v>
      </c>
      <c r="F15" s="373"/>
      <c r="G15" s="373"/>
      <c r="H15" s="373"/>
      <c r="I15" s="373"/>
      <c r="J15" s="373"/>
      <c r="K15" s="374">
        <f t="shared" si="0"/>
        <v>3144000</v>
      </c>
    </row>
    <row r="16" spans="1:11" x14ac:dyDescent="0.2">
      <c r="A16" s="371" t="s">
        <v>542</v>
      </c>
      <c r="B16" s="372" t="s">
        <v>543</v>
      </c>
      <c r="C16" s="373"/>
      <c r="D16" s="373"/>
      <c r="E16" s="373"/>
      <c r="F16" s="373"/>
      <c r="G16" s="373">
        <v>142636260</v>
      </c>
      <c r="H16" s="373"/>
      <c r="I16" s="373"/>
      <c r="J16" s="373"/>
      <c r="K16" s="374">
        <f t="shared" si="0"/>
        <v>142636260</v>
      </c>
    </row>
    <row r="17" spans="1:11" ht="25.5" x14ac:dyDescent="0.2">
      <c r="A17" s="371" t="s">
        <v>544</v>
      </c>
      <c r="B17" s="372" t="s">
        <v>545</v>
      </c>
      <c r="C17" s="373"/>
      <c r="D17" s="373"/>
      <c r="E17" s="373"/>
      <c r="F17" s="373"/>
      <c r="G17" s="373">
        <v>10163360</v>
      </c>
      <c r="H17" s="373"/>
      <c r="I17" s="373"/>
      <c r="J17" s="373"/>
      <c r="K17" s="374">
        <f t="shared" si="0"/>
        <v>10163360</v>
      </c>
    </row>
    <row r="18" spans="1:11" x14ac:dyDescent="0.2">
      <c r="A18" s="371" t="s">
        <v>546</v>
      </c>
      <c r="B18" s="372" t="s">
        <v>547</v>
      </c>
      <c r="C18" s="373"/>
      <c r="D18" s="373"/>
      <c r="E18" s="373">
        <v>5765000</v>
      </c>
      <c r="F18" s="373"/>
      <c r="G18" s="373"/>
      <c r="H18" s="373"/>
      <c r="I18" s="373"/>
      <c r="J18" s="373"/>
      <c r="K18" s="374">
        <f t="shared" si="0"/>
        <v>5765000</v>
      </c>
    </row>
    <row r="19" spans="1:11" x14ac:dyDescent="0.2">
      <c r="A19" s="371" t="s">
        <v>549</v>
      </c>
      <c r="B19" s="372" t="s">
        <v>550</v>
      </c>
      <c r="C19" s="373">
        <v>9759500</v>
      </c>
      <c r="D19" s="373">
        <v>1952000</v>
      </c>
      <c r="E19" s="373">
        <v>5101000</v>
      </c>
      <c r="F19" s="373"/>
      <c r="G19" s="373"/>
      <c r="H19" s="373">
        <v>16031000</v>
      </c>
      <c r="I19" s="373"/>
      <c r="J19" s="373"/>
      <c r="K19" s="374">
        <f t="shared" si="0"/>
        <v>32843500</v>
      </c>
    </row>
    <row r="20" spans="1:11" x14ac:dyDescent="0.2">
      <c r="A20" s="371" t="s">
        <v>551</v>
      </c>
      <c r="B20" s="372" t="s">
        <v>552</v>
      </c>
      <c r="C20" s="373">
        <v>7729750</v>
      </c>
      <c r="D20" s="373">
        <v>1546000</v>
      </c>
      <c r="E20" s="373">
        <v>7115000</v>
      </c>
      <c r="F20" s="373"/>
      <c r="G20" s="373"/>
      <c r="H20" s="373">
        <v>444500</v>
      </c>
      <c r="I20" s="373"/>
      <c r="J20" s="373"/>
      <c r="K20" s="374">
        <f t="shared" si="0"/>
        <v>16835250</v>
      </c>
    </row>
    <row r="21" spans="1:11" x14ac:dyDescent="0.2">
      <c r="A21" s="371" t="s">
        <v>553</v>
      </c>
      <c r="B21" s="372" t="s">
        <v>554</v>
      </c>
      <c r="C21" s="373"/>
      <c r="D21" s="373"/>
      <c r="E21" s="373">
        <v>1002000</v>
      </c>
      <c r="F21" s="373"/>
      <c r="G21" s="373"/>
      <c r="H21" s="373"/>
      <c r="I21" s="373"/>
      <c r="J21" s="373"/>
      <c r="K21" s="374">
        <f t="shared" si="0"/>
        <v>1002000</v>
      </c>
    </row>
    <row r="22" spans="1:11" x14ac:dyDescent="0.2">
      <c r="A22" s="371" t="s">
        <v>555</v>
      </c>
      <c r="B22" s="372" t="s">
        <v>556</v>
      </c>
      <c r="C22" s="373"/>
      <c r="D22" s="373"/>
      <c r="E22" s="373">
        <v>451000</v>
      </c>
      <c r="F22" s="373"/>
      <c r="G22" s="373"/>
      <c r="H22" s="373"/>
      <c r="I22" s="373"/>
      <c r="J22" s="373"/>
      <c r="K22" s="374">
        <f t="shared" si="0"/>
        <v>451000</v>
      </c>
    </row>
    <row r="23" spans="1:11" ht="25.5" x14ac:dyDescent="0.2">
      <c r="A23" s="371" t="s">
        <v>557</v>
      </c>
      <c r="B23" s="372" t="s">
        <v>558</v>
      </c>
      <c r="C23" s="373"/>
      <c r="D23" s="373"/>
      <c r="E23" s="373">
        <v>572000</v>
      </c>
      <c r="F23" s="373"/>
      <c r="G23" s="373"/>
      <c r="H23" s="373"/>
      <c r="I23" s="373"/>
      <c r="J23" s="373"/>
      <c r="K23" s="374">
        <f t="shared" si="0"/>
        <v>572000</v>
      </c>
    </row>
    <row r="24" spans="1:11" ht="25.5" x14ac:dyDescent="0.2">
      <c r="A24" s="371" t="s">
        <v>559</v>
      </c>
      <c r="B24" s="372" t="s">
        <v>560</v>
      </c>
      <c r="C24" s="373"/>
      <c r="D24" s="373"/>
      <c r="E24" s="373">
        <v>1855000</v>
      </c>
      <c r="F24" s="373"/>
      <c r="G24" s="373"/>
      <c r="H24" s="373"/>
      <c r="I24" s="373"/>
      <c r="J24" s="373"/>
      <c r="K24" s="374">
        <f t="shared" si="0"/>
        <v>1855000</v>
      </c>
    </row>
    <row r="25" spans="1:11" x14ac:dyDescent="0.2">
      <c r="A25" s="371" t="s">
        <v>561</v>
      </c>
      <c r="B25" s="372" t="s">
        <v>562</v>
      </c>
      <c r="C25" s="373">
        <v>2346700</v>
      </c>
      <c r="D25" s="373">
        <v>473000</v>
      </c>
      <c r="E25" s="373">
        <v>609600</v>
      </c>
      <c r="F25" s="373"/>
      <c r="G25" s="373"/>
      <c r="H25" s="373">
        <v>88900</v>
      </c>
      <c r="I25" s="373"/>
      <c r="J25" s="373"/>
      <c r="K25" s="374">
        <f t="shared" si="0"/>
        <v>3518200</v>
      </c>
    </row>
    <row r="26" spans="1:11" x14ac:dyDescent="0.2">
      <c r="A26" s="371" t="s">
        <v>563</v>
      </c>
      <c r="B26" s="372" t="s">
        <v>564</v>
      </c>
      <c r="C26" s="373">
        <v>3872760</v>
      </c>
      <c r="D26" s="373">
        <v>775000</v>
      </c>
      <c r="E26" s="373">
        <v>17449800</v>
      </c>
      <c r="F26" s="373"/>
      <c r="G26" s="373"/>
      <c r="H26" s="373"/>
      <c r="I26" s="373"/>
      <c r="J26" s="373"/>
      <c r="K26" s="374">
        <f t="shared" si="0"/>
        <v>22097560</v>
      </c>
    </row>
    <row r="27" spans="1:11" ht="25.5" x14ac:dyDescent="0.2">
      <c r="A27" s="371" t="s">
        <v>565</v>
      </c>
      <c r="B27" s="372" t="s">
        <v>566</v>
      </c>
      <c r="C27" s="373">
        <v>3868250</v>
      </c>
      <c r="D27" s="373">
        <v>774000</v>
      </c>
      <c r="E27" s="373">
        <v>7137400</v>
      </c>
      <c r="F27" s="373"/>
      <c r="G27" s="373"/>
      <c r="H27" s="373">
        <v>57150</v>
      </c>
      <c r="I27" s="373"/>
      <c r="J27" s="373"/>
      <c r="K27" s="374">
        <f t="shared" si="0"/>
        <v>11836800</v>
      </c>
    </row>
    <row r="28" spans="1:11" x14ac:dyDescent="0.2">
      <c r="A28" s="371" t="s">
        <v>567</v>
      </c>
      <c r="B28" s="372" t="s">
        <v>568</v>
      </c>
      <c r="C28" s="373">
        <v>4356000</v>
      </c>
      <c r="D28" s="373">
        <v>872000</v>
      </c>
      <c r="E28" s="373">
        <v>1483000</v>
      </c>
      <c r="F28" s="373"/>
      <c r="G28" s="373"/>
      <c r="H28" s="373"/>
      <c r="I28" s="373"/>
      <c r="J28" s="373"/>
      <c r="K28" s="374">
        <f t="shared" si="0"/>
        <v>6711000</v>
      </c>
    </row>
    <row r="29" spans="1:11" x14ac:dyDescent="0.2">
      <c r="A29" s="371" t="s">
        <v>569</v>
      </c>
      <c r="B29" s="372" t="s">
        <v>570</v>
      </c>
      <c r="C29" s="373">
        <v>3733000</v>
      </c>
      <c r="D29" s="373">
        <v>850000</v>
      </c>
      <c r="E29" s="373">
        <v>1448000</v>
      </c>
      <c r="F29" s="373"/>
      <c r="G29" s="373"/>
      <c r="H29" s="373"/>
      <c r="I29" s="373"/>
      <c r="J29" s="373"/>
      <c r="K29" s="374">
        <f t="shared" si="0"/>
        <v>6031000</v>
      </c>
    </row>
    <row r="30" spans="1:11" x14ac:dyDescent="0.2">
      <c r="A30" s="371" t="s">
        <v>571</v>
      </c>
      <c r="B30" s="372" t="s">
        <v>572</v>
      </c>
      <c r="C30" s="373"/>
      <c r="D30" s="373"/>
      <c r="E30" s="373">
        <v>25050000</v>
      </c>
      <c r="F30" s="373"/>
      <c r="G30" s="373"/>
      <c r="H30" s="373"/>
      <c r="I30" s="373"/>
      <c r="J30" s="373"/>
      <c r="K30" s="374">
        <f t="shared" si="0"/>
        <v>25050000</v>
      </c>
    </row>
    <row r="31" spans="1:11" x14ac:dyDescent="0.2">
      <c r="A31" s="371" t="s">
        <v>573</v>
      </c>
      <c r="B31" s="372" t="s">
        <v>574</v>
      </c>
      <c r="C31" s="373"/>
      <c r="D31" s="373"/>
      <c r="E31" s="373">
        <v>635000</v>
      </c>
      <c r="F31" s="373"/>
      <c r="G31" s="373"/>
      <c r="H31" s="373"/>
      <c r="I31" s="373"/>
      <c r="J31" s="373"/>
      <c r="K31" s="374">
        <f t="shared" si="0"/>
        <v>635000</v>
      </c>
    </row>
    <row r="32" spans="1:11" x14ac:dyDescent="0.2">
      <c r="A32" s="371" t="s">
        <v>575</v>
      </c>
      <c r="B32" s="372" t="s">
        <v>576</v>
      </c>
      <c r="C32" s="373"/>
      <c r="D32" s="373"/>
      <c r="E32" s="373">
        <v>1260000</v>
      </c>
      <c r="F32" s="373"/>
      <c r="G32" s="373"/>
      <c r="H32" s="373"/>
      <c r="I32" s="373"/>
      <c r="J32" s="373"/>
      <c r="K32" s="374">
        <f t="shared" si="0"/>
        <v>1260000</v>
      </c>
    </row>
    <row r="33" spans="1:11" x14ac:dyDescent="0.2">
      <c r="A33" s="371" t="s">
        <v>577</v>
      </c>
      <c r="B33" s="372" t="s">
        <v>578</v>
      </c>
      <c r="C33" s="373"/>
      <c r="D33" s="373"/>
      <c r="E33" s="373"/>
      <c r="F33" s="373">
        <v>1430000</v>
      </c>
      <c r="G33" s="373"/>
      <c r="H33" s="373"/>
      <c r="I33" s="373"/>
      <c r="J33" s="373"/>
      <c r="K33" s="374">
        <f t="shared" si="0"/>
        <v>1430000</v>
      </c>
    </row>
    <row r="34" spans="1:11" ht="25.5" x14ac:dyDescent="0.2">
      <c r="A34" s="371" t="s">
        <v>579</v>
      </c>
      <c r="B34" s="372" t="s">
        <v>580</v>
      </c>
      <c r="C34" s="373"/>
      <c r="D34" s="373"/>
      <c r="E34" s="373"/>
      <c r="F34" s="373"/>
      <c r="G34" s="373">
        <v>20550000</v>
      </c>
      <c r="H34" s="373"/>
      <c r="I34" s="373"/>
      <c r="J34" s="373"/>
      <c r="K34" s="374">
        <f t="shared" si="0"/>
        <v>20550000</v>
      </c>
    </row>
    <row r="35" spans="1:11" ht="25.5" x14ac:dyDescent="0.2">
      <c r="A35" s="371" t="s">
        <v>589</v>
      </c>
      <c r="B35" s="372" t="s">
        <v>590</v>
      </c>
      <c r="C35" s="373"/>
      <c r="D35" s="373"/>
      <c r="E35" s="373"/>
      <c r="F35" s="373"/>
      <c r="G35" s="373"/>
      <c r="H35" s="373"/>
      <c r="I35" s="373"/>
      <c r="J35" s="373">
        <v>6095493</v>
      </c>
      <c r="K35" s="374"/>
    </row>
    <row r="36" spans="1:11" ht="26.25" thickBot="1" x14ac:dyDescent="0.25">
      <c r="A36" s="387" t="s">
        <v>587</v>
      </c>
      <c r="B36" s="388" t="s">
        <v>586</v>
      </c>
      <c r="C36" s="389"/>
      <c r="D36" s="389"/>
      <c r="E36" s="389">
        <v>401000</v>
      </c>
      <c r="F36" s="389"/>
      <c r="G36" s="389"/>
      <c r="H36" s="389"/>
      <c r="I36" s="389"/>
      <c r="J36" s="389"/>
      <c r="K36" s="390">
        <f>SUM(C36:J36)</f>
        <v>401000</v>
      </c>
    </row>
    <row r="37" spans="1:11" s="370" customFormat="1" ht="13.5" thickBot="1" x14ac:dyDescent="0.25">
      <c r="A37" s="762" t="s">
        <v>548</v>
      </c>
      <c r="B37" s="763"/>
      <c r="C37" s="391">
        <f>SUM(C7:C31)</f>
        <v>64541060</v>
      </c>
      <c r="D37" s="391">
        <f>SUM(D7:D31)</f>
        <v>13162000</v>
      </c>
      <c r="E37" s="391">
        <f t="shared" ref="E37:J37" si="1">SUM(E7:E36)</f>
        <v>182612800</v>
      </c>
      <c r="F37" s="391">
        <f t="shared" si="1"/>
        <v>1430000</v>
      </c>
      <c r="G37" s="391">
        <f t="shared" si="1"/>
        <v>179149620</v>
      </c>
      <c r="H37" s="391">
        <f t="shared" si="1"/>
        <v>188326540</v>
      </c>
      <c r="I37" s="391">
        <f t="shared" si="1"/>
        <v>83941070</v>
      </c>
      <c r="J37" s="391">
        <f t="shared" si="1"/>
        <v>6095493</v>
      </c>
      <c r="K37" s="392">
        <f>SUM(C37:J37)</f>
        <v>719258583</v>
      </c>
    </row>
    <row r="39" spans="1:11" ht="13.5" thickBot="1" x14ac:dyDescent="0.25">
      <c r="A39" s="759" t="s">
        <v>581</v>
      </c>
      <c r="B39" s="759"/>
      <c r="C39" s="759"/>
      <c r="D39" s="759"/>
      <c r="E39" s="759"/>
      <c r="F39" s="759"/>
      <c r="G39" s="759"/>
      <c r="H39" s="759"/>
      <c r="I39" s="759"/>
      <c r="J39" s="759"/>
      <c r="K39" s="759"/>
    </row>
    <row r="40" spans="1:11" ht="36.75" thickBot="1" x14ac:dyDescent="0.25">
      <c r="A40" s="379" t="s">
        <v>517</v>
      </c>
      <c r="B40" s="380" t="s">
        <v>59</v>
      </c>
      <c r="C40" s="381" t="s">
        <v>518</v>
      </c>
      <c r="D40" s="381" t="s">
        <v>519</v>
      </c>
      <c r="E40" s="381" t="s">
        <v>520</v>
      </c>
      <c r="F40" s="381" t="s">
        <v>521</v>
      </c>
      <c r="G40" s="382" t="s">
        <v>533</v>
      </c>
      <c r="H40" s="381" t="s">
        <v>182</v>
      </c>
      <c r="I40" s="381" t="s">
        <v>163</v>
      </c>
      <c r="J40" s="381"/>
      <c r="K40" s="383" t="s">
        <v>49</v>
      </c>
    </row>
    <row r="41" spans="1:11" ht="25.5" x14ac:dyDescent="0.2">
      <c r="A41" s="375" t="s">
        <v>527</v>
      </c>
      <c r="B41" s="376" t="s">
        <v>528</v>
      </c>
      <c r="C41" s="377">
        <v>46372200</v>
      </c>
      <c r="D41" s="377">
        <v>9125000</v>
      </c>
      <c r="E41" s="377">
        <v>10451400</v>
      </c>
      <c r="F41" s="377"/>
      <c r="G41" s="377"/>
      <c r="H41" s="377">
        <v>354000</v>
      </c>
      <c r="I41" s="377"/>
      <c r="J41" s="377"/>
      <c r="K41" s="378">
        <f>SUM(C41:J41)</f>
        <v>66302600</v>
      </c>
    </row>
    <row r="42" spans="1:11" x14ac:dyDescent="0.2">
      <c r="A42" s="371" t="s">
        <v>582</v>
      </c>
      <c r="B42" s="372" t="s">
        <v>583</v>
      </c>
      <c r="C42" s="373">
        <v>3297600</v>
      </c>
      <c r="D42" s="373">
        <v>660000</v>
      </c>
      <c r="E42" s="373">
        <v>984250</v>
      </c>
      <c r="F42" s="373"/>
      <c r="G42" s="373"/>
      <c r="H42" s="373"/>
      <c r="I42" s="373"/>
      <c r="J42" s="373"/>
      <c r="K42" s="374">
        <f>SUM(C42:J42)</f>
        <v>4941850</v>
      </c>
    </row>
    <row r="43" spans="1:11" ht="13.5" thickBot="1" x14ac:dyDescent="0.25">
      <c r="A43" s="387" t="s">
        <v>577</v>
      </c>
      <c r="B43" s="388" t="s">
        <v>584</v>
      </c>
      <c r="C43" s="389"/>
      <c r="D43" s="389"/>
      <c r="E43" s="389"/>
      <c r="F43" s="389">
        <v>400000</v>
      </c>
      <c r="G43" s="389"/>
      <c r="H43" s="389"/>
      <c r="I43" s="389"/>
      <c r="J43" s="389"/>
      <c r="K43" s="390">
        <f>SUM(C43:J43)</f>
        <v>400000</v>
      </c>
    </row>
    <row r="44" spans="1:11" s="370" customFormat="1" ht="13.5" thickBot="1" x14ac:dyDescent="0.25">
      <c r="A44" s="762" t="s">
        <v>548</v>
      </c>
      <c r="B44" s="763"/>
      <c r="C44" s="391">
        <f>SUM(C41:C43)</f>
        <v>49669800</v>
      </c>
      <c r="D44" s="391">
        <f t="shared" ref="D44:K44" si="2">SUM(D41:D43)</f>
        <v>9785000</v>
      </c>
      <c r="E44" s="391">
        <f t="shared" si="2"/>
        <v>11435650</v>
      </c>
      <c r="F44" s="391">
        <f t="shared" si="2"/>
        <v>400000</v>
      </c>
      <c r="G44" s="391">
        <f t="shared" si="2"/>
        <v>0</v>
      </c>
      <c r="H44" s="391">
        <f t="shared" si="2"/>
        <v>354000</v>
      </c>
      <c r="I44" s="391">
        <f t="shared" si="2"/>
        <v>0</v>
      </c>
      <c r="J44" s="391">
        <f t="shared" si="2"/>
        <v>0</v>
      </c>
      <c r="K44" s="392">
        <f t="shared" si="2"/>
        <v>71644450</v>
      </c>
    </row>
    <row r="47" spans="1:11" x14ac:dyDescent="0.2">
      <c r="A47" s="760" t="s">
        <v>585</v>
      </c>
      <c r="B47" s="761"/>
      <c r="C47" s="384">
        <f>SUM(C37+C44)</f>
        <v>114210860</v>
      </c>
      <c r="D47" s="384">
        <f t="shared" ref="D47:K47" si="3">SUM(D37+D44)</f>
        <v>22947000</v>
      </c>
      <c r="E47" s="384">
        <f t="shared" si="3"/>
        <v>194048450</v>
      </c>
      <c r="F47" s="384">
        <f t="shared" si="3"/>
        <v>1830000</v>
      </c>
      <c r="G47" s="384">
        <f t="shared" si="3"/>
        <v>179149620</v>
      </c>
      <c r="H47" s="384">
        <f t="shared" si="3"/>
        <v>188680540</v>
      </c>
      <c r="I47" s="384">
        <f t="shared" si="3"/>
        <v>83941070</v>
      </c>
      <c r="J47" s="384">
        <f t="shared" si="3"/>
        <v>6095493</v>
      </c>
      <c r="K47" s="385">
        <f t="shared" si="3"/>
        <v>790903033</v>
      </c>
    </row>
  </sheetData>
  <customSheetViews>
    <customSheetView guid="{97FEE8B0-D789-49A2-9B6A-B24783AB39CA}">
      <selection activeCell="B13" sqref="B13"/>
      <pageMargins left="0.7" right="0.7" top="0.75" bottom="0.75" header="0.3" footer="0.3"/>
      <pageSetup paperSize="9" orientation="portrait" r:id="rId1"/>
    </customSheetView>
  </customSheetViews>
  <mergeCells count="7">
    <mergeCell ref="A2:K2"/>
    <mergeCell ref="A4:K4"/>
    <mergeCell ref="A39:K39"/>
    <mergeCell ref="J5:K5"/>
    <mergeCell ref="A47:B47"/>
    <mergeCell ref="A37:B37"/>
    <mergeCell ref="A44:B44"/>
  </mergeCells>
  <phoneticPr fontId="29" type="noConversion"/>
  <pageMargins left="0.25" right="0.25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9"/>
  <sheetViews>
    <sheetView topLeftCell="A112" zoomScale="130" zoomScaleNormal="130" zoomScaleSheetLayoutView="100" workbookViewId="0">
      <selection activeCell="B10" sqref="B10"/>
    </sheetView>
  </sheetViews>
  <sheetFormatPr defaultRowHeight="15.75" x14ac:dyDescent="0.25"/>
  <cols>
    <col min="1" max="1" width="9.5" style="239" customWidth="1"/>
    <col min="2" max="2" width="91.6640625" style="239" customWidth="1"/>
    <col min="3" max="3" width="21.6640625" style="240" customWidth="1"/>
    <col min="4" max="4" width="9" style="262" customWidth="1"/>
    <col min="5" max="16384" width="9.33203125" style="262"/>
  </cols>
  <sheetData>
    <row r="1" spans="1:3" ht="15.95" customHeight="1" x14ac:dyDescent="0.25">
      <c r="A1" s="696" t="s">
        <v>13</v>
      </c>
      <c r="B1" s="696"/>
      <c r="C1" s="696"/>
    </row>
    <row r="2" spans="1:3" ht="15.95" customHeight="1" thickBot="1" x14ac:dyDescent="0.3">
      <c r="A2" s="699" t="s">
        <v>130</v>
      </c>
      <c r="B2" s="699"/>
      <c r="C2" s="198" t="e">
        <f>'1.mell.'!#REF!</f>
        <v>#REF!</v>
      </c>
    </row>
    <row r="3" spans="1:3" ht="38.1" customHeight="1" thickBot="1" x14ac:dyDescent="0.3">
      <c r="A3" s="21" t="s">
        <v>62</v>
      </c>
      <c r="B3" s="22" t="s">
        <v>15</v>
      </c>
      <c r="C3" s="35" t="str">
        <f>+CONCATENATE(LEFT(ÖSSZEFÜGGÉSEK!A5,4),". évi előirányzat")</f>
        <v>2018. évi előirányzat</v>
      </c>
    </row>
    <row r="4" spans="1:3" s="263" customFormat="1" ht="12" customHeight="1" thickBot="1" x14ac:dyDescent="0.25">
      <c r="A4" s="258"/>
      <c r="B4" s="259" t="s">
        <v>443</v>
      </c>
      <c r="C4" s="260" t="s">
        <v>444</v>
      </c>
    </row>
    <row r="5" spans="1:3" s="264" customFormat="1" ht="12" customHeight="1" thickBot="1" x14ac:dyDescent="0.25">
      <c r="A5" s="18" t="s">
        <v>16</v>
      </c>
      <c r="B5" s="19" t="s">
        <v>201</v>
      </c>
      <c r="C5" s="188" t="e">
        <f>+C6+C7+C8+C9+C10+C11</f>
        <v>#VALUE!</v>
      </c>
    </row>
    <row r="6" spans="1:3" s="264" customFormat="1" ht="12" customHeight="1" x14ac:dyDescent="0.2">
      <c r="A6" s="13" t="s">
        <v>91</v>
      </c>
      <c r="B6" s="265" t="s">
        <v>202</v>
      </c>
      <c r="C6" s="191" t="str">
        <f>'3.1. sz. mell'!C9</f>
        <v>Önkormányzatok egyes köznevelési feladatainak támogatása</v>
      </c>
    </row>
    <row r="7" spans="1:3" s="264" customFormat="1" ht="12" customHeight="1" x14ac:dyDescent="0.2">
      <c r="A7" s="12" t="s">
        <v>92</v>
      </c>
      <c r="B7" s="266" t="s">
        <v>203</v>
      </c>
      <c r="C7" s="191" t="str">
        <f>'3.1. sz. mell'!C10</f>
        <v>Önkormányzatok szociális és gyermekjóléti, étkeztetési feladatainak támogatása</v>
      </c>
    </row>
    <row r="8" spans="1:3" s="264" customFormat="1" ht="12" customHeight="1" x14ac:dyDescent="0.2">
      <c r="A8" s="12" t="s">
        <v>93</v>
      </c>
      <c r="B8" s="266" t="s">
        <v>497</v>
      </c>
      <c r="C8" s="191" t="str">
        <f>'3.1. sz. mell'!C11</f>
        <v>Önkormányzatok kulturális feladatainak támogatása</v>
      </c>
    </row>
    <row r="9" spans="1:3" s="264" customFormat="1" ht="12" customHeight="1" x14ac:dyDescent="0.2">
      <c r="A9" s="12" t="s">
        <v>94</v>
      </c>
      <c r="B9" s="266" t="s">
        <v>204</v>
      </c>
      <c r="C9" s="191" t="str">
        <f>'3.1. sz. mell'!C12</f>
        <v>Működési célú kvi támogatások és kiegészítő támogatások</v>
      </c>
    </row>
    <row r="10" spans="1:3" s="264" customFormat="1" ht="12" customHeight="1" x14ac:dyDescent="0.2">
      <c r="A10" s="12" t="s">
        <v>126</v>
      </c>
      <c r="B10" s="184" t="s">
        <v>382</v>
      </c>
      <c r="C10" s="191" t="str">
        <f>'3.1. sz. mell'!C13</f>
        <v>Elszámolásból származó bevételek</v>
      </c>
    </row>
    <row r="11" spans="1:3" s="264" customFormat="1" ht="12" customHeight="1" thickBot="1" x14ac:dyDescent="0.25">
      <c r="A11" s="14" t="s">
        <v>95</v>
      </c>
      <c r="B11" s="185" t="s">
        <v>383</v>
      </c>
      <c r="C11" s="191" t="str">
        <f>'3.1. sz. mell'!C14</f>
        <v>Működési célú támogatások államháztartáson belülről (2.1.+…+.2.5.)</v>
      </c>
    </row>
    <row r="12" spans="1:3" s="264" customFormat="1" ht="12" customHeight="1" thickBot="1" x14ac:dyDescent="0.25">
      <c r="A12" s="18" t="s">
        <v>17</v>
      </c>
      <c r="B12" s="183" t="s">
        <v>205</v>
      </c>
      <c r="C12" s="188">
        <f>+C13+C14+C15+C16+C17</f>
        <v>0</v>
      </c>
    </row>
    <row r="13" spans="1:3" s="264" customFormat="1" ht="12" customHeight="1" x14ac:dyDescent="0.2">
      <c r="A13" s="13" t="s">
        <v>97</v>
      </c>
      <c r="B13" s="265" t="s">
        <v>206</v>
      </c>
      <c r="C13" s="191"/>
    </row>
    <row r="14" spans="1:3" s="264" customFormat="1" ht="12" customHeight="1" x14ac:dyDescent="0.2">
      <c r="A14" s="12" t="s">
        <v>98</v>
      </c>
      <c r="B14" s="266" t="s">
        <v>207</v>
      </c>
      <c r="C14" s="190"/>
    </row>
    <row r="15" spans="1:3" s="264" customFormat="1" ht="12" customHeight="1" x14ac:dyDescent="0.2">
      <c r="A15" s="12" t="s">
        <v>99</v>
      </c>
      <c r="B15" s="266" t="s">
        <v>374</v>
      </c>
      <c r="C15" s="190"/>
    </row>
    <row r="16" spans="1:3" s="264" customFormat="1" ht="12" customHeight="1" x14ac:dyDescent="0.2">
      <c r="A16" s="12" t="s">
        <v>100</v>
      </c>
      <c r="B16" s="266" t="s">
        <v>375</v>
      </c>
      <c r="C16" s="190"/>
    </row>
    <row r="17" spans="1:3" s="264" customFormat="1" ht="12" customHeight="1" x14ac:dyDescent="0.2">
      <c r="A17" s="12" t="s">
        <v>101</v>
      </c>
      <c r="B17" s="266" t="s">
        <v>208</v>
      </c>
      <c r="C17" s="190"/>
    </row>
    <row r="18" spans="1:3" s="264" customFormat="1" ht="12" customHeight="1" thickBot="1" x14ac:dyDescent="0.25">
      <c r="A18" s="14" t="s">
        <v>110</v>
      </c>
      <c r="B18" s="185" t="s">
        <v>209</v>
      </c>
      <c r="C18" s="192"/>
    </row>
    <row r="19" spans="1:3" s="264" customFormat="1" ht="12" customHeight="1" thickBot="1" x14ac:dyDescent="0.25">
      <c r="A19" s="18" t="s">
        <v>18</v>
      </c>
      <c r="B19" s="19" t="s">
        <v>210</v>
      </c>
      <c r="C19" s="188">
        <f>+C20+C21+C22+C23+C24</f>
        <v>0</v>
      </c>
    </row>
    <row r="20" spans="1:3" s="264" customFormat="1" ht="12" customHeight="1" x14ac:dyDescent="0.2">
      <c r="A20" s="13" t="s">
        <v>80</v>
      </c>
      <c r="B20" s="265" t="s">
        <v>211</v>
      </c>
      <c r="C20" s="191"/>
    </row>
    <row r="21" spans="1:3" s="264" customFormat="1" ht="12" customHeight="1" x14ac:dyDescent="0.2">
      <c r="A21" s="12" t="s">
        <v>81</v>
      </c>
      <c r="B21" s="266" t="s">
        <v>212</v>
      </c>
      <c r="C21" s="190"/>
    </row>
    <row r="22" spans="1:3" s="264" customFormat="1" ht="12" customHeight="1" x14ac:dyDescent="0.2">
      <c r="A22" s="12" t="s">
        <v>82</v>
      </c>
      <c r="B22" s="266" t="s">
        <v>376</v>
      </c>
      <c r="C22" s="190"/>
    </row>
    <row r="23" spans="1:3" s="264" customFormat="1" ht="12" customHeight="1" x14ac:dyDescent="0.2">
      <c r="A23" s="12" t="s">
        <v>83</v>
      </c>
      <c r="B23" s="266" t="s">
        <v>377</v>
      </c>
      <c r="C23" s="190"/>
    </row>
    <row r="24" spans="1:3" s="264" customFormat="1" ht="12" customHeight="1" x14ac:dyDescent="0.2">
      <c r="A24" s="12" t="s">
        <v>147</v>
      </c>
      <c r="B24" s="266" t="s">
        <v>213</v>
      </c>
      <c r="C24" s="190"/>
    </row>
    <row r="25" spans="1:3" s="264" customFormat="1" ht="12" customHeight="1" thickBot="1" x14ac:dyDescent="0.25">
      <c r="A25" s="14" t="s">
        <v>148</v>
      </c>
      <c r="B25" s="267" t="s">
        <v>214</v>
      </c>
      <c r="C25" s="192"/>
    </row>
    <row r="26" spans="1:3" s="264" customFormat="1" ht="12" customHeight="1" thickBot="1" x14ac:dyDescent="0.25">
      <c r="A26" s="18" t="s">
        <v>149</v>
      </c>
      <c r="B26" s="19" t="s">
        <v>507</v>
      </c>
      <c r="C26" s="194">
        <f>SUM(C27:C33)</f>
        <v>0</v>
      </c>
    </row>
    <row r="27" spans="1:3" s="264" customFormat="1" ht="12" customHeight="1" x14ac:dyDescent="0.2">
      <c r="A27" s="13" t="s">
        <v>216</v>
      </c>
      <c r="B27" s="265" t="s">
        <v>502</v>
      </c>
      <c r="C27" s="191"/>
    </row>
    <row r="28" spans="1:3" s="264" customFormat="1" ht="12" customHeight="1" x14ac:dyDescent="0.2">
      <c r="A28" s="12" t="s">
        <v>217</v>
      </c>
      <c r="B28" s="266" t="s">
        <v>503</v>
      </c>
      <c r="C28" s="190"/>
    </row>
    <row r="29" spans="1:3" s="264" customFormat="1" ht="12" customHeight="1" x14ac:dyDescent="0.2">
      <c r="A29" s="12" t="s">
        <v>218</v>
      </c>
      <c r="B29" s="266" t="s">
        <v>504</v>
      </c>
      <c r="C29" s="190"/>
    </row>
    <row r="30" spans="1:3" s="264" customFormat="1" ht="12" customHeight="1" x14ac:dyDescent="0.2">
      <c r="A30" s="12" t="s">
        <v>219</v>
      </c>
      <c r="B30" s="266" t="s">
        <v>505</v>
      </c>
      <c r="C30" s="190"/>
    </row>
    <row r="31" spans="1:3" s="264" customFormat="1" ht="12" customHeight="1" x14ac:dyDescent="0.2">
      <c r="A31" s="12" t="s">
        <v>499</v>
      </c>
      <c r="B31" s="266" t="s">
        <v>220</v>
      </c>
      <c r="C31" s="190"/>
    </row>
    <row r="32" spans="1:3" s="264" customFormat="1" ht="12" customHeight="1" x14ac:dyDescent="0.2">
      <c r="A32" s="12" t="s">
        <v>500</v>
      </c>
      <c r="B32" s="266" t="s">
        <v>221</v>
      </c>
      <c r="C32" s="190"/>
    </row>
    <row r="33" spans="1:3" s="264" customFormat="1" ht="12" customHeight="1" thickBot="1" x14ac:dyDescent="0.25">
      <c r="A33" s="14" t="s">
        <v>501</v>
      </c>
      <c r="B33" s="336" t="s">
        <v>222</v>
      </c>
      <c r="C33" s="192"/>
    </row>
    <row r="34" spans="1:3" s="264" customFormat="1" ht="12" customHeight="1" thickBot="1" x14ac:dyDescent="0.25">
      <c r="A34" s="18" t="s">
        <v>20</v>
      </c>
      <c r="B34" s="19" t="s">
        <v>384</v>
      </c>
      <c r="C34" s="188">
        <f>SUM(C35:C45)</f>
        <v>0</v>
      </c>
    </row>
    <row r="35" spans="1:3" s="264" customFormat="1" ht="12" customHeight="1" x14ac:dyDescent="0.2">
      <c r="A35" s="13" t="s">
        <v>84</v>
      </c>
      <c r="B35" s="265" t="s">
        <v>225</v>
      </c>
      <c r="C35" s="191"/>
    </row>
    <row r="36" spans="1:3" s="264" customFormat="1" ht="12" customHeight="1" x14ac:dyDescent="0.2">
      <c r="A36" s="12" t="s">
        <v>85</v>
      </c>
      <c r="B36" s="266" t="s">
        <v>226</v>
      </c>
      <c r="C36" s="190"/>
    </row>
    <row r="37" spans="1:3" s="264" customFormat="1" ht="12" customHeight="1" x14ac:dyDescent="0.2">
      <c r="A37" s="12" t="s">
        <v>86</v>
      </c>
      <c r="B37" s="266" t="s">
        <v>227</v>
      </c>
      <c r="C37" s="190"/>
    </row>
    <row r="38" spans="1:3" s="264" customFormat="1" ht="12" customHeight="1" x14ac:dyDescent="0.2">
      <c r="A38" s="12" t="s">
        <v>151</v>
      </c>
      <c r="B38" s="266" t="s">
        <v>228</v>
      </c>
      <c r="C38" s="190"/>
    </row>
    <row r="39" spans="1:3" s="264" customFormat="1" ht="12" customHeight="1" x14ac:dyDescent="0.2">
      <c r="A39" s="12" t="s">
        <v>152</v>
      </c>
      <c r="B39" s="266" t="s">
        <v>229</v>
      </c>
      <c r="C39" s="190"/>
    </row>
    <row r="40" spans="1:3" s="264" customFormat="1" ht="12" customHeight="1" x14ac:dyDescent="0.2">
      <c r="A40" s="12" t="s">
        <v>153</v>
      </c>
      <c r="B40" s="266" t="s">
        <v>230</v>
      </c>
      <c r="C40" s="190"/>
    </row>
    <row r="41" spans="1:3" s="264" customFormat="1" ht="12" customHeight="1" x14ac:dyDescent="0.2">
      <c r="A41" s="12" t="s">
        <v>154</v>
      </c>
      <c r="B41" s="266" t="s">
        <v>231</v>
      </c>
      <c r="C41" s="190"/>
    </row>
    <row r="42" spans="1:3" s="264" customFormat="1" ht="12" customHeight="1" x14ac:dyDescent="0.2">
      <c r="A42" s="12" t="s">
        <v>155</v>
      </c>
      <c r="B42" s="266" t="s">
        <v>506</v>
      </c>
      <c r="C42" s="190"/>
    </row>
    <row r="43" spans="1:3" s="264" customFormat="1" ht="12" customHeight="1" x14ac:dyDescent="0.2">
      <c r="A43" s="12" t="s">
        <v>223</v>
      </c>
      <c r="B43" s="266" t="s">
        <v>233</v>
      </c>
      <c r="C43" s="193"/>
    </row>
    <row r="44" spans="1:3" s="264" customFormat="1" ht="12" customHeight="1" x14ac:dyDescent="0.2">
      <c r="A44" s="14" t="s">
        <v>224</v>
      </c>
      <c r="B44" s="267" t="s">
        <v>386</v>
      </c>
      <c r="C44" s="252"/>
    </row>
    <row r="45" spans="1:3" s="264" customFormat="1" ht="12" customHeight="1" thickBot="1" x14ac:dyDescent="0.25">
      <c r="A45" s="14" t="s">
        <v>385</v>
      </c>
      <c r="B45" s="185" t="s">
        <v>234</v>
      </c>
      <c r="C45" s="252"/>
    </row>
    <row r="46" spans="1:3" s="264" customFormat="1" ht="12" customHeight="1" thickBot="1" x14ac:dyDescent="0.25">
      <c r="A46" s="18" t="s">
        <v>21</v>
      </c>
      <c r="B46" s="19" t="s">
        <v>235</v>
      </c>
      <c r="C46" s="188">
        <f>SUM(C47:C51)</f>
        <v>0</v>
      </c>
    </row>
    <row r="47" spans="1:3" s="264" customFormat="1" ht="12" customHeight="1" x14ac:dyDescent="0.2">
      <c r="A47" s="13" t="s">
        <v>87</v>
      </c>
      <c r="B47" s="265" t="s">
        <v>239</v>
      </c>
      <c r="C47" s="303"/>
    </row>
    <row r="48" spans="1:3" s="264" customFormat="1" ht="12" customHeight="1" x14ac:dyDescent="0.2">
      <c r="A48" s="12" t="s">
        <v>88</v>
      </c>
      <c r="B48" s="266" t="s">
        <v>240</v>
      </c>
      <c r="C48" s="193"/>
    </row>
    <row r="49" spans="1:3" s="264" customFormat="1" ht="12" customHeight="1" x14ac:dyDescent="0.2">
      <c r="A49" s="12" t="s">
        <v>236</v>
      </c>
      <c r="B49" s="266" t="s">
        <v>241</v>
      </c>
      <c r="C49" s="193"/>
    </row>
    <row r="50" spans="1:3" s="264" customFormat="1" ht="12" customHeight="1" x14ac:dyDescent="0.2">
      <c r="A50" s="12" t="s">
        <v>237</v>
      </c>
      <c r="B50" s="266" t="s">
        <v>242</v>
      </c>
      <c r="C50" s="193"/>
    </row>
    <row r="51" spans="1:3" s="264" customFormat="1" ht="12" customHeight="1" thickBot="1" x14ac:dyDescent="0.25">
      <c r="A51" s="14" t="s">
        <v>238</v>
      </c>
      <c r="B51" s="185" t="s">
        <v>243</v>
      </c>
      <c r="C51" s="252"/>
    </row>
    <row r="52" spans="1:3" s="264" customFormat="1" ht="12" customHeight="1" thickBot="1" x14ac:dyDescent="0.25">
      <c r="A52" s="18" t="s">
        <v>156</v>
      </c>
      <c r="B52" s="19" t="s">
        <v>244</v>
      </c>
      <c r="C52" s="188">
        <f>SUM(C53:C55)</f>
        <v>0</v>
      </c>
    </row>
    <row r="53" spans="1:3" s="264" customFormat="1" ht="12" customHeight="1" x14ac:dyDescent="0.2">
      <c r="A53" s="13" t="s">
        <v>89</v>
      </c>
      <c r="B53" s="265" t="s">
        <v>245</v>
      </c>
      <c r="C53" s="191"/>
    </row>
    <row r="54" spans="1:3" s="264" customFormat="1" ht="12" customHeight="1" x14ac:dyDescent="0.2">
      <c r="A54" s="12" t="s">
        <v>90</v>
      </c>
      <c r="B54" s="266" t="s">
        <v>378</v>
      </c>
      <c r="C54" s="190"/>
    </row>
    <row r="55" spans="1:3" s="264" customFormat="1" ht="12" customHeight="1" x14ac:dyDescent="0.2">
      <c r="A55" s="12" t="s">
        <v>248</v>
      </c>
      <c r="B55" s="266" t="s">
        <v>246</v>
      </c>
      <c r="C55" s="190"/>
    </row>
    <row r="56" spans="1:3" s="264" customFormat="1" ht="12" customHeight="1" thickBot="1" x14ac:dyDescent="0.25">
      <c r="A56" s="14" t="s">
        <v>249</v>
      </c>
      <c r="B56" s="185" t="s">
        <v>247</v>
      </c>
      <c r="C56" s="192"/>
    </row>
    <row r="57" spans="1:3" s="264" customFormat="1" ht="12" customHeight="1" thickBot="1" x14ac:dyDescent="0.25">
      <c r="A57" s="18" t="s">
        <v>23</v>
      </c>
      <c r="B57" s="183" t="s">
        <v>250</v>
      </c>
      <c r="C57" s="188">
        <f>SUM(C58:C60)</f>
        <v>0</v>
      </c>
    </row>
    <row r="58" spans="1:3" s="264" customFormat="1" ht="12" customHeight="1" x14ac:dyDescent="0.2">
      <c r="A58" s="13" t="s">
        <v>157</v>
      </c>
      <c r="B58" s="265" t="s">
        <v>252</v>
      </c>
      <c r="C58" s="193"/>
    </row>
    <row r="59" spans="1:3" s="264" customFormat="1" ht="12" customHeight="1" x14ac:dyDescent="0.2">
      <c r="A59" s="12" t="s">
        <v>158</v>
      </c>
      <c r="B59" s="266" t="s">
        <v>379</v>
      </c>
      <c r="C59" s="193"/>
    </row>
    <row r="60" spans="1:3" s="264" customFormat="1" ht="12" customHeight="1" x14ac:dyDescent="0.2">
      <c r="A60" s="12" t="s">
        <v>183</v>
      </c>
      <c r="B60" s="266" t="s">
        <v>253</v>
      </c>
      <c r="C60" s="193"/>
    </row>
    <row r="61" spans="1:3" s="264" customFormat="1" ht="12" customHeight="1" thickBot="1" x14ac:dyDescent="0.25">
      <c r="A61" s="14" t="s">
        <v>251</v>
      </c>
      <c r="B61" s="185" t="s">
        <v>254</v>
      </c>
      <c r="C61" s="193"/>
    </row>
    <row r="62" spans="1:3" s="264" customFormat="1" ht="12" customHeight="1" thickBot="1" x14ac:dyDescent="0.25">
      <c r="A62" s="320" t="s">
        <v>426</v>
      </c>
      <c r="B62" s="19" t="s">
        <v>255</v>
      </c>
      <c r="C62" s="194" t="e">
        <f>+C5+C12+C19+C26+C34+C46+C52+C57</f>
        <v>#VALUE!</v>
      </c>
    </row>
    <row r="63" spans="1:3" s="264" customFormat="1" ht="12" customHeight="1" thickBot="1" x14ac:dyDescent="0.25">
      <c r="A63" s="305" t="s">
        <v>256</v>
      </c>
      <c r="B63" s="183" t="s">
        <v>257</v>
      </c>
      <c r="C63" s="188">
        <f>SUM(C64:C66)</f>
        <v>0</v>
      </c>
    </row>
    <row r="64" spans="1:3" s="264" customFormat="1" ht="12" customHeight="1" x14ac:dyDescent="0.2">
      <c r="A64" s="13" t="s">
        <v>288</v>
      </c>
      <c r="B64" s="265" t="s">
        <v>258</v>
      </c>
      <c r="C64" s="193"/>
    </row>
    <row r="65" spans="1:3" s="264" customFormat="1" ht="12" customHeight="1" x14ac:dyDescent="0.2">
      <c r="A65" s="12" t="s">
        <v>297</v>
      </c>
      <c r="B65" s="266" t="s">
        <v>259</v>
      </c>
      <c r="C65" s="193"/>
    </row>
    <row r="66" spans="1:3" s="264" customFormat="1" ht="12" customHeight="1" thickBot="1" x14ac:dyDescent="0.25">
      <c r="A66" s="14" t="s">
        <v>298</v>
      </c>
      <c r="B66" s="314" t="s">
        <v>411</v>
      </c>
      <c r="C66" s="193"/>
    </row>
    <row r="67" spans="1:3" s="264" customFormat="1" ht="12" customHeight="1" thickBot="1" x14ac:dyDescent="0.25">
      <c r="A67" s="305" t="s">
        <v>261</v>
      </c>
      <c r="B67" s="183" t="s">
        <v>262</v>
      </c>
      <c r="C67" s="188">
        <f>SUM(C68:C71)</f>
        <v>0</v>
      </c>
    </row>
    <row r="68" spans="1:3" s="264" customFormat="1" ht="12" customHeight="1" x14ac:dyDescent="0.2">
      <c r="A68" s="13" t="s">
        <v>127</v>
      </c>
      <c r="B68" s="265" t="s">
        <v>263</v>
      </c>
      <c r="C68" s="193"/>
    </row>
    <row r="69" spans="1:3" s="264" customFormat="1" ht="12" customHeight="1" x14ac:dyDescent="0.2">
      <c r="A69" s="12" t="s">
        <v>128</v>
      </c>
      <c r="B69" s="266" t="s">
        <v>264</v>
      </c>
      <c r="C69" s="193"/>
    </row>
    <row r="70" spans="1:3" s="264" customFormat="1" ht="12" customHeight="1" x14ac:dyDescent="0.2">
      <c r="A70" s="12" t="s">
        <v>289</v>
      </c>
      <c r="B70" s="266" t="s">
        <v>265</v>
      </c>
      <c r="C70" s="193"/>
    </row>
    <row r="71" spans="1:3" s="264" customFormat="1" ht="12" customHeight="1" thickBot="1" x14ac:dyDescent="0.25">
      <c r="A71" s="14" t="s">
        <v>290</v>
      </c>
      <c r="B71" s="185" t="s">
        <v>266</v>
      </c>
      <c r="C71" s="193"/>
    </row>
    <row r="72" spans="1:3" s="264" customFormat="1" ht="12" customHeight="1" thickBot="1" x14ac:dyDescent="0.25">
      <c r="A72" s="305" t="s">
        <v>267</v>
      </c>
      <c r="B72" s="183" t="s">
        <v>268</v>
      </c>
      <c r="C72" s="188">
        <f>SUM(C73:C74)</f>
        <v>0</v>
      </c>
    </row>
    <row r="73" spans="1:3" s="264" customFormat="1" ht="12" customHeight="1" x14ac:dyDescent="0.2">
      <c r="A73" s="13" t="s">
        <v>291</v>
      </c>
      <c r="B73" s="265" t="s">
        <v>269</v>
      </c>
      <c r="C73" s="193"/>
    </row>
    <row r="74" spans="1:3" s="264" customFormat="1" ht="12" customHeight="1" thickBot="1" x14ac:dyDescent="0.25">
      <c r="A74" s="14" t="s">
        <v>292</v>
      </c>
      <c r="B74" s="185" t="s">
        <v>270</v>
      </c>
      <c r="C74" s="193"/>
    </row>
    <row r="75" spans="1:3" s="264" customFormat="1" ht="12" customHeight="1" thickBot="1" x14ac:dyDescent="0.25">
      <c r="A75" s="305" t="s">
        <v>271</v>
      </c>
      <c r="B75" s="183" t="s">
        <v>272</v>
      </c>
      <c r="C75" s="188">
        <f>SUM(C76:C78)</f>
        <v>0</v>
      </c>
    </row>
    <row r="76" spans="1:3" s="264" customFormat="1" ht="12" customHeight="1" x14ac:dyDescent="0.2">
      <c r="A76" s="13" t="s">
        <v>293</v>
      </c>
      <c r="B76" s="265" t="s">
        <v>273</v>
      </c>
      <c r="C76" s="193"/>
    </row>
    <row r="77" spans="1:3" s="264" customFormat="1" ht="12" customHeight="1" x14ac:dyDescent="0.2">
      <c r="A77" s="12" t="s">
        <v>294</v>
      </c>
      <c r="B77" s="266" t="s">
        <v>274</v>
      </c>
      <c r="C77" s="193"/>
    </row>
    <row r="78" spans="1:3" s="264" customFormat="1" ht="12" customHeight="1" thickBot="1" x14ac:dyDescent="0.25">
      <c r="A78" s="14" t="s">
        <v>295</v>
      </c>
      <c r="B78" s="185" t="s">
        <v>275</v>
      </c>
      <c r="C78" s="193"/>
    </row>
    <row r="79" spans="1:3" s="264" customFormat="1" ht="12" customHeight="1" thickBot="1" x14ac:dyDescent="0.25">
      <c r="A79" s="305" t="s">
        <v>276</v>
      </c>
      <c r="B79" s="183" t="s">
        <v>296</v>
      </c>
      <c r="C79" s="188">
        <f>SUM(C80:C83)</f>
        <v>0</v>
      </c>
    </row>
    <row r="80" spans="1:3" s="264" customFormat="1" ht="12" customHeight="1" x14ac:dyDescent="0.2">
      <c r="A80" s="268" t="s">
        <v>277</v>
      </c>
      <c r="B80" s="265" t="s">
        <v>278</v>
      </c>
      <c r="C80" s="193"/>
    </row>
    <row r="81" spans="1:3" s="264" customFormat="1" ht="12" customHeight="1" x14ac:dyDescent="0.2">
      <c r="A81" s="269" t="s">
        <v>279</v>
      </c>
      <c r="B81" s="266" t="s">
        <v>280</v>
      </c>
      <c r="C81" s="193"/>
    </row>
    <row r="82" spans="1:3" s="264" customFormat="1" ht="12" customHeight="1" x14ac:dyDescent="0.2">
      <c r="A82" s="269" t="s">
        <v>281</v>
      </c>
      <c r="B82" s="266" t="s">
        <v>282</v>
      </c>
      <c r="C82" s="193"/>
    </row>
    <row r="83" spans="1:3" s="264" customFormat="1" ht="12" customHeight="1" thickBot="1" x14ac:dyDescent="0.25">
      <c r="A83" s="270" t="s">
        <v>283</v>
      </c>
      <c r="B83" s="185" t="s">
        <v>284</v>
      </c>
      <c r="C83" s="193"/>
    </row>
    <row r="84" spans="1:3" s="264" customFormat="1" ht="12" customHeight="1" thickBot="1" x14ac:dyDescent="0.25">
      <c r="A84" s="305" t="s">
        <v>285</v>
      </c>
      <c r="B84" s="183" t="s">
        <v>425</v>
      </c>
      <c r="C84" s="304"/>
    </row>
    <row r="85" spans="1:3" s="264" customFormat="1" ht="13.5" customHeight="1" thickBot="1" x14ac:dyDescent="0.25">
      <c r="A85" s="305" t="s">
        <v>287</v>
      </c>
      <c r="B85" s="183" t="s">
        <v>286</v>
      </c>
      <c r="C85" s="304"/>
    </row>
    <row r="86" spans="1:3" s="264" customFormat="1" ht="15.75" customHeight="1" thickBot="1" x14ac:dyDescent="0.25">
      <c r="A86" s="305" t="s">
        <v>299</v>
      </c>
      <c r="B86" s="271" t="s">
        <v>428</v>
      </c>
      <c r="C86" s="194">
        <f>+C63+C67+C72+C75+C79+C85+C84</f>
        <v>0</v>
      </c>
    </row>
    <row r="87" spans="1:3" s="264" customFormat="1" ht="16.5" customHeight="1" thickBot="1" x14ac:dyDescent="0.25">
      <c r="A87" s="306" t="s">
        <v>427</v>
      </c>
      <c r="B87" s="272" t="s">
        <v>429</v>
      </c>
      <c r="C87" s="194" t="e">
        <f>+C62+C86</f>
        <v>#VALUE!</v>
      </c>
    </row>
    <row r="88" spans="1:3" s="264" customFormat="1" ht="83.25" customHeight="1" x14ac:dyDescent="0.2">
      <c r="A88" s="3"/>
      <c r="B88" s="4"/>
      <c r="C88" s="195"/>
    </row>
    <row r="89" spans="1:3" ht="16.5" customHeight="1" x14ac:dyDescent="0.25">
      <c r="A89" s="696" t="s">
        <v>45</v>
      </c>
      <c r="B89" s="696"/>
      <c r="C89" s="696"/>
    </row>
    <row r="90" spans="1:3" s="273" customFormat="1" ht="16.5" customHeight="1" thickBot="1" x14ac:dyDescent="0.3">
      <c r="A90" s="700" t="s">
        <v>131</v>
      </c>
      <c r="B90" s="700"/>
      <c r="C90" s="101" t="e">
        <f>C2</f>
        <v>#REF!</v>
      </c>
    </row>
    <row r="91" spans="1:3" ht="38.1" customHeight="1" thickBot="1" x14ac:dyDescent="0.3">
      <c r="A91" s="21" t="s">
        <v>62</v>
      </c>
      <c r="B91" s="22" t="s">
        <v>46</v>
      </c>
      <c r="C91" s="35" t="str">
        <f>+C3</f>
        <v>2018. évi előirányzat</v>
      </c>
    </row>
    <row r="92" spans="1:3" s="263" customFormat="1" ht="12" customHeight="1" thickBot="1" x14ac:dyDescent="0.25">
      <c r="A92" s="28"/>
      <c r="B92" s="29" t="s">
        <v>443</v>
      </c>
      <c r="C92" s="30" t="s">
        <v>444</v>
      </c>
    </row>
    <row r="93" spans="1:3" ht="12" customHeight="1" thickBot="1" x14ac:dyDescent="0.3">
      <c r="A93" s="20" t="s">
        <v>16</v>
      </c>
      <c r="B93" s="24" t="s">
        <v>387</v>
      </c>
      <c r="C93" s="187">
        <f>C94+C95+C96+C97+C98+C111</f>
        <v>0</v>
      </c>
    </row>
    <row r="94" spans="1:3" ht="12" customHeight="1" x14ac:dyDescent="0.25">
      <c r="A94" s="15" t="s">
        <v>91</v>
      </c>
      <c r="B94" s="8" t="s">
        <v>47</v>
      </c>
      <c r="C94" s="189"/>
    </row>
    <row r="95" spans="1:3" ht="12" customHeight="1" x14ac:dyDescent="0.25">
      <c r="A95" s="12" t="s">
        <v>92</v>
      </c>
      <c r="B95" s="6" t="s">
        <v>159</v>
      </c>
      <c r="C95" s="190"/>
    </row>
    <row r="96" spans="1:3" ht="12" customHeight="1" x14ac:dyDescent="0.25">
      <c r="A96" s="12" t="s">
        <v>93</v>
      </c>
      <c r="B96" s="6" t="s">
        <v>124</v>
      </c>
      <c r="C96" s="192"/>
    </row>
    <row r="97" spans="1:3" ht="12" customHeight="1" x14ac:dyDescent="0.25">
      <c r="A97" s="12" t="s">
        <v>94</v>
      </c>
      <c r="B97" s="9" t="s">
        <v>160</v>
      </c>
      <c r="C97" s="192"/>
    </row>
    <row r="98" spans="1:3" ht="12" customHeight="1" x14ac:dyDescent="0.25">
      <c r="A98" s="12" t="s">
        <v>105</v>
      </c>
      <c r="B98" s="17" t="s">
        <v>161</v>
      </c>
      <c r="C98" s="192"/>
    </row>
    <row r="99" spans="1:3" ht="12" customHeight="1" x14ac:dyDescent="0.25">
      <c r="A99" s="12" t="s">
        <v>95</v>
      </c>
      <c r="B99" s="6" t="s">
        <v>392</v>
      </c>
      <c r="C99" s="192"/>
    </row>
    <row r="100" spans="1:3" ht="12" customHeight="1" x14ac:dyDescent="0.25">
      <c r="A100" s="12" t="s">
        <v>96</v>
      </c>
      <c r="B100" s="106" t="s">
        <v>391</v>
      </c>
      <c r="C100" s="192"/>
    </row>
    <row r="101" spans="1:3" ht="12" customHeight="1" x14ac:dyDescent="0.25">
      <c r="A101" s="12" t="s">
        <v>106</v>
      </c>
      <c r="B101" s="106" t="s">
        <v>390</v>
      </c>
      <c r="C101" s="192"/>
    </row>
    <row r="102" spans="1:3" ht="12" customHeight="1" x14ac:dyDescent="0.25">
      <c r="A102" s="12" t="s">
        <v>107</v>
      </c>
      <c r="B102" s="104" t="s">
        <v>302</v>
      </c>
      <c r="C102" s="192"/>
    </row>
    <row r="103" spans="1:3" ht="12" customHeight="1" x14ac:dyDescent="0.25">
      <c r="A103" s="12" t="s">
        <v>108</v>
      </c>
      <c r="B103" s="105" t="s">
        <v>303</v>
      </c>
      <c r="C103" s="192"/>
    </row>
    <row r="104" spans="1:3" ht="12" customHeight="1" x14ac:dyDescent="0.25">
      <c r="A104" s="12" t="s">
        <v>109</v>
      </c>
      <c r="B104" s="105" t="s">
        <v>304</v>
      </c>
      <c r="C104" s="192"/>
    </row>
    <row r="105" spans="1:3" ht="12" customHeight="1" x14ac:dyDescent="0.25">
      <c r="A105" s="12" t="s">
        <v>111</v>
      </c>
      <c r="B105" s="104" t="s">
        <v>305</v>
      </c>
      <c r="C105" s="192"/>
    </row>
    <row r="106" spans="1:3" ht="12" customHeight="1" x14ac:dyDescent="0.25">
      <c r="A106" s="12" t="s">
        <v>162</v>
      </c>
      <c r="B106" s="104" t="s">
        <v>306</v>
      </c>
      <c r="C106" s="192"/>
    </row>
    <row r="107" spans="1:3" ht="12" customHeight="1" x14ac:dyDescent="0.25">
      <c r="A107" s="12" t="s">
        <v>300</v>
      </c>
      <c r="B107" s="105" t="s">
        <v>307</v>
      </c>
      <c r="C107" s="192"/>
    </row>
    <row r="108" spans="1:3" ht="12" customHeight="1" x14ac:dyDescent="0.25">
      <c r="A108" s="11" t="s">
        <v>301</v>
      </c>
      <c r="B108" s="106" t="s">
        <v>308</v>
      </c>
      <c r="C108" s="192"/>
    </row>
    <row r="109" spans="1:3" ht="12" customHeight="1" x14ac:dyDescent="0.25">
      <c r="A109" s="12" t="s">
        <v>388</v>
      </c>
      <c r="B109" s="106" t="s">
        <v>309</v>
      </c>
      <c r="C109" s="192"/>
    </row>
    <row r="110" spans="1:3" ht="12" customHeight="1" x14ac:dyDescent="0.25">
      <c r="A110" s="14" t="s">
        <v>389</v>
      </c>
      <c r="B110" s="106" t="s">
        <v>310</v>
      </c>
      <c r="C110" s="192"/>
    </row>
    <row r="111" spans="1:3" ht="12" customHeight="1" x14ac:dyDescent="0.25">
      <c r="A111" s="12" t="s">
        <v>393</v>
      </c>
      <c r="B111" s="9" t="s">
        <v>48</v>
      </c>
      <c r="C111" s="190"/>
    </row>
    <row r="112" spans="1:3" ht="12" customHeight="1" x14ac:dyDescent="0.25">
      <c r="A112" s="12" t="s">
        <v>394</v>
      </c>
      <c r="B112" s="6" t="s">
        <v>396</v>
      </c>
      <c r="C112" s="190"/>
    </row>
    <row r="113" spans="1:3" ht="12" customHeight="1" thickBot="1" x14ac:dyDescent="0.3">
      <c r="A113" s="16" t="s">
        <v>395</v>
      </c>
      <c r="B113" s="318" t="s">
        <v>397</v>
      </c>
      <c r="C113" s="196"/>
    </row>
    <row r="114" spans="1:3" ht="12" customHeight="1" thickBot="1" x14ac:dyDescent="0.3">
      <c r="A114" s="315" t="s">
        <v>17</v>
      </c>
      <c r="B114" s="316" t="s">
        <v>311</v>
      </c>
      <c r="C114" s="317">
        <f>+C115+C117+C119</f>
        <v>0</v>
      </c>
    </row>
    <row r="115" spans="1:3" ht="12" customHeight="1" x14ac:dyDescent="0.25">
      <c r="A115" s="13" t="s">
        <v>97</v>
      </c>
      <c r="B115" s="6" t="s">
        <v>182</v>
      </c>
      <c r="C115" s="191"/>
    </row>
    <row r="116" spans="1:3" ht="12" customHeight="1" x14ac:dyDescent="0.25">
      <c r="A116" s="13" t="s">
        <v>98</v>
      </c>
      <c r="B116" s="10" t="s">
        <v>315</v>
      </c>
      <c r="C116" s="191"/>
    </row>
    <row r="117" spans="1:3" ht="12" customHeight="1" x14ac:dyDescent="0.25">
      <c r="A117" s="13" t="s">
        <v>99</v>
      </c>
      <c r="B117" s="10" t="s">
        <v>163</v>
      </c>
      <c r="C117" s="190"/>
    </row>
    <row r="118" spans="1:3" ht="12" customHeight="1" x14ac:dyDescent="0.25">
      <c r="A118" s="13" t="s">
        <v>100</v>
      </c>
      <c r="B118" s="10" t="s">
        <v>316</v>
      </c>
      <c r="C118" s="158"/>
    </row>
    <row r="119" spans="1:3" ht="12" customHeight="1" x14ac:dyDescent="0.25">
      <c r="A119" s="13" t="s">
        <v>101</v>
      </c>
      <c r="B119" s="185" t="s">
        <v>184</v>
      </c>
      <c r="C119" s="158"/>
    </row>
    <row r="120" spans="1:3" ht="12" customHeight="1" x14ac:dyDescent="0.25">
      <c r="A120" s="13" t="s">
        <v>110</v>
      </c>
      <c r="B120" s="184" t="s">
        <v>380</v>
      </c>
      <c r="C120" s="158"/>
    </row>
    <row r="121" spans="1:3" ht="12" customHeight="1" x14ac:dyDescent="0.25">
      <c r="A121" s="13" t="s">
        <v>112</v>
      </c>
      <c r="B121" s="261" t="s">
        <v>321</v>
      </c>
      <c r="C121" s="158"/>
    </row>
    <row r="122" spans="1:3" x14ac:dyDescent="0.25">
      <c r="A122" s="13" t="s">
        <v>164</v>
      </c>
      <c r="B122" s="105" t="s">
        <v>304</v>
      </c>
      <c r="C122" s="158"/>
    </row>
    <row r="123" spans="1:3" ht="12" customHeight="1" x14ac:dyDescent="0.25">
      <c r="A123" s="13" t="s">
        <v>165</v>
      </c>
      <c r="B123" s="105" t="s">
        <v>320</v>
      </c>
      <c r="C123" s="158"/>
    </row>
    <row r="124" spans="1:3" ht="12" customHeight="1" x14ac:dyDescent="0.25">
      <c r="A124" s="13" t="s">
        <v>166</v>
      </c>
      <c r="B124" s="105" t="s">
        <v>319</v>
      </c>
      <c r="C124" s="158"/>
    </row>
    <row r="125" spans="1:3" ht="12" customHeight="1" x14ac:dyDescent="0.25">
      <c r="A125" s="13" t="s">
        <v>312</v>
      </c>
      <c r="B125" s="105" t="s">
        <v>307</v>
      </c>
      <c r="C125" s="158"/>
    </row>
    <row r="126" spans="1:3" ht="12" customHeight="1" x14ac:dyDescent="0.25">
      <c r="A126" s="13" t="s">
        <v>313</v>
      </c>
      <c r="B126" s="105" t="s">
        <v>318</v>
      </c>
      <c r="C126" s="158"/>
    </row>
    <row r="127" spans="1:3" ht="16.5" thickBot="1" x14ac:dyDescent="0.3">
      <c r="A127" s="11" t="s">
        <v>314</v>
      </c>
      <c r="B127" s="105" t="s">
        <v>317</v>
      </c>
      <c r="C127" s="160"/>
    </row>
    <row r="128" spans="1:3" ht="12" customHeight="1" thickBot="1" x14ac:dyDescent="0.3">
      <c r="A128" s="18" t="s">
        <v>18</v>
      </c>
      <c r="B128" s="88" t="s">
        <v>398</v>
      </c>
      <c r="C128" s="188">
        <f>+C93+C114</f>
        <v>0</v>
      </c>
    </row>
    <row r="129" spans="1:3" ht="12" customHeight="1" thickBot="1" x14ac:dyDescent="0.3">
      <c r="A129" s="18" t="s">
        <v>19</v>
      </c>
      <c r="B129" s="88" t="s">
        <v>399</v>
      </c>
      <c r="C129" s="188">
        <f>+C130+C131+C132</f>
        <v>0</v>
      </c>
    </row>
    <row r="130" spans="1:3" ht="12" customHeight="1" x14ac:dyDescent="0.25">
      <c r="A130" s="13" t="s">
        <v>216</v>
      </c>
      <c r="B130" s="10" t="s">
        <v>406</v>
      </c>
      <c r="C130" s="158"/>
    </row>
    <row r="131" spans="1:3" ht="12" customHeight="1" x14ac:dyDescent="0.25">
      <c r="A131" s="13" t="s">
        <v>217</v>
      </c>
      <c r="B131" s="10" t="s">
        <v>407</v>
      </c>
      <c r="C131" s="158"/>
    </row>
    <row r="132" spans="1:3" ht="12" customHeight="1" thickBot="1" x14ac:dyDescent="0.3">
      <c r="A132" s="11" t="s">
        <v>218</v>
      </c>
      <c r="B132" s="10" t="s">
        <v>408</v>
      </c>
      <c r="C132" s="158"/>
    </row>
    <row r="133" spans="1:3" ht="12" customHeight="1" thickBot="1" x14ac:dyDescent="0.3">
      <c r="A133" s="18" t="s">
        <v>20</v>
      </c>
      <c r="B133" s="88" t="s">
        <v>400</v>
      </c>
      <c r="C133" s="188">
        <f>SUM(C134:C139)</f>
        <v>0</v>
      </c>
    </row>
    <row r="134" spans="1:3" ht="12" customHeight="1" x14ac:dyDescent="0.25">
      <c r="A134" s="13" t="s">
        <v>84</v>
      </c>
      <c r="B134" s="7" t="s">
        <v>409</v>
      </c>
      <c r="C134" s="158"/>
    </row>
    <row r="135" spans="1:3" ht="12" customHeight="1" x14ac:dyDescent="0.25">
      <c r="A135" s="13" t="s">
        <v>85</v>
      </c>
      <c r="B135" s="7" t="s">
        <v>401</v>
      </c>
      <c r="C135" s="158"/>
    </row>
    <row r="136" spans="1:3" ht="12" customHeight="1" x14ac:dyDescent="0.25">
      <c r="A136" s="13" t="s">
        <v>86</v>
      </c>
      <c r="B136" s="7" t="s">
        <v>402</v>
      </c>
      <c r="C136" s="158"/>
    </row>
    <row r="137" spans="1:3" ht="12" customHeight="1" x14ac:dyDescent="0.25">
      <c r="A137" s="13" t="s">
        <v>151</v>
      </c>
      <c r="B137" s="7" t="s">
        <v>403</v>
      </c>
      <c r="C137" s="158"/>
    </row>
    <row r="138" spans="1:3" ht="12" customHeight="1" x14ac:dyDescent="0.25">
      <c r="A138" s="13" t="s">
        <v>152</v>
      </c>
      <c r="B138" s="7" t="s">
        <v>404</v>
      </c>
      <c r="C138" s="158"/>
    </row>
    <row r="139" spans="1:3" ht="12" customHeight="1" thickBot="1" x14ac:dyDescent="0.3">
      <c r="A139" s="11" t="s">
        <v>153</v>
      </c>
      <c r="B139" s="7" t="s">
        <v>405</v>
      </c>
      <c r="C139" s="158"/>
    </row>
    <row r="140" spans="1:3" ht="12" customHeight="1" thickBot="1" x14ac:dyDescent="0.3">
      <c r="A140" s="18" t="s">
        <v>21</v>
      </c>
      <c r="B140" s="88" t="s">
        <v>413</v>
      </c>
      <c r="C140" s="194">
        <f>+C141+C142+C143+C144</f>
        <v>0</v>
      </c>
    </row>
    <row r="141" spans="1:3" ht="12" customHeight="1" x14ac:dyDescent="0.25">
      <c r="A141" s="13" t="s">
        <v>87</v>
      </c>
      <c r="B141" s="7" t="s">
        <v>322</v>
      </c>
      <c r="C141" s="158"/>
    </row>
    <row r="142" spans="1:3" ht="12" customHeight="1" x14ac:dyDescent="0.25">
      <c r="A142" s="13" t="s">
        <v>88</v>
      </c>
      <c r="B142" s="7" t="s">
        <v>323</v>
      </c>
      <c r="C142" s="158"/>
    </row>
    <row r="143" spans="1:3" ht="12" customHeight="1" x14ac:dyDescent="0.25">
      <c r="A143" s="13" t="s">
        <v>236</v>
      </c>
      <c r="B143" s="7" t="s">
        <v>414</v>
      </c>
      <c r="C143" s="158"/>
    </row>
    <row r="144" spans="1:3" ht="12" customHeight="1" thickBot="1" x14ac:dyDescent="0.3">
      <c r="A144" s="11" t="s">
        <v>237</v>
      </c>
      <c r="B144" s="5" t="s">
        <v>342</v>
      </c>
      <c r="C144" s="158"/>
    </row>
    <row r="145" spans="1:9" ht="12" customHeight="1" thickBot="1" x14ac:dyDescent="0.3">
      <c r="A145" s="18" t="s">
        <v>22</v>
      </c>
      <c r="B145" s="88" t="s">
        <v>415</v>
      </c>
      <c r="C145" s="197">
        <f>SUM(C146:C150)</f>
        <v>0</v>
      </c>
    </row>
    <row r="146" spans="1:9" ht="12" customHeight="1" x14ac:dyDescent="0.25">
      <c r="A146" s="13" t="s">
        <v>89</v>
      </c>
      <c r="B146" s="7" t="s">
        <v>410</v>
      </c>
      <c r="C146" s="158"/>
    </row>
    <row r="147" spans="1:9" ht="12" customHeight="1" x14ac:dyDescent="0.25">
      <c r="A147" s="13" t="s">
        <v>90</v>
      </c>
      <c r="B147" s="7" t="s">
        <v>417</v>
      </c>
      <c r="C147" s="158"/>
    </row>
    <row r="148" spans="1:9" ht="12" customHeight="1" x14ac:dyDescent="0.25">
      <c r="A148" s="13" t="s">
        <v>248</v>
      </c>
      <c r="B148" s="7" t="s">
        <v>412</v>
      </c>
      <c r="C148" s="158"/>
    </row>
    <row r="149" spans="1:9" ht="12" customHeight="1" x14ac:dyDescent="0.25">
      <c r="A149" s="13" t="s">
        <v>249</v>
      </c>
      <c r="B149" s="7" t="s">
        <v>418</v>
      </c>
      <c r="C149" s="158"/>
    </row>
    <row r="150" spans="1:9" ht="12" customHeight="1" thickBot="1" x14ac:dyDescent="0.3">
      <c r="A150" s="13" t="s">
        <v>416</v>
      </c>
      <c r="B150" s="7" t="s">
        <v>419</v>
      </c>
      <c r="C150" s="158"/>
    </row>
    <row r="151" spans="1:9" ht="12" customHeight="1" thickBot="1" x14ac:dyDescent="0.3">
      <c r="A151" s="18" t="s">
        <v>23</v>
      </c>
      <c r="B151" s="88" t="s">
        <v>420</v>
      </c>
      <c r="C151" s="319"/>
    </row>
    <row r="152" spans="1:9" ht="12" customHeight="1" thickBot="1" x14ac:dyDescent="0.3">
      <c r="A152" s="18" t="s">
        <v>24</v>
      </c>
      <c r="B152" s="88" t="s">
        <v>421</v>
      </c>
      <c r="C152" s="319"/>
    </row>
    <row r="153" spans="1:9" ht="15" customHeight="1" thickBot="1" x14ac:dyDescent="0.3">
      <c r="A153" s="18" t="s">
        <v>25</v>
      </c>
      <c r="B153" s="88" t="s">
        <v>423</v>
      </c>
      <c r="C153" s="274">
        <f>+C129+C133+C140+C145+C151+C152</f>
        <v>0</v>
      </c>
      <c r="F153" s="275"/>
      <c r="G153" s="276"/>
      <c r="H153" s="276"/>
      <c r="I153" s="276"/>
    </row>
    <row r="154" spans="1:9" s="264" customFormat="1" ht="12.95" customHeight="1" thickBot="1" x14ac:dyDescent="0.25">
      <c r="A154" s="186" t="s">
        <v>26</v>
      </c>
      <c r="B154" s="238" t="s">
        <v>422</v>
      </c>
      <c r="C154" s="274">
        <f>+C128+C153</f>
        <v>0</v>
      </c>
    </row>
    <row r="155" spans="1:9" ht="7.5" customHeight="1" x14ac:dyDescent="0.25"/>
    <row r="156" spans="1:9" x14ac:dyDescent="0.25">
      <c r="A156" s="701" t="s">
        <v>324</v>
      </c>
      <c r="B156" s="701"/>
      <c r="C156" s="701"/>
    </row>
    <row r="157" spans="1:9" ht="15" customHeight="1" thickBot="1" x14ac:dyDescent="0.3">
      <c r="A157" s="699" t="s">
        <v>132</v>
      </c>
      <c r="B157" s="699"/>
      <c r="C157" s="198" t="e">
        <f>C90</f>
        <v>#REF!</v>
      </c>
    </row>
    <row r="158" spans="1:9" ht="13.5" customHeight="1" thickBot="1" x14ac:dyDescent="0.3">
      <c r="A158" s="18">
        <v>1</v>
      </c>
      <c r="B158" s="23" t="s">
        <v>424</v>
      </c>
      <c r="C158" s="188" t="e">
        <f>+C62-C128</f>
        <v>#VALUE!</v>
      </c>
      <c r="D158" s="277"/>
    </row>
    <row r="159" spans="1:9" ht="27.75" customHeight="1" thickBot="1" x14ac:dyDescent="0.3">
      <c r="A159" s="18" t="s">
        <v>17</v>
      </c>
      <c r="B159" s="23" t="s">
        <v>430</v>
      </c>
      <c r="C159" s="188">
        <f>+C86-C153</f>
        <v>0</v>
      </c>
    </row>
  </sheetData>
  <customSheetViews>
    <customSheetView guid="{97FEE8B0-D789-49A2-9B6A-B24783AB39CA}" scale="130">
      <selection activeCell="C11" sqref="C11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..............................Önkormányzat
2017. ÉVI KÖLTSÉGVETÉS
KÖTELEZŐ FELADATAINAK MÉRLEGE &amp;R&amp;"Times New Roman CE,Félkövér dőlt"&amp;11 1.2. melléklet a ........./2017. (.......)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..............................Önkormányzat
2017. ÉVI KÖLTSÉGVETÉS
KÖTELEZŐ FELADATAINAK MÉRLEGE &amp;R&amp;"Times New Roman CE,Félkövér dőlt"&amp;11 1.2. melléklet a ........./2017. (.......)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159"/>
  <sheetViews>
    <sheetView topLeftCell="A22" zoomScale="130" zoomScaleNormal="130" zoomScaleSheetLayoutView="100" workbookViewId="0">
      <selection activeCell="C3" sqref="C3"/>
    </sheetView>
  </sheetViews>
  <sheetFormatPr defaultRowHeight="15.75" x14ac:dyDescent="0.25"/>
  <cols>
    <col min="1" max="1" width="9.5" style="239" customWidth="1"/>
    <col min="2" max="2" width="91.6640625" style="239" customWidth="1"/>
    <col min="3" max="3" width="21.6640625" style="240" customWidth="1"/>
    <col min="4" max="4" width="9" style="262" customWidth="1"/>
    <col min="5" max="16384" width="9.33203125" style="262"/>
  </cols>
  <sheetData>
    <row r="1" spans="1:3" ht="15.95" customHeight="1" x14ac:dyDescent="0.25">
      <c r="A1" s="696" t="s">
        <v>13</v>
      </c>
      <c r="B1" s="696"/>
      <c r="C1" s="696"/>
    </row>
    <row r="2" spans="1:3" ht="15.95" customHeight="1" thickBot="1" x14ac:dyDescent="0.3">
      <c r="A2" s="699" t="s">
        <v>130</v>
      </c>
      <c r="B2" s="699"/>
      <c r="C2" s="198" t="e">
        <f>'1.2.sz.mell.'!C2</f>
        <v>#REF!</v>
      </c>
    </row>
    <row r="3" spans="1:3" ht="38.1" customHeight="1" thickBot="1" x14ac:dyDescent="0.3">
      <c r="A3" s="21" t="s">
        <v>62</v>
      </c>
      <c r="B3" s="22" t="s">
        <v>15</v>
      </c>
      <c r="C3" s="35" t="str">
        <f>+CONCATENATE(LEFT(ÖSSZEFÜGGÉSEK!A5,4),". évi előirányzat")</f>
        <v>2018. évi előirányzat</v>
      </c>
    </row>
    <row r="4" spans="1:3" s="263" customFormat="1" ht="12" customHeight="1" thickBot="1" x14ac:dyDescent="0.25">
      <c r="A4" s="258"/>
      <c r="B4" s="259" t="s">
        <v>443</v>
      </c>
      <c r="C4" s="260" t="s">
        <v>444</v>
      </c>
    </row>
    <row r="5" spans="1:3" s="264" customFormat="1" ht="12" customHeight="1" thickBot="1" x14ac:dyDescent="0.25">
      <c r="A5" s="18" t="s">
        <v>16</v>
      </c>
      <c r="B5" s="19" t="s">
        <v>201</v>
      </c>
      <c r="C5" s="188">
        <f>+C6+C7+C8+C9+C10+C11</f>
        <v>0</v>
      </c>
    </row>
    <row r="6" spans="1:3" s="264" customFormat="1" ht="12" customHeight="1" x14ac:dyDescent="0.2">
      <c r="A6" s="13" t="s">
        <v>91</v>
      </c>
      <c r="B6" s="265" t="s">
        <v>202</v>
      </c>
      <c r="C6" s="191"/>
    </row>
    <row r="7" spans="1:3" s="264" customFormat="1" ht="12" customHeight="1" x14ac:dyDescent="0.2">
      <c r="A7" s="12" t="s">
        <v>92</v>
      </c>
      <c r="B7" s="266" t="s">
        <v>203</v>
      </c>
      <c r="C7" s="190"/>
    </row>
    <row r="8" spans="1:3" s="264" customFormat="1" ht="12" customHeight="1" x14ac:dyDescent="0.2">
      <c r="A8" s="12" t="s">
        <v>93</v>
      </c>
      <c r="B8" s="266" t="s">
        <v>497</v>
      </c>
      <c r="C8" s="190"/>
    </row>
    <row r="9" spans="1:3" s="264" customFormat="1" ht="12" customHeight="1" x14ac:dyDescent="0.2">
      <c r="A9" s="12" t="s">
        <v>94</v>
      </c>
      <c r="B9" s="266" t="s">
        <v>204</v>
      </c>
      <c r="C9" s="190"/>
    </row>
    <row r="10" spans="1:3" s="264" customFormat="1" ht="12" customHeight="1" x14ac:dyDescent="0.2">
      <c r="A10" s="12" t="s">
        <v>126</v>
      </c>
      <c r="B10" s="184" t="s">
        <v>382</v>
      </c>
      <c r="C10" s="190"/>
    </row>
    <row r="11" spans="1:3" s="264" customFormat="1" ht="12" customHeight="1" thickBot="1" x14ac:dyDescent="0.25">
      <c r="A11" s="14" t="s">
        <v>95</v>
      </c>
      <c r="B11" s="185" t="s">
        <v>383</v>
      </c>
      <c r="C11" s="190"/>
    </row>
    <row r="12" spans="1:3" s="264" customFormat="1" ht="12" customHeight="1" thickBot="1" x14ac:dyDescent="0.25">
      <c r="A12" s="18" t="s">
        <v>17</v>
      </c>
      <c r="B12" s="183" t="s">
        <v>205</v>
      </c>
      <c r="C12" s="188">
        <f>+C13+C14+C15+C16+C17</f>
        <v>0</v>
      </c>
    </row>
    <row r="13" spans="1:3" s="264" customFormat="1" ht="12" customHeight="1" x14ac:dyDescent="0.2">
      <c r="A13" s="13" t="s">
        <v>97</v>
      </c>
      <c r="B13" s="265" t="s">
        <v>206</v>
      </c>
      <c r="C13" s="191"/>
    </row>
    <row r="14" spans="1:3" s="264" customFormat="1" ht="12" customHeight="1" x14ac:dyDescent="0.2">
      <c r="A14" s="12" t="s">
        <v>98</v>
      </c>
      <c r="B14" s="266" t="s">
        <v>207</v>
      </c>
      <c r="C14" s="190"/>
    </row>
    <row r="15" spans="1:3" s="264" customFormat="1" ht="12" customHeight="1" x14ac:dyDescent="0.2">
      <c r="A15" s="12" t="s">
        <v>99</v>
      </c>
      <c r="B15" s="266" t="s">
        <v>374</v>
      </c>
      <c r="C15" s="190"/>
    </row>
    <row r="16" spans="1:3" s="264" customFormat="1" ht="12" customHeight="1" x14ac:dyDescent="0.2">
      <c r="A16" s="12" t="s">
        <v>100</v>
      </c>
      <c r="B16" s="266" t="s">
        <v>375</v>
      </c>
      <c r="C16" s="190"/>
    </row>
    <row r="17" spans="1:3" s="264" customFormat="1" ht="12" customHeight="1" x14ac:dyDescent="0.2">
      <c r="A17" s="12" t="s">
        <v>101</v>
      </c>
      <c r="B17" s="266" t="s">
        <v>208</v>
      </c>
      <c r="C17" s="190"/>
    </row>
    <row r="18" spans="1:3" s="264" customFormat="1" ht="12" customHeight="1" thickBot="1" x14ac:dyDescent="0.25">
      <c r="A18" s="14" t="s">
        <v>110</v>
      </c>
      <c r="B18" s="185" t="s">
        <v>209</v>
      </c>
      <c r="C18" s="192"/>
    </row>
    <row r="19" spans="1:3" s="264" customFormat="1" ht="12" customHeight="1" thickBot="1" x14ac:dyDescent="0.25">
      <c r="A19" s="18" t="s">
        <v>18</v>
      </c>
      <c r="B19" s="19" t="s">
        <v>210</v>
      </c>
      <c r="C19" s="188">
        <f>+C20+C21+C22+C23+C24</f>
        <v>0</v>
      </c>
    </row>
    <row r="20" spans="1:3" s="264" customFormat="1" ht="12" customHeight="1" x14ac:dyDescent="0.2">
      <c r="A20" s="13" t="s">
        <v>80</v>
      </c>
      <c r="B20" s="265" t="s">
        <v>211</v>
      </c>
      <c r="C20" s="191"/>
    </row>
    <row r="21" spans="1:3" s="264" customFormat="1" ht="12" customHeight="1" x14ac:dyDescent="0.2">
      <c r="A21" s="12" t="s">
        <v>81</v>
      </c>
      <c r="B21" s="266" t="s">
        <v>212</v>
      </c>
      <c r="C21" s="190"/>
    </row>
    <row r="22" spans="1:3" s="264" customFormat="1" ht="12" customHeight="1" x14ac:dyDescent="0.2">
      <c r="A22" s="12" t="s">
        <v>82</v>
      </c>
      <c r="B22" s="266" t="s">
        <v>376</v>
      </c>
      <c r="C22" s="190"/>
    </row>
    <row r="23" spans="1:3" s="264" customFormat="1" ht="12" customHeight="1" x14ac:dyDescent="0.2">
      <c r="A23" s="12" t="s">
        <v>83</v>
      </c>
      <c r="B23" s="266" t="s">
        <v>377</v>
      </c>
      <c r="C23" s="190"/>
    </row>
    <row r="24" spans="1:3" s="264" customFormat="1" ht="12" customHeight="1" x14ac:dyDescent="0.2">
      <c r="A24" s="12" t="s">
        <v>147</v>
      </c>
      <c r="B24" s="266" t="s">
        <v>213</v>
      </c>
      <c r="C24" s="190"/>
    </row>
    <row r="25" spans="1:3" s="264" customFormat="1" ht="12" customHeight="1" thickBot="1" x14ac:dyDescent="0.25">
      <c r="A25" s="14" t="s">
        <v>148</v>
      </c>
      <c r="B25" s="267" t="s">
        <v>214</v>
      </c>
      <c r="C25" s="192"/>
    </row>
    <row r="26" spans="1:3" s="264" customFormat="1" ht="12" customHeight="1" thickBot="1" x14ac:dyDescent="0.25">
      <c r="A26" s="18" t="s">
        <v>149</v>
      </c>
      <c r="B26" s="19" t="s">
        <v>498</v>
      </c>
      <c r="C26" s="194">
        <f>SUM(C27:C33)</f>
        <v>0</v>
      </c>
    </row>
    <row r="27" spans="1:3" s="264" customFormat="1" ht="12" customHeight="1" x14ac:dyDescent="0.2">
      <c r="A27" s="13" t="s">
        <v>216</v>
      </c>
      <c r="B27" s="265" t="s">
        <v>502</v>
      </c>
      <c r="C27" s="191"/>
    </row>
    <row r="28" spans="1:3" s="264" customFormat="1" ht="12" customHeight="1" x14ac:dyDescent="0.2">
      <c r="A28" s="12" t="s">
        <v>217</v>
      </c>
      <c r="B28" s="266" t="s">
        <v>503</v>
      </c>
      <c r="C28" s="190"/>
    </row>
    <row r="29" spans="1:3" s="264" customFormat="1" ht="12" customHeight="1" x14ac:dyDescent="0.2">
      <c r="A29" s="12" t="s">
        <v>218</v>
      </c>
      <c r="B29" s="266" t="s">
        <v>504</v>
      </c>
      <c r="C29" s="190"/>
    </row>
    <row r="30" spans="1:3" s="264" customFormat="1" ht="12" customHeight="1" x14ac:dyDescent="0.2">
      <c r="A30" s="12" t="s">
        <v>219</v>
      </c>
      <c r="B30" s="266" t="s">
        <v>505</v>
      </c>
      <c r="C30" s="190"/>
    </row>
    <row r="31" spans="1:3" s="264" customFormat="1" ht="12" customHeight="1" x14ac:dyDescent="0.2">
      <c r="A31" s="12" t="s">
        <v>499</v>
      </c>
      <c r="B31" s="266" t="s">
        <v>220</v>
      </c>
      <c r="C31" s="190"/>
    </row>
    <row r="32" spans="1:3" s="264" customFormat="1" ht="12" customHeight="1" x14ac:dyDescent="0.2">
      <c r="A32" s="12" t="s">
        <v>500</v>
      </c>
      <c r="B32" s="266" t="s">
        <v>221</v>
      </c>
      <c r="C32" s="190"/>
    </row>
    <row r="33" spans="1:3" s="264" customFormat="1" ht="12" customHeight="1" thickBot="1" x14ac:dyDescent="0.25">
      <c r="A33" s="14" t="s">
        <v>501</v>
      </c>
      <c r="B33" s="336" t="s">
        <v>222</v>
      </c>
      <c r="C33" s="192"/>
    </row>
    <row r="34" spans="1:3" s="264" customFormat="1" ht="12" customHeight="1" thickBot="1" x14ac:dyDescent="0.25">
      <c r="A34" s="18" t="s">
        <v>20</v>
      </c>
      <c r="B34" s="19" t="s">
        <v>384</v>
      </c>
      <c r="C34" s="188">
        <f>SUM(C35:C45)</f>
        <v>0</v>
      </c>
    </row>
    <row r="35" spans="1:3" s="264" customFormat="1" ht="12" customHeight="1" x14ac:dyDescent="0.2">
      <c r="A35" s="13" t="s">
        <v>84</v>
      </c>
      <c r="B35" s="265" t="s">
        <v>225</v>
      </c>
      <c r="C35" s="191"/>
    </row>
    <row r="36" spans="1:3" s="264" customFormat="1" ht="12" customHeight="1" x14ac:dyDescent="0.2">
      <c r="A36" s="12" t="s">
        <v>85</v>
      </c>
      <c r="B36" s="266" t="s">
        <v>226</v>
      </c>
      <c r="C36" s="190"/>
    </row>
    <row r="37" spans="1:3" s="264" customFormat="1" ht="12" customHeight="1" x14ac:dyDescent="0.2">
      <c r="A37" s="12" t="s">
        <v>86</v>
      </c>
      <c r="B37" s="266" t="s">
        <v>227</v>
      </c>
      <c r="C37" s="190"/>
    </row>
    <row r="38" spans="1:3" s="264" customFormat="1" ht="12" customHeight="1" x14ac:dyDescent="0.2">
      <c r="A38" s="12" t="s">
        <v>151</v>
      </c>
      <c r="B38" s="266" t="s">
        <v>228</v>
      </c>
      <c r="C38" s="190"/>
    </row>
    <row r="39" spans="1:3" s="264" customFormat="1" ht="12" customHeight="1" x14ac:dyDescent="0.2">
      <c r="A39" s="12" t="s">
        <v>152</v>
      </c>
      <c r="B39" s="266" t="s">
        <v>229</v>
      </c>
      <c r="C39" s="190"/>
    </row>
    <row r="40" spans="1:3" s="264" customFormat="1" ht="12" customHeight="1" x14ac:dyDescent="0.2">
      <c r="A40" s="12" t="s">
        <v>153</v>
      </c>
      <c r="B40" s="266" t="s">
        <v>230</v>
      </c>
      <c r="C40" s="190"/>
    </row>
    <row r="41" spans="1:3" s="264" customFormat="1" ht="12" customHeight="1" x14ac:dyDescent="0.2">
      <c r="A41" s="12" t="s">
        <v>154</v>
      </c>
      <c r="B41" s="266" t="s">
        <v>231</v>
      </c>
      <c r="C41" s="190"/>
    </row>
    <row r="42" spans="1:3" s="264" customFormat="1" ht="12" customHeight="1" x14ac:dyDescent="0.2">
      <c r="A42" s="12" t="s">
        <v>155</v>
      </c>
      <c r="B42" s="266" t="s">
        <v>506</v>
      </c>
      <c r="C42" s="190"/>
    </row>
    <row r="43" spans="1:3" s="264" customFormat="1" ht="12" customHeight="1" x14ac:dyDescent="0.2">
      <c r="A43" s="12" t="s">
        <v>223</v>
      </c>
      <c r="B43" s="266" t="s">
        <v>233</v>
      </c>
      <c r="C43" s="193"/>
    </row>
    <row r="44" spans="1:3" s="264" customFormat="1" ht="12" customHeight="1" x14ac:dyDescent="0.2">
      <c r="A44" s="14" t="s">
        <v>224</v>
      </c>
      <c r="B44" s="267" t="s">
        <v>386</v>
      </c>
      <c r="C44" s="252"/>
    </row>
    <row r="45" spans="1:3" s="264" customFormat="1" ht="12" customHeight="1" thickBot="1" x14ac:dyDescent="0.25">
      <c r="A45" s="14" t="s">
        <v>385</v>
      </c>
      <c r="B45" s="185" t="s">
        <v>234</v>
      </c>
      <c r="C45" s="252"/>
    </row>
    <row r="46" spans="1:3" s="264" customFormat="1" ht="12" customHeight="1" thickBot="1" x14ac:dyDescent="0.25">
      <c r="A46" s="18" t="s">
        <v>21</v>
      </c>
      <c r="B46" s="19" t="s">
        <v>235</v>
      </c>
      <c r="C46" s="188">
        <f>SUM(C47:C51)</f>
        <v>0</v>
      </c>
    </row>
    <row r="47" spans="1:3" s="264" customFormat="1" ht="12" customHeight="1" x14ac:dyDescent="0.2">
      <c r="A47" s="13" t="s">
        <v>87</v>
      </c>
      <c r="B47" s="265" t="s">
        <v>239</v>
      </c>
      <c r="C47" s="303"/>
    </row>
    <row r="48" spans="1:3" s="264" customFormat="1" ht="12" customHeight="1" x14ac:dyDescent="0.2">
      <c r="A48" s="12" t="s">
        <v>88</v>
      </c>
      <c r="B48" s="266" t="s">
        <v>240</v>
      </c>
      <c r="C48" s="193"/>
    </row>
    <row r="49" spans="1:3" s="264" customFormat="1" ht="12" customHeight="1" x14ac:dyDescent="0.2">
      <c r="A49" s="12" t="s">
        <v>236</v>
      </c>
      <c r="B49" s="266" t="s">
        <v>241</v>
      </c>
      <c r="C49" s="193"/>
    </row>
    <row r="50" spans="1:3" s="264" customFormat="1" ht="12" customHeight="1" x14ac:dyDescent="0.2">
      <c r="A50" s="12" t="s">
        <v>237</v>
      </c>
      <c r="B50" s="266" t="s">
        <v>242</v>
      </c>
      <c r="C50" s="193"/>
    </row>
    <row r="51" spans="1:3" s="264" customFormat="1" ht="12" customHeight="1" thickBot="1" x14ac:dyDescent="0.25">
      <c r="A51" s="14" t="s">
        <v>238</v>
      </c>
      <c r="B51" s="185" t="s">
        <v>243</v>
      </c>
      <c r="C51" s="252"/>
    </row>
    <row r="52" spans="1:3" s="264" customFormat="1" ht="12" customHeight="1" thickBot="1" x14ac:dyDescent="0.25">
      <c r="A52" s="18" t="s">
        <v>156</v>
      </c>
      <c r="B52" s="19" t="s">
        <v>244</v>
      </c>
      <c r="C52" s="188">
        <f>SUM(C53:C55)</f>
        <v>0</v>
      </c>
    </row>
    <row r="53" spans="1:3" s="264" customFormat="1" ht="12" customHeight="1" x14ac:dyDescent="0.2">
      <c r="A53" s="13" t="s">
        <v>89</v>
      </c>
      <c r="B53" s="265" t="s">
        <v>245</v>
      </c>
      <c r="C53" s="191"/>
    </row>
    <row r="54" spans="1:3" s="264" customFormat="1" ht="12" customHeight="1" x14ac:dyDescent="0.2">
      <c r="A54" s="12" t="s">
        <v>90</v>
      </c>
      <c r="B54" s="266" t="s">
        <v>378</v>
      </c>
      <c r="C54" s="190"/>
    </row>
    <row r="55" spans="1:3" s="264" customFormat="1" ht="12" customHeight="1" x14ac:dyDescent="0.2">
      <c r="A55" s="12" t="s">
        <v>248</v>
      </c>
      <c r="B55" s="266" t="s">
        <v>246</v>
      </c>
      <c r="C55" s="190"/>
    </row>
    <row r="56" spans="1:3" s="264" customFormat="1" ht="12" customHeight="1" thickBot="1" x14ac:dyDescent="0.25">
      <c r="A56" s="14" t="s">
        <v>249</v>
      </c>
      <c r="B56" s="185" t="s">
        <v>247</v>
      </c>
      <c r="C56" s="192"/>
    </row>
    <row r="57" spans="1:3" s="264" customFormat="1" ht="12" customHeight="1" thickBot="1" x14ac:dyDescent="0.25">
      <c r="A57" s="18" t="s">
        <v>23</v>
      </c>
      <c r="B57" s="183" t="s">
        <v>250</v>
      </c>
      <c r="C57" s="188">
        <f>SUM(C58:C60)</f>
        <v>0</v>
      </c>
    </row>
    <row r="58" spans="1:3" s="264" customFormat="1" ht="12" customHeight="1" x14ac:dyDescent="0.2">
      <c r="A58" s="13" t="s">
        <v>157</v>
      </c>
      <c r="B58" s="265" t="s">
        <v>252</v>
      </c>
      <c r="C58" s="193"/>
    </row>
    <row r="59" spans="1:3" s="264" customFormat="1" ht="12" customHeight="1" x14ac:dyDescent="0.2">
      <c r="A59" s="12" t="s">
        <v>158</v>
      </c>
      <c r="B59" s="266" t="s">
        <v>379</v>
      </c>
      <c r="C59" s="193"/>
    </row>
    <row r="60" spans="1:3" s="264" customFormat="1" ht="12" customHeight="1" x14ac:dyDescent="0.2">
      <c r="A60" s="12" t="s">
        <v>183</v>
      </c>
      <c r="B60" s="266" t="s">
        <v>253</v>
      </c>
      <c r="C60" s="193"/>
    </row>
    <row r="61" spans="1:3" s="264" customFormat="1" ht="12" customHeight="1" thickBot="1" x14ac:dyDescent="0.25">
      <c r="A61" s="14" t="s">
        <v>251</v>
      </c>
      <c r="B61" s="185" t="s">
        <v>254</v>
      </c>
      <c r="C61" s="193"/>
    </row>
    <row r="62" spans="1:3" s="264" customFormat="1" ht="12" customHeight="1" thickBot="1" x14ac:dyDescent="0.25">
      <c r="A62" s="320" t="s">
        <v>426</v>
      </c>
      <c r="B62" s="19" t="s">
        <v>255</v>
      </c>
      <c r="C62" s="194">
        <f>+C5+C12+C19+C26+C34+C46+C52+C57</f>
        <v>0</v>
      </c>
    </row>
    <row r="63" spans="1:3" s="264" customFormat="1" ht="12" customHeight="1" thickBot="1" x14ac:dyDescent="0.25">
      <c r="A63" s="305" t="s">
        <v>256</v>
      </c>
      <c r="B63" s="183" t="s">
        <v>257</v>
      </c>
      <c r="C63" s="188">
        <f>SUM(C64:C66)</f>
        <v>0</v>
      </c>
    </row>
    <row r="64" spans="1:3" s="264" customFormat="1" ht="12" customHeight="1" x14ac:dyDescent="0.2">
      <c r="A64" s="13" t="s">
        <v>288</v>
      </c>
      <c r="B64" s="265" t="s">
        <v>258</v>
      </c>
      <c r="C64" s="193"/>
    </row>
    <row r="65" spans="1:3" s="264" customFormat="1" ht="12" customHeight="1" x14ac:dyDescent="0.2">
      <c r="A65" s="12" t="s">
        <v>297</v>
      </c>
      <c r="B65" s="266" t="s">
        <v>259</v>
      </c>
      <c r="C65" s="193"/>
    </row>
    <row r="66" spans="1:3" s="264" customFormat="1" ht="12" customHeight="1" thickBot="1" x14ac:dyDescent="0.25">
      <c r="A66" s="14" t="s">
        <v>298</v>
      </c>
      <c r="B66" s="314" t="s">
        <v>411</v>
      </c>
      <c r="C66" s="193"/>
    </row>
    <row r="67" spans="1:3" s="264" customFormat="1" ht="12" customHeight="1" thickBot="1" x14ac:dyDescent="0.25">
      <c r="A67" s="305" t="s">
        <v>261</v>
      </c>
      <c r="B67" s="183" t="s">
        <v>262</v>
      </c>
      <c r="C67" s="188">
        <f>SUM(C68:C71)</f>
        <v>0</v>
      </c>
    </row>
    <row r="68" spans="1:3" s="264" customFormat="1" ht="12" customHeight="1" x14ac:dyDescent="0.2">
      <c r="A68" s="13" t="s">
        <v>127</v>
      </c>
      <c r="B68" s="265" t="s">
        <v>263</v>
      </c>
      <c r="C68" s="193"/>
    </row>
    <row r="69" spans="1:3" s="264" customFormat="1" ht="12" customHeight="1" x14ac:dyDescent="0.2">
      <c r="A69" s="12" t="s">
        <v>128</v>
      </c>
      <c r="B69" s="266" t="s">
        <v>264</v>
      </c>
      <c r="C69" s="193"/>
    </row>
    <row r="70" spans="1:3" s="264" customFormat="1" ht="12" customHeight="1" x14ac:dyDescent="0.2">
      <c r="A70" s="12" t="s">
        <v>289</v>
      </c>
      <c r="B70" s="266" t="s">
        <v>265</v>
      </c>
      <c r="C70" s="193"/>
    </row>
    <row r="71" spans="1:3" s="264" customFormat="1" ht="12" customHeight="1" thickBot="1" x14ac:dyDescent="0.25">
      <c r="A71" s="14" t="s">
        <v>290</v>
      </c>
      <c r="B71" s="185" t="s">
        <v>266</v>
      </c>
      <c r="C71" s="193"/>
    </row>
    <row r="72" spans="1:3" s="264" customFormat="1" ht="12" customHeight="1" thickBot="1" x14ac:dyDescent="0.25">
      <c r="A72" s="305" t="s">
        <v>267</v>
      </c>
      <c r="B72" s="183" t="s">
        <v>268</v>
      </c>
      <c r="C72" s="188">
        <f>SUM(C73:C74)</f>
        <v>0</v>
      </c>
    </row>
    <row r="73" spans="1:3" s="264" customFormat="1" ht="12" customHeight="1" x14ac:dyDescent="0.2">
      <c r="A73" s="13" t="s">
        <v>291</v>
      </c>
      <c r="B73" s="265" t="s">
        <v>269</v>
      </c>
      <c r="C73" s="193"/>
    </row>
    <row r="74" spans="1:3" s="264" customFormat="1" ht="12" customHeight="1" thickBot="1" x14ac:dyDescent="0.25">
      <c r="A74" s="14" t="s">
        <v>292</v>
      </c>
      <c r="B74" s="185" t="s">
        <v>270</v>
      </c>
      <c r="C74" s="193"/>
    </row>
    <row r="75" spans="1:3" s="264" customFormat="1" ht="12" customHeight="1" thickBot="1" x14ac:dyDescent="0.25">
      <c r="A75" s="305" t="s">
        <v>271</v>
      </c>
      <c r="B75" s="183" t="s">
        <v>272</v>
      </c>
      <c r="C75" s="188">
        <f>SUM(C76:C78)</f>
        <v>0</v>
      </c>
    </row>
    <row r="76" spans="1:3" s="264" customFormat="1" ht="12" customHeight="1" x14ac:dyDescent="0.2">
      <c r="A76" s="13" t="s">
        <v>293</v>
      </c>
      <c r="B76" s="265" t="s">
        <v>273</v>
      </c>
      <c r="C76" s="193"/>
    </row>
    <row r="77" spans="1:3" s="264" customFormat="1" ht="12" customHeight="1" x14ac:dyDescent="0.2">
      <c r="A77" s="12" t="s">
        <v>294</v>
      </c>
      <c r="B77" s="266" t="s">
        <v>274</v>
      </c>
      <c r="C77" s="193"/>
    </row>
    <row r="78" spans="1:3" s="264" customFormat="1" ht="12" customHeight="1" thickBot="1" x14ac:dyDescent="0.25">
      <c r="A78" s="14" t="s">
        <v>295</v>
      </c>
      <c r="B78" s="185" t="s">
        <v>275</v>
      </c>
      <c r="C78" s="193"/>
    </row>
    <row r="79" spans="1:3" s="264" customFormat="1" ht="12" customHeight="1" thickBot="1" x14ac:dyDescent="0.25">
      <c r="A79" s="305" t="s">
        <v>276</v>
      </c>
      <c r="B79" s="183" t="s">
        <v>296</v>
      </c>
      <c r="C79" s="188">
        <f>SUM(C80:C83)</f>
        <v>0</v>
      </c>
    </row>
    <row r="80" spans="1:3" s="264" customFormat="1" ht="12" customHeight="1" x14ac:dyDescent="0.2">
      <c r="A80" s="268" t="s">
        <v>277</v>
      </c>
      <c r="B80" s="265" t="s">
        <v>278</v>
      </c>
      <c r="C80" s="193"/>
    </row>
    <row r="81" spans="1:3" s="264" customFormat="1" ht="12" customHeight="1" x14ac:dyDescent="0.2">
      <c r="A81" s="269" t="s">
        <v>279</v>
      </c>
      <c r="B81" s="266" t="s">
        <v>280</v>
      </c>
      <c r="C81" s="193"/>
    </row>
    <row r="82" spans="1:3" s="264" customFormat="1" ht="12" customHeight="1" x14ac:dyDescent="0.2">
      <c r="A82" s="269" t="s">
        <v>281</v>
      </c>
      <c r="B82" s="266" t="s">
        <v>282</v>
      </c>
      <c r="C82" s="193"/>
    </row>
    <row r="83" spans="1:3" s="264" customFormat="1" ht="12" customHeight="1" thickBot="1" x14ac:dyDescent="0.25">
      <c r="A83" s="270" t="s">
        <v>283</v>
      </c>
      <c r="B83" s="185" t="s">
        <v>284</v>
      </c>
      <c r="C83" s="193"/>
    </row>
    <row r="84" spans="1:3" s="264" customFormat="1" ht="12" customHeight="1" thickBot="1" x14ac:dyDescent="0.25">
      <c r="A84" s="305" t="s">
        <v>285</v>
      </c>
      <c r="B84" s="183" t="s">
        <v>425</v>
      </c>
      <c r="C84" s="304"/>
    </row>
    <row r="85" spans="1:3" s="264" customFormat="1" ht="13.5" customHeight="1" thickBot="1" x14ac:dyDescent="0.25">
      <c r="A85" s="305" t="s">
        <v>287</v>
      </c>
      <c r="B85" s="183" t="s">
        <v>286</v>
      </c>
      <c r="C85" s="304"/>
    </row>
    <row r="86" spans="1:3" s="264" customFormat="1" ht="15.75" customHeight="1" thickBot="1" x14ac:dyDescent="0.25">
      <c r="A86" s="305" t="s">
        <v>299</v>
      </c>
      <c r="B86" s="271" t="s">
        <v>428</v>
      </c>
      <c r="C86" s="194">
        <f>+C63+C67+C72+C75+C79+C85+C84</f>
        <v>0</v>
      </c>
    </row>
    <row r="87" spans="1:3" s="264" customFormat="1" ht="16.5" customHeight="1" thickBot="1" x14ac:dyDescent="0.25">
      <c r="A87" s="306" t="s">
        <v>427</v>
      </c>
      <c r="B87" s="272" t="s">
        <v>429</v>
      </c>
      <c r="C87" s="194">
        <f>+C62+C86</f>
        <v>0</v>
      </c>
    </row>
    <row r="88" spans="1:3" s="264" customFormat="1" ht="83.25" customHeight="1" x14ac:dyDescent="0.2">
      <c r="A88" s="3"/>
      <c r="B88" s="4"/>
      <c r="C88" s="195"/>
    </row>
    <row r="89" spans="1:3" ht="16.5" customHeight="1" x14ac:dyDescent="0.25">
      <c r="A89" s="696" t="s">
        <v>45</v>
      </c>
      <c r="B89" s="696"/>
      <c r="C89" s="696"/>
    </row>
    <row r="90" spans="1:3" s="273" customFormat="1" ht="16.5" customHeight="1" thickBot="1" x14ac:dyDescent="0.3">
      <c r="A90" s="700" t="s">
        <v>131</v>
      </c>
      <c r="B90" s="700"/>
      <c r="C90" s="101" t="e">
        <f>C2</f>
        <v>#REF!</v>
      </c>
    </row>
    <row r="91" spans="1:3" ht="38.1" customHeight="1" thickBot="1" x14ac:dyDescent="0.3">
      <c r="A91" s="21" t="s">
        <v>62</v>
      </c>
      <c r="B91" s="22" t="s">
        <v>46</v>
      </c>
      <c r="C91" s="35" t="str">
        <f>+C3</f>
        <v>2018. évi előirányzat</v>
      </c>
    </row>
    <row r="92" spans="1:3" s="263" customFormat="1" ht="12" customHeight="1" thickBot="1" x14ac:dyDescent="0.25">
      <c r="A92" s="28"/>
      <c r="B92" s="29" t="s">
        <v>443</v>
      </c>
      <c r="C92" s="30" t="s">
        <v>444</v>
      </c>
    </row>
    <row r="93" spans="1:3" ht="12" customHeight="1" thickBot="1" x14ac:dyDescent="0.3">
      <c r="A93" s="20" t="s">
        <v>16</v>
      </c>
      <c r="B93" s="24" t="s">
        <v>387</v>
      </c>
      <c r="C93" s="187">
        <f>C94+C95+C96+C97+C98+C111</f>
        <v>0</v>
      </c>
    </row>
    <row r="94" spans="1:3" ht="12" customHeight="1" x14ac:dyDescent="0.25">
      <c r="A94" s="15" t="s">
        <v>91</v>
      </c>
      <c r="B94" s="8" t="s">
        <v>47</v>
      </c>
      <c r="C94" s="189"/>
    </row>
    <row r="95" spans="1:3" ht="12" customHeight="1" x14ac:dyDescent="0.25">
      <c r="A95" s="12" t="s">
        <v>92</v>
      </c>
      <c r="B95" s="6" t="s">
        <v>159</v>
      </c>
      <c r="C95" s="190"/>
    </row>
    <row r="96" spans="1:3" ht="12" customHeight="1" x14ac:dyDescent="0.25">
      <c r="A96" s="12" t="s">
        <v>93</v>
      </c>
      <c r="B96" s="6" t="s">
        <v>124</v>
      </c>
      <c r="C96" s="192"/>
    </row>
    <row r="97" spans="1:3" ht="12" customHeight="1" x14ac:dyDescent="0.25">
      <c r="A97" s="12" t="s">
        <v>94</v>
      </c>
      <c r="B97" s="9" t="s">
        <v>160</v>
      </c>
      <c r="C97" s="192"/>
    </row>
    <row r="98" spans="1:3" ht="12" customHeight="1" x14ac:dyDescent="0.25">
      <c r="A98" s="12" t="s">
        <v>105</v>
      </c>
      <c r="B98" s="17" t="s">
        <v>161</v>
      </c>
      <c r="C98" s="192"/>
    </row>
    <row r="99" spans="1:3" ht="12" customHeight="1" x14ac:dyDescent="0.25">
      <c r="A99" s="12" t="s">
        <v>95</v>
      </c>
      <c r="B99" s="6" t="s">
        <v>392</v>
      </c>
      <c r="C99" s="192"/>
    </row>
    <row r="100" spans="1:3" ht="12" customHeight="1" x14ac:dyDescent="0.25">
      <c r="A100" s="12" t="s">
        <v>96</v>
      </c>
      <c r="B100" s="106" t="s">
        <v>391</v>
      </c>
      <c r="C100" s="192"/>
    </row>
    <row r="101" spans="1:3" ht="12" customHeight="1" x14ac:dyDescent="0.25">
      <c r="A101" s="12" t="s">
        <v>106</v>
      </c>
      <c r="B101" s="106" t="s">
        <v>390</v>
      </c>
      <c r="C101" s="192"/>
    </row>
    <row r="102" spans="1:3" ht="12" customHeight="1" x14ac:dyDescent="0.25">
      <c r="A102" s="12" t="s">
        <v>107</v>
      </c>
      <c r="B102" s="104" t="s">
        <v>302</v>
      </c>
      <c r="C102" s="192"/>
    </row>
    <row r="103" spans="1:3" ht="12" customHeight="1" x14ac:dyDescent="0.25">
      <c r="A103" s="12" t="s">
        <v>108</v>
      </c>
      <c r="B103" s="105" t="s">
        <v>303</v>
      </c>
      <c r="C103" s="192"/>
    </row>
    <row r="104" spans="1:3" ht="12" customHeight="1" x14ac:dyDescent="0.25">
      <c r="A104" s="12" t="s">
        <v>109</v>
      </c>
      <c r="B104" s="105" t="s">
        <v>304</v>
      </c>
      <c r="C104" s="192"/>
    </row>
    <row r="105" spans="1:3" ht="12" customHeight="1" x14ac:dyDescent="0.25">
      <c r="A105" s="12" t="s">
        <v>111</v>
      </c>
      <c r="B105" s="104" t="s">
        <v>305</v>
      </c>
      <c r="C105" s="192"/>
    </row>
    <row r="106" spans="1:3" ht="12" customHeight="1" x14ac:dyDescent="0.25">
      <c r="A106" s="12" t="s">
        <v>162</v>
      </c>
      <c r="B106" s="104" t="s">
        <v>306</v>
      </c>
      <c r="C106" s="192"/>
    </row>
    <row r="107" spans="1:3" ht="12" customHeight="1" x14ac:dyDescent="0.25">
      <c r="A107" s="12" t="s">
        <v>300</v>
      </c>
      <c r="B107" s="105" t="s">
        <v>307</v>
      </c>
      <c r="C107" s="192"/>
    </row>
    <row r="108" spans="1:3" ht="12" customHeight="1" x14ac:dyDescent="0.25">
      <c r="A108" s="11" t="s">
        <v>301</v>
      </c>
      <c r="B108" s="106" t="s">
        <v>308</v>
      </c>
      <c r="C108" s="192"/>
    </row>
    <row r="109" spans="1:3" ht="12" customHeight="1" x14ac:dyDescent="0.25">
      <c r="A109" s="12" t="s">
        <v>388</v>
      </c>
      <c r="B109" s="106" t="s">
        <v>309</v>
      </c>
      <c r="C109" s="192"/>
    </row>
    <row r="110" spans="1:3" ht="12" customHeight="1" x14ac:dyDescent="0.25">
      <c r="A110" s="14" t="s">
        <v>389</v>
      </c>
      <c r="B110" s="106" t="s">
        <v>310</v>
      </c>
      <c r="C110" s="192"/>
    </row>
    <row r="111" spans="1:3" ht="12" customHeight="1" x14ac:dyDescent="0.25">
      <c r="A111" s="12" t="s">
        <v>393</v>
      </c>
      <c r="B111" s="9" t="s">
        <v>48</v>
      </c>
      <c r="C111" s="190"/>
    </row>
    <row r="112" spans="1:3" ht="12" customHeight="1" x14ac:dyDescent="0.25">
      <c r="A112" s="12" t="s">
        <v>394</v>
      </c>
      <c r="B112" s="6" t="s">
        <v>396</v>
      </c>
      <c r="C112" s="190"/>
    </row>
    <row r="113" spans="1:3" ht="12" customHeight="1" thickBot="1" x14ac:dyDescent="0.3">
      <c r="A113" s="16" t="s">
        <v>395</v>
      </c>
      <c r="B113" s="318" t="s">
        <v>397</v>
      </c>
      <c r="C113" s="196"/>
    </row>
    <row r="114" spans="1:3" ht="12" customHeight="1" thickBot="1" x14ac:dyDescent="0.3">
      <c r="A114" s="315" t="s">
        <v>17</v>
      </c>
      <c r="B114" s="316" t="s">
        <v>311</v>
      </c>
      <c r="C114" s="317">
        <f>+C115+C117+C119</f>
        <v>0</v>
      </c>
    </row>
    <row r="115" spans="1:3" ht="12" customHeight="1" x14ac:dyDescent="0.25">
      <c r="A115" s="13" t="s">
        <v>97</v>
      </c>
      <c r="B115" s="6" t="s">
        <v>182</v>
      </c>
      <c r="C115" s="191"/>
    </row>
    <row r="116" spans="1:3" ht="12" customHeight="1" x14ac:dyDescent="0.25">
      <c r="A116" s="13" t="s">
        <v>98</v>
      </c>
      <c r="B116" s="10" t="s">
        <v>315</v>
      </c>
      <c r="C116" s="191"/>
    </row>
    <row r="117" spans="1:3" ht="12" customHeight="1" x14ac:dyDescent="0.25">
      <c r="A117" s="13" t="s">
        <v>99</v>
      </c>
      <c r="B117" s="10" t="s">
        <v>163</v>
      </c>
      <c r="C117" s="190"/>
    </row>
    <row r="118" spans="1:3" ht="12" customHeight="1" x14ac:dyDescent="0.25">
      <c r="A118" s="13" t="s">
        <v>100</v>
      </c>
      <c r="B118" s="10" t="s">
        <v>316</v>
      </c>
      <c r="C118" s="158"/>
    </row>
    <row r="119" spans="1:3" ht="12" customHeight="1" x14ac:dyDescent="0.25">
      <c r="A119" s="13" t="s">
        <v>101</v>
      </c>
      <c r="B119" s="185" t="s">
        <v>184</v>
      </c>
      <c r="C119" s="158"/>
    </row>
    <row r="120" spans="1:3" ht="12" customHeight="1" x14ac:dyDescent="0.25">
      <c r="A120" s="13" t="s">
        <v>110</v>
      </c>
      <c r="B120" s="184" t="s">
        <v>380</v>
      </c>
      <c r="C120" s="158"/>
    </row>
    <row r="121" spans="1:3" ht="12" customHeight="1" x14ac:dyDescent="0.25">
      <c r="A121" s="13" t="s">
        <v>112</v>
      </c>
      <c r="B121" s="261" t="s">
        <v>321</v>
      </c>
      <c r="C121" s="158"/>
    </row>
    <row r="122" spans="1:3" x14ac:dyDescent="0.25">
      <c r="A122" s="13" t="s">
        <v>164</v>
      </c>
      <c r="B122" s="105" t="s">
        <v>304</v>
      </c>
      <c r="C122" s="158"/>
    </row>
    <row r="123" spans="1:3" ht="12" customHeight="1" x14ac:dyDescent="0.25">
      <c r="A123" s="13" t="s">
        <v>165</v>
      </c>
      <c r="B123" s="105" t="s">
        <v>320</v>
      </c>
      <c r="C123" s="158"/>
    </row>
    <row r="124" spans="1:3" ht="12" customHeight="1" x14ac:dyDescent="0.25">
      <c r="A124" s="13" t="s">
        <v>166</v>
      </c>
      <c r="B124" s="105" t="s">
        <v>319</v>
      </c>
      <c r="C124" s="158"/>
    </row>
    <row r="125" spans="1:3" ht="12" customHeight="1" x14ac:dyDescent="0.25">
      <c r="A125" s="13" t="s">
        <v>312</v>
      </c>
      <c r="B125" s="105" t="s">
        <v>307</v>
      </c>
      <c r="C125" s="158"/>
    </row>
    <row r="126" spans="1:3" ht="12" customHeight="1" x14ac:dyDescent="0.25">
      <c r="A126" s="13" t="s">
        <v>313</v>
      </c>
      <c r="B126" s="105" t="s">
        <v>318</v>
      </c>
      <c r="C126" s="158"/>
    </row>
    <row r="127" spans="1:3" ht="16.5" thickBot="1" x14ac:dyDescent="0.3">
      <c r="A127" s="11" t="s">
        <v>314</v>
      </c>
      <c r="B127" s="105" t="s">
        <v>317</v>
      </c>
      <c r="C127" s="160"/>
    </row>
    <row r="128" spans="1:3" ht="12" customHeight="1" thickBot="1" x14ac:dyDescent="0.3">
      <c r="A128" s="18" t="s">
        <v>18</v>
      </c>
      <c r="B128" s="88" t="s">
        <v>398</v>
      </c>
      <c r="C128" s="188">
        <f>+C93+C114</f>
        <v>0</v>
      </c>
    </row>
    <row r="129" spans="1:3" ht="12" customHeight="1" thickBot="1" x14ac:dyDescent="0.3">
      <c r="A129" s="18" t="s">
        <v>19</v>
      </c>
      <c r="B129" s="88" t="s">
        <v>399</v>
      </c>
      <c r="C129" s="188">
        <f>+C130+C131+C132</f>
        <v>0</v>
      </c>
    </row>
    <row r="130" spans="1:3" ht="12" customHeight="1" x14ac:dyDescent="0.25">
      <c r="A130" s="13" t="s">
        <v>216</v>
      </c>
      <c r="B130" s="10" t="s">
        <v>406</v>
      </c>
      <c r="C130" s="158"/>
    </row>
    <row r="131" spans="1:3" ht="12" customHeight="1" x14ac:dyDescent="0.25">
      <c r="A131" s="13" t="s">
        <v>217</v>
      </c>
      <c r="B131" s="10" t="s">
        <v>407</v>
      </c>
      <c r="C131" s="158"/>
    </row>
    <row r="132" spans="1:3" ht="12" customHeight="1" thickBot="1" x14ac:dyDescent="0.3">
      <c r="A132" s="11" t="s">
        <v>218</v>
      </c>
      <c r="B132" s="10" t="s">
        <v>408</v>
      </c>
      <c r="C132" s="158"/>
    </row>
    <row r="133" spans="1:3" ht="12" customHeight="1" thickBot="1" x14ac:dyDescent="0.3">
      <c r="A133" s="18" t="s">
        <v>20</v>
      </c>
      <c r="B133" s="88" t="s">
        <v>400</v>
      </c>
      <c r="C133" s="188">
        <f>SUM(C134:C139)</f>
        <v>0</v>
      </c>
    </row>
    <row r="134" spans="1:3" ht="12" customHeight="1" x14ac:dyDescent="0.25">
      <c r="A134" s="13" t="s">
        <v>84</v>
      </c>
      <c r="B134" s="7" t="s">
        <v>409</v>
      </c>
      <c r="C134" s="158"/>
    </row>
    <row r="135" spans="1:3" ht="12" customHeight="1" x14ac:dyDescent="0.25">
      <c r="A135" s="13" t="s">
        <v>85</v>
      </c>
      <c r="B135" s="7" t="s">
        <v>401</v>
      </c>
      <c r="C135" s="158"/>
    </row>
    <row r="136" spans="1:3" ht="12" customHeight="1" x14ac:dyDescent="0.25">
      <c r="A136" s="13" t="s">
        <v>86</v>
      </c>
      <c r="B136" s="7" t="s">
        <v>402</v>
      </c>
      <c r="C136" s="158"/>
    </row>
    <row r="137" spans="1:3" ht="12" customHeight="1" x14ac:dyDescent="0.25">
      <c r="A137" s="13" t="s">
        <v>151</v>
      </c>
      <c r="B137" s="7" t="s">
        <v>403</v>
      </c>
      <c r="C137" s="158"/>
    </row>
    <row r="138" spans="1:3" ht="12" customHeight="1" x14ac:dyDescent="0.25">
      <c r="A138" s="13" t="s">
        <v>152</v>
      </c>
      <c r="B138" s="7" t="s">
        <v>404</v>
      </c>
      <c r="C138" s="158"/>
    </row>
    <row r="139" spans="1:3" ht="12" customHeight="1" thickBot="1" x14ac:dyDescent="0.3">
      <c r="A139" s="11" t="s">
        <v>153</v>
      </c>
      <c r="B139" s="7" t="s">
        <v>405</v>
      </c>
      <c r="C139" s="158"/>
    </row>
    <row r="140" spans="1:3" ht="12" customHeight="1" thickBot="1" x14ac:dyDescent="0.3">
      <c r="A140" s="18" t="s">
        <v>21</v>
      </c>
      <c r="B140" s="88" t="s">
        <v>413</v>
      </c>
      <c r="C140" s="194">
        <f>+C141+C142+C143+C144</f>
        <v>0</v>
      </c>
    </row>
    <row r="141" spans="1:3" ht="12" customHeight="1" x14ac:dyDescent="0.25">
      <c r="A141" s="13" t="s">
        <v>87</v>
      </c>
      <c r="B141" s="7" t="s">
        <v>322</v>
      </c>
      <c r="C141" s="158"/>
    </row>
    <row r="142" spans="1:3" ht="12" customHeight="1" x14ac:dyDescent="0.25">
      <c r="A142" s="13" t="s">
        <v>88</v>
      </c>
      <c r="B142" s="7" t="s">
        <v>323</v>
      </c>
      <c r="C142" s="158"/>
    </row>
    <row r="143" spans="1:3" ht="12" customHeight="1" x14ac:dyDescent="0.25">
      <c r="A143" s="13" t="s">
        <v>236</v>
      </c>
      <c r="B143" s="7" t="s">
        <v>414</v>
      </c>
      <c r="C143" s="158"/>
    </row>
    <row r="144" spans="1:3" ht="12" customHeight="1" thickBot="1" x14ac:dyDescent="0.3">
      <c r="A144" s="11" t="s">
        <v>237</v>
      </c>
      <c r="B144" s="5" t="s">
        <v>342</v>
      </c>
      <c r="C144" s="158"/>
    </row>
    <row r="145" spans="1:9" ht="12" customHeight="1" thickBot="1" x14ac:dyDescent="0.3">
      <c r="A145" s="18" t="s">
        <v>22</v>
      </c>
      <c r="B145" s="88" t="s">
        <v>415</v>
      </c>
      <c r="C145" s="197">
        <f>SUM(C146:C150)</f>
        <v>0</v>
      </c>
    </row>
    <row r="146" spans="1:9" ht="12" customHeight="1" x14ac:dyDescent="0.25">
      <c r="A146" s="13" t="s">
        <v>89</v>
      </c>
      <c r="B146" s="7" t="s">
        <v>410</v>
      </c>
      <c r="C146" s="158"/>
    </row>
    <row r="147" spans="1:9" ht="12" customHeight="1" x14ac:dyDescent="0.25">
      <c r="A147" s="13" t="s">
        <v>90</v>
      </c>
      <c r="B147" s="7" t="s">
        <v>417</v>
      </c>
      <c r="C147" s="158"/>
    </row>
    <row r="148" spans="1:9" ht="12" customHeight="1" x14ac:dyDescent="0.25">
      <c r="A148" s="13" t="s">
        <v>248</v>
      </c>
      <c r="B148" s="7" t="s">
        <v>412</v>
      </c>
      <c r="C148" s="158"/>
    </row>
    <row r="149" spans="1:9" ht="12" customHeight="1" x14ac:dyDescent="0.25">
      <c r="A149" s="13" t="s">
        <v>249</v>
      </c>
      <c r="B149" s="7" t="s">
        <v>418</v>
      </c>
      <c r="C149" s="158"/>
    </row>
    <row r="150" spans="1:9" ht="12" customHeight="1" thickBot="1" x14ac:dyDescent="0.3">
      <c r="A150" s="13" t="s">
        <v>416</v>
      </c>
      <c r="B150" s="7" t="s">
        <v>419</v>
      </c>
      <c r="C150" s="158"/>
    </row>
    <row r="151" spans="1:9" ht="12" customHeight="1" thickBot="1" x14ac:dyDescent="0.3">
      <c r="A151" s="18" t="s">
        <v>23</v>
      </c>
      <c r="B151" s="88" t="s">
        <v>420</v>
      </c>
      <c r="C151" s="319"/>
    </row>
    <row r="152" spans="1:9" ht="12" customHeight="1" thickBot="1" x14ac:dyDescent="0.3">
      <c r="A152" s="18" t="s">
        <v>24</v>
      </c>
      <c r="B152" s="88" t="s">
        <v>421</v>
      </c>
      <c r="C152" s="319"/>
    </row>
    <row r="153" spans="1:9" ht="15" customHeight="1" thickBot="1" x14ac:dyDescent="0.3">
      <c r="A153" s="18" t="s">
        <v>25</v>
      </c>
      <c r="B153" s="88" t="s">
        <v>423</v>
      </c>
      <c r="C153" s="274">
        <f>+C129+C133+C140+C145+C151+C152</f>
        <v>0</v>
      </c>
      <c r="F153" s="275"/>
      <c r="G153" s="276"/>
      <c r="H153" s="276"/>
      <c r="I153" s="276"/>
    </row>
    <row r="154" spans="1:9" s="264" customFormat="1" ht="12.95" customHeight="1" thickBot="1" x14ac:dyDescent="0.25">
      <c r="A154" s="186" t="s">
        <v>26</v>
      </c>
      <c r="B154" s="238" t="s">
        <v>422</v>
      </c>
      <c r="C154" s="274">
        <f>+C128+C153</f>
        <v>0</v>
      </c>
    </row>
    <row r="155" spans="1:9" ht="7.5" customHeight="1" x14ac:dyDescent="0.25"/>
    <row r="156" spans="1:9" x14ac:dyDescent="0.25">
      <c r="A156" s="701" t="s">
        <v>324</v>
      </c>
      <c r="B156" s="701"/>
      <c r="C156" s="701"/>
    </row>
    <row r="157" spans="1:9" ht="15" customHeight="1" thickBot="1" x14ac:dyDescent="0.3">
      <c r="A157" s="699" t="s">
        <v>132</v>
      </c>
      <c r="B157" s="699"/>
      <c r="C157" s="198" t="e">
        <f>C90</f>
        <v>#REF!</v>
      </c>
    </row>
    <row r="158" spans="1:9" ht="13.5" customHeight="1" thickBot="1" x14ac:dyDescent="0.3">
      <c r="A158" s="18">
        <v>1</v>
      </c>
      <c r="B158" s="23" t="s">
        <v>424</v>
      </c>
      <c r="C158" s="188">
        <f>+C62-C128</f>
        <v>0</v>
      </c>
      <c r="D158" s="277"/>
    </row>
    <row r="159" spans="1:9" ht="27.75" customHeight="1" thickBot="1" x14ac:dyDescent="0.3">
      <c r="A159" s="18" t="s">
        <v>17</v>
      </c>
      <c r="B159" s="23" t="s">
        <v>430</v>
      </c>
      <c r="C159" s="188">
        <f>+C86-C153</f>
        <v>0</v>
      </c>
    </row>
  </sheetData>
  <customSheetViews>
    <customSheetView guid="{97FEE8B0-D789-49A2-9B6A-B24783AB39CA}" scale="130">
      <selection activeCell="C158" sqref="C158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..............................Önkormányzat
2017. ÉVI KÖLTSÉGVETÉS
ÖNKÉNT VÁLLALT FELADATAINAK MÉRLEGE
&amp;R&amp;"Times New Roman CE,Félkövér dőlt"&amp;11 1.3. melléklet a ........./2017. (.......)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..............................Önkormányzat
2017. ÉVI KÖLTSÉGVETÉS
ÖNKÉNT VÁLLALT FELADATAINAK MÉRLEGE
&amp;R&amp;"Times New Roman CE,Félkövér dőlt"&amp;11 1.3. melléklet a ........./2017.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59"/>
  <sheetViews>
    <sheetView zoomScale="130" zoomScaleNormal="130" zoomScaleSheetLayoutView="100" workbookViewId="0">
      <selection activeCell="C158" sqref="C158"/>
    </sheetView>
  </sheetViews>
  <sheetFormatPr defaultRowHeight="15.75" x14ac:dyDescent="0.25"/>
  <cols>
    <col min="1" max="1" width="9.5" style="239" customWidth="1"/>
    <col min="2" max="2" width="91.6640625" style="239" customWidth="1"/>
    <col min="3" max="3" width="21.6640625" style="240" customWidth="1"/>
    <col min="4" max="4" width="9" style="262" customWidth="1"/>
    <col min="5" max="16384" width="9.33203125" style="262"/>
  </cols>
  <sheetData>
    <row r="1" spans="1:3" ht="15.95" customHeight="1" x14ac:dyDescent="0.25">
      <c r="A1" s="696" t="s">
        <v>13</v>
      </c>
      <c r="B1" s="696"/>
      <c r="C1" s="696"/>
    </row>
    <row r="2" spans="1:3" ht="15.95" customHeight="1" thickBot="1" x14ac:dyDescent="0.3">
      <c r="A2" s="699" t="s">
        <v>130</v>
      </c>
      <c r="B2" s="699"/>
      <c r="C2" s="198" t="e">
        <f>'1.3.sz.mell.'!C2</f>
        <v>#REF!</v>
      </c>
    </row>
    <row r="3" spans="1:3" ht="38.1" customHeight="1" thickBot="1" x14ac:dyDescent="0.3">
      <c r="A3" s="21" t="s">
        <v>62</v>
      </c>
      <c r="B3" s="22" t="s">
        <v>15</v>
      </c>
      <c r="C3" s="35" t="str">
        <f>+CONCATENATE(LEFT(ÖSSZEFÜGGÉSEK!A5,4),". évi előirányzat")</f>
        <v>2018. évi előirányzat</v>
      </c>
    </row>
    <row r="4" spans="1:3" s="263" customFormat="1" ht="12" customHeight="1" thickBot="1" x14ac:dyDescent="0.25">
      <c r="A4" s="258"/>
      <c r="B4" s="259" t="s">
        <v>443</v>
      </c>
      <c r="C4" s="260" t="s">
        <v>444</v>
      </c>
    </row>
    <row r="5" spans="1:3" s="264" customFormat="1" ht="12" customHeight="1" thickBot="1" x14ac:dyDescent="0.25">
      <c r="A5" s="18" t="s">
        <v>16</v>
      </c>
      <c r="B5" s="19" t="s">
        <v>201</v>
      </c>
      <c r="C5" s="188">
        <f>+C6+C7+C8+C9+C10+C11</f>
        <v>0</v>
      </c>
    </row>
    <row r="6" spans="1:3" s="264" customFormat="1" ht="12" customHeight="1" x14ac:dyDescent="0.2">
      <c r="A6" s="13" t="s">
        <v>91</v>
      </c>
      <c r="B6" s="265" t="s">
        <v>202</v>
      </c>
      <c r="C6" s="191"/>
    </row>
    <row r="7" spans="1:3" s="264" customFormat="1" ht="12" customHeight="1" x14ac:dyDescent="0.2">
      <c r="A7" s="12" t="s">
        <v>92</v>
      </c>
      <c r="B7" s="266" t="s">
        <v>203</v>
      </c>
      <c r="C7" s="190"/>
    </row>
    <row r="8" spans="1:3" s="264" customFormat="1" ht="12" customHeight="1" x14ac:dyDescent="0.2">
      <c r="A8" s="12" t="s">
        <v>93</v>
      </c>
      <c r="B8" s="266" t="s">
        <v>497</v>
      </c>
      <c r="C8" s="190"/>
    </row>
    <row r="9" spans="1:3" s="264" customFormat="1" ht="12" customHeight="1" x14ac:dyDescent="0.2">
      <c r="A9" s="12" t="s">
        <v>94</v>
      </c>
      <c r="B9" s="266" t="s">
        <v>204</v>
      </c>
      <c r="C9" s="190"/>
    </row>
    <row r="10" spans="1:3" s="264" customFormat="1" ht="12" customHeight="1" x14ac:dyDescent="0.2">
      <c r="A10" s="12" t="s">
        <v>126</v>
      </c>
      <c r="B10" s="184" t="s">
        <v>382</v>
      </c>
      <c r="C10" s="190"/>
    </row>
    <row r="11" spans="1:3" s="264" customFormat="1" ht="12" customHeight="1" thickBot="1" x14ac:dyDescent="0.25">
      <c r="A11" s="14" t="s">
        <v>95</v>
      </c>
      <c r="B11" s="185" t="s">
        <v>383</v>
      </c>
      <c r="C11" s="190"/>
    </row>
    <row r="12" spans="1:3" s="264" customFormat="1" ht="12" customHeight="1" thickBot="1" x14ac:dyDescent="0.25">
      <c r="A12" s="18" t="s">
        <v>17</v>
      </c>
      <c r="B12" s="183" t="s">
        <v>205</v>
      </c>
      <c r="C12" s="188">
        <f>+C13+C14+C15+C16+C17</f>
        <v>0</v>
      </c>
    </row>
    <row r="13" spans="1:3" s="264" customFormat="1" ht="12" customHeight="1" x14ac:dyDescent="0.2">
      <c r="A13" s="13" t="s">
        <v>97</v>
      </c>
      <c r="B13" s="265" t="s">
        <v>206</v>
      </c>
      <c r="C13" s="191"/>
    </row>
    <row r="14" spans="1:3" s="264" customFormat="1" ht="12" customHeight="1" x14ac:dyDescent="0.2">
      <c r="A14" s="12" t="s">
        <v>98</v>
      </c>
      <c r="B14" s="266" t="s">
        <v>207</v>
      </c>
      <c r="C14" s="190"/>
    </row>
    <row r="15" spans="1:3" s="264" customFormat="1" ht="12" customHeight="1" x14ac:dyDescent="0.2">
      <c r="A15" s="12" t="s">
        <v>99</v>
      </c>
      <c r="B15" s="266" t="s">
        <v>374</v>
      </c>
      <c r="C15" s="190"/>
    </row>
    <row r="16" spans="1:3" s="264" customFormat="1" ht="12" customHeight="1" x14ac:dyDescent="0.2">
      <c r="A16" s="12" t="s">
        <v>100</v>
      </c>
      <c r="B16" s="266" t="s">
        <v>375</v>
      </c>
      <c r="C16" s="190"/>
    </row>
    <row r="17" spans="1:3" s="264" customFormat="1" ht="12" customHeight="1" x14ac:dyDescent="0.2">
      <c r="A17" s="12" t="s">
        <v>101</v>
      </c>
      <c r="B17" s="266" t="s">
        <v>208</v>
      </c>
      <c r="C17" s="190"/>
    </row>
    <row r="18" spans="1:3" s="264" customFormat="1" ht="12" customHeight="1" thickBot="1" x14ac:dyDescent="0.25">
      <c r="A18" s="14" t="s">
        <v>110</v>
      </c>
      <c r="B18" s="185" t="s">
        <v>209</v>
      </c>
      <c r="C18" s="192"/>
    </row>
    <row r="19" spans="1:3" s="264" customFormat="1" ht="12" customHeight="1" thickBot="1" x14ac:dyDescent="0.25">
      <c r="A19" s="18" t="s">
        <v>18</v>
      </c>
      <c r="B19" s="19" t="s">
        <v>210</v>
      </c>
      <c r="C19" s="188">
        <f>+C20+C21+C22+C23+C24</f>
        <v>0</v>
      </c>
    </row>
    <row r="20" spans="1:3" s="264" customFormat="1" ht="12" customHeight="1" x14ac:dyDescent="0.2">
      <c r="A20" s="13" t="s">
        <v>80</v>
      </c>
      <c r="B20" s="265" t="s">
        <v>211</v>
      </c>
      <c r="C20" s="191"/>
    </row>
    <row r="21" spans="1:3" s="264" customFormat="1" ht="12" customHeight="1" x14ac:dyDescent="0.2">
      <c r="A21" s="12" t="s">
        <v>81</v>
      </c>
      <c r="B21" s="266" t="s">
        <v>212</v>
      </c>
      <c r="C21" s="190"/>
    </row>
    <row r="22" spans="1:3" s="264" customFormat="1" ht="12" customHeight="1" x14ac:dyDescent="0.2">
      <c r="A22" s="12" t="s">
        <v>82</v>
      </c>
      <c r="B22" s="266" t="s">
        <v>376</v>
      </c>
      <c r="C22" s="190"/>
    </row>
    <row r="23" spans="1:3" s="264" customFormat="1" ht="12" customHeight="1" x14ac:dyDescent="0.2">
      <c r="A23" s="12" t="s">
        <v>83</v>
      </c>
      <c r="B23" s="266" t="s">
        <v>377</v>
      </c>
      <c r="C23" s="190"/>
    </row>
    <row r="24" spans="1:3" s="264" customFormat="1" ht="12" customHeight="1" x14ac:dyDescent="0.2">
      <c r="A24" s="12" t="s">
        <v>147</v>
      </c>
      <c r="B24" s="266" t="s">
        <v>213</v>
      </c>
      <c r="C24" s="190"/>
    </row>
    <row r="25" spans="1:3" s="264" customFormat="1" ht="12" customHeight="1" thickBot="1" x14ac:dyDescent="0.25">
      <c r="A25" s="14" t="s">
        <v>148</v>
      </c>
      <c r="B25" s="267" t="s">
        <v>214</v>
      </c>
      <c r="C25" s="192"/>
    </row>
    <row r="26" spans="1:3" s="264" customFormat="1" ht="12" customHeight="1" thickBot="1" x14ac:dyDescent="0.25">
      <c r="A26" s="18" t="s">
        <v>149</v>
      </c>
      <c r="B26" s="19" t="s">
        <v>507</v>
      </c>
      <c r="C26" s="194">
        <f>SUM(C27:C33)</f>
        <v>0</v>
      </c>
    </row>
    <row r="27" spans="1:3" s="264" customFormat="1" ht="12" customHeight="1" x14ac:dyDescent="0.2">
      <c r="A27" s="13" t="s">
        <v>216</v>
      </c>
      <c r="B27" s="265" t="s">
        <v>502</v>
      </c>
      <c r="C27" s="191"/>
    </row>
    <row r="28" spans="1:3" s="264" customFormat="1" ht="12" customHeight="1" x14ac:dyDescent="0.2">
      <c r="A28" s="12" t="s">
        <v>217</v>
      </c>
      <c r="B28" s="266" t="s">
        <v>503</v>
      </c>
      <c r="C28" s="190"/>
    </row>
    <row r="29" spans="1:3" s="264" customFormat="1" ht="12" customHeight="1" x14ac:dyDescent="0.2">
      <c r="A29" s="12" t="s">
        <v>218</v>
      </c>
      <c r="B29" s="266" t="s">
        <v>504</v>
      </c>
      <c r="C29" s="190"/>
    </row>
    <row r="30" spans="1:3" s="264" customFormat="1" ht="12" customHeight="1" x14ac:dyDescent="0.2">
      <c r="A30" s="12" t="s">
        <v>219</v>
      </c>
      <c r="B30" s="266" t="s">
        <v>505</v>
      </c>
      <c r="C30" s="190"/>
    </row>
    <row r="31" spans="1:3" s="264" customFormat="1" ht="12" customHeight="1" x14ac:dyDescent="0.2">
      <c r="A31" s="12" t="s">
        <v>499</v>
      </c>
      <c r="B31" s="266" t="s">
        <v>220</v>
      </c>
      <c r="C31" s="190"/>
    </row>
    <row r="32" spans="1:3" s="264" customFormat="1" ht="12" customHeight="1" x14ac:dyDescent="0.2">
      <c r="A32" s="12" t="s">
        <v>500</v>
      </c>
      <c r="B32" s="266" t="s">
        <v>221</v>
      </c>
      <c r="C32" s="190"/>
    </row>
    <row r="33" spans="1:3" s="264" customFormat="1" ht="12" customHeight="1" thickBot="1" x14ac:dyDescent="0.25">
      <c r="A33" s="14" t="s">
        <v>501</v>
      </c>
      <c r="B33" s="336" t="s">
        <v>222</v>
      </c>
      <c r="C33" s="192"/>
    </row>
    <row r="34" spans="1:3" s="264" customFormat="1" ht="12" customHeight="1" thickBot="1" x14ac:dyDescent="0.25">
      <c r="A34" s="18" t="s">
        <v>20</v>
      </c>
      <c r="B34" s="19" t="s">
        <v>384</v>
      </c>
      <c r="C34" s="188">
        <f>SUM(C35:C45)</f>
        <v>0</v>
      </c>
    </row>
    <row r="35" spans="1:3" s="264" customFormat="1" ht="12" customHeight="1" x14ac:dyDescent="0.2">
      <c r="A35" s="13" t="s">
        <v>84</v>
      </c>
      <c r="B35" s="265" t="s">
        <v>225</v>
      </c>
      <c r="C35" s="191"/>
    </row>
    <row r="36" spans="1:3" s="264" customFormat="1" ht="12" customHeight="1" x14ac:dyDescent="0.2">
      <c r="A36" s="12" t="s">
        <v>85</v>
      </c>
      <c r="B36" s="266" t="s">
        <v>226</v>
      </c>
      <c r="C36" s="190"/>
    </row>
    <row r="37" spans="1:3" s="264" customFormat="1" ht="12" customHeight="1" x14ac:dyDescent="0.2">
      <c r="A37" s="12" t="s">
        <v>86</v>
      </c>
      <c r="B37" s="266" t="s">
        <v>227</v>
      </c>
      <c r="C37" s="190"/>
    </row>
    <row r="38" spans="1:3" s="264" customFormat="1" ht="12" customHeight="1" x14ac:dyDescent="0.2">
      <c r="A38" s="12" t="s">
        <v>151</v>
      </c>
      <c r="B38" s="266" t="s">
        <v>228</v>
      </c>
      <c r="C38" s="190"/>
    </row>
    <row r="39" spans="1:3" s="264" customFormat="1" ht="12" customHeight="1" x14ac:dyDescent="0.2">
      <c r="A39" s="12" t="s">
        <v>152</v>
      </c>
      <c r="B39" s="266" t="s">
        <v>229</v>
      </c>
      <c r="C39" s="190"/>
    </row>
    <row r="40" spans="1:3" s="264" customFormat="1" ht="12" customHeight="1" x14ac:dyDescent="0.2">
      <c r="A40" s="12" t="s">
        <v>153</v>
      </c>
      <c r="B40" s="266" t="s">
        <v>230</v>
      </c>
      <c r="C40" s="190"/>
    </row>
    <row r="41" spans="1:3" s="264" customFormat="1" ht="12" customHeight="1" x14ac:dyDescent="0.2">
      <c r="A41" s="12" t="s">
        <v>154</v>
      </c>
      <c r="B41" s="266" t="s">
        <v>231</v>
      </c>
      <c r="C41" s="190"/>
    </row>
    <row r="42" spans="1:3" s="264" customFormat="1" ht="12" customHeight="1" x14ac:dyDescent="0.2">
      <c r="A42" s="12" t="s">
        <v>155</v>
      </c>
      <c r="B42" s="266" t="s">
        <v>506</v>
      </c>
      <c r="C42" s="190"/>
    </row>
    <row r="43" spans="1:3" s="264" customFormat="1" ht="12" customHeight="1" x14ac:dyDescent="0.2">
      <c r="A43" s="12" t="s">
        <v>223</v>
      </c>
      <c r="B43" s="266" t="s">
        <v>233</v>
      </c>
      <c r="C43" s="193"/>
    </row>
    <row r="44" spans="1:3" s="264" customFormat="1" ht="12" customHeight="1" x14ac:dyDescent="0.2">
      <c r="A44" s="14" t="s">
        <v>224</v>
      </c>
      <c r="B44" s="267" t="s">
        <v>386</v>
      </c>
      <c r="C44" s="252"/>
    </row>
    <row r="45" spans="1:3" s="264" customFormat="1" ht="12" customHeight="1" thickBot="1" x14ac:dyDescent="0.25">
      <c r="A45" s="14" t="s">
        <v>385</v>
      </c>
      <c r="B45" s="185" t="s">
        <v>234</v>
      </c>
      <c r="C45" s="252"/>
    </row>
    <row r="46" spans="1:3" s="264" customFormat="1" ht="12" customHeight="1" thickBot="1" x14ac:dyDescent="0.25">
      <c r="A46" s="18" t="s">
        <v>21</v>
      </c>
      <c r="B46" s="19" t="s">
        <v>235</v>
      </c>
      <c r="C46" s="188">
        <f>SUM(C47:C51)</f>
        <v>0</v>
      </c>
    </row>
    <row r="47" spans="1:3" s="264" customFormat="1" ht="12" customHeight="1" x14ac:dyDescent="0.2">
      <c r="A47" s="13" t="s">
        <v>87</v>
      </c>
      <c r="B47" s="265" t="s">
        <v>239</v>
      </c>
      <c r="C47" s="303"/>
    </row>
    <row r="48" spans="1:3" s="264" customFormat="1" ht="12" customHeight="1" x14ac:dyDescent="0.2">
      <c r="A48" s="12" t="s">
        <v>88</v>
      </c>
      <c r="B48" s="266" t="s">
        <v>240</v>
      </c>
      <c r="C48" s="193"/>
    </row>
    <row r="49" spans="1:3" s="264" customFormat="1" ht="12" customHeight="1" x14ac:dyDescent="0.2">
      <c r="A49" s="12" t="s">
        <v>236</v>
      </c>
      <c r="B49" s="266" t="s">
        <v>241</v>
      </c>
      <c r="C49" s="193"/>
    </row>
    <row r="50" spans="1:3" s="264" customFormat="1" ht="12" customHeight="1" x14ac:dyDescent="0.2">
      <c r="A50" s="12" t="s">
        <v>237</v>
      </c>
      <c r="B50" s="266" t="s">
        <v>242</v>
      </c>
      <c r="C50" s="193"/>
    </row>
    <row r="51" spans="1:3" s="264" customFormat="1" ht="12" customHeight="1" thickBot="1" x14ac:dyDescent="0.25">
      <c r="A51" s="14" t="s">
        <v>238</v>
      </c>
      <c r="B51" s="185" t="s">
        <v>243</v>
      </c>
      <c r="C51" s="252"/>
    </row>
    <row r="52" spans="1:3" s="264" customFormat="1" ht="12" customHeight="1" thickBot="1" x14ac:dyDescent="0.25">
      <c r="A52" s="18" t="s">
        <v>156</v>
      </c>
      <c r="B52" s="19" t="s">
        <v>244</v>
      </c>
      <c r="C52" s="188">
        <f>SUM(C53:C55)</f>
        <v>0</v>
      </c>
    </row>
    <row r="53" spans="1:3" s="264" customFormat="1" ht="12" customHeight="1" x14ac:dyDescent="0.2">
      <c r="A53" s="13" t="s">
        <v>89</v>
      </c>
      <c r="B53" s="265" t="s">
        <v>245</v>
      </c>
      <c r="C53" s="191"/>
    </row>
    <row r="54" spans="1:3" s="264" customFormat="1" ht="12" customHeight="1" x14ac:dyDescent="0.2">
      <c r="A54" s="12" t="s">
        <v>90</v>
      </c>
      <c r="B54" s="266" t="s">
        <v>378</v>
      </c>
      <c r="C54" s="190"/>
    </row>
    <row r="55" spans="1:3" s="264" customFormat="1" ht="12" customHeight="1" x14ac:dyDescent="0.2">
      <c r="A55" s="12" t="s">
        <v>248</v>
      </c>
      <c r="B55" s="266" t="s">
        <v>246</v>
      </c>
      <c r="C55" s="190"/>
    </row>
    <row r="56" spans="1:3" s="264" customFormat="1" ht="12" customHeight="1" thickBot="1" x14ac:dyDescent="0.25">
      <c r="A56" s="14" t="s">
        <v>249</v>
      </c>
      <c r="B56" s="185" t="s">
        <v>247</v>
      </c>
      <c r="C56" s="192"/>
    </row>
    <row r="57" spans="1:3" s="264" customFormat="1" ht="12" customHeight="1" thickBot="1" x14ac:dyDescent="0.25">
      <c r="A57" s="18" t="s">
        <v>23</v>
      </c>
      <c r="B57" s="183" t="s">
        <v>250</v>
      </c>
      <c r="C57" s="188">
        <f>SUM(C58:C60)</f>
        <v>0</v>
      </c>
    </row>
    <row r="58" spans="1:3" s="264" customFormat="1" ht="12" customHeight="1" x14ac:dyDescent="0.2">
      <c r="A58" s="13" t="s">
        <v>157</v>
      </c>
      <c r="B58" s="265" t="s">
        <v>252</v>
      </c>
      <c r="C58" s="193"/>
    </row>
    <row r="59" spans="1:3" s="264" customFormat="1" ht="12" customHeight="1" x14ac:dyDescent="0.2">
      <c r="A59" s="12" t="s">
        <v>158</v>
      </c>
      <c r="B59" s="266" t="s">
        <v>379</v>
      </c>
      <c r="C59" s="193"/>
    </row>
    <row r="60" spans="1:3" s="264" customFormat="1" ht="12" customHeight="1" x14ac:dyDescent="0.2">
      <c r="A60" s="12" t="s">
        <v>183</v>
      </c>
      <c r="B60" s="266" t="s">
        <v>253</v>
      </c>
      <c r="C60" s="193"/>
    </row>
    <row r="61" spans="1:3" s="264" customFormat="1" ht="12" customHeight="1" thickBot="1" x14ac:dyDescent="0.25">
      <c r="A61" s="14" t="s">
        <v>251</v>
      </c>
      <c r="B61" s="185" t="s">
        <v>254</v>
      </c>
      <c r="C61" s="193"/>
    </row>
    <row r="62" spans="1:3" s="264" customFormat="1" ht="12" customHeight="1" thickBot="1" x14ac:dyDescent="0.25">
      <c r="A62" s="320" t="s">
        <v>426</v>
      </c>
      <c r="B62" s="19" t="s">
        <v>255</v>
      </c>
      <c r="C62" s="194">
        <f>+C5+C12+C19+C26+C34+C46+C52+C57</f>
        <v>0</v>
      </c>
    </row>
    <row r="63" spans="1:3" s="264" customFormat="1" ht="12" customHeight="1" thickBot="1" x14ac:dyDescent="0.25">
      <c r="A63" s="305" t="s">
        <v>256</v>
      </c>
      <c r="B63" s="183" t="s">
        <v>257</v>
      </c>
      <c r="C63" s="188">
        <f>SUM(C64:C66)</f>
        <v>0</v>
      </c>
    </row>
    <row r="64" spans="1:3" s="264" customFormat="1" ht="12" customHeight="1" x14ac:dyDescent="0.2">
      <c r="A64" s="13" t="s">
        <v>288</v>
      </c>
      <c r="B64" s="265" t="s">
        <v>258</v>
      </c>
      <c r="C64" s="193"/>
    </row>
    <row r="65" spans="1:3" s="264" customFormat="1" ht="12" customHeight="1" x14ac:dyDescent="0.2">
      <c r="A65" s="12" t="s">
        <v>297</v>
      </c>
      <c r="B65" s="266" t="s">
        <v>259</v>
      </c>
      <c r="C65" s="193"/>
    </row>
    <row r="66" spans="1:3" s="264" customFormat="1" ht="12" customHeight="1" thickBot="1" x14ac:dyDescent="0.25">
      <c r="A66" s="14" t="s">
        <v>298</v>
      </c>
      <c r="B66" s="314" t="s">
        <v>411</v>
      </c>
      <c r="C66" s="193"/>
    </row>
    <row r="67" spans="1:3" s="264" customFormat="1" ht="12" customHeight="1" thickBot="1" x14ac:dyDescent="0.25">
      <c r="A67" s="305" t="s">
        <v>261</v>
      </c>
      <c r="B67" s="183" t="s">
        <v>262</v>
      </c>
      <c r="C67" s="188">
        <f>SUM(C68:C71)</f>
        <v>0</v>
      </c>
    </row>
    <row r="68" spans="1:3" s="264" customFormat="1" ht="12" customHeight="1" x14ac:dyDescent="0.2">
      <c r="A68" s="13" t="s">
        <v>127</v>
      </c>
      <c r="B68" s="265" t="s">
        <v>263</v>
      </c>
      <c r="C68" s="193"/>
    </row>
    <row r="69" spans="1:3" s="264" customFormat="1" ht="12" customHeight="1" x14ac:dyDescent="0.2">
      <c r="A69" s="12" t="s">
        <v>128</v>
      </c>
      <c r="B69" s="266" t="s">
        <v>264</v>
      </c>
      <c r="C69" s="193"/>
    </row>
    <row r="70" spans="1:3" s="264" customFormat="1" ht="12" customHeight="1" x14ac:dyDescent="0.2">
      <c r="A70" s="12" t="s">
        <v>289</v>
      </c>
      <c r="B70" s="266" t="s">
        <v>265</v>
      </c>
      <c r="C70" s="193"/>
    </row>
    <row r="71" spans="1:3" s="264" customFormat="1" ht="12" customHeight="1" thickBot="1" x14ac:dyDescent="0.25">
      <c r="A71" s="14" t="s">
        <v>290</v>
      </c>
      <c r="B71" s="185" t="s">
        <v>266</v>
      </c>
      <c r="C71" s="193"/>
    </row>
    <row r="72" spans="1:3" s="264" customFormat="1" ht="12" customHeight="1" thickBot="1" x14ac:dyDescent="0.25">
      <c r="A72" s="305" t="s">
        <v>267</v>
      </c>
      <c r="B72" s="183" t="s">
        <v>268</v>
      </c>
      <c r="C72" s="188">
        <f>SUM(C73:C74)</f>
        <v>0</v>
      </c>
    </row>
    <row r="73" spans="1:3" s="264" customFormat="1" ht="12" customHeight="1" x14ac:dyDescent="0.2">
      <c r="A73" s="13" t="s">
        <v>291</v>
      </c>
      <c r="B73" s="265" t="s">
        <v>269</v>
      </c>
      <c r="C73" s="193"/>
    </row>
    <row r="74" spans="1:3" s="264" customFormat="1" ht="12" customHeight="1" thickBot="1" x14ac:dyDescent="0.25">
      <c r="A74" s="14" t="s">
        <v>292</v>
      </c>
      <c r="B74" s="185" t="s">
        <v>270</v>
      </c>
      <c r="C74" s="193"/>
    </row>
    <row r="75" spans="1:3" s="264" customFormat="1" ht="12" customHeight="1" thickBot="1" x14ac:dyDescent="0.25">
      <c r="A75" s="305" t="s">
        <v>271</v>
      </c>
      <c r="B75" s="183" t="s">
        <v>272</v>
      </c>
      <c r="C75" s="188">
        <f>SUM(C76:C78)</f>
        <v>0</v>
      </c>
    </row>
    <row r="76" spans="1:3" s="264" customFormat="1" ht="12" customHeight="1" x14ac:dyDescent="0.2">
      <c r="A76" s="13" t="s">
        <v>293</v>
      </c>
      <c r="B76" s="265" t="s">
        <v>273</v>
      </c>
      <c r="C76" s="193"/>
    </row>
    <row r="77" spans="1:3" s="264" customFormat="1" ht="12" customHeight="1" x14ac:dyDescent="0.2">
      <c r="A77" s="12" t="s">
        <v>294</v>
      </c>
      <c r="B77" s="266" t="s">
        <v>274</v>
      </c>
      <c r="C77" s="193"/>
    </row>
    <row r="78" spans="1:3" s="264" customFormat="1" ht="12" customHeight="1" thickBot="1" x14ac:dyDescent="0.25">
      <c r="A78" s="14" t="s">
        <v>295</v>
      </c>
      <c r="B78" s="185" t="s">
        <v>275</v>
      </c>
      <c r="C78" s="193"/>
    </row>
    <row r="79" spans="1:3" s="264" customFormat="1" ht="12" customHeight="1" thickBot="1" x14ac:dyDescent="0.25">
      <c r="A79" s="305" t="s">
        <v>276</v>
      </c>
      <c r="B79" s="183" t="s">
        <v>296</v>
      </c>
      <c r="C79" s="188">
        <f>SUM(C80:C83)</f>
        <v>0</v>
      </c>
    </row>
    <row r="80" spans="1:3" s="264" customFormat="1" ht="12" customHeight="1" x14ac:dyDescent="0.2">
      <c r="A80" s="268" t="s">
        <v>277</v>
      </c>
      <c r="B80" s="265" t="s">
        <v>278</v>
      </c>
      <c r="C80" s="193"/>
    </row>
    <row r="81" spans="1:3" s="264" customFormat="1" ht="12" customHeight="1" x14ac:dyDescent="0.2">
      <c r="A81" s="269" t="s">
        <v>279</v>
      </c>
      <c r="B81" s="266" t="s">
        <v>280</v>
      </c>
      <c r="C81" s="193"/>
    </row>
    <row r="82" spans="1:3" s="264" customFormat="1" ht="12" customHeight="1" x14ac:dyDescent="0.2">
      <c r="A82" s="269" t="s">
        <v>281</v>
      </c>
      <c r="B82" s="266" t="s">
        <v>282</v>
      </c>
      <c r="C82" s="193"/>
    </row>
    <row r="83" spans="1:3" s="264" customFormat="1" ht="12" customHeight="1" thickBot="1" x14ac:dyDescent="0.25">
      <c r="A83" s="270" t="s">
        <v>283</v>
      </c>
      <c r="B83" s="185" t="s">
        <v>284</v>
      </c>
      <c r="C83" s="193"/>
    </row>
    <row r="84" spans="1:3" s="264" customFormat="1" ht="12" customHeight="1" thickBot="1" x14ac:dyDescent="0.25">
      <c r="A84" s="305" t="s">
        <v>285</v>
      </c>
      <c r="B84" s="183" t="s">
        <v>425</v>
      </c>
      <c r="C84" s="304"/>
    </row>
    <row r="85" spans="1:3" s="264" customFormat="1" ht="13.5" customHeight="1" thickBot="1" x14ac:dyDescent="0.25">
      <c r="A85" s="305" t="s">
        <v>287</v>
      </c>
      <c r="B85" s="183" t="s">
        <v>286</v>
      </c>
      <c r="C85" s="304"/>
    </row>
    <row r="86" spans="1:3" s="264" customFormat="1" ht="15.75" customHeight="1" thickBot="1" x14ac:dyDescent="0.25">
      <c r="A86" s="305" t="s">
        <v>299</v>
      </c>
      <c r="B86" s="271" t="s">
        <v>428</v>
      </c>
      <c r="C86" s="194">
        <f>+C63+C67+C72+C75+C79+C85+C84</f>
        <v>0</v>
      </c>
    </row>
    <row r="87" spans="1:3" s="264" customFormat="1" ht="16.5" customHeight="1" thickBot="1" x14ac:dyDescent="0.25">
      <c r="A87" s="306" t="s">
        <v>427</v>
      </c>
      <c r="B87" s="272" t="s">
        <v>429</v>
      </c>
      <c r="C87" s="194">
        <f>+C62+C86</f>
        <v>0</v>
      </c>
    </row>
    <row r="88" spans="1:3" s="264" customFormat="1" ht="83.25" customHeight="1" x14ac:dyDescent="0.2">
      <c r="A88" s="3"/>
      <c r="B88" s="4"/>
      <c r="C88" s="195"/>
    </row>
    <row r="89" spans="1:3" ht="16.5" customHeight="1" x14ac:dyDescent="0.25">
      <c r="A89" s="696" t="s">
        <v>45</v>
      </c>
      <c r="B89" s="696"/>
      <c r="C89" s="696"/>
    </row>
    <row r="90" spans="1:3" s="273" customFormat="1" ht="16.5" customHeight="1" thickBot="1" x14ac:dyDescent="0.3">
      <c r="A90" s="700" t="s">
        <v>131</v>
      </c>
      <c r="B90" s="700"/>
      <c r="C90" s="101" t="e">
        <f>C2</f>
        <v>#REF!</v>
      </c>
    </row>
    <row r="91" spans="1:3" ht="38.1" customHeight="1" thickBot="1" x14ac:dyDescent="0.3">
      <c r="A91" s="21" t="s">
        <v>62</v>
      </c>
      <c r="B91" s="22" t="s">
        <v>46</v>
      </c>
      <c r="C91" s="35" t="str">
        <f>+C3</f>
        <v>2018. évi előirányzat</v>
      </c>
    </row>
    <row r="92" spans="1:3" s="263" customFormat="1" ht="12" customHeight="1" thickBot="1" x14ac:dyDescent="0.25">
      <c r="A92" s="28"/>
      <c r="B92" s="29" t="s">
        <v>443</v>
      </c>
      <c r="C92" s="30" t="s">
        <v>444</v>
      </c>
    </row>
    <row r="93" spans="1:3" ht="12" customHeight="1" thickBot="1" x14ac:dyDescent="0.3">
      <c r="A93" s="20" t="s">
        <v>16</v>
      </c>
      <c r="B93" s="24" t="s">
        <v>387</v>
      </c>
      <c r="C93" s="187">
        <f>C94+C95+C96+C97+C98+C111</f>
        <v>0</v>
      </c>
    </row>
    <row r="94" spans="1:3" ht="12" customHeight="1" x14ac:dyDescent="0.25">
      <c r="A94" s="15" t="s">
        <v>91</v>
      </c>
      <c r="B94" s="8" t="s">
        <v>47</v>
      </c>
      <c r="C94" s="189"/>
    </row>
    <row r="95" spans="1:3" ht="12" customHeight="1" x14ac:dyDescent="0.25">
      <c r="A95" s="12" t="s">
        <v>92</v>
      </c>
      <c r="B95" s="6" t="s">
        <v>159</v>
      </c>
      <c r="C95" s="190"/>
    </row>
    <row r="96" spans="1:3" ht="12" customHeight="1" x14ac:dyDescent="0.25">
      <c r="A96" s="12" t="s">
        <v>93</v>
      </c>
      <c r="B96" s="6" t="s">
        <v>124</v>
      </c>
      <c r="C96" s="192"/>
    </row>
    <row r="97" spans="1:3" ht="12" customHeight="1" x14ac:dyDescent="0.25">
      <c r="A97" s="12" t="s">
        <v>94</v>
      </c>
      <c r="B97" s="9" t="s">
        <v>160</v>
      </c>
      <c r="C97" s="192"/>
    </row>
    <row r="98" spans="1:3" ht="12" customHeight="1" x14ac:dyDescent="0.25">
      <c r="A98" s="12" t="s">
        <v>105</v>
      </c>
      <c r="B98" s="17" t="s">
        <v>161</v>
      </c>
      <c r="C98" s="192"/>
    </row>
    <row r="99" spans="1:3" ht="12" customHeight="1" x14ac:dyDescent="0.25">
      <c r="A99" s="12" t="s">
        <v>95</v>
      </c>
      <c r="B99" s="6" t="s">
        <v>392</v>
      </c>
      <c r="C99" s="192"/>
    </row>
    <row r="100" spans="1:3" ht="12" customHeight="1" x14ac:dyDescent="0.25">
      <c r="A100" s="12" t="s">
        <v>96</v>
      </c>
      <c r="B100" s="106" t="s">
        <v>391</v>
      </c>
      <c r="C100" s="192"/>
    </row>
    <row r="101" spans="1:3" ht="12" customHeight="1" x14ac:dyDescent="0.25">
      <c r="A101" s="12" t="s">
        <v>106</v>
      </c>
      <c r="B101" s="106" t="s">
        <v>390</v>
      </c>
      <c r="C101" s="192"/>
    </row>
    <row r="102" spans="1:3" ht="12" customHeight="1" x14ac:dyDescent="0.25">
      <c r="A102" s="12" t="s">
        <v>107</v>
      </c>
      <c r="B102" s="104" t="s">
        <v>302</v>
      </c>
      <c r="C102" s="192"/>
    </row>
    <row r="103" spans="1:3" ht="12" customHeight="1" x14ac:dyDescent="0.25">
      <c r="A103" s="12" t="s">
        <v>108</v>
      </c>
      <c r="B103" s="105" t="s">
        <v>303</v>
      </c>
      <c r="C103" s="192"/>
    </row>
    <row r="104" spans="1:3" ht="12" customHeight="1" x14ac:dyDescent="0.25">
      <c r="A104" s="12" t="s">
        <v>109</v>
      </c>
      <c r="B104" s="105" t="s">
        <v>304</v>
      </c>
      <c r="C104" s="192"/>
    </row>
    <row r="105" spans="1:3" ht="12" customHeight="1" x14ac:dyDescent="0.25">
      <c r="A105" s="12" t="s">
        <v>111</v>
      </c>
      <c r="B105" s="104" t="s">
        <v>305</v>
      </c>
      <c r="C105" s="192"/>
    </row>
    <row r="106" spans="1:3" ht="12" customHeight="1" x14ac:dyDescent="0.25">
      <c r="A106" s="12" t="s">
        <v>162</v>
      </c>
      <c r="B106" s="104" t="s">
        <v>306</v>
      </c>
      <c r="C106" s="192"/>
    </row>
    <row r="107" spans="1:3" ht="12" customHeight="1" x14ac:dyDescent="0.25">
      <c r="A107" s="12" t="s">
        <v>300</v>
      </c>
      <c r="B107" s="105" t="s">
        <v>307</v>
      </c>
      <c r="C107" s="192"/>
    </row>
    <row r="108" spans="1:3" ht="12" customHeight="1" x14ac:dyDescent="0.25">
      <c r="A108" s="11" t="s">
        <v>301</v>
      </c>
      <c r="B108" s="106" t="s">
        <v>308</v>
      </c>
      <c r="C108" s="192"/>
    </row>
    <row r="109" spans="1:3" ht="12" customHeight="1" x14ac:dyDescent="0.25">
      <c r="A109" s="12" t="s">
        <v>388</v>
      </c>
      <c r="B109" s="106" t="s">
        <v>309</v>
      </c>
      <c r="C109" s="192"/>
    </row>
    <row r="110" spans="1:3" ht="12" customHeight="1" x14ac:dyDescent="0.25">
      <c r="A110" s="14" t="s">
        <v>389</v>
      </c>
      <c r="B110" s="106" t="s">
        <v>310</v>
      </c>
      <c r="C110" s="192"/>
    </row>
    <row r="111" spans="1:3" ht="12" customHeight="1" x14ac:dyDescent="0.25">
      <c r="A111" s="12" t="s">
        <v>393</v>
      </c>
      <c r="B111" s="9" t="s">
        <v>48</v>
      </c>
      <c r="C111" s="190"/>
    </row>
    <row r="112" spans="1:3" ht="12" customHeight="1" x14ac:dyDescent="0.25">
      <c r="A112" s="12" t="s">
        <v>394</v>
      </c>
      <c r="B112" s="6" t="s">
        <v>396</v>
      </c>
      <c r="C112" s="190"/>
    </row>
    <row r="113" spans="1:3" ht="12" customHeight="1" thickBot="1" x14ac:dyDescent="0.3">
      <c r="A113" s="16" t="s">
        <v>395</v>
      </c>
      <c r="B113" s="318" t="s">
        <v>397</v>
      </c>
      <c r="C113" s="196"/>
    </row>
    <row r="114" spans="1:3" ht="12" customHeight="1" thickBot="1" x14ac:dyDescent="0.3">
      <c r="A114" s="315" t="s">
        <v>17</v>
      </c>
      <c r="B114" s="316" t="s">
        <v>311</v>
      </c>
      <c r="C114" s="317">
        <f>+C115+C117+C119</f>
        <v>0</v>
      </c>
    </row>
    <row r="115" spans="1:3" ht="12" customHeight="1" x14ac:dyDescent="0.25">
      <c r="A115" s="13" t="s">
        <v>97</v>
      </c>
      <c r="B115" s="6" t="s">
        <v>182</v>
      </c>
      <c r="C115" s="191"/>
    </row>
    <row r="116" spans="1:3" ht="12" customHeight="1" x14ac:dyDescent="0.25">
      <c r="A116" s="13" t="s">
        <v>98</v>
      </c>
      <c r="B116" s="10" t="s">
        <v>315</v>
      </c>
      <c r="C116" s="191"/>
    </row>
    <row r="117" spans="1:3" ht="12" customHeight="1" x14ac:dyDescent="0.25">
      <c r="A117" s="13" t="s">
        <v>99</v>
      </c>
      <c r="B117" s="10" t="s">
        <v>163</v>
      </c>
      <c r="C117" s="190"/>
    </row>
    <row r="118" spans="1:3" ht="12" customHeight="1" x14ac:dyDescent="0.25">
      <c r="A118" s="13" t="s">
        <v>100</v>
      </c>
      <c r="B118" s="10" t="s">
        <v>316</v>
      </c>
      <c r="C118" s="158"/>
    </row>
    <row r="119" spans="1:3" ht="12" customHeight="1" x14ac:dyDescent="0.25">
      <c r="A119" s="13" t="s">
        <v>101</v>
      </c>
      <c r="B119" s="185" t="s">
        <v>184</v>
      </c>
      <c r="C119" s="158"/>
    </row>
    <row r="120" spans="1:3" ht="12" customHeight="1" x14ac:dyDescent="0.25">
      <c r="A120" s="13" t="s">
        <v>110</v>
      </c>
      <c r="B120" s="184" t="s">
        <v>380</v>
      </c>
      <c r="C120" s="158"/>
    </row>
    <row r="121" spans="1:3" ht="12" customHeight="1" x14ac:dyDescent="0.25">
      <c r="A121" s="13" t="s">
        <v>112</v>
      </c>
      <c r="B121" s="261" t="s">
        <v>321</v>
      </c>
      <c r="C121" s="158"/>
    </row>
    <row r="122" spans="1:3" x14ac:dyDescent="0.25">
      <c r="A122" s="13" t="s">
        <v>164</v>
      </c>
      <c r="B122" s="105" t="s">
        <v>304</v>
      </c>
      <c r="C122" s="158"/>
    </row>
    <row r="123" spans="1:3" ht="12" customHeight="1" x14ac:dyDescent="0.25">
      <c r="A123" s="13" t="s">
        <v>165</v>
      </c>
      <c r="B123" s="105" t="s">
        <v>320</v>
      </c>
      <c r="C123" s="158"/>
    </row>
    <row r="124" spans="1:3" ht="12" customHeight="1" x14ac:dyDescent="0.25">
      <c r="A124" s="13" t="s">
        <v>166</v>
      </c>
      <c r="B124" s="105" t="s">
        <v>319</v>
      </c>
      <c r="C124" s="158"/>
    </row>
    <row r="125" spans="1:3" ht="12" customHeight="1" x14ac:dyDescent="0.25">
      <c r="A125" s="13" t="s">
        <v>312</v>
      </c>
      <c r="B125" s="105" t="s">
        <v>307</v>
      </c>
      <c r="C125" s="158"/>
    </row>
    <row r="126" spans="1:3" ht="12" customHeight="1" x14ac:dyDescent="0.25">
      <c r="A126" s="13" t="s">
        <v>313</v>
      </c>
      <c r="B126" s="105" t="s">
        <v>318</v>
      </c>
      <c r="C126" s="158"/>
    </row>
    <row r="127" spans="1:3" ht="16.5" thickBot="1" x14ac:dyDescent="0.3">
      <c r="A127" s="11" t="s">
        <v>314</v>
      </c>
      <c r="B127" s="105" t="s">
        <v>317</v>
      </c>
      <c r="C127" s="160"/>
    </row>
    <row r="128" spans="1:3" ht="12" customHeight="1" thickBot="1" x14ac:dyDescent="0.3">
      <c r="A128" s="18" t="s">
        <v>18</v>
      </c>
      <c r="B128" s="88" t="s">
        <v>398</v>
      </c>
      <c r="C128" s="188">
        <f>+C93+C114</f>
        <v>0</v>
      </c>
    </row>
    <row r="129" spans="1:3" ht="12" customHeight="1" thickBot="1" x14ac:dyDescent="0.3">
      <c r="A129" s="18" t="s">
        <v>19</v>
      </c>
      <c r="B129" s="88" t="s">
        <v>399</v>
      </c>
      <c r="C129" s="188">
        <f>+C130+C131+C132</f>
        <v>0</v>
      </c>
    </row>
    <row r="130" spans="1:3" ht="12" customHeight="1" x14ac:dyDescent="0.25">
      <c r="A130" s="13" t="s">
        <v>216</v>
      </c>
      <c r="B130" s="10" t="s">
        <v>406</v>
      </c>
      <c r="C130" s="158"/>
    </row>
    <row r="131" spans="1:3" ht="12" customHeight="1" x14ac:dyDescent="0.25">
      <c r="A131" s="13" t="s">
        <v>217</v>
      </c>
      <c r="B131" s="10" t="s">
        <v>407</v>
      </c>
      <c r="C131" s="158"/>
    </row>
    <row r="132" spans="1:3" ht="12" customHeight="1" thickBot="1" x14ac:dyDescent="0.3">
      <c r="A132" s="11" t="s">
        <v>218</v>
      </c>
      <c r="B132" s="10" t="s">
        <v>408</v>
      </c>
      <c r="C132" s="158"/>
    </row>
    <row r="133" spans="1:3" ht="12" customHeight="1" thickBot="1" x14ac:dyDescent="0.3">
      <c r="A133" s="18" t="s">
        <v>20</v>
      </c>
      <c r="B133" s="88" t="s">
        <v>400</v>
      </c>
      <c r="C133" s="188">
        <f>SUM(C134:C139)</f>
        <v>0</v>
      </c>
    </row>
    <row r="134" spans="1:3" ht="12" customHeight="1" x14ac:dyDescent="0.25">
      <c r="A134" s="13" t="s">
        <v>84</v>
      </c>
      <c r="B134" s="7" t="s">
        <v>409</v>
      </c>
      <c r="C134" s="158"/>
    </row>
    <row r="135" spans="1:3" ht="12" customHeight="1" x14ac:dyDescent="0.25">
      <c r="A135" s="13" t="s">
        <v>85</v>
      </c>
      <c r="B135" s="7" t="s">
        <v>401</v>
      </c>
      <c r="C135" s="158"/>
    </row>
    <row r="136" spans="1:3" ht="12" customHeight="1" x14ac:dyDescent="0.25">
      <c r="A136" s="13" t="s">
        <v>86</v>
      </c>
      <c r="B136" s="7" t="s">
        <v>402</v>
      </c>
      <c r="C136" s="158"/>
    </row>
    <row r="137" spans="1:3" ht="12" customHeight="1" x14ac:dyDescent="0.25">
      <c r="A137" s="13" t="s">
        <v>151</v>
      </c>
      <c r="B137" s="7" t="s">
        <v>403</v>
      </c>
      <c r="C137" s="158"/>
    </row>
    <row r="138" spans="1:3" ht="12" customHeight="1" x14ac:dyDescent="0.25">
      <c r="A138" s="13" t="s">
        <v>152</v>
      </c>
      <c r="B138" s="7" t="s">
        <v>404</v>
      </c>
      <c r="C138" s="158"/>
    </row>
    <row r="139" spans="1:3" ht="12" customHeight="1" thickBot="1" x14ac:dyDescent="0.3">
      <c r="A139" s="11" t="s">
        <v>153</v>
      </c>
      <c r="B139" s="7" t="s">
        <v>405</v>
      </c>
      <c r="C139" s="158"/>
    </row>
    <row r="140" spans="1:3" ht="12" customHeight="1" thickBot="1" x14ac:dyDescent="0.3">
      <c r="A140" s="18" t="s">
        <v>21</v>
      </c>
      <c r="B140" s="88" t="s">
        <v>413</v>
      </c>
      <c r="C140" s="194">
        <f>+C141+C142+C143+C144</f>
        <v>0</v>
      </c>
    </row>
    <row r="141" spans="1:3" ht="12" customHeight="1" x14ac:dyDescent="0.25">
      <c r="A141" s="13" t="s">
        <v>87</v>
      </c>
      <c r="B141" s="7" t="s">
        <v>322</v>
      </c>
      <c r="C141" s="158"/>
    </row>
    <row r="142" spans="1:3" ht="12" customHeight="1" x14ac:dyDescent="0.25">
      <c r="A142" s="13" t="s">
        <v>88</v>
      </c>
      <c r="B142" s="7" t="s">
        <v>323</v>
      </c>
      <c r="C142" s="158"/>
    </row>
    <row r="143" spans="1:3" ht="12" customHeight="1" x14ac:dyDescent="0.25">
      <c r="A143" s="13" t="s">
        <v>236</v>
      </c>
      <c r="B143" s="7" t="s">
        <v>414</v>
      </c>
      <c r="C143" s="158"/>
    </row>
    <row r="144" spans="1:3" ht="12" customHeight="1" thickBot="1" x14ac:dyDescent="0.3">
      <c r="A144" s="11" t="s">
        <v>237</v>
      </c>
      <c r="B144" s="5" t="s">
        <v>342</v>
      </c>
      <c r="C144" s="158"/>
    </row>
    <row r="145" spans="1:9" ht="12" customHeight="1" thickBot="1" x14ac:dyDescent="0.3">
      <c r="A145" s="18" t="s">
        <v>22</v>
      </c>
      <c r="B145" s="88" t="s">
        <v>415</v>
      </c>
      <c r="C145" s="197">
        <f>SUM(C146:C150)</f>
        <v>0</v>
      </c>
    </row>
    <row r="146" spans="1:9" ht="12" customHeight="1" x14ac:dyDescent="0.25">
      <c r="A146" s="13" t="s">
        <v>89</v>
      </c>
      <c r="B146" s="7" t="s">
        <v>410</v>
      </c>
      <c r="C146" s="158"/>
    </row>
    <row r="147" spans="1:9" ht="12" customHeight="1" x14ac:dyDescent="0.25">
      <c r="A147" s="13" t="s">
        <v>90</v>
      </c>
      <c r="B147" s="7" t="s">
        <v>417</v>
      </c>
      <c r="C147" s="158"/>
    </row>
    <row r="148" spans="1:9" ht="12" customHeight="1" x14ac:dyDescent="0.25">
      <c r="A148" s="13" t="s">
        <v>248</v>
      </c>
      <c r="B148" s="7" t="s">
        <v>412</v>
      </c>
      <c r="C148" s="158"/>
    </row>
    <row r="149" spans="1:9" ht="12" customHeight="1" x14ac:dyDescent="0.25">
      <c r="A149" s="13" t="s">
        <v>249</v>
      </c>
      <c r="B149" s="7" t="s">
        <v>418</v>
      </c>
      <c r="C149" s="158"/>
    </row>
    <row r="150" spans="1:9" ht="12" customHeight="1" thickBot="1" x14ac:dyDescent="0.3">
      <c r="A150" s="13" t="s">
        <v>416</v>
      </c>
      <c r="B150" s="7" t="s">
        <v>419</v>
      </c>
      <c r="C150" s="158"/>
    </row>
    <row r="151" spans="1:9" ht="12" customHeight="1" thickBot="1" x14ac:dyDescent="0.3">
      <c r="A151" s="18" t="s">
        <v>23</v>
      </c>
      <c r="B151" s="88" t="s">
        <v>420</v>
      </c>
      <c r="C151" s="319"/>
    </row>
    <row r="152" spans="1:9" ht="12" customHeight="1" thickBot="1" x14ac:dyDescent="0.3">
      <c r="A152" s="18" t="s">
        <v>24</v>
      </c>
      <c r="B152" s="88" t="s">
        <v>421</v>
      </c>
      <c r="C152" s="319"/>
    </row>
    <row r="153" spans="1:9" ht="15" customHeight="1" thickBot="1" x14ac:dyDescent="0.3">
      <c r="A153" s="18" t="s">
        <v>25</v>
      </c>
      <c r="B153" s="88" t="s">
        <v>423</v>
      </c>
      <c r="C153" s="274">
        <f>+C129+C133+C140+C145+C151+C152</f>
        <v>0</v>
      </c>
      <c r="F153" s="275"/>
      <c r="G153" s="276"/>
      <c r="H153" s="276"/>
      <c r="I153" s="276"/>
    </row>
    <row r="154" spans="1:9" s="264" customFormat="1" ht="12.95" customHeight="1" thickBot="1" x14ac:dyDescent="0.25">
      <c r="A154" s="186" t="s">
        <v>26</v>
      </c>
      <c r="B154" s="238" t="s">
        <v>422</v>
      </c>
      <c r="C154" s="274">
        <f>+C128+C153</f>
        <v>0</v>
      </c>
    </row>
    <row r="155" spans="1:9" ht="7.5" customHeight="1" x14ac:dyDescent="0.25"/>
    <row r="156" spans="1:9" x14ac:dyDescent="0.25">
      <c r="A156" s="701" t="s">
        <v>324</v>
      </c>
      <c r="B156" s="701"/>
      <c r="C156" s="701"/>
    </row>
    <row r="157" spans="1:9" ht="15" customHeight="1" thickBot="1" x14ac:dyDescent="0.3">
      <c r="A157" s="699" t="s">
        <v>132</v>
      </c>
      <c r="B157" s="699"/>
      <c r="C157" s="198" t="e">
        <f>C90</f>
        <v>#REF!</v>
      </c>
    </row>
    <row r="158" spans="1:9" ht="13.5" customHeight="1" thickBot="1" x14ac:dyDescent="0.3">
      <c r="A158" s="18">
        <v>1</v>
      </c>
      <c r="B158" s="23" t="s">
        <v>424</v>
      </c>
      <c r="C158" s="188">
        <f>+C62-C128</f>
        <v>0</v>
      </c>
      <c r="D158" s="277"/>
    </row>
    <row r="159" spans="1:9" ht="27.75" customHeight="1" thickBot="1" x14ac:dyDescent="0.3">
      <c r="A159" s="18" t="s">
        <v>17</v>
      </c>
      <c r="B159" s="23" t="s">
        <v>430</v>
      </c>
      <c r="C159" s="188">
        <f>+C86-C153</f>
        <v>0</v>
      </c>
    </row>
  </sheetData>
  <customSheetViews>
    <customSheetView guid="{97FEE8B0-D789-49A2-9B6A-B24783AB39CA}" scale="130">
      <selection activeCell="C158" sqref="C158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.......................Önkormányzat
2017. ÉVI KÖLTSÉGVETÉS
ÁLLAMIGAZGATÁSI FELADATAINAK MÉRLEGE
&amp;R&amp;"Times New Roman CE,Félkövér dőlt"&amp;11 1.4. melléklet a ........./2017. (.......)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.......................Önkormányzat
2017. ÉVI KÖLTSÉGVETÉS
ÁLLAMIGAZGATÁSI FELADATAINAK MÉRLEGE
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39"/>
  <sheetViews>
    <sheetView zoomScaleNormal="100" zoomScaleSheetLayoutView="100" workbookViewId="0">
      <selection activeCell="K18" sqref="K18"/>
    </sheetView>
  </sheetViews>
  <sheetFormatPr defaultRowHeight="12.75" x14ac:dyDescent="0.2"/>
  <cols>
    <col min="1" max="1" width="3.1640625" style="615" bestFit="1" customWidth="1"/>
    <col min="2" max="2" width="6.83203125" style="42" customWidth="1"/>
    <col min="3" max="3" width="39.6640625" style="113" customWidth="1"/>
    <col min="4" max="4" width="16.33203125" style="42" customWidth="1"/>
    <col min="5" max="5" width="18" style="42" customWidth="1"/>
    <col min="6" max="6" width="39.33203125" style="42" customWidth="1"/>
    <col min="7" max="7" width="17.33203125" style="42" customWidth="1"/>
    <col min="8" max="8" width="16.33203125" style="42" customWidth="1"/>
    <col min="9" max="9" width="4.83203125" style="42" customWidth="1"/>
    <col min="10" max="16384" width="9.33203125" style="42"/>
  </cols>
  <sheetData>
    <row r="1" spans="1:9" ht="39.75" customHeight="1" x14ac:dyDescent="0.2">
      <c r="A1" s="711" t="s">
        <v>893</v>
      </c>
      <c r="B1" s="711"/>
      <c r="C1" s="711"/>
      <c r="D1" s="711"/>
      <c r="E1" s="711"/>
      <c r="F1" s="711"/>
      <c r="G1" s="711"/>
      <c r="H1" s="711"/>
      <c r="I1" s="708"/>
    </row>
    <row r="2" spans="1:9" ht="13.5" customHeight="1" x14ac:dyDescent="0.2">
      <c r="A2" s="616"/>
      <c r="B2" s="618" t="s">
        <v>443</v>
      </c>
      <c r="C2" s="618" t="s">
        <v>444</v>
      </c>
      <c r="D2" s="618" t="s">
        <v>445</v>
      </c>
      <c r="E2" s="618" t="s">
        <v>447</v>
      </c>
      <c r="F2" s="618" t="s">
        <v>446</v>
      </c>
      <c r="G2" s="618" t="s">
        <v>448</v>
      </c>
      <c r="H2" s="618" t="s">
        <v>449</v>
      </c>
      <c r="I2" s="708"/>
    </row>
    <row r="3" spans="1:9" ht="12.75" customHeight="1" x14ac:dyDescent="0.2">
      <c r="A3" s="616">
        <v>1</v>
      </c>
      <c r="B3" s="707" t="s">
        <v>62</v>
      </c>
      <c r="C3" s="603" t="s">
        <v>54</v>
      </c>
      <c r="D3" s="603"/>
      <c r="E3" s="603"/>
      <c r="F3" s="710" t="s">
        <v>55</v>
      </c>
      <c r="G3" s="710"/>
      <c r="H3" s="710"/>
      <c r="I3" s="708"/>
    </row>
    <row r="4" spans="1:9" s="205" customFormat="1" ht="36" x14ac:dyDescent="0.2">
      <c r="A4" s="616">
        <v>2</v>
      </c>
      <c r="B4" s="707"/>
      <c r="C4" s="604" t="s">
        <v>59</v>
      </c>
      <c r="D4" s="604" t="str">
        <f>+'1.mell.'!D4</f>
        <v>2019. évi eredeti előirányzat</v>
      </c>
      <c r="E4" s="604" t="s">
        <v>601</v>
      </c>
      <c r="F4" s="604" t="s">
        <v>59</v>
      </c>
      <c r="G4" s="604" t="str">
        <f>+D4</f>
        <v>2019. évi eredeti előirányzat</v>
      </c>
      <c r="H4" s="604" t="str">
        <f>+E4</f>
        <v>2019. évi módosított előirányzat</v>
      </c>
      <c r="I4" s="708"/>
    </row>
    <row r="5" spans="1:9" s="625" customFormat="1" ht="12.75" customHeight="1" x14ac:dyDescent="0.2">
      <c r="A5" s="516">
        <v>3</v>
      </c>
      <c r="B5" s="624"/>
      <c r="C5" s="624" t="s">
        <v>443</v>
      </c>
      <c r="D5" s="624" t="s">
        <v>444</v>
      </c>
      <c r="E5" s="624" t="s">
        <v>445</v>
      </c>
      <c r="F5" s="624" t="s">
        <v>447</v>
      </c>
      <c r="G5" s="624" t="s">
        <v>446</v>
      </c>
      <c r="H5" s="624" t="s">
        <v>448</v>
      </c>
      <c r="I5" s="708"/>
    </row>
    <row r="6" spans="1:9" ht="12.75" customHeight="1" x14ac:dyDescent="0.2">
      <c r="A6" s="616">
        <v>4</v>
      </c>
      <c r="B6" s="605" t="s">
        <v>16</v>
      </c>
      <c r="C6" s="626" t="s">
        <v>325</v>
      </c>
      <c r="D6" s="199">
        <f>SUM('1.mell.'!D6)</f>
        <v>357424552</v>
      </c>
      <c r="E6" s="199">
        <f>SUM('1.mell.'!G6)</f>
        <v>403608040</v>
      </c>
      <c r="F6" s="606" t="s">
        <v>60</v>
      </c>
      <c r="G6" s="199">
        <f>SUM('1.mell.'!D98)</f>
        <v>272898689</v>
      </c>
      <c r="H6" s="199">
        <f>SUM('1.mell.'!G98)</f>
        <v>308372875</v>
      </c>
      <c r="I6" s="708"/>
    </row>
    <row r="7" spans="1:9" ht="23.25" customHeight="1" x14ac:dyDescent="0.2">
      <c r="A7" s="616">
        <v>5</v>
      </c>
      <c r="B7" s="605" t="s">
        <v>17</v>
      </c>
      <c r="C7" s="626" t="s">
        <v>326</v>
      </c>
      <c r="D7" s="199">
        <f>SUM('1.mell.'!D13)</f>
        <v>16591040</v>
      </c>
      <c r="E7" s="199">
        <f>SUM('1.mell.'!G13)</f>
        <v>70439209</v>
      </c>
      <c r="F7" s="606" t="s">
        <v>159</v>
      </c>
      <c r="G7" s="199">
        <f>SUM('1.mell.'!D99)</f>
        <v>57353065</v>
      </c>
      <c r="H7" s="199">
        <f>SUM('1.mell.'!G99)</f>
        <v>62591217</v>
      </c>
      <c r="I7" s="708"/>
    </row>
    <row r="8" spans="1:9" ht="12.75" customHeight="1" x14ac:dyDescent="0.2">
      <c r="A8" s="516">
        <v>6</v>
      </c>
      <c r="B8" s="605" t="s">
        <v>18</v>
      </c>
      <c r="C8" s="626" t="s">
        <v>347</v>
      </c>
      <c r="D8" s="199">
        <f>SUM('1.mell.'!G19)</f>
        <v>0</v>
      </c>
      <c r="E8" s="199">
        <f>SUM('1.mell.'!E19)</f>
        <v>0</v>
      </c>
      <c r="F8" s="606" t="s">
        <v>187</v>
      </c>
      <c r="G8" s="199">
        <f>SUM('1.mell.'!D100)</f>
        <v>317066028</v>
      </c>
      <c r="H8" s="199">
        <f>SUM('1.mell.'!G100)</f>
        <v>810560469</v>
      </c>
      <c r="I8" s="708"/>
    </row>
    <row r="9" spans="1:9" ht="12.75" customHeight="1" x14ac:dyDescent="0.2">
      <c r="A9" s="616">
        <v>7</v>
      </c>
      <c r="B9" s="605" t="s">
        <v>19</v>
      </c>
      <c r="C9" s="626" t="s">
        <v>150</v>
      </c>
      <c r="D9" s="199">
        <f>SUM('1.mell.'!D27)</f>
        <v>153490000</v>
      </c>
      <c r="E9" s="199">
        <f>SUM('1.mell.'!G27)</f>
        <v>153490000</v>
      </c>
      <c r="F9" s="606" t="s">
        <v>160</v>
      </c>
      <c r="G9" s="199">
        <f>SUM('1.mell.'!D101)</f>
        <v>8000000</v>
      </c>
      <c r="H9" s="199">
        <f>SUM('1.mell.'!G101)</f>
        <v>8000000</v>
      </c>
      <c r="I9" s="708"/>
    </row>
    <row r="10" spans="1:9" ht="12.75" customHeight="1" x14ac:dyDescent="0.2">
      <c r="A10" s="616">
        <v>8</v>
      </c>
      <c r="B10" s="605" t="s">
        <v>20</v>
      </c>
      <c r="C10" s="626" t="s">
        <v>373</v>
      </c>
      <c r="D10" s="199">
        <f>SUM('1.mell.'!D36)</f>
        <v>153144154</v>
      </c>
      <c r="E10" s="199">
        <f>SUM('1.mell.'!G36)</f>
        <v>116390132</v>
      </c>
      <c r="F10" s="606" t="s">
        <v>161</v>
      </c>
      <c r="G10" s="199">
        <f>SUM('1.mell.'!D102)</f>
        <v>410928615</v>
      </c>
      <c r="H10" s="199">
        <f>SUM('1.mell.'!G102)</f>
        <v>250342987</v>
      </c>
      <c r="I10" s="708"/>
    </row>
    <row r="11" spans="1:9" ht="12.75" customHeight="1" x14ac:dyDescent="0.2">
      <c r="A11" s="516">
        <v>9</v>
      </c>
      <c r="B11" s="605" t="s">
        <v>21</v>
      </c>
      <c r="C11" s="626" t="s">
        <v>327</v>
      </c>
      <c r="D11" s="199">
        <f>SUM('1.mell.'!D54)</f>
        <v>8741841</v>
      </c>
      <c r="E11" s="199">
        <v>12249941</v>
      </c>
      <c r="F11" s="606" t="s">
        <v>48</v>
      </c>
      <c r="G11" s="199">
        <f>SUM('1.mell.'!D115)</f>
        <v>315570175</v>
      </c>
      <c r="H11" s="199">
        <f>SUM('1.mell.'!G115)</f>
        <v>137344560</v>
      </c>
      <c r="I11" s="708"/>
    </row>
    <row r="12" spans="1:9" ht="12.75" customHeight="1" x14ac:dyDescent="0.2">
      <c r="A12" s="616">
        <v>10</v>
      </c>
      <c r="B12" s="605" t="s">
        <v>22</v>
      </c>
      <c r="C12" s="626" t="s">
        <v>431</v>
      </c>
      <c r="D12" s="199">
        <f>SUM('1.mell.'!D58)</f>
        <v>0</v>
      </c>
      <c r="E12" s="199">
        <f>SUM('1.mell.'!G58)</f>
        <v>0</v>
      </c>
      <c r="F12" s="607"/>
      <c r="G12" s="199"/>
      <c r="H12" s="199"/>
      <c r="I12" s="708"/>
    </row>
    <row r="13" spans="1:9" s="629" customFormat="1" ht="24" customHeight="1" x14ac:dyDescent="0.2">
      <c r="A13" s="630">
        <v>16</v>
      </c>
      <c r="B13" s="609" t="s">
        <v>28</v>
      </c>
      <c r="C13" s="627" t="s">
        <v>432</v>
      </c>
      <c r="D13" s="611">
        <f>SUM(D6:D12)</f>
        <v>689391587</v>
      </c>
      <c r="E13" s="611">
        <f>SUM(E6:E12)</f>
        <v>756177322</v>
      </c>
      <c r="F13" s="610" t="s">
        <v>333</v>
      </c>
      <c r="G13" s="611">
        <f>SUM(G6:G10)</f>
        <v>1066246397</v>
      </c>
      <c r="H13" s="611">
        <f>H6+H7+H8+H9+H10</f>
        <v>1439867548</v>
      </c>
      <c r="I13" s="708"/>
    </row>
    <row r="14" spans="1:9" ht="24.75" customHeight="1" x14ac:dyDescent="0.2">
      <c r="A14" s="616">
        <v>17</v>
      </c>
      <c r="B14" s="612" t="s">
        <v>29</v>
      </c>
      <c r="C14" s="626" t="s">
        <v>330</v>
      </c>
      <c r="D14" s="206">
        <f>SUM(D15:D18)</f>
        <v>1932942817</v>
      </c>
      <c r="E14" s="206">
        <f>SUM(E15:E18)</f>
        <v>1821412976</v>
      </c>
      <c r="F14" s="613" t="s">
        <v>167</v>
      </c>
      <c r="G14" s="54">
        <f>SUM('1.mell.'!D137,'1.mell.'!D150:D152)</f>
        <v>0</v>
      </c>
      <c r="H14" s="54">
        <f>SUM('1.mell.'!G137,'1.mell.'!G150:G152)</f>
        <v>0</v>
      </c>
      <c r="I14" s="708"/>
    </row>
    <row r="15" spans="1:9" ht="13.5" customHeight="1" x14ac:dyDescent="0.2">
      <c r="A15" s="516">
        <v>18</v>
      </c>
      <c r="B15" s="612" t="s">
        <v>30</v>
      </c>
      <c r="C15" s="626" t="s">
        <v>180</v>
      </c>
      <c r="D15" s="54">
        <f>SUM('1.mell.'!D75)</f>
        <v>1932942817</v>
      </c>
      <c r="E15" s="54">
        <f>SUM('1.mell.'!G75)</f>
        <v>1821412976</v>
      </c>
      <c r="F15" s="613" t="s">
        <v>332</v>
      </c>
      <c r="G15" s="54">
        <f>SUM('1.mell.'!D135)</f>
        <v>0</v>
      </c>
      <c r="H15" s="54">
        <f>SUM('1.mell.'!G135)</f>
        <v>0</v>
      </c>
      <c r="I15" s="708"/>
    </row>
    <row r="16" spans="1:9" ht="12.75" customHeight="1" x14ac:dyDescent="0.2">
      <c r="A16" s="616">
        <v>19</v>
      </c>
      <c r="B16" s="612" t="s">
        <v>31</v>
      </c>
      <c r="C16" s="626" t="s">
        <v>181</v>
      </c>
      <c r="D16" s="54">
        <f>SUM('1.mell.'!D76)</f>
        <v>0</v>
      </c>
      <c r="E16" s="54">
        <f>SUM('1.mell.'!G76)</f>
        <v>0</v>
      </c>
      <c r="F16" s="613" t="s">
        <v>134</v>
      </c>
      <c r="G16" s="54">
        <f>SUM('1.mell.'!D136)</f>
        <v>0</v>
      </c>
      <c r="H16" s="54">
        <f>SUM('1.mell.'!G136)</f>
        <v>0</v>
      </c>
      <c r="I16" s="708"/>
    </row>
    <row r="17" spans="1:9" ht="12.75" customHeight="1" x14ac:dyDescent="0.2">
      <c r="A17" s="616">
        <v>20</v>
      </c>
      <c r="B17" s="612" t="s">
        <v>32</v>
      </c>
      <c r="C17" s="626" t="s">
        <v>185</v>
      </c>
      <c r="D17" s="54">
        <f>SUM('1.mell.'!D80)</f>
        <v>0</v>
      </c>
      <c r="E17" s="54">
        <f>SUM('1.mell.'!G80)</f>
        <v>0</v>
      </c>
      <c r="F17" s="613" t="s">
        <v>135</v>
      </c>
      <c r="G17" s="54">
        <f>SUM('1.mell.'!G134)</f>
        <v>0</v>
      </c>
      <c r="H17" s="54">
        <f>SUM('1.mell.'!E134)</f>
        <v>0</v>
      </c>
      <c r="I17" s="708"/>
    </row>
    <row r="18" spans="1:9" ht="12.75" customHeight="1" x14ac:dyDescent="0.2">
      <c r="A18" s="516">
        <v>21</v>
      </c>
      <c r="B18" s="612" t="s">
        <v>33</v>
      </c>
      <c r="C18" s="626" t="s">
        <v>186</v>
      </c>
      <c r="D18" s="54">
        <f>SUM('1.mell.'!G78)</f>
        <v>0</v>
      </c>
      <c r="E18" s="54">
        <f>SUM('1.mell.'!E78)</f>
        <v>0</v>
      </c>
      <c r="F18" s="613" t="s">
        <v>889</v>
      </c>
      <c r="G18" s="54">
        <f>SUM('1.mell.'!D145:D146,'1.mell.'!D153)</f>
        <v>13150534</v>
      </c>
      <c r="H18" s="54">
        <f>SUM('1.mell.'!G145:G146,'1.mell.'!G153)</f>
        <v>13150534</v>
      </c>
      <c r="I18" s="708"/>
    </row>
    <row r="19" spans="1:9" ht="21" customHeight="1" x14ac:dyDescent="0.2">
      <c r="A19" s="616">
        <v>22</v>
      </c>
      <c r="B19" s="612" t="s">
        <v>34</v>
      </c>
      <c r="C19" s="626" t="s">
        <v>331</v>
      </c>
      <c r="D19" s="206">
        <f>+D20+D21</f>
        <v>0</v>
      </c>
      <c r="E19" s="206">
        <f>+E20+E21</f>
        <v>0</v>
      </c>
      <c r="F19" s="606" t="s">
        <v>414</v>
      </c>
      <c r="G19" s="54">
        <f>SUM('1.mell.'!G147)</f>
        <v>0</v>
      </c>
      <c r="H19" s="54">
        <f>SUM('1.mell.'!E147)</f>
        <v>0</v>
      </c>
      <c r="I19" s="708"/>
    </row>
    <row r="20" spans="1:9" ht="21.75" customHeight="1" x14ac:dyDescent="0.2">
      <c r="A20" s="616">
        <v>23</v>
      </c>
      <c r="B20" s="612" t="s">
        <v>35</v>
      </c>
      <c r="C20" s="626" t="s">
        <v>328</v>
      </c>
      <c r="D20" s="54">
        <f>SUM('1.mell.'!D67)</f>
        <v>0</v>
      </c>
      <c r="E20" s="54">
        <f>SUM('1.mell.'!G67)</f>
        <v>0</v>
      </c>
      <c r="F20" s="606" t="s">
        <v>420</v>
      </c>
      <c r="G20" s="54">
        <f>SUM('1.mell.'!D155)</f>
        <v>0</v>
      </c>
      <c r="H20" s="54">
        <f>SUM('1.mell.'!G155)</f>
        <v>0</v>
      </c>
      <c r="I20" s="708"/>
    </row>
    <row r="21" spans="1:9" ht="12.75" customHeight="1" x14ac:dyDescent="0.2">
      <c r="A21" s="516">
        <v>24</v>
      </c>
      <c r="B21" s="612" t="s">
        <v>36</v>
      </c>
      <c r="C21" s="626" t="s">
        <v>329</v>
      </c>
      <c r="D21" s="54">
        <f>SUM('1.mell.'!D69,'1.mell.'!D82:D84)</f>
        <v>0</v>
      </c>
      <c r="E21" s="54">
        <f>SUM('1.mell.'!G69,'1.mell.'!G82:G84)</f>
        <v>0</v>
      </c>
      <c r="F21" s="606" t="s">
        <v>421</v>
      </c>
      <c r="G21" s="54">
        <f>SUM('1.mell.'!D156)</f>
        <v>0</v>
      </c>
      <c r="H21" s="54">
        <f>SUM('1.mell.'!G156)</f>
        <v>0</v>
      </c>
      <c r="I21" s="708"/>
    </row>
    <row r="22" spans="1:9" ht="12.75" customHeight="1" x14ac:dyDescent="0.2">
      <c r="A22" s="616">
        <v>25</v>
      </c>
      <c r="B22" s="605" t="s">
        <v>37</v>
      </c>
      <c r="C22" s="626" t="s">
        <v>425</v>
      </c>
      <c r="D22" s="54">
        <f>SUM('1.mell.'!D86)</f>
        <v>0</v>
      </c>
      <c r="E22" s="54">
        <f>SUM('1.mell.'!G86)</f>
        <v>0</v>
      </c>
      <c r="F22" s="606"/>
      <c r="G22" s="54"/>
      <c r="H22" s="54">
        <f>SUM('1.mell.'!G150)</f>
        <v>0</v>
      </c>
      <c r="I22" s="708"/>
    </row>
    <row r="23" spans="1:9" ht="18" customHeight="1" x14ac:dyDescent="0.2">
      <c r="A23" s="616">
        <v>26</v>
      </c>
      <c r="B23" s="605" t="s">
        <v>38</v>
      </c>
      <c r="C23" s="626" t="s">
        <v>286</v>
      </c>
      <c r="D23" s="54">
        <f>SUM('1.mell.'!D87)</f>
        <v>0</v>
      </c>
      <c r="E23" s="54">
        <f>SUM('1.mell.'!G87)</f>
        <v>0</v>
      </c>
      <c r="F23" s="607"/>
      <c r="G23" s="54"/>
      <c r="H23" s="54">
        <f>SUM('1.mell.'!G151)</f>
        <v>0</v>
      </c>
      <c r="I23" s="708"/>
    </row>
    <row r="24" spans="1:9" s="629" customFormat="1" ht="21" customHeight="1" x14ac:dyDescent="0.2">
      <c r="A24" s="628">
        <v>27</v>
      </c>
      <c r="B24" s="609" t="s">
        <v>39</v>
      </c>
      <c r="C24" s="627" t="s">
        <v>433</v>
      </c>
      <c r="D24" s="611">
        <f>+D14+D19+D22+D23</f>
        <v>1932942817</v>
      </c>
      <c r="E24" s="611">
        <f>+E14+E19+E22+E23</f>
        <v>1821412976</v>
      </c>
      <c r="F24" s="610" t="s">
        <v>435</v>
      </c>
      <c r="G24" s="611">
        <f>SUM(G14:G23)</f>
        <v>13150534</v>
      </c>
      <c r="H24" s="611">
        <f>SUM(H14:H23)</f>
        <v>13150534</v>
      </c>
      <c r="I24" s="708"/>
    </row>
    <row r="25" spans="1:9" s="629" customFormat="1" ht="12.75" customHeight="1" x14ac:dyDescent="0.2">
      <c r="A25" s="630">
        <v>28</v>
      </c>
      <c r="B25" s="609" t="s">
        <v>40</v>
      </c>
      <c r="C25" s="627" t="s">
        <v>434</v>
      </c>
      <c r="D25" s="614">
        <f>+D13+D24</f>
        <v>2622334404</v>
      </c>
      <c r="E25" s="614">
        <f>+E13+E24</f>
        <v>2577590298</v>
      </c>
      <c r="F25" s="609" t="s">
        <v>436</v>
      </c>
      <c r="G25" s="614">
        <f>+G13+G24</f>
        <v>1079396931</v>
      </c>
      <c r="H25" s="614">
        <f>+H13+H24</f>
        <v>1453018082</v>
      </c>
      <c r="I25" s="708"/>
    </row>
    <row r="26" spans="1:9" s="629" customFormat="1" ht="12.75" customHeight="1" x14ac:dyDescent="0.2">
      <c r="A26" s="630">
        <v>29</v>
      </c>
      <c r="B26" s="609" t="s">
        <v>41</v>
      </c>
      <c r="C26" s="627" t="s">
        <v>145</v>
      </c>
      <c r="D26" s="614"/>
      <c r="E26" s="614" t="str">
        <f>IF(E13-I13&lt;0,I13-E13,"-")</f>
        <v>-</v>
      </c>
      <c r="F26" s="609" t="s">
        <v>146</v>
      </c>
      <c r="G26" s="614">
        <f>G27</f>
        <v>1542937473</v>
      </c>
      <c r="H26" s="614">
        <f>H27</f>
        <v>1124572216</v>
      </c>
      <c r="I26" s="708"/>
    </row>
    <row r="27" spans="1:9" s="629" customFormat="1" ht="12.75" customHeight="1" x14ac:dyDescent="0.2">
      <c r="A27" s="628">
        <v>30</v>
      </c>
      <c r="B27" s="609" t="s">
        <v>42</v>
      </c>
      <c r="C27" s="627" t="s">
        <v>510</v>
      </c>
      <c r="D27" s="614" t="str">
        <f>IF(D25-G25&lt;0,G25-D25,"-")</f>
        <v>-</v>
      </c>
      <c r="E27" s="614" t="str">
        <f>IF(E25-I25&lt;0,I25-E25,"-")</f>
        <v>-</v>
      </c>
      <c r="F27" s="609" t="s">
        <v>511</v>
      </c>
      <c r="G27" s="614">
        <f>IF(D25-G25&gt;0,D25-G25,"-")</f>
        <v>1542937473</v>
      </c>
      <c r="H27" s="614">
        <f>IF(E25-H25&gt;0,E25-H25,"-")</f>
        <v>1124572216</v>
      </c>
      <c r="I27" s="708"/>
    </row>
    <row r="28" spans="1:9" ht="18.75" x14ac:dyDescent="0.2">
      <c r="C28" s="709"/>
      <c r="D28" s="709"/>
      <c r="E28" s="709"/>
      <c r="F28" s="709"/>
    </row>
    <row r="39" spans="2:5" x14ac:dyDescent="0.2">
      <c r="B39" s="601"/>
      <c r="C39" s="602"/>
      <c r="D39" s="602"/>
      <c r="E39" s="601"/>
    </row>
  </sheetData>
  <customSheetViews>
    <customSheetView guid="{97FEE8B0-D789-49A2-9B6A-B24783AB39CA}" scale="145" topLeftCell="A9">
      <selection activeCell="C29" sqref="C29"/>
      <pageMargins left="0.33" right="0.48" top="0.9055118110236221" bottom="0.5" header="0.6692913385826772" footer="0.28000000000000003"/>
      <printOptions horizontalCentered="1"/>
      <pageSetup paperSize="9" orientation="landscape" verticalDpi="300" r:id="rId1"/>
      <headerFooter alignWithMargins="0">
        <oddHeader xml:space="preserve">&amp;R&amp;"Times New Roman CE,Félkövér dőlt"&amp;11 </oddHeader>
      </headerFooter>
    </customSheetView>
  </customSheetViews>
  <mergeCells count="5">
    <mergeCell ref="B3:B4"/>
    <mergeCell ref="I1:I27"/>
    <mergeCell ref="C28:F28"/>
    <mergeCell ref="F3:H3"/>
    <mergeCell ref="A1:H1"/>
  </mergeCells>
  <phoneticPr fontId="0" type="noConversion"/>
  <printOptions horizontalCentered="1"/>
  <pageMargins left="0.33" right="0.48" top="1.17" bottom="0.5" header="0.6692913385826772" footer="0.28000000000000003"/>
  <pageSetup paperSize="9" scale="96" orientation="landscape" r:id="rId2"/>
  <headerFooter scaleWithDoc="0" alignWithMargins="0">
    <oddHeader>&amp;R&amp;11 2. melléklet
a ..../..... (.... ....)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I34"/>
  <sheetViews>
    <sheetView zoomScaleNormal="100" zoomScaleSheetLayoutView="115" workbookViewId="0">
      <selection activeCell="G19" sqref="G19"/>
    </sheetView>
  </sheetViews>
  <sheetFormatPr defaultRowHeight="12.75" x14ac:dyDescent="0.2"/>
  <cols>
    <col min="1" max="1" width="3.1640625" style="615" bestFit="1" customWidth="1"/>
    <col min="2" max="2" width="6.83203125" style="42" customWidth="1"/>
    <col min="3" max="3" width="42.83203125" style="113" customWidth="1"/>
    <col min="4" max="4" width="16.33203125" style="42" customWidth="1"/>
    <col min="5" max="5" width="16.83203125" style="42" customWidth="1"/>
    <col min="6" max="6" width="42.83203125" style="42" customWidth="1"/>
    <col min="7" max="7" width="16.83203125" style="42" customWidth="1"/>
    <col min="8" max="8" width="17.5" style="42" customWidth="1"/>
    <col min="9" max="9" width="4.83203125" style="42" customWidth="1"/>
    <col min="10" max="16384" width="9.33203125" style="42"/>
  </cols>
  <sheetData>
    <row r="1" spans="1:9" ht="15.75" x14ac:dyDescent="0.2">
      <c r="A1" s="715" t="s">
        <v>894</v>
      </c>
      <c r="B1" s="715"/>
      <c r="C1" s="715"/>
      <c r="D1" s="715"/>
      <c r="E1" s="715"/>
      <c r="F1" s="715"/>
      <c r="G1" s="715"/>
      <c r="H1" s="715"/>
    </row>
    <row r="2" spans="1:9" x14ac:dyDescent="0.2">
      <c r="B2" s="714"/>
      <c r="C2" s="714"/>
      <c r="D2" s="714"/>
      <c r="E2" s="714"/>
      <c r="F2" s="714"/>
      <c r="G2" s="714"/>
      <c r="H2" s="714"/>
    </row>
    <row r="3" spans="1:9" x14ac:dyDescent="0.2">
      <c r="A3" s="616"/>
      <c r="B3" s="617" t="s">
        <v>443</v>
      </c>
      <c r="C3" s="617" t="s">
        <v>444</v>
      </c>
      <c r="D3" s="617" t="s">
        <v>445</v>
      </c>
      <c r="E3" s="617" t="s">
        <v>447</v>
      </c>
      <c r="F3" s="617" t="s">
        <v>446</v>
      </c>
      <c r="G3" s="617" t="s">
        <v>448</v>
      </c>
      <c r="H3" s="617" t="s">
        <v>449</v>
      </c>
    </row>
    <row r="4" spans="1:9" ht="12.75" customHeight="1" x14ac:dyDescent="0.2">
      <c r="A4" s="616">
        <v>1</v>
      </c>
      <c r="B4" s="712" t="s">
        <v>62</v>
      </c>
      <c r="C4" s="603" t="s">
        <v>54</v>
      </c>
      <c r="D4" s="603"/>
      <c r="E4" s="603"/>
      <c r="F4" s="603" t="s">
        <v>55</v>
      </c>
      <c r="G4" s="603"/>
      <c r="H4" s="603"/>
      <c r="I4" s="708"/>
    </row>
    <row r="5" spans="1:9" s="205" customFormat="1" ht="36" x14ac:dyDescent="0.2">
      <c r="A5" s="616">
        <v>2</v>
      </c>
      <c r="B5" s="713"/>
      <c r="C5" s="604" t="s">
        <v>59</v>
      </c>
      <c r="D5" s="604" t="str">
        <f>+'2.1.mell  '!D4</f>
        <v>2019. évi eredeti előirányzat</v>
      </c>
      <c r="E5" s="604" t="s">
        <v>601</v>
      </c>
      <c r="F5" s="604" t="s">
        <v>59</v>
      </c>
      <c r="G5" s="604" t="str">
        <f>+'2.1.mell  '!D4</f>
        <v>2019. évi eredeti előirányzat</v>
      </c>
      <c r="H5" s="604" t="s">
        <v>601</v>
      </c>
      <c r="I5" s="708"/>
    </row>
    <row r="6" spans="1:9" s="205" customFormat="1" x14ac:dyDescent="0.2">
      <c r="A6" s="616">
        <v>3</v>
      </c>
      <c r="B6" s="624"/>
      <c r="C6" s="624" t="s">
        <v>443</v>
      </c>
      <c r="D6" s="624" t="s">
        <v>444</v>
      </c>
      <c r="E6" s="624" t="s">
        <v>445</v>
      </c>
      <c r="F6" s="624" t="s">
        <v>447</v>
      </c>
      <c r="G6" s="624" t="s">
        <v>446</v>
      </c>
      <c r="H6" s="624" t="s">
        <v>448</v>
      </c>
      <c r="I6" s="708"/>
    </row>
    <row r="7" spans="1:9" ht="21" customHeight="1" x14ac:dyDescent="0.2">
      <c r="A7" s="616">
        <v>4</v>
      </c>
      <c r="B7" s="605" t="s">
        <v>16</v>
      </c>
      <c r="C7" s="606" t="s">
        <v>334</v>
      </c>
      <c r="D7" s="199">
        <f>SUM('1.mell.'!D20)</f>
        <v>0</v>
      </c>
      <c r="E7" s="199">
        <f>SUM('1.mell.'!G20)</f>
        <v>713951105</v>
      </c>
      <c r="F7" s="606" t="s">
        <v>182</v>
      </c>
      <c r="G7" s="199">
        <f>SUM('1.mell.'!D119)</f>
        <v>1487439584</v>
      </c>
      <c r="H7" s="199">
        <f>SUM('1.mell.'!G119)</f>
        <v>1569835977</v>
      </c>
      <c r="I7" s="708"/>
    </row>
    <row r="8" spans="1:9" x14ac:dyDescent="0.2">
      <c r="A8" s="616">
        <v>5</v>
      </c>
      <c r="B8" s="605" t="s">
        <v>17</v>
      </c>
      <c r="C8" s="606" t="s">
        <v>335</v>
      </c>
      <c r="D8" s="199">
        <f>SUM('1.mell.'!D26)</f>
        <v>0</v>
      </c>
      <c r="E8" s="199">
        <f>SUM('1.mell.'!G26)</f>
        <v>0</v>
      </c>
      <c r="F8" s="606" t="s">
        <v>340</v>
      </c>
      <c r="G8" s="199">
        <f>SUM('1.mell.'!D120)</f>
        <v>0</v>
      </c>
      <c r="H8" s="199">
        <f>SUM('1.mell.'!G120)</f>
        <v>0</v>
      </c>
      <c r="I8" s="708"/>
    </row>
    <row r="9" spans="1:9" ht="12.95" customHeight="1" x14ac:dyDescent="0.2">
      <c r="A9" s="616">
        <v>6</v>
      </c>
      <c r="B9" s="605" t="s">
        <v>18</v>
      </c>
      <c r="C9" s="606" t="s">
        <v>7</v>
      </c>
      <c r="D9" s="199">
        <f>SUM('1.mell.'!D48)</f>
        <v>0</v>
      </c>
      <c r="E9" s="199">
        <f>SUM('1.mell.'!G48)</f>
        <v>0</v>
      </c>
      <c r="F9" s="606" t="s">
        <v>163</v>
      </c>
      <c r="G9" s="199">
        <f>SUM('1.mell.'!D121)</f>
        <v>55497889</v>
      </c>
      <c r="H9" s="199">
        <f>SUM('1.mell.'!G121)</f>
        <v>124412849</v>
      </c>
      <c r="I9" s="708"/>
    </row>
    <row r="10" spans="1:9" ht="12.95" customHeight="1" x14ac:dyDescent="0.2">
      <c r="A10" s="616">
        <v>7</v>
      </c>
      <c r="B10" s="605" t="s">
        <v>19</v>
      </c>
      <c r="C10" s="606" t="s">
        <v>336</v>
      </c>
      <c r="D10" s="199">
        <f>SUM('1.mell.'!D60:D61)</f>
        <v>0</v>
      </c>
      <c r="E10" s="199">
        <f>SUM('1.mell.'!G60:G61)</f>
        <v>0</v>
      </c>
      <c r="F10" s="606" t="s">
        <v>341</v>
      </c>
      <c r="G10" s="199">
        <f>SUM('1.mell.'!D122)</f>
        <v>0</v>
      </c>
      <c r="H10" s="199">
        <f>SUM('1.mell.'!G122)</f>
        <v>0</v>
      </c>
      <c r="I10" s="708"/>
    </row>
    <row r="11" spans="1:9" ht="12.75" customHeight="1" x14ac:dyDescent="0.2">
      <c r="A11" s="616">
        <v>8</v>
      </c>
      <c r="B11" s="605" t="s">
        <v>20</v>
      </c>
      <c r="C11" s="606" t="s">
        <v>338</v>
      </c>
      <c r="D11" s="199">
        <f>SUM('1.mell.'!D62)</f>
        <v>0</v>
      </c>
      <c r="E11" s="199">
        <f>SUM('1.mell.'!G62)</f>
        <v>0</v>
      </c>
      <c r="F11" s="606" t="s">
        <v>184</v>
      </c>
      <c r="G11" s="199">
        <f>SUM('1.mell.'!D123)</f>
        <v>0</v>
      </c>
      <c r="H11" s="199">
        <f>SUM('1.mell.'!G123)</f>
        <v>144274495</v>
      </c>
      <c r="I11" s="708"/>
    </row>
    <row r="12" spans="1:9" ht="12.95" customHeight="1" x14ac:dyDescent="0.2">
      <c r="A12" s="616">
        <v>9</v>
      </c>
      <c r="B12" s="605" t="s">
        <v>21</v>
      </c>
      <c r="C12" s="606" t="s">
        <v>337</v>
      </c>
      <c r="D12" s="199">
        <f>SUM('1.mell.'!D63)</f>
        <v>0</v>
      </c>
      <c r="E12" s="199">
        <f>SUM('1.mell.'!G63)</f>
        <v>0</v>
      </c>
      <c r="F12" s="621" t="s">
        <v>895</v>
      </c>
      <c r="G12" s="199"/>
      <c r="H12" s="199"/>
      <c r="I12" s="708"/>
    </row>
    <row r="13" spans="1:9" ht="12.95" customHeight="1" x14ac:dyDescent="0.2">
      <c r="A13" s="616">
        <v>10</v>
      </c>
      <c r="B13" s="605" t="s">
        <v>22</v>
      </c>
      <c r="C13" s="606"/>
      <c r="D13" s="199"/>
      <c r="E13" s="199"/>
      <c r="F13" s="631"/>
      <c r="G13" s="199"/>
      <c r="H13" s="199"/>
      <c r="I13" s="708"/>
    </row>
    <row r="14" spans="1:9" ht="12.95" customHeight="1" x14ac:dyDescent="0.2">
      <c r="A14" s="616">
        <v>11</v>
      </c>
      <c r="B14" s="605" t="s">
        <v>23</v>
      </c>
      <c r="C14" s="607"/>
      <c r="D14" s="199"/>
      <c r="E14" s="199"/>
      <c r="F14" s="632"/>
      <c r="G14" s="199"/>
      <c r="H14" s="199"/>
      <c r="I14" s="708"/>
    </row>
    <row r="15" spans="1:9" ht="12.95" customHeight="1" x14ac:dyDescent="0.2">
      <c r="A15" s="616">
        <v>12</v>
      </c>
      <c r="B15" s="605" t="s">
        <v>24</v>
      </c>
      <c r="C15" s="633"/>
      <c r="D15" s="199"/>
      <c r="E15" s="199"/>
      <c r="F15" s="631"/>
      <c r="G15" s="199"/>
      <c r="H15" s="199"/>
      <c r="I15" s="708"/>
    </row>
    <row r="16" spans="1:9" x14ac:dyDescent="0.2">
      <c r="A16" s="616">
        <v>13</v>
      </c>
      <c r="B16" s="605" t="s">
        <v>25</v>
      </c>
      <c r="C16" s="607"/>
      <c r="D16" s="199"/>
      <c r="E16" s="199"/>
      <c r="F16" s="631"/>
      <c r="G16" s="199"/>
      <c r="H16" s="199"/>
      <c r="I16" s="708"/>
    </row>
    <row r="17" spans="1:9" ht="12.95" customHeight="1" x14ac:dyDescent="0.2">
      <c r="A17" s="616">
        <v>14</v>
      </c>
      <c r="B17" s="605" t="s">
        <v>26</v>
      </c>
      <c r="C17" s="607"/>
      <c r="D17" s="199"/>
      <c r="E17" s="199"/>
      <c r="F17" s="606"/>
      <c r="G17" s="199"/>
      <c r="H17" s="199"/>
      <c r="I17" s="708"/>
    </row>
    <row r="18" spans="1:9" ht="21" x14ac:dyDescent="0.2">
      <c r="A18" s="616">
        <v>15</v>
      </c>
      <c r="B18" s="609" t="s">
        <v>27</v>
      </c>
      <c r="C18" s="610" t="s">
        <v>348</v>
      </c>
      <c r="D18" s="611">
        <f>+D7+D9+D10+D12+D13+D14+D15+D16+D17</f>
        <v>0</v>
      </c>
      <c r="E18" s="611">
        <f>+E7+E9+E10+E12+E13+E14+E15+E16+E17</f>
        <v>713951105</v>
      </c>
      <c r="F18" s="610" t="s">
        <v>349</v>
      </c>
      <c r="G18" s="611">
        <f>SUM(G7:G17)</f>
        <v>1542937473</v>
      </c>
      <c r="H18" s="611">
        <f>SUM(H7:H17)</f>
        <v>1838523321</v>
      </c>
      <c r="I18" s="708"/>
    </row>
    <row r="19" spans="1:9" ht="12.95" customHeight="1" x14ac:dyDescent="0.2">
      <c r="A19" s="616">
        <v>16</v>
      </c>
      <c r="B19" s="605" t="s">
        <v>28</v>
      </c>
      <c r="C19" s="209" t="s">
        <v>200</v>
      </c>
      <c r="D19" s="206">
        <f>SUM(D20:D24)</f>
        <v>0</v>
      </c>
      <c r="E19" s="206">
        <f>E20</f>
        <v>0</v>
      </c>
      <c r="F19" s="613" t="s">
        <v>134</v>
      </c>
      <c r="G19" s="54">
        <f>SUM('1.mell.'!D136)</f>
        <v>0</v>
      </c>
      <c r="H19" s="54">
        <f>SUM('1.mell.'!G136)</f>
        <v>0</v>
      </c>
      <c r="I19" s="708"/>
    </row>
    <row r="20" spans="1:9" ht="12.95" customHeight="1" x14ac:dyDescent="0.2">
      <c r="A20" s="616">
        <v>17</v>
      </c>
      <c r="B20" s="605" t="s">
        <v>29</v>
      </c>
      <c r="C20" s="208" t="s">
        <v>189</v>
      </c>
      <c r="D20" s="54"/>
      <c r="E20" s="54"/>
      <c r="F20" s="613" t="s">
        <v>135</v>
      </c>
      <c r="G20" s="54">
        <f>SUM('1.mell.'!G134)</f>
        <v>0</v>
      </c>
      <c r="H20" s="54">
        <f>SUM('1.mell.'!H134)</f>
        <v>0</v>
      </c>
      <c r="I20" s="708"/>
    </row>
    <row r="21" spans="1:9" ht="12.95" customHeight="1" x14ac:dyDescent="0.2">
      <c r="A21" s="616">
        <v>18</v>
      </c>
      <c r="B21" s="605" t="s">
        <v>30</v>
      </c>
      <c r="C21" s="208" t="s">
        <v>190</v>
      </c>
      <c r="D21" s="54">
        <f>SUM('1.mell.'!D76)</f>
        <v>0</v>
      </c>
      <c r="E21" s="54">
        <f>SUM('1.mell.'!G76)</f>
        <v>0</v>
      </c>
      <c r="F21" s="613" t="s">
        <v>188</v>
      </c>
      <c r="G21" s="54"/>
      <c r="H21" s="54"/>
      <c r="I21" s="708"/>
    </row>
    <row r="22" spans="1:9" ht="21" customHeight="1" x14ac:dyDescent="0.2">
      <c r="A22" s="616">
        <v>19</v>
      </c>
      <c r="B22" s="605" t="s">
        <v>31</v>
      </c>
      <c r="C22" s="208" t="s">
        <v>191</v>
      </c>
      <c r="D22" s="54">
        <f>SUM('1.mell.'!D78)</f>
        <v>0</v>
      </c>
      <c r="E22" s="54">
        <f>SUM('1.mell.'!G78)</f>
        <v>0</v>
      </c>
      <c r="F22" s="613" t="s">
        <v>169</v>
      </c>
      <c r="G22" s="54">
        <f>SUM('1.mell.'!D139,'1.mell.'!D151)</f>
        <v>0</v>
      </c>
      <c r="H22" s="54">
        <f>SUM('1.mell.'!G139,'1.mell.'!G151)</f>
        <v>0</v>
      </c>
      <c r="I22" s="708"/>
    </row>
    <row r="23" spans="1:9" ht="12.95" customHeight="1" x14ac:dyDescent="0.2">
      <c r="A23" s="616">
        <v>20</v>
      </c>
      <c r="B23" s="605" t="s">
        <v>32</v>
      </c>
      <c r="C23" s="208" t="s">
        <v>192</v>
      </c>
      <c r="D23" s="54">
        <f>SUM('1.mell.'!D70,'1.mell.'!D72,'1.mell.'!D82,'1.mell.'!D83)</f>
        <v>0</v>
      </c>
      <c r="E23" s="54">
        <f>SUM('1.mell.'!G70,'1.mell.'!G72,'1.mell.'!G82,'1.mell.'!G83)</f>
        <v>0</v>
      </c>
      <c r="F23" s="613" t="s">
        <v>168</v>
      </c>
      <c r="G23" s="54">
        <f>SUM('1.mell.'!D147)</f>
        <v>0</v>
      </c>
      <c r="H23" s="54">
        <f>SUM('1.mell.'!G147)</f>
        <v>0</v>
      </c>
      <c r="I23" s="708"/>
    </row>
    <row r="24" spans="1:9" ht="12.95" customHeight="1" x14ac:dyDescent="0.2">
      <c r="A24" s="616">
        <v>21</v>
      </c>
      <c r="B24" s="605" t="s">
        <v>33</v>
      </c>
      <c r="C24" s="208" t="s">
        <v>193</v>
      </c>
      <c r="D24" s="54">
        <f>SUM('1.mell.'!G77)</f>
        <v>0</v>
      </c>
      <c r="E24" s="54">
        <f>SUM('1.mell.'!E77)</f>
        <v>0</v>
      </c>
      <c r="F24" s="613" t="s">
        <v>342</v>
      </c>
      <c r="G24" s="54">
        <f>SUM('1.mell.'!D148)</f>
        <v>0</v>
      </c>
      <c r="H24" s="54">
        <f>SUM('1.mell.'!G148)</f>
        <v>0</v>
      </c>
      <c r="I24" s="708"/>
    </row>
    <row r="25" spans="1:9" ht="20.25" customHeight="1" x14ac:dyDescent="0.2">
      <c r="A25" s="616">
        <v>22</v>
      </c>
      <c r="B25" s="605" t="s">
        <v>34</v>
      </c>
      <c r="C25" s="209" t="s">
        <v>194</v>
      </c>
      <c r="D25" s="206">
        <f>+D26+D27+D28+D29+D30</f>
        <v>0</v>
      </c>
      <c r="E25" s="206"/>
      <c r="F25" s="613"/>
      <c r="G25" s="54"/>
      <c r="H25" s="54"/>
      <c r="I25" s="708"/>
    </row>
    <row r="26" spans="1:9" ht="12.95" customHeight="1" x14ac:dyDescent="0.2">
      <c r="A26" s="616">
        <v>23</v>
      </c>
      <c r="B26" s="605" t="s">
        <v>35</v>
      </c>
      <c r="C26" s="208" t="s">
        <v>195</v>
      </c>
      <c r="D26" s="54">
        <f>SUM('1.mell.'!D66)</f>
        <v>0</v>
      </c>
      <c r="E26" s="54">
        <f>SUM('1.mell.'!G66)</f>
        <v>0</v>
      </c>
      <c r="F26" s="613"/>
      <c r="G26" s="54"/>
      <c r="H26" s="54"/>
      <c r="I26" s="708"/>
    </row>
    <row r="27" spans="1:9" ht="12.95" customHeight="1" x14ac:dyDescent="0.2">
      <c r="A27" s="616">
        <v>24</v>
      </c>
      <c r="B27" s="605" t="s">
        <v>36</v>
      </c>
      <c r="C27" s="208" t="s">
        <v>196</v>
      </c>
      <c r="D27" s="54">
        <f>SUM('1.mell.'!D67)</f>
        <v>0</v>
      </c>
      <c r="E27" s="54">
        <f>SUM('1.mell.'!G67)</f>
        <v>0</v>
      </c>
      <c r="F27" s="608"/>
      <c r="G27" s="54"/>
      <c r="H27" s="54"/>
      <c r="I27" s="708"/>
    </row>
    <row r="28" spans="1:9" ht="12.95" customHeight="1" x14ac:dyDescent="0.2">
      <c r="A28" s="616">
        <v>25</v>
      </c>
      <c r="B28" s="605" t="s">
        <v>37</v>
      </c>
      <c r="C28" s="208" t="s">
        <v>197</v>
      </c>
      <c r="D28" s="54">
        <f>SUM('1.mell.'!D68)</f>
        <v>0</v>
      </c>
      <c r="E28" s="54">
        <f>SUM('1.mell.'!G68)</f>
        <v>0</v>
      </c>
      <c r="F28" s="607"/>
      <c r="G28" s="54"/>
      <c r="H28" s="54"/>
      <c r="I28" s="708"/>
    </row>
    <row r="29" spans="1:9" ht="12.95" customHeight="1" x14ac:dyDescent="0.2">
      <c r="A29" s="616">
        <v>26</v>
      </c>
      <c r="B29" s="605" t="s">
        <v>38</v>
      </c>
      <c r="C29" s="619" t="s">
        <v>198</v>
      </c>
      <c r="D29" s="54">
        <f>SUM('1.mell.'!D71,'1.mell.'!D73,'1.mell.'!D84)</f>
        <v>0</v>
      </c>
      <c r="E29" s="54">
        <f>SUM('1.mell.'!G71,'1.mell.'!G73,'1.mell.'!G84)</f>
        <v>0</v>
      </c>
      <c r="F29" s="607"/>
      <c r="G29" s="54"/>
      <c r="H29" s="54"/>
      <c r="I29" s="708"/>
    </row>
    <row r="30" spans="1:9" ht="12.95" customHeight="1" x14ac:dyDescent="0.2">
      <c r="A30" s="616">
        <v>27</v>
      </c>
      <c r="B30" s="605" t="s">
        <v>39</v>
      </c>
      <c r="C30" s="619" t="s">
        <v>199</v>
      </c>
      <c r="D30" s="54">
        <f>SUM('1.mell.'!D78:D79,'1.mell.'!D85)</f>
        <v>0</v>
      </c>
      <c r="E30" s="54">
        <f>SUM('1.mell.'!E78:E79,'1.mell.'!E85)</f>
        <v>0</v>
      </c>
      <c r="F30" s="607"/>
      <c r="G30" s="54"/>
      <c r="H30" s="54"/>
      <c r="I30" s="708"/>
    </row>
    <row r="31" spans="1:9" ht="33" customHeight="1" x14ac:dyDescent="0.2">
      <c r="A31" s="616">
        <v>28</v>
      </c>
      <c r="B31" s="609" t="s">
        <v>40</v>
      </c>
      <c r="C31" s="610" t="s">
        <v>339</v>
      </c>
      <c r="D31" s="611">
        <f>+D19+D25</f>
        <v>0</v>
      </c>
      <c r="E31" s="611">
        <f>+E19+E25</f>
        <v>0</v>
      </c>
      <c r="F31" s="610" t="s">
        <v>343</v>
      </c>
      <c r="G31" s="611">
        <f>SUM(G19:G30)</f>
        <v>0</v>
      </c>
      <c r="H31" s="611">
        <f>SUM(H19:H30)</f>
        <v>0</v>
      </c>
      <c r="I31" s="708"/>
    </row>
    <row r="32" spans="1:9" x14ac:dyDescent="0.2">
      <c r="A32" s="616">
        <v>29</v>
      </c>
      <c r="B32" s="609" t="s">
        <v>41</v>
      </c>
      <c r="C32" s="609" t="s">
        <v>344</v>
      </c>
      <c r="D32" s="614">
        <f>+D18+D31</f>
        <v>0</v>
      </c>
      <c r="E32" s="614">
        <f>+E18+E31</f>
        <v>713951105</v>
      </c>
      <c r="F32" s="609" t="s">
        <v>345</v>
      </c>
      <c r="G32" s="614">
        <f>+G18+G31</f>
        <v>1542937473</v>
      </c>
      <c r="H32" s="614">
        <f>+H18+H31</f>
        <v>1838523321</v>
      </c>
      <c r="I32" s="708"/>
    </row>
    <row r="33" spans="1:9" x14ac:dyDescent="0.2">
      <c r="A33" s="616">
        <v>30</v>
      </c>
      <c r="B33" s="609" t="s">
        <v>42</v>
      </c>
      <c r="C33" s="609" t="s">
        <v>145</v>
      </c>
      <c r="D33" s="614">
        <f>IF(D18-G18&lt;0,G18-D18,"-")</f>
        <v>1542937473</v>
      </c>
      <c r="E33" s="614">
        <f>IF(E18-H18&lt;0,H18-E18,"-")</f>
        <v>1124572216</v>
      </c>
      <c r="F33" s="609" t="s">
        <v>146</v>
      </c>
      <c r="G33" s="614" t="str">
        <f>IF(D18-G18&gt;0,D18-G18,"-")</f>
        <v>-</v>
      </c>
      <c r="H33" s="614" t="str">
        <f>IF(E18-H18&gt;0,E18-H18,"-")</f>
        <v>-</v>
      </c>
      <c r="I33" s="708"/>
    </row>
    <row r="34" spans="1:9" x14ac:dyDescent="0.2">
      <c r="A34" s="616">
        <v>31</v>
      </c>
      <c r="B34" s="609" t="s">
        <v>43</v>
      </c>
      <c r="C34" s="609" t="s">
        <v>510</v>
      </c>
      <c r="D34" s="614">
        <f>IF(D32-G32&lt;0,G32-D32,"-")</f>
        <v>1542937473</v>
      </c>
      <c r="E34" s="614">
        <f>IF(E32-H32&lt;0,H32-E32,"-")</f>
        <v>1124572216</v>
      </c>
      <c r="F34" s="609" t="s">
        <v>511</v>
      </c>
      <c r="G34" s="614" t="str">
        <f>IF(D32-G32&gt;0,D32-G32,"-")</f>
        <v>-</v>
      </c>
      <c r="H34" s="614" t="str">
        <f>IF(E32-H32&gt;0,E32-H32,"-")</f>
        <v>-</v>
      </c>
      <c r="I34" s="708"/>
    </row>
  </sheetData>
  <customSheetViews>
    <customSheetView guid="{97FEE8B0-D789-49A2-9B6A-B24783AB39CA}" scale="160">
      <selection activeCell="C22" sqref="C22"/>
      <pageMargins left="0.78740157480314965" right="0.78740157480314965" top="0.49" bottom="0.79" header="0.49" footer="0.78740157480314965"/>
      <printOptions horizontalCentered="1"/>
      <pageSetup paperSize="9" scale="93" orientation="landscape" verticalDpi="300" r:id="rId1"/>
      <headerFooter alignWithMargins="0"/>
    </customSheetView>
  </customSheetViews>
  <mergeCells count="4">
    <mergeCell ref="B4:B5"/>
    <mergeCell ref="I4:I34"/>
    <mergeCell ref="B2:H2"/>
    <mergeCell ref="A1:H1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5" orientation="landscape" r:id="rId2"/>
  <headerFooter>
    <oddHeader xml:space="preserve">&amp;C
&amp;R2. melléklet a ..../..... (.... ....)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89" t="s">
        <v>129</v>
      </c>
      <c r="E1" s="92" t="s">
        <v>133</v>
      </c>
    </row>
    <row r="3" spans="1:5" x14ac:dyDescent="0.2">
      <c r="A3" s="97"/>
      <c r="B3" s="98"/>
      <c r="C3" s="97"/>
      <c r="D3" s="100"/>
      <c r="E3" s="98"/>
    </row>
    <row r="4" spans="1:5" ht="15.75" x14ac:dyDescent="0.25">
      <c r="A4" s="62" t="str">
        <f>+ÖSSZEFÜGGÉSEK!A5</f>
        <v>2018. évi előirányzat BEVÉTELEK</v>
      </c>
      <c r="B4" s="99"/>
      <c r="C4" s="108"/>
      <c r="D4" s="100"/>
      <c r="E4" s="98"/>
    </row>
    <row r="5" spans="1:5" x14ac:dyDescent="0.2">
      <c r="A5" s="97"/>
      <c r="B5" s="98"/>
      <c r="C5" s="97"/>
      <c r="D5" s="100"/>
      <c r="E5" s="98"/>
    </row>
    <row r="6" spans="1:5" x14ac:dyDescent="0.2">
      <c r="A6" s="97" t="s">
        <v>491</v>
      </c>
      <c r="B6" s="98">
        <f>+'1.mell.'!D64</f>
        <v>689391587</v>
      </c>
      <c r="C6" s="97" t="s">
        <v>437</v>
      </c>
      <c r="D6" s="100">
        <f>+'2.1.mell  '!D13+'2.2.mell  '!D18</f>
        <v>689391587</v>
      </c>
      <c r="E6" s="98">
        <f t="shared" ref="E6:E15" si="0">+B6-D6</f>
        <v>0</v>
      </c>
    </row>
    <row r="7" spans="1:5" x14ac:dyDescent="0.2">
      <c r="A7" s="97" t="s">
        <v>492</v>
      </c>
      <c r="B7" s="98">
        <f>+'1.mell.'!D88</f>
        <v>1932942817</v>
      </c>
      <c r="C7" s="97" t="s">
        <v>438</v>
      </c>
      <c r="D7" s="100">
        <f>+'2.1.mell  '!D24+'2.2.mell  '!D31</f>
        <v>1932942817</v>
      </c>
      <c r="E7" s="98">
        <f t="shared" si="0"/>
        <v>0</v>
      </c>
    </row>
    <row r="8" spans="1:5" x14ac:dyDescent="0.2">
      <c r="A8" s="97" t="s">
        <v>493</v>
      </c>
      <c r="B8" s="98">
        <f>+'1.mell.'!D89</f>
        <v>2622334404</v>
      </c>
      <c r="C8" s="97" t="s">
        <v>439</v>
      </c>
      <c r="D8" s="100">
        <f>+'2.1.mell  '!D25+'2.2.mell  '!D32</f>
        <v>2622334404</v>
      </c>
      <c r="E8" s="98">
        <f t="shared" si="0"/>
        <v>0</v>
      </c>
    </row>
    <row r="9" spans="1:5" x14ac:dyDescent="0.2">
      <c r="A9" s="97"/>
      <c r="B9" s="98"/>
      <c r="C9" s="97"/>
      <c r="D9" s="100"/>
      <c r="E9" s="98"/>
    </row>
    <row r="10" spans="1:5" x14ac:dyDescent="0.2">
      <c r="A10" s="97"/>
      <c r="B10" s="98"/>
      <c r="C10" s="97"/>
      <c r="D10" s="100"/>
      <c r="E10" s="98"/>
    </row>
    <row r="11" spans="1:5" ht="15.75" x14ac:dyDescent="0.25">
      <c r="A11" s="62" t="str">
        <f>+ÖSSZEFÜGGÉSEK!A12</f>
        <v>2018. évi előirányzat KIADÁSOK</v>
      </c>
      <c r="B11" s="99"/>
      <c r="C11" s="108"/>
      <c r="D11" s="100"/>
      <c r="E11" s="98"/>
    </row>
    <row r="12" spans="1:5" x14ac:dyDescent="0.2">
      <c r="A12" s="97"/>
      <c r="B12" s="98"/>
      <c r="C12" s="97"/>
      <c r="D12" s="100"/>
      <c r="E12" s="98"/>
    </row>
    <row r="13" spans="1:5" x14ac:dyDescent="0.2">
      <c r="A13" s="97" t="s">
        <v>494</v>
      </c>
      <c r="B13" s="98">
        <f>+'1.mell.'!D132</f>
        <v>2609183870</v>
      </c>
      <c r="C13" s="97" t="s">
        <v>440</v>
      </c>
      <c r="D13" s="100">
        <f>+'2.1.mell  '!G13+'2.2.mell  '!G18</f>
        <v>2609183870</v>
      </c>
      <c r="E13" s="98">
        <f t="shared" si="0"/>
        <v>0</v>
      </c>
    </row>
    <row r="14" spans="1:5" x14ac:dyDescent="0.2">
      <c r="A14" s="97" t="s">
        <v>495</v>
      </c>
      <c r="B14" s="98">
        <f>+'1.mell.'!D157</f>
        <v>13150534</v>
      </c>
      <c r="C14" s="97" t="s">
        <v>441</v>
      </c>
      <c r="D14" s="100">
        <f>+'2.1.mell  '!G24+'2.2.mell  '!G31</f>
        <v>13150534</v>
      </c>
      <c r="E14" s="98">
        <f t="shared" si="0"/>
        <v>0</v>
      </c>
    </row>
    <row r="15" spans="1:5" x14ac:dyDescent="0.2">
      <c r="A15" s="97" t="s">
        <v>496</v>
      </c>
      <c r="B15" s="98">
        <f>+'1.mell.'!D158</f>
        <v>2622334404</v>
      </c>
      <c r="C15" s="97" t="s">
        <v>442</v>
      </c>
      <c r="D15" s="100">
        <f>+'2.1.mell  '!G25+'2.2.mell  '!G32</f>
        <v>2622334404</v>
      </c>
      <c r="E15" s="98">
        <f t="shared" si="0"/>
        <v>0</v>
      </c>
    </row>
    <row r="16" spans="1:5" x14ac:dyDescent="0.2">
      <c r="A16" s="90"/>
      <c r="B16" s="90"/>
      <c r="C16" s="97"/>
      <c r="D16" s="100"/>
      <c r="E16" s="91"/>
    </row>
    <row r="17" spans="1:5" x14ac:dyDescent="0.2">
      <c r="A17" s="90"/>
      <c r="B17" s="90"/>
      <c r="C17" s="90"/>
      <c r="D17" s="90"/>
      <c r="E17" s="90"/>
    </row>
    <row r="18" spans="1:5" x14ac:dyDescent="0.2">
      <c r="A18" s="90"/>
      <c r="B18" s="90"/>
      <c r="C18" s="90"/>
      <c r="D18" s="90"/>
      <c r="E18" s="90"/>
    </row>
    <row r="19" spans="1:5" x14ac:dyDescent="0.2">
      <c r="A19" s="90"/>
      <c r="B19" s="90"/>
      <c r="C19" s="90"/>
      <c r="D19" s="90"/>
      <c r="E19" s="90"/>
    </row>
  </sheetData>
  <customSheetViews>
    <customSheetView guid="{97FEE8B0-D789-49A2-9B6A-B24783AB39CA}" fitToPage="1">
      <selection activeCell="C32" sqref="C32"/>
      <pageMargins left="0.79" right="0.56999999999999995" top="0.88" bottom="0.66" header="0.5" footer="0.5"/>
      <pageSetup paperSize="9" scale="95" orientation="landscape" r:id="rId1"/>
      <headerFooter alignWithMargins="0"/>
    </customSheetView>
  </customSheetViews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4">
    <tabColor rgb="FF92D050"/>
  </sheetPr>
  <dimension ref="A1:O215"/>
  <sheetViews>
    <sheetView zoomScaleNormal="100" zoomScaleSheetLayoutView="85" workbookViewId="0">
      <selection activeCell="K204" sqref="K204"/>
    </sheetView>
  </sheetViews>
  <sheetFormatPr defaultRowHeight="12.75" x14ac:dyDescent="0.2"/>
  <cols>
    <col min="1" max="1" width="19.5" style="244" customWidth="1"/>
    <col min="2" max="2" width="10.6640625" style="245" customWidth="1"/>
    <col min="3" max="3" width="60.83203125" style="246" customWidth="1"/>
    <col min="4" max="8" width="13.83203125" style="246" customWidth="1"/>
    <col min="9" max="16384" width="9.33203125" style="2"/>
  </cols>
  <sheetData>
    <row r="1" spans="1:8" s="1" customFormat="1" ht="16.5" customHeight="1" thickBot="1" x14ac:dyDescent="0.25">
      <c r="A1" s="719" t="s">
        <v>602</v>
      </c>
      <c r="B1" s="720"/>
      <c r="C1" s="418" t="s">
        <v>600</v>
      </c>
      <c r="D1" s="721" t="s">
        <v>603</v>
      </c>
      <c r="E1" s="722"/>
      <c r="F1" s="722"/>
      <c r="G1" s="723"/>
      <c r="H1" s="364"/>
    </row>
    <row r="2" spans="1:8" s="63" customFormat="1" ht="21" customHeight="1" thickBot="1" x14ac:dyDescent="0.25">
      <c r="A2" s="726" t="s">
        <v>604</v>
      </c>
      <c r="B2" s="727"/>
      <c r="C2" s="419" t="s">
        <v>605</v>
      </c>
      <c r="D2" s="724"/>
      <c r="E2" s="724"/>
      <c r="F2" s="724"/>
      <c r="G2" s="725"/>
      <c r="H2" s="393"/>
    </row>
    <row r="3" spans="1:8" s="63" customFormat="1" ht="16.5" thickBot="1" x14ac:dyDescent="0.3">
      <c r="A3" s="135"/>
      <c r="B3" s="420"/>
      <c r="C3" s="420"/>
      <c r="D3" s="136"/>
      <c r="E3" s="136"/>
      <c r="F3" s="136"/>
      <c r="G3" s="136" t="s">
        <v>509</v>
      </c>
      <c r="H3" s="394"/>
    </row>
    <row r="4" spans="1:8" s="64" customFormat="1" ht="24.75" thickBot="1" x14ac:dyDescent="0.3">
      <c r="A4" s="257" t="s">
        <v>173</v>
      </c>
      <c r="B4" s="257" t="s">
        <v>606</v>
      </c>
      <c r="C4" s="115" t="s">
        <v>607</v>
      </c>
      <c r="D4" s="421" t="s">
        <v>53</v>
      </c>
      <c r="E4" s="115" t="s">
        <v>897</v>
      </c>
      <c r="F4" s="115" t="s">
        <v>595</v>
      </c>
      <c r="G4" s="422" t="s">
        <v>594</v>
      </c>
      <c r="H4" s="136"/>
    </row>
    <row r="5" spans="1:8" ht="13.5" thickBot="1" x14ac:dyDescent="0.25">
      <c r="A5" s="116"/>
      <c r="B5" s="423"/>
      <c r="C5" s="118" t="s">
        <v>443</v>
      </c>
      <c r="D5" s="424" t="s">
        <v>444</v>
      </c>
      <c r="E5" s="118" t="s">
        <v>445</v>
      </c>
      <c r="F5" s="118"/>
      <c r="G5" s="118" t="s">
        <v>446</v>
      </c>
      <c r="H5" s="2"/>
    </row>
    <row r="6" spans="1:8" s="43" customFormat="1" ht="12.95" customHeight="1" thickBot="1" x14ac:dyDescent="0.25">
      <c r="A6" s="728" t="s">
        <v>54</v>
      </c>
      <c r="B6" s="729"/>
      <c r="C6" s="729"/>
      <c r="D6" s="729"/>
      <c r="E6" s="729"/>
      <c r="F6" s="729"/>
      <c r="G6" s="730"/>
    </row>
    <row r="7" spans="1:8" s="43" customFormat="1" ht="15.95" customHeight="1" thickBot="1" x14ac:dyDescent="0.25">
      <c r="A7" s="425" t="s">
        <v>16</v>
      </c>
      <c r="B7" s="426"/>
      <c r="C7" s="427" t="s">
        <v>201</v>
      </c>
      <c r="D7" s="428">
        <f>+D8+D9+D10+D11+D12+D13</f>
        <v>357424552</v>
      </c>
      <c r="E7" s="428">
        <f t="shared" ref="E7:G7" si="0">+E8+E9+E10+E11+E12+E13</f>
        <v>22237511</v>
      </c>
      <c r="F7" s="428">
        <f t="shared" si="0"/>
        <v>23945977</v>
      </c>
      <c r="G7" s="428">
        <f t="shared" si="0"/>
        <v>403608040</v>
      </c>
    </row>
    <row r="8" spans="1:8" s="43" customFormat="1" ht="12" customHeight="1" x14ac:dyDescent="0.2">
      <c r="A8" s="278" t="s">
        <v>91</v>
      </c>
      <c r="B8" s="429" t="s">
        <v>608</v>
      </c>
      <c r="C8" s="430" t="s">
        <v>202</v>
      </c>
      <c r="D8" s="431">
        <v>156058158</v>
      </c>
      <c r="E8" s="431">
        <v>145192</v>
      </c>
      <c r="F8" s="431">
        <f>G8-E8-D8</f>
        <v>3966734</v>
      </c>
      <c r="G8" s="431">
        <v>160170084</v>
      </c>
    </row>
    <row r="9" spans="1:8" s="65" customFormat="1" ht="12" customHeight="1" x14ac:dyDescent="0.2">
      <c r="A9" s="279" t="s">
        <v>92</v>
      </c>
      <c r="B9" s="429" t="s">
        <v>609</v>
      </c>
      <c r="C9" s="415" t="s">
        <v>203</v>
      </c>
      <c r="D9" s="410">
        <v>85109716</v>
      </c>
      <c r="E9" s="410"/>
      <c r="F9" s="410">
        <f>G9-D9</f>
        <v>750834</v>
      </c>
      <c r="G9" s="410">
        <v>85860550</v>
      </c>
    </row>
    <row r="10" spans="1:8" s="66" customFormat="1" ht="27" customHeight="1" x14ac:dyDescent="0.2">
      <c r="A10" s="279" t="s">
        <v>93</v>
      </c>
      <c r="B10" s="429" t="s">
        <v>610</v>
      </c>
      <c r="C10" s="415" t="s">
        <v>497</v>
      </c>
      <c r="D10" s="410">
        <v>109919908</v>
      </c>
      <c r="E10" s="410">
        <v>2652319</v>
      </c>
      <c r="F10" s="410">
        <f>G10-E10-D10</f>
        <v>18092211</v>
      </c>
      <c r="G10" s="410">
        <v>130664438</v>
      </c>
    </row>
    <row r="11" spans="1:8" s="66" customFormat="1" ht="12" customHeight="1" x14ac:dyDescent="0.2">
      <c r="A11" s="279" t="s">
        <v>94</v>
      </c>
      <c r="B11" s="429" t="s">
        <v>611</v>
      </c>
      <c r="C11" s="415" t="s">
        <v>204</v>
      </c>
      <c r="D11" s="410">
        <v>6336770</v>
      </c>
      <c r="E11" s="410"/>
      <c r="F11" s="410">
        <f>G11-D11</f>
        <v>1136198</v>
      </c>
      <c r="G11" s="410">
        <v>7472968</v>
      </c>
    </row>
    <row r="12" spans="1:8" s="66" customFormat="1" ht="12" customHeight="1" x14ac:dyDescent="0.2">
      <c r="A12" s="279" t="s">
        <v>126</v>
      </c>
      <c r="B12" s="429" t="s">
        <v>612</v>
      </c>
      <c r="C12" s="415" t="s">
        <v>452</v>
      </c>
      <c r="D12" s="410"/>
      <c r="E12" s="410">
        <v>19440000</v>
      </c>
      <c r="F12" s="410"/>
      <c r="G12" s="410">
        <v>19440000</v>
      </c>
    </row>
    <row r="13" spans="1:8" s="66" customFormat="1" ht="12" customHeight="1" thickBot="1" x14ac:dyDescent="0.25">
      <c r="A13" s="280" t="s">
        <v>95</v>
      </c>
      <c r="B13" s="429" t="s">
        <v>613</v>
      </c>
      <c r="C13" s="432" t="s">
        <v>383</v>
      </c>
      <c r="D13" s="412"/>
      <c r="E13" s="412"/>
      <c r="F13" s="412"/>
      <c r="G13" s="412">
        <f t="shared" ref="G13" si="1">SUM(D13:E13)</f>
        <v>0</v>
      </c>
    </row>
    <row r="14" spans="1:8" s="65" customFormat="1" ht="22.5" customHeight="1" thickBot="1" x14ac:dyDescent="0.25">
      <c r="A14" s="425" t="s">
        <v>17</v>
      </c>
      <c r="B14" s="426"/>
      <c r="C14" s="433" t="s">
        <v>205</v>
      </c>
      <c r="D14" s="428">
        <f>+D15+D16+D17+D18+D19</f>
        <v>9425900</v>
      </c>
      <c r="E14" s="428">
        <f t="shared" ref="E14:G14" si="2">+E15+E16+E17+E18+E19</f>
        <v>0</v>
      </c>
      <c r="F14" s="428">
        <f t="shared" si="2"/>
        <v>47899204</v>
      </c>
      <c r="G14" s="428">
        <f t="shared" si="2"/>
        <v>57325104</v>
      </c>
    </row>
    <row r="15" spans="1:8" s="65" customFormat="1" ht="12" customHeight="1" x14ac:dyDescent="0.2">
      <c r="A15" s="278" t="s">
        <v>97</v>
      </c>
      <c r="B15" s="429" t="s">
        <v>614</v>
      </c>
      <c r="C15" s="414" t="s">
        <v>206</v>
      </c>
      <c r="D15" s="431"/>
      <c r="E15" s="431"/>
      <c r="F15" s="431"/>
      <c r="G15" s="431">
        <f t="shared" ref="G15:G20" si="3">SUM(D15:E15)</f>
        <v>0</v>
      </c>
    </row>
    <row r="16" spans="1:8" s="65" customFormat="1" ht="12" customHeight="1" x14ac:dyDescent="0.2">
      <c r="A16" s="279" t="s">
        <v>98</v>
      </c>
      <c r="B16" s="429" t="s">
        <v>615</v>
      </c>
      <c r="C16" s="415" t="s">
        <v>207</v>
      </c>
      <c r="D16" s="410"/>
      <c r="E16" s="410"/>
      <c r="F16" s="410"/>
      <c r="G16" s="410">
        <f t="shared" si="3"/>
        <v>0</v>
      </c>
    </row>
    <row r="17" spans="1:7" s="65" customFormat="1" ht="12" customHeight="1" x14ac:dyDescent="0.2">
      <c r="A17" s="279" t="s">
        <v>99</v>
      </c>
      <c r="B17" s="429" t="s">
        <v>616</v>
      </c>
      <c r="C17" s="415" t="s">
        <v>374</v>
      </c>
      <c r="D17" s="410"/>
      <c r="E17" s="410"/>
      <c r="F17" s="410"/>
      <c r="G17" s="410">
        <f t="shared" si="3"/>
        <v>0</v>
      </c>
    </row>
    <row r="18" spans="1:7" s="65" customFormat="1" ht="12" customHeight="1" x14ac:dyDescent="0.2">
      <c r="A18" s="279" t="s">
        <v>100</v>
      </c>
      <c r="B18" s="429" t="s">
        <v>617</v>
      </c>
      <c r="C18" s="415" t="s">
        <v>375</v>
      </c>
      <c r="D18" s="410"/>
      <c r="E18" s="410"/>
      <c r="F18" s="410"/>
      <c r="G18" s="410">
        <f t="shared" si="3"/>
        <v>0</v>
      </c>
    </row>
    <row r="19" spans="1:7" s="65" customFormat="1" ht="12" customHeight="1" x14ac:dyDescent="0.2">
      <c r="A19" s="279" t="s">
        <v>101</v>
      </c>
      <c r="B19" s="429" t="s">
        <v>618</v>
      </c>
      <c r="C19" s="415" t="s">
        <v>208</v>
      </c>
      <c r="D19" s="410">
        <v>9425900</v>
      </c>
      <c r="E19" s="410"/>
      <c r="F19" s="410">
        <f>G19-D19</f>
        <v>47899204</v>
      </c>
      <c r="G19" s="410">
        <v>57325104</v>
      </c>
    </row>
    <row r="20" spans="1:7" s="65" customFormat="1" ht="12" customHeight="1" thickBot="1" x14ac:dyDescent="0.25">
      <c r="A20" s="280" t="s">
        <v>110</v>
      </c>
      <c r="B20" s="429"/>
      <c r="C20" s="416" t="s">
        <v>209</v>
      </c>
      <c r="D20" s="412"/>
      <c r="E20" s="412"/>
      <c r="F20" s="412"/>
      <c r="G20" s="412">
        <f t="shared" si="3"/>
        <v>0</v>
      </c>
    </row>
    <row r="21" spans="1:7" s="66" customFormat="1" ht="18.75" customHeight="1" thickBot="1" x14ac:dyDescent="0.25">
      <c r="A21" s="425" t="s">
        <v>18</v>
      </c>
      <c r="B21" s="426"/>
      <c r="C21" s="427" t="s">
        <v>210</v>
      </c>
      <c r="D21" s="428">
        <f>+D22+D23+D24+D25+D26</f>
        <v>0</v>
      </c>
      <c r="E21" s="428">
        <f t="shared" ref="E21:G21" si="4">+E22+E23+E24+E25+E26</f>
        <v>152000000</v>
      </c>
      <c r="F21" s="428">
        <f t="shared" si="4"/>
        <v>560666968</v>
      </c>
      <c r="G21" s="428">
        <f t="shared" si="4"/>
        <v>712666968</v>
      </c>
    </row>
    <row r="22" spans="1:7" s="66" customFormat="1" ht="12" customHeight="1" x14ac:dyDescent="0.2">
      <c r="A22" s="278" t="s">
        <v>80</v>
      </c>
      <c r="B22" s="435" t="s">
        <v>619</v>
      </c>
      <c r="C22" s="414" t="s">
        <v>211</v>
      </c>
      <c r="D22" s="431"/>
      <c r="E22" s="431">
        <v>152000000</v>
      </c>
      <c r="F22" s="431">
        <f>G22-E22</f>
        <v>99934355</v>
      </c>
      <c r="G22" s="431">
        <v>251934355</v>
      </c>
    </row>
    <row r="23" spans="1:7" s="66" customFormat="1" ht="12" customHeight="1" x14ac:dyDescent="0.2">
      <c r="A23" s="279" t="s">
        <v>81</v>
      </c>
      <c r="B23" s="436" t="s">
        <v>620</v>
      </c>
      <c r="C23" s="415" t="s">
        <v>212</v>
      </c>
      <c r="D23" s="410"/>
      <c r="E23" s="410"/>
      <c r="F23" s="410"/>
      <c r="G23" s="410">
        <f>SUM(D23:E23)</f>
        <v>0</v>
      </c>
    </row>
    <row r="24" spans="1:7" s="65" customFormat="1" ht="12" customHeight="1" x14ac:dyDescent="0.2">
      <c r="A24" s="279" t="s">
        <v>82</v>
      </c>
      <c r="B24" s="436" t="s">
        <v>621</v>
      </c>
      <c r="C24" s="415" t="s">
        <v>376</v>
      </c>
      <c r="D24" s="410"/>
      <c r="E24" s="410"/>
      <c r="F24" s="410"/>
      <c r="G24" s="410">
        <f>SUM(D24:E24)</f>
        <v>0</v>
      </c>
    </row>
    <row r="25" spans="1:7" s="66" customFormat="1" ht="12" customHeight="1" x14ac:dyDescent="0.2">
      <c r="A25" s="279" t="s">
        <v>83</v>
      </c>
      <c r="B25" s="436" t="s">
        <v>622</v>
      </c>
      <c r="C25" s="415" t="s">
        <v>377</v>
      </c>
      <c r="D25" s="410"/>
      <c r="E25" s="410"/>
      <c r="F25" s="410"/>
      <c r="G25" s="410">
        <f>SUM(D25:E25)</f>
        <v>0</v>
      </c>
    </row>
    <row r="26" spans="1:7" s="66" customFormat="1" ht="12" customHeight="1" x14ac:dyDescent="0.2">
      <c r="A26" s="279" t="s">
        <v>147</v>
      </c>
      <c r="B26" s="436" t="s">
        <v>623</v>
      </c>
      <c r="C26" s="415" t="s">
        <v>213</v>
      </c>
      <c r="D26" s="410"/>
      <c r="E26" s="410"/>
      <c r="F26" s="410">
        <v>460732613</v>
      </c>
      <c r="G26" s="410">
        <v>460732613</v>
      </c>
    </row>
    <row r="27" spans="1:7" s="66" customFormat="1" ht="12" customHeight="1" thickBot="1" x14ac:dyDescent="0.25">
      <c r="A27" s="280" t="s">
        <v>148</v>
      </c>
      <c r="B27" s="437"/>
      <c r="C27" s="416" t="s">
        <v>214</v>
      </c>
      <c r="D27" s="412"/>
      <c r="E27" s="412"/>
      <c r="F27" s="412"/>
      <c r="G27" s="412">
        <f>SUM(D27:E27)</f>
        <v>0</v>
      </c>
    </row>
    <row r="28" spans="1:7" s="66" customFormat="1" ht="12" customHeight="1" thickBot="1" x14ac:dyDescent="0.25">
      <c r="A28" s="425" t="s">
        <v>149</v>
      </c>
      <c r="B28" s="426"/>
      <c r="C28" s="438" t="s">
        <v>884</v>
      </c>
      <c r="D28" s="544">
        <f>SUM(D29,D33,D34,D35,D36,D37)</f>
        <v>153490000</v>
      </c>
      <c r="E28" s="544">
        <f t="shared" ref="E28:F28" si="5">SUM(E29,E33,E34,E35,E36,E37)</f>
        <v>0</v>
      </c>
      <c r="F28" s="544">
        <f t="shared" si="5"/>
        <v>0</v>
      </c>
      <c r="G28" s="439">
        <f>SUM(G29,G33,G34,G35,G37,G36)</f>
        <v>153490000</v>
      </c>
    </row>
    <row r="29" spans="1:7" s="66" customFormat="1" ht="12" customHeight="1" x14ac:dyDescent="0.2">
      <c r="A29" s="278" t="s">
        <v>216</v>
      </c>
      <c r="B29" s="435" t="s">
        <v>624</v>
      </c>
      <c r="C29" s="440" t="s">
        <v>625</v>
      </c>
      <c r="D29" s="431">
        <f>D30+D31</f>
        <v>41000000</v>
      </c>
      <c r="E29" s="441"/>
      <c r="F29" s="441"/>
      <c r="G29" s="431">
        <f>SUM(G30:G32)</f>
        <v>41000000</v>
      </c>
    </row>
    <row r="30" spans="1:7" s="66" customFormat="1" ht="12" customHeight="1" x14ac:dyDescent="0.2">
      <c r="A30" s="278" t="s">
        <v>626</v>
      </c>
      <c r="B30" s="429"/>
      <c r="C30" s="414" t="s">
        <v>502</v>
      </c>
      <c r="D30" s="410">
        <v>21000000</v>
      </c>
      <c r="E30" s="410"/>
      <c r="F30" s="410"/>
      <c r="G30" s="410">
        <f t="shared" ref="G30:G37" si="6">SUM(D30:E30)</f>
        <v>21000000</v>
      </c>
    </row>
    <row r="31" spans="1:7" s="66" customFormat="1" ht="12" customHeight="1" x14ac:dyDescent="0.2">
      <c r="A31" s="278" t="s">
        <v>627</v>
      </c>
      <c r="B31" s="429"/>
      <c r="C31" s="414" t="s">
        <v>881</v>
      </c>
      <c r="D31" s="410">
        <v>20000000</v>
      </c>
      <c r="E31" s="410"/>
      <c r="F31" s="410"/>
      <c r="G31" s="410">
        <f t="shared" si="6"/>
        <v>20000000</v>
      </c>
    </row>
    <row r="32" spans="1:7" s="66" customFormat="1" ht="12" customHeight="1" x14ac:dyDescent="0.2">
      <c r="A32" s="278" t="s">
        <v>628</v>
      </c>
      <c r="B32" s="429"/>
      <c r="C32" s="414" t="s">
        <v>882</v>
      </c>
      <c r="D32" s="410"/>
      <c r="E32" s="410"/>
      <c r="F32" s="410"/>
      <c r="G32" s="410">
        <f t="shared" si="6"/>
        <v>0</v>
      </c>
    </row>
    <row r="33" spans="1:7" s="66" customFormat="1" ht="12" customHeight="1" x14ac:dyDescent="0.2">
      <c r="A33" s="279" t="s">
        <v>217</v>
      </c>
      <c r="B33" s="442" t="s">
        <v>629</v>
      </c>
      <c r="C33" s="415" t="s">
        <v>504</v>
      </c>
      <c r="D33" s="410">
        <v>95000000</v>
      </c>
      <c r="E33" s="410"/>
      <c r="F33" s="410"/>
      <c r="G33" s="410">
        <f t="shared" si="6"/>
        <v>95000000</v>
      </c>
    </row>
    <row r="34" spans="1:7" s="66" customFormat="1" ht="12" customHeight="1" x14ac:dyDescent="0.2">
      <c r="A34" s="279" t="s">
        <v>218</v>
      </c>
      <c r="B34" s="442" t="s">
        <v>630</v>
      </c>
      <c r="C34" s="415" t="s">
        <v>505</v>
      </c>
      <c r="D34" s="410">
        <v>450000</v>
      </c>
      <c r="E34" s="410"/>
      <c r="F34" s="410"/>
      <c r="G34" s="410">
        <f t="shared" si="6"/>
        <v>450000</v>
      </c>
    </row>
    <row r="35" spans="1:7" s="66" customFormat="1" ht="12" customHeight="1" x14ac:dyDescent="0.2">
      <c r="A35" s="279" t="s">
        <v>219</v>
      </c>
      <c r="B35" s="442" t="s">
        <v>631</v>
      </c>
      <c r="C35" s="415" t="s">
        <v>220</v>
      </c>
      <c r="D35" s="410">
        <v>16000000</v>
      </c>
      <c r="E35" s="410"/>
      <c r="F35" s="410"/>
      <c r="G35" s="410">
        <f t="shared" si="6"/>
        <v>16000000</v>
      </c>
    </row>
    <row r="36" spans="1:7" s="66" customFormat="1" ht="12" customHeight="1" x14ac:dyDescent="0.2">
      <c r="A36" s="279" t="s">
        <v>499</v>
      </c>
      <c r="B36" s="442" t="s">
        <v>630</v>
      </c>
      <c r="C36" s="415" t="s">
        <v>503</v>
      </c>
      <c r="D36" s="410">
        <v>640000</v>
      </c>
      <c r="E36" s="410"/>
      <c r="F36" s="410"/>
      <c r="G36" s="410">
        <f t="shared" si="6"/>
        <v>640000</v>
      </c>
    </row>
    <row r="37" spans="1:7" s="66" customFormat="1" ht="12" customHeight="1" thickBot="1" x14ac:dyDescent="0.25">
      <c r="A37" s="280" t="s">
        <v>500</v>
      </c>
      <c r="B37" s="437" t="s">
        <v>632</v>
      </c>
      <c r="C37" s="417" t="s">
        <v>222</v>
      </c>
      <c r="D37" s="412">
        <v>400000</v>
      </c>
      <c r="E37" s="412"/>
      <c r="F37" s="412"/>
      <c r="G37" s="412">
        <f t="shared" si="6"/>
        <v>400000</v>
      </c>
    </row>
    <row r="38" spans="1:7" s="66" customFormat="1" ht="12" customHeight="1" thickBot="1" x14ac:dyDescent="0.25">
      <c r="A38" s="425" t="s">
        <v>20</v>
      </c>
      <c r="B38" s="426"/>
      <c r="C38" s="427" t="s">
        <v>384</v>
      </c>
      <c r="D38" s="444">
        <f>SUM(D39:D49)</f>
        <v>147703102</v>
      </c>
      <c r="E38" s="444">
        <f t="shared" ref="E38:G38" si="7">SUM(E39:E49)</f>
        <v>0</v>
      </c>
      <c r="F38" s="444">
        <f t="shared" si="7"/>
        <v>-39762622</v>
      </c>
      <c r="G38" s="444">
        <f t="shared" si="7"/>
        <v>107940480</v>
      </c>
    </row>
    <row r="39" spans="1:7" s="66" customFormat="1" ht="12" customHeight="1" x14ac:dyDescent="0.2">
      <c r="A39" s="278" t="s">
        <v>84</v>
      </c>
      <c r="B39" s="429" t="s">
        <v>633</v>
      </c>
      <c r="C39" s="414" t="s">
        <v>225</v>
      </c>
      <c r="D39" s="431"/>
      <c r="E39" s="431"/>
      <c r="F39" s="431"/>
      <c r="G39" s="431">
        <f>SUM(D39:E39)</f>
        <v>0</v>
      </c>
    </row>
    <row r="40" spans="1:7" s="66" customFormat="1" ht="12" customHeight="1" x14ac:dyDescent="0.2">
      <c r="A40" s="279" t="s">
        <v>85</v>
      </c>
      <c r="B40" s="429" t="s">
        <v>634</v>
      </c>
      <c r="C40" s="415" t="s">
        <v>226</v>
      </c>
      <c r="D40" s="410">
        <v>5840000</v>
      </c>
      <c r="E40" s="410"/>
      <c r="F40" s="410">
        <f>G40-D40</f>
        <v>4538686</v>
      </c>
      <c r="G40" s="410">
        <v>10378686</v>
      </c>
    </row>
    <row r="41" spans="1:7" s="66" customFormat="1" ht="12" customHeight="1" x14ac:dyDescent="0.2">
      <c r="A41" s="279" t="s">
        <v>86</v>
      </c>
      <c r="B41" s="429" t="s">
        <v>635</v>
      </c>
      <c r="C41" s="415" t="s">
        <v>227</v>
      </c>
      <c r="D41" s="410">
        <v>19250000</v>
      </c>
      <c r="E41" s="410"/>
      <c r="F41" s="410">
        <f t="shared" ref="F41:F49" si="8">G41-D41</f>
        <v>8230275</v>
      </c>
      <c r="G41" s="410">
        <v>27480275</v>
      </c>
    </row>
    <row r="42" spans="1:7" s="66" customFormat="1" ht="12" customHeight="1" x14ac:dyDescent="0.2">
      <c r="A42" s="279" t="s">
        <v>151</v>
      </c>
      <c r="B42" s="429" t="s">
        <v>636</v>
      </c>
      <c r="C42" s="415" t="s">
        <v>228</v>
      </c>
      <c r="D42" s="410"/>
      <c r="E42" s="410"/>
      <c r="F42" s="410">
        <f t="shared" si="8"/>
        <v>16821976</v>
      </c>
      <c r="G42" s="410">
        <v>16821976</v>
      </c>
    </row>
    <row r="43" spans="1:7" s="66" customFormat="1" ht="12" customHeight="1" x14ac:dyDescent="0.2">
      <c r="A43" s="279" t="s">
        <v>152</v>
      </c>
      <c r="B43" s="429" t="s">
        <v>637</v>
      </c>
      <c r="C43" s="415" t="s">
        <v>229</v>
      </c>
      <c r="D43" s="410">
        <v>18465120</v>
      </c>
      <c r="E43" s="410"/>
      <c r="F43" s="410">
        <f t="shared" si="8"/>
        <v>0</v>
      </c>
      <c r="G43" s="410">
        <f t="shared" ref="G43:G48" si="9">SUM(D43:E43)</f>
        <v>18465120</v>
      </c>
    </row>
    <row r="44" spans="1:7" s="66" customFormat="1" ht="12" customHeight="1" x14ac:dyDescent="0.2">
      <c r="A44" s="279" t="s">
        <v>153</v>
      </c>
      <c r="B44" s="429" t="s">
        <v>638</v>
      </c>
      <c r="C44" s="415" t="s">
        <v>230</v>
      </c>
      <c r="D44" s="410">
        <v>5882982</v>
      </c>
      <c r="E44" s="410"/>
      <c r="F44" s="410">
        <f t="shared" si="8"/>
        <v>-5550475</v>
      </c>
      <c r="G44" s="410">
        <v>332507</v>
      </c>
    </row>
    <row r="45" spans="1:7" s="66" customFormat="1" ht="12" customHeight="1" x14ac:dyDescent="0.2">
      <c r="A45" s="279" t="s">
        <v>154</v>
      </c>
      <c r="B45" s="429" t="s">
        <v>639</v>
      </c>
      <c r="C45" s="415" t="s">
        <v>231</v>
      </c>
      <c r="D45" s="410">
        <v>98000000</v>
      </c>
      <c r="E45" s="410"/>
      <c r="F45" s="410">
        <f t="shared" si="8"/>
        <v>-64516223</v>
      </c>
      <c r="G45" s="410">
        <v>33483777</v>
      </c>
    </row>
    <row r="46" spans="1:7" s="66" customFormat="1" ht="12" customHeight="1" x14ac:dyDescent="0.2">
      <c r="A46" s="279" t="s">
        <v>155</v>
      </c>
      <c r="B46" s="429" t="s">
        <v>640</v>
      </c>
      <c r="C46" s="415" t="s">
        <v>506</v>
      </c>
      <c r="D46" s="410"/>
      <c r="E46" s="410"/>
      <c r="F46" s="410">
        <f t="shared" si="8"/>
        <v>0</v>
      </c>
      <c r="G46" s="410">
        <f t="shared" si="9"/>
        <v>0</v>
      </c>
    </row>
    <row r="47" spans="1:7" s="66" customFormat="1" ht="12" customHeight="1" x14ac:dyDescent="0.2">
      <c r="A47" s="279" t="s">
        <v>223</v>
      </c>
      <c r="B47" s="429" t="s">
        <v>641</v>
      </c>
      <c r="C47" s="415" t="s">
        <v>233</v>
      </c>
      <c r="D47" s="410"/>
      <c r="E47" s="445"/>
      <c r="F47" s="410">
        <f t="shared" si="8"/>
        <v>0</v>
      </c>
      <c r="G47" s="410">
        <f t="shared" si="9"/>
        <v>0</v>
      </c>
    </row>
    <row r="48" spans="1:7" s="66" customFormat="1" ht="12" customHeight="1" x14ac:dyDescent="0.2">
      <c r="A48" s="280" t="s">
        <v>224</v>
      </c>
      <c r="B48" s="429" t="s">
        <v>642</v>
      </c>
      <c r="C48" s="416" t="s">
        <v>386</v>
      </c>
      <c r="D48" s="410"/>
      <c r="E48" s="445"/>
      <c r="F48" s="410">
        <f t="shared" si="8"/>
        <v>0</v>
      </c>
      <c r="G48" s="410">
        <f t="shared" si="9"/>
        <v>0</v>
      </c>
    </row>
    <row r="49" spans="1:7" s="66" customFormat="1" ht="12" customHeight="1" thickBot="1" x14ac:dyDescent="0.25">
      <c r="A49" s="280" t="s">
        <v>385</v>
      </c>
      <c r="B49" s="429" t="s">
        <v>643</v>
      </c>
      <c r="C49" s="416" t="s">
        <v>234</v>
      </c>
      <c r="D49" s="412">
        <v>265000</v>
      </c>
      <c r="E49" s="446"/>
      <c r="F49" s="410">
        <f t="shared" si="8"/>
        <v>713139</v>
      </c>
      <c r="G49" s="412">
        <v>978139</v>
      </c>
    </row>
    <row r="50" spans="1:7" s="66" customFormat="1" ht="12" customHeight="1" thickBot="1" x14ac:dyDescent="0.25">
      <c r="A50" s="425" t="s">
        <v>21</v>
      </c>
      <c r="B50" s="426"/>
      <c r="C50" s="427" t="s">
        <v>235</v>
      </c>
      <c r="D50" s="443">
        <f>SUM(D51:D55)</f>
        <v>0</v>
      </c>
      <c r="E50" s="443">
        <f t="shared" ref="E50:F50" si="10">SUM(E51:E55)</f>
        <v>0</v>
      </c>
      <c r="F50" s="443">
        <f t="shared" si="10"/>
        <v>0</v>
      </c>
      <c r="G50" s="443">
        <f>SUM(G51:G55)</f>
        <v>0</v>
      </c>
    </row>
    <row r="51" spans="1:7" s="66" customFormat="1" ht="12" customHeight="1" x14ac:dyDescent="0.2">
      <c r="A51" s="278" t="s">
        <v>87</v>
      </c>
      <c r="B51" s="429" t="s">
        <v>644</v>
      </c>
      <c r="C51" s="414" t="s">
        <v>239</v>
      </c>
      <c r="D51" s="431"/>
      <c r="E51" s="447"/>
      <c r="F51" s="447"/>
      <c r="G51" s="447">
        <f>SUM(D51:E51)</f>
        <v>0</v>
      </c>
    </row>
    <row r="52" spans="1:7" s="66" customFormat="1" ht="12" customHeight="1" x14ac:dyDescent="0.2">
      <c r="A52" s="279" t="s">
        <v>88</v>
      </c>
      <c r="B52" s="429" t="s">
        <v>645</v>
      </c>
      <c r="C52" s="415" t="s">
        <v>240</v>
      </c>
      <c r="D52" s="410"/>
      <c r="E52" s="445"/>
      <c r="F52" s="445"/>
      <c r="G52" s="445">
        <f>SUM(D52:E52)</f>
        <v>0</v>
      </c>
    </row>
    <row r="53" spans="1:7" s="66" customFormat="1" ht="12" customHeight="1" x14ac:dyDescent="0.2">
      <c r="A53" s="279" t="s">
        <v>236</v>
      </c>
      <c r="B53" s="429" t="s">
        <v>646</v>
      </c>
      <c r="C53" s="415" t="s">
        <v>241</v>
      </c>
      <c r="D53" s="410"/>
      <c r="E53" s="445"/>
      <c r="F53" s="445"/>
      <c r="G53" s="445">
        <f>SUM(D53:E53)</f>
        <v>0</v>
      </c>
    </row>
    <row r="54" spans="1:7" s="66" customFormat="1" ht="12" customHeight="1" x14ac:dyDescent="0.2">
      <c r="A54" s="279" t="s">
        <v>237</v>
      </c>
      <c r="B54" s="429" t="s">
        <v>647</v>
      </c>
      <c r="C54" s="415" t="s">
        <v>242</v>
      </c>
      <c r="D54" s="410"/>
      <c r="E54" s="445"/>
      <c r="F54" s="445"/>
      <c r="G54" s="445">
        <f>SUM(D54:E54)</f>
        <v>0</v>
      </c>
    </row>
    <row r="55" spans="1:7" s="66" customFormat="1" ht="12" customHeight="1" thickBot="1" x14ac:dyDescent="0.25">
      <c r="A55" s="280" t="s">
        <v>238</v>
      </c>
      <c r="B55" s="429" t="s">
        <v>648</v>
      </c>
      <c r="C55" s="416" t="s">
        <v>243</v>
      </c>
      <c r="D55" s="412"/>
      <c r="E55" s="446"/>
      <c r="F55" s="446"/>
      <c r="G55" s="446">
        <f>SUM(D55:E55)</f>
        <v>0</v>
      </c>
    </row>
    <row r="56" spans="1:7" s="66" customFormat="1" ht="12" customHeight="1" thickBot="1" x14ac:dyDescent="0.25">
      <c r="A56" s="425" t="s">
        <v>156</v>
      </c>
      <c r="B56" s="426"/>
      <c r="C56" s="427" t="s">
        <v>244</v>
      </c>
      <c r="D56" s="443">
        <f>SUM(D57:D59)</f>
        <v>8741841</v>
      </c>
      <c r="E56" s="443">
        <f t="shared" ref="E56:G56" si="11">SUM(E57:E59)</f>
        <v>0</v>
      </c>
      <c r="F56" s="443">
        <f t="shared" si="11"/>
        <v>3500000</v>
      </c>
      <c r="G56" s="443">
        <f t="shared" si="11"/>
        <v>12241841</v>
      </c>
    </row>
    <row r="57" spans="1:7" s="66" customFormat="1" ht="12" customHeight="1" x14ac:dyDescent="0.2">
      <c r="A57" s="278" t="s">
        <v>89</v>
      </c>
      <c r="B57" s="429" t="s">
        <v>649</v>
      </c>
      <c r="C57" s="414" t="s">
        <v>245</v>
      </c>
      <c r="D57" s="431"/>
      <c r="E57" s="431"/>
      <c r="F57" s="431"/>
      <c r="G57" s="431">
        <f t="shared" ref="G57:G90" si="12">SUM(D57:E57)</f>
        <v>0</v>
      </c>
    </row>
    <row r="58" spans="1:7" s="66" customFormat="1" ht="12" customHeight="1" x14ac:dyDescent="0.2">
      <c r="A58" s="279" t="s">
        <v>90</v>
      </c>
      <c r="B58" s="429" t="s">
        <v>650</v>
      </c>
      <c r="C58" s="415" t="s">
        <v>378</v>
      </c>
      <c r="D58" s="410"/>
      <c r="E58" s="410"/>
      <c r="F58" s="410">
        <v>3500000</v>
      </c>
      <c r="G58" s="410">
        <v>3500000</v>
      </c>
    </row>
    <row r="59" spans="1:7" s="66" customFormat="1" ht="12" customHeight="1" x14ac:dyDescent="0.2">
      <c r="A59" s="279" t="s">
        <v>248</v>
      </c>
      <c r="B59" s="429" t="s">
        <v>651</v>
      </c>
      <c r="C59" s="415" t="s">
        <v>246</v>
      </c>
      <c r="D59" s="410">
        <v>8741841</v>
      </c>
      <c r="E59" s="410"/>
      <c r="F59" s="410"/>
      <c r="G59" s="410">
        <f t="shared" si="12"/>
        <v>8741841</v>
      </c>
    </row>
    <row r="60" spans="1:7" s="66" customFormat="1" ht="12" customHeight="1" thickBot="1" x14ac:dyDescent="0.25">
      <c r="A60" s="280" t="s">
        <v>249</v>
      </c>
      <c r="B60" s="437"/>
      <c r="C60" s="416" t="s">
        <v>247</v>
      </c>
      <c r="D60" s="412"/>
      <c r="E60" s="412"/>
      <c r="F60" s="412"/>
      <c r="G60" s="412">
        <f t="shared" si="12"/>
        <v>0</v>
      </c>
    </row>
    <row r="61" spans="1:7" s="66" customFormat="1" ht="12" customHeight="1" thickBot="1" x14ac:dyDescent="0.25">
      <c r="A61" s="425" t="s">
        <v>23</v>
      </c>
      <c r="B61" s="426"/>
      <c r="C61" s="433" t="s">
        <v>250</v>
      </c>
      <c r="D61" s="434">
        <f>SUM(D62:D64)</f>
        <v>0</v>
      </c>
      <c r="E61" s="434">
        <f>SUM(E62:E64)</f>
        <v>0</v>
      </c>
      <c r="F61" s="434"/>
      <c r="G61" s="428">
        <f t="shared" si="12"/>
        <v>0</v>
      </c>
    </row>
    <row r="62" spans="1:7" s="66" customFormat="1" ht="12" customHeight="1" thickBot="1" x14ac:dyDescent="0.25">
      <c r="A62" s="278" t="s">
        <v>157</v>
      </c>
      <c r="B62" s="429" t="s">
        <v>652</v>
      </c>
      <c r="C62" s="414" t="s">
        <v>252</v>
      </c>
      <c r="D62" s="431"/>
      <c r="E62" s="447"/>
      <c r="F62" s="447"/>
      <c r="G62" s="447">
        <f t="shared" si="12"/>
        <v>0</v>
      </c>
    </row>
    <row r="63" spans="1:7" s="66" customFormat="1" ht="23.25" thickBot="1" x14ac:dyDescent="0.25">
      <c r="A63" s="279" t="s">
        <v>158</v>
      </c>
      <c r="B63" s="442" t="s">
        <v>653</v>
      </c>
      <c r="C63" s="415" t="s">
        <v>379</v>
      </c>
      <c r="D63" s="410"/>
      <c r="E63" s="445"/>
      <c r="F63" s="634"/>
      <c r="G63" s="447">
        <f t="shared" si="12"/>
        <v>0</v>
      </c>
    </row>
    <row r="64" spans="1:7" s="66" customFormat="1" ht="12" customHeight="1" thickBot="1" x14ac:dyDescent="0.25">
      <c r="A64" s="279" t="s">
        <v>183</v>
      </c>
      <c r="B64" s="442" t="s">
        <v>654</v>
      </c>
      <c r="C64" s="415" t="s">
        <v>253</v>
      </c>
      <c r="D64" s="410"/>
      <c r="E64" s="445"/>
      <c r="F64" s="634"/>
      <c r="G64" s="447">
        <f t="shared" si="12"/>
        <v>0</v>
      </c>
    </row>
    <row r="65" spans="1:7" s="66" customFormat="1" ht="12" customHeight="1" thickBot="1" x14ac:dyDescent="0.25">
      <c r="A65" s="280" t="s">
        <v>251</v>
      </c>
      <c r="B65" s="437"/>
      <c r="C65" s="416" t="s">
        <v>254</v>
      </c>
      <c r="D65" s="412"/>
      <c r="E65" s="446"/>
      <c r="F65" s="635"/>
      <c r="G65" s="447">
        <f t="shared" si="12"/>
        <v>0</v>
      </c>
    </row>
    <row r="66" spans="1:7" s="66" customFormat="1" ht="12" customHeight="1" thickBot="1" x14ac:dyDescent="0.25">
      <c r="A66" s="448" t="s">
        <v>24</v>
      </c>
      <c r="B66" s="449"/>
      <c r="C66" s="450" t="s">
        <v>255</v>
      </c>
      <c r="D66" s="539">
        <f>SUM(D61,D56,D50,D38,D28,D21,D14,D7)</f>
        <v>676785395</v>
      </c>
      <c r="E66" s="539">
        <f t="shared" ref="E66:G66" si="13">SUM(E61,E56,E50,E38,E28,E21,E14,E7)</f>
        <v>174237511</v>
      </c>
      <c r="F66" s="539">
        <f t="shared" si="13"/>
        <v>596249527</v>
      </c>
      <c r="G66" s="539">
        <f t="shared" si="13"/>
        <v>1447272433</v>
      </c>
    </row>
    <row r="67" spans="1:7" s="66" customFormat="1" ht="12" customHeight="1" thickBot="1" x14ac:dyDescent="0.2">
      <c r="A67" s="453" t="s">
        <v>346</v>
      </c>
      <c r="B67" s="454"/>
      <c r="C67" s="433" t="s">
        <v>257</v>
      </c>
      <c r="D67" s="455">
        <f>SUM(D68:D70)</f>
        <v>0</v>
      </c>
      <c r="E67" s="455">
        <f>SUM(E68:E70)</f>
        <v>0</v>
      </c>
      <c r="F67" s="455"/>
      <c r="G67" s="428">
        <f t="shared" si="12"/>
        <v>0</v>
      </c>
    </row>
    <row r="68" spans="1:7" s="66" customFormat="1" ht="12" customHeight="1" thickBot="1" x14ac:dyDescent="0.25">
      <c r="A68" s="278" t="s">
        <v>288</v>
      </c>
      <c r="B68" s="429" t="s">
        <v>655</v>
      </c>
      <c r="C68" s="414" t="s">
        <v>258</v>
      </c>
      <c r="D68" s="431"/>
      <c r="E68" s="447"/>
      <c r="F68" s="447"/>
      <c r="G68" s="447">
        <f t="shared" si="12"/>
        <v>0</v>
      </c>
    </row>
    <row r="69" spans="1:7" s="66" customFormat="1" ht="12" customHeight="1" thickBot="1" x14ac:dyDescent="0.25">
      <c r="A69" s="279" t="s">
        <v>297</v>
      </c>
      <c r="B69" s="429" t="s">
        <v>656</v>
      </c>
      <c r="C69" s="415" t="s">
        <v>259</v>
      </c>
      <c r="D69" s="410"/>
      <c r="E69" s="445"/>
      <c r="F69" s="634"/>
      <c r="G69" s="447">
        <f t="shared" si="12"/>
        <v>0</v>
      </c>
    </row>
    <row r="70" spans="1:7" s="66" customFormat="1" ht="12" customHeight="1" thickBot="1" x14ac:dyDescent="0.25">
      <c r="A70" s="280" t="s">
        <v>298</v>
      </c>
      <c r="B70" s="437" t="s">
        <v>886</v>
      </c>
      <c r="C70" s="456" t="s">
        <v>260</v>
      </c>
      <c r="D70" s="412"/>
      <c r="E70" s="446"/>
      <c r="F70" s="635"/>
      <c r="G70" s="447">
        <f t="shared" si="12"/>
        <v>0</v>
      </c>
    </row>
    <row r="71" spans="1:7" s="66" customFormat="1" ht="12" customHeight="1" thickBot="1" x14ac:dyDescent="0.2">
      <c r="A71" s="453" t="s">
        <v>261</v>
      </c>
      <c r="B71" s="454"/>
      <c r="C71" s="433" t="s">
        <v>262</v>
      </c>
      <c r="D71" s="455">
        <f>SUM(D72:D75)</f>
        <v>0</v>
      </c>
      <c r="E71" s="455">
        <f>SUM(E72:E75)</f>
        <v>0</v>
      </c>
      <c r="F71" s="455"/>
      <c r="G71" s="428">
        <f t="shared" si="12"/>
        <v>0</v>
      </c>
    </row>
    <row r="72" spans="1:7" s="66" customFormat="1" ht="12" customHeight="1" thickBot="1" x14ac:dyDescent="0.25">
      <c r="A72" s="278" t="s">
        <v>127</v>
      </c>
      <c r="B72" s="429" t="s">
        <v>657</v>
      </c>
      <c r="C72" s="414" t="s">
        <v>263</v>
      </c>
      <c r="D72" s="431"/>
      <c r="E72" s="447"/>
      <c r="F72" s="447"/>
      <c r="G72" s="447">
        <f t="shared" si="12"/>
        <v>0</v>
      </c>
    </row>
    <row r="73" spans="1:7" s="66" customFormat="1" ht="12" customHeight="1" thickBot="1" x14ac:dyDescent="0.25">
      <c r="A73" s="279" t="s">
        <v>128</v>
      </c>
      <c r="B73" s="442" t="s">
        <v>658</v>
      </c>
      <c r="C73" s="415" t="s">
        <v>264</v>
      </c>
      <c r="D73" s="410"/>
      <c r="E73" s="445"/>
      <c r="F73" s="634"/>
      <c r="G73" s="447">
        <f t="shared" si="12"/>
        <v>0</v>
      </c>
    </row>
    <row r="74" spans="1:7" s="66" customFormat="1" ht="12" customHeight="1" thickBot="1" x14ac:dyDescent="0.25">
      <c r="A74" s="279" t="s">
        <v>289</v>
      </c>
      <c r="B74" s="442" t="s">
        <v>659</v>
      </c>
      <c r="C74" s="415" t="s">
        <v>265</v>
      </c>
      <c r="D74" s="410"/>
      <c r="E74" s="445"/>
      <c r="F74" s="634"/>
      <c r="G74" s="447">
        <f t="shared" si="12"/>
        <v>0</v>
      </c>
    </row>
    <row r="75" spans="1:7" s="66" customFormat="1" ht="12" customHeight="1" thickBot="1" x14ac:dyDescent="0.25">
      <c r="A75" s="280" t="s">
        <v>290</v>
      </c>
      <c r="B75" s="437" t="s">
        <v>660</v>
      </c>
      <c r="C75" s="416" t="s">
        <v>266</v>
      </c>
      <c r="D75" s="412"/>
      <c r="E75" s="446"/>
      <c r="F75" s="635"/>
      <c r="G75" s="447">
        <f t="shared" si="12"/>
        <v>0</v>
      </c>
    </row>
    <row r="76" spans="1:7" s="66" customFormat="1" ht="12" customHeight="1" thickBot="1" x14ac:dyDescent="0.2">
      <c r="A76" s="453" t="s">
        <v>267</v>
      </c>
      <c r="B76" s="454"/>
      <c r="C76" s="433" t="s">
        <v>268</v>
      </c>
      <c r="D76" s="545">
        <f>SUM(D77:D78)</f>
        <v>1929606619</v>
      </c>
      <c r="E76" s="455">
        <f>SUM(E77:E78)</f>
        <v>-111399924</v>
      </c>
      <c r="F76" s="455"/>
      <c r="G76" s="428">
        <f t="shared" si="12"/>
        <v>1818206695</v>
      </c>
    </row>
    <row r="77" spans="1:7" s="66" customFormat="1" ht="12" customHeight="1" thickBot="1" x14ac:dyDescent="0.25">
      <c r="A77" s="278" t="s">
        <v>291</v>
      </c>
      <c r="B77" s="429" t="s">
        <v>661</v>
      </c>
      <c r="C77" s="414" t="s">
        <v>269</v>
      </c>
      <c r="D77" s="431">
        <v>1929606619</v>
      </c>
      <c r="E77" s="447">
        <v>-111399924</v>
      </c>
      <c r="F77" s="447"/>
      <c r="G77" s="447">
        <f t="shared" si="12"/>
        <v>1818206695</v>
      </c>
    </row>
    <row r="78" spans="1:7" s="65" customFormat="1" ht="12" customHeight="1" thickBot="1" x14ac:dyDescent="0.25">
      <c r="A78" s="280" t="s">
        <v>292</v>
      </c>
      <c r="B78" s="437" t="s">
        <v>662</v>
      </c>
      <c r="C78" s="416" t="s">
        <v>270</v>
      </c>
      <c r="D78" s="412"/>
      <c r="E78" s="446"/>
      <c r="F78" s="635"/>
      <c r="G78" s="447">
        <f t="shared" si="12"/>
        <v>0</v>
      </c>
    </row>
    <row r="79" spans="1:7" s="66" customFormat="1" ht="12" customHeight="1" thickBot="1" x14ac:dyDescent="0.2">
      <c r="A79" s="453" t="s">
        <v>271</v>
      </c>
      <c r="B79" s="454"/>
      <c r="C79" s="433" t="s">
        <v>272</v>
      </c>
      <c r="D79" s="455">
        <f>SUM(D80:D83)</f>
        <v>0</v>
      </c>
      <c r="E79" s="455">
        <f>SUM(E80:E83)</f>
        <v>0</v>
      </c>
      <c r="F79" s="455"/>
      <c r="G79" s="428">
        <f t="shared" si="12"/>
        <v>0</v>
      </c>
    </row>
    <row r="80" spans="1:7" s="66" customFormat="1" ht="12" customHeight="1" thickBot="1" x14ac:dyDescent="0.25">
      <c r="A80" s="278" t="s">
        <v>293</v>
      </c>
      <c r="B80" s="429" t="s">
        <v>663</v>
      </c>
      <c r="C80" s="414" t="s">
        <v>273</v>
      </c>
      <c r="D80" s="431"/>
      <c r="E80" s="447"/>
      <c r="F80" s="447"/>
      <c r="G80" s="447">
        <f t="shared" si="12"/>
        <v>0</v>
      </c>
    </row>
    <row r="81" spans="1:8" s="66" customFormat="1" ht="12" customHeight="1" thickBot="1" x14ac:dyDescent="0.25">
      <c r="A81" s="279" t="s">
        <v>294</v>
      </c>
      <c r="B81" s="442" t="s">
        <v>664</v>
      </c>
      <c r="C81" s="415" t="s">
        <v>274</v>
      </c>
      <c r="D81" s="410"/>
      <c r="E81" s="445"/>
      <c r="F81" s="634"/>
      <c r="G81" s="447">
        <f t="shared" si="12"/>
        <v>0</v>
      </c>
    </row>
    <row r="82" spans="1:8" s="66" customFormat="1" ht="12" customHeight="1" thickBot="1" x14ac:dyDescent="0.25">
      <c r="A82" s="280" t="s">
        <v>295</v>
      </c>
      <c r="B82" s="437" t="s">
        <v>665</v>
      </c>
      <c r="C82" s="416" t="s">
        <v>666</v>
      </c>
      <c r="D82" s="410"/>
      <c r="E82" s="445"/>
      <c r="F82" s="634"/>
      <c r="G82" s="447">
        <f t="shared" si="12"/>
        <v>0</v>
      </c>
    </row>
    <row r="83" spans="1:8" s="66" customFormat="1" ht="12" customHeight="1" thickBot="1" x14ac:dyDescent="0.25">
      <c r="A83" s="280" t="s">
        <v>667</v>
      </c>
      <c r="B83" s="437" t="s">
        <v>668</v>
      </c>
      <c r="C83" s="416" t="s">
        <v>275</v>
      </c>
      <c r="D83" s="412"/>
      <c r="E83" s="446"/>
      <c r="F83" s="635"/>
      <c r="G83" s="447">
        <f t="shared" si="12"/>
        <v>0</v>
      </c>
    </row>
    <row r="84" spans="1:8" s="66" customFormat="1" ht="12" customHeight="1" thickBot="1" x14ac:dyDescent="0.2">
      <c r="A84" s="453" t="s">
        <v>276</v>
      </c>
      <c r="B84" s="454"/>
      <c r="C84" s="433" t="s">
        <v>296</v>
      </c>
      <c r="D84" s="455">
        <f>SUM(D85:D88)</f>
        <v>0</v>
      </c>
      <c r="E84" s="455">
        <f>SUM(E85:E88)</f>
        <v>0</v>
      </c>
      <c r="F84" s="455"/>
      <c r="G84" s="428">
        <f t="shared" si="12"/>
        <v>0</v>
      </c>
    </row>
    <row r="85" spans="1:8" s="66" customFormat="1" ht="12" customHeight="1" x14ac:dyDescent="0.2">
      <c r="A85" s="282" t="s">
        <v>277</v>
      </c>
      <c r="B85" s="457" t="s">
        <v>669</v>
      </c>
      <c r="C85" s="414" t="s">
        <v>278</v>
      </c>
      <c r="D85" s="431"/>
      <c r="E85" s="447"/>
      <c r="F85" s="634"/>
      <c r="G85" s="445">
        <f t="shared" si="12"/>
        <v>0</v>
      </c>
    </row>
    <row r="86" spans="1:8" s="65" customFormat="1" ht="12" customHeight="1" x14ac:dyDescent="0.2">
      <c r="A86" s="283" t="s">
        <v>279</v>
      </c>
      <c r="B86" s="458" t="s">
        <v>670</v>
      </c>
      <c r="C86" s="415" t="s">
        <v>280</v>
      </c>
      <c r="D86" s="410"/>
      <c r="E86" s="445"/>
      <c r="F86" s="445"/>
      <c r="G86" s="445">
        <f t="shared" si="12"/>
        <v>0</v>
      </c>
    </row>
    <row r="87" spans="1:8" s="65" customFormat="1" ht="12" customHeight="1" x14ac:dyDescent="0.2">
      <c r="A87" s="283" t="s">
        <v>281</v>
      </c>
      <c r="B87" s="458" t="s">
        <v>671</v>
      </c>
      <c r="C87" s="415" t="s">
        <v>282</v>
      </c>
      <c r="D87" s="410"/>
      <c r="E87" s="445"/>
      <c r="F87" s="445"/>
      <c r="G87" s="445">
        <f t="shared" si="12"/>
        <v>0</v>
      </c>
    </row>
    <row r="88" spans="1:8" s="65" customFormat="1" ht="12" customHeight="1" thickBot="1" x14ac:dyDescent="0.25">
      <c r="A88" s="284" t="s">
        <v>283</v>
      </c>
      <c r="B88" s="459" t="s">
        <v>672</v>
      </c>
      <c r="C88" s="416" t="s">
        <v>284</v>
      </c>
      <c r="D88" s="412"/>
      <c r="E88" s="446"/>
      <c r="F88" s="446"/>
      <c r="G88" s="446">
        <f t="shared" si="12"/>
        <v>0</v>
      </c>
    </row>
    <row r="89" spans="1:8" s="65" customFormat="1" ht="12" customHeight="1" thickBot="1" x14ac:dyDescent="0.2">
      <c r="A89" s="453" t="s">
        <v>285</v>
      </c>
      <c r="B89" s="454" t="s">
        <v>673</v>
      </c>
      <c r="C89" s="433" t="s">
        <v>425</v>
      </c>
      <c r="D89" s="455"/>
      <c r="E89" s="460"/>
      <c r="F89" s="460"/>
      <c r="G89" s="460">
        <f t="shared" si="12"/>
        <v>0</v>
      </c>
    </row>
    <row r="90" spans="1:8" s="65" customFormat="1" ht="12" customHeight="1" thickBot="1" x14ac:dyDescent="0.2">
      <c r="A90" s="453" t="s">
        <v>453</v>
      </c>
      <c r="B90" s="454" t="s">
        <v>674</v>
      </c>
      <c r="C90" s="433" t="s">
        <v>286</v>
      </c>
      <c r="D90" s="455"/>
      <c r="E90" s="460"/>
      <c r="F90" s="460"/>
      <c r="G90" s="460">
        <f t="shared" si="12"/>
        <v>0</v>
      </c>
    </row>
    <row r="91" spans="1:8" s="66" customFormat="1" ht="15" customHeight="1" thickBot="1" x14ac:dyDescent="0.2">
      <c r="A91" s="461" t="s">
        <v>454</v>
      </c>
      <c r="B91" s="462"/>
      <c r="C91" s="463" t="s">
        <v>428</v>
      </c>
      <c r="D91" s="539">
        <f>SUM(D67,D71,D76,D79,D84,D89,D90)</f>
        <v>1929606619</v>
      </c>
      <c r="E91" s="539">
        <f t="shared" ref="E91:G91" si="14">SUM(E67,E71,E76,E79,E84,E89,E90)</f>
        <v>-111399924</v>
      </c>
      <c r="F91" s="539">
        <f t="shared" si="14"/>
        <v>0</v>
      </c>
      <c r="G91" s="539">
        <f t="shared" si="14"/>
        <v>1818206695</v>
      </c>
    </row>
    <row r="92" spans="1:8" s="43" customFormat="1" ht="16.5" customHeight="1" thickBot="1" x14ac:dyDescent="0.2">
      <c r="A92" s="464" t="s">
        <v>455</v>
      </c>
      <c r="B92" s="465"/>
      <c r="C92" s="466" t="s">
        <v>456</v>
      </c>
      <c r="D92" s="540">
        <f>SUM(D66,D91)</f>
        <v>2606392014</v>
      </c>
      <c r="E92" s="540">
        <f t="shared" ref="E92:G92" si="15">SUM(E66,E91)</f>
        <v>62837587</v>
      </c>
      <c r="F92" s="540">
        <f t="shared" si="15"/>
        <v>596249527</v>
      </c>
      <c r="G92" s="540">
        <f t="shared" si="15"/>
        <v>3265479128</v>
      </c>
    </row>
    <row r="93" spans="1:8" s="67" customFormat="1" ht="12" customHeight="1" thickBot="1" x14ac:dyDescent="0.25">
      <c r="A93" s="145"/>
      <c r="B93" s="145"/>
      <c r="C93" s="146"/>
      <c r="D93" s="468"/>
      <c r="E93" s="219"/>
      <c r="F93" s="219"/>
      <c r="G93" s="219"/>
    </row>
    <row r="94" spans="1:8" ht="12" customHeight="1" thickBot="1" x14ac:dyDescent="0.25">
      <c r="A94" s="728" t="s">
        <v>55</v>
      </c>
      <c r="B94" s="729"/>
      <c r="C94" s="729"/>
      <c r="D94" s="729"/>
      <c r="E94" s="729"/>
      <c r="F94" s="729"/>
      <c r="G94" s="730"/>
      <c r="H94" s="2"/>
    </row>
    <row r="95" spans="1:8" ht="12" customHeight="1" thickBot="1" x14ac:dyDescent="0.25">
      <c r="A95" s="469" t="s">
        <v>16</v>
      </c>
      <c r="B95" s="470"/>
      <c r="C95" s="471" t="s">
        <v>460</v>
      </c>
      <c r="D95" s="428">
        <f>+D96+D113+D120+D140+D144</f>
        <v>755994701</v>
      </c>
      <c r="E95" s="428">
        <f t="shared" ref="E95:G95" si="16">+E96+E113+E120+E140+E144</f>
        <v>-205047718</v>
      </c>
      <c r="F95" s="428">
        <f t="shared" si="16"/>
        <v>541260948</v>
      </c>
      <c r="G95" s="428">
        <f t="shared" si="16"/>
        <v>1092207931</v>
      </c>
      <c r="H95" s="2"/>
    </row>
    <row r="96" spans="1:8" ht="12" customHeight="1" x14ac:dyDescent="0.2">
      <c r="A96" s="517" t="s">
        <v>91</v>
      </c>
      <c r="B96" s="473"/>
      <c r="C96" s="518" t="s">
        <v>47</v>
      </c>
      <c r="D96" s="519">
        <f>SUM(D97:D112)</f>
        <v>61933259</v>
      </c>
      <c r="E96" s="519">
        <f t="shared" ref="E96:G96" si="17">SUM(E97:E112)</f>
        <v>24855</v>
      </c>
      <c r="F96" s="519">
        <f t="shared" si="17"/>
        <v>7210482</v>
      </c>
      <c r="G96" s="519">
        <f t="shared" si="17"/>
        <v>69168596</v>
      </c>
      <c r="H96" s="2"/>
    </row>
    <row r="97" spans="1:8" ht="12" customHeight="1" x14ac:dyDescent="0.2">
      <c r="A97" s="278" t="s">
        <v>675</v>
      </c>
      <c r="B97" s="429" t="s">
        <v>676</v>
      </c>
      <c r="C97" s="474" t="s">
        <v>677</v>
      </c>
      <c r="D97" s="410">
        <v>35134800</v>
      </c>
      <c r="E97" s="413"/>
      <c r="F97" s="413">
        <f>G97-E97-D97</f>
        <v>5225626</v>
      </c>
      <c r="G97" s="410">
        <v>40360426</v>
      </c>
      <c r="H97" s="2"/>
    </row>
    <row r="98" spans="1:8" ht="12" customHeight="1" x14ac:dyDescent="0.2">
      <c r="A98" s="278" t="s">
        <v>678</v>
      </c>
      <c r="B98" s="429" t="s">
        <v>679</v>
      </c>
      <c r="C98" s="474" t="s">
        <v>680</v>
      </c>
      <c r="D98" s="410">
        <v>1566450</v>
      </c>
      <c r="E98" s="413"/>
      <c r="F98" s="413">
        <f t="shared" ref="F98:F112" si="18">G98-E98-D98</f>
        <v>960800</v>
      </c>
      <c r="G98" s="410">
        <v>2527250</v>
      </c>
      <c r="H98" s="2"/>
    </row>
    <row r="99" spans="1:8" ht="12" customHeight="1" x14ac:dyDescent="0.2">
      <c r="A99" s="278" t="s">
        <v>681</v>
      </c>
      <c r="B99" s="429" t="s">
        <v>682</v>
      </c>
      <c r="C99" s="474" t="s">
        <v>683</v>
      </c>
      <c r="D99" s="410"/>
      <c r="E99" s="413"/>
      <c r="F99" s="413">
        <f t="shared" si="18"/>
        <v>0</v>
      </c>
      <c r="G99" s="410">
        <f t="shared" ref="G99:G138" si="19">SUM(D99:E99)</f>
        <v>0</v>
      </c>
      <c r="H99" s="2"/>
    </row>
    <row r="100" spans="1:8" ht="12" customHeight="1" x14ac:dyDescent="0.2">
      <c r="A100" s="278" t="s">
        <v>684</v>
      </c>
      <c r="B100" s="429" t="s">
        <v>685</v>
      </c>
      <c r="C100" s="474" t="s">
        <v>686</v>
      </c>
      <c r="D100" s="410"/>
      <c r="E100" s="413"/>
      <c r="F100" s="413">
        <f t="shared" si="18"/>
        <v>0</v>
      </c>
      <c r="G100" s="410">
        <f t="shared" si="19"/>
        <v>0</v>
      </c>
      <c r="H100" s="2"/>
    </row>
    <row r="101" spans="1:8" ht="12" customHeight="1" x14ac:dyDescent="0.2">
      <c r="A101" s="278" t="s">
        <v>687</v>
      </c>
      <c r="B101" s="429" t="s">
        <v>688</v>
      </c>
      <c r="C101" s="474" t="s">
        <v>689</v>
      </c>
      <c r="D101" s="410"/>
      <c r="E101" s="413"/>
      <c r="F101" s="413">
        <f t="shared" si="18"/>
        <v>0</v>
      </c>
      <c r="G101" s="410">
        <f t="shared" si="19"/>
        <v>0</v>
      </c>
      <c r="H101" s="2"/>
    </row>
    <row r="102" spans="1:8" ht="12" customHeight="1" x14ac:dyDescent="0.2">
      <c r="A102" s="278" t="s">
        <v>690</v>
      </c>
      <c r="B102" s="429" t="s">
        <v>691</v>
      </c>
      <c r="C102" s="474" t="s">
        <v>692</v>
      </c>
      <c r="D102" s="410"/>
      <c r="E102" s="413"/>
      <c r="F102" s="413">
        <f t="shared" si="18"/>
        <v>0</v>
      </c>
      <c r="G102" s="410">
        <f t="shared" si="19"/>
        <v>0</v>
      </c>
      <c r="H102" s="2"/>
    </row>
    <row r="103" spans="1:8" ht="12" customHeight="1" x14ac:dyDescent="0.2">
      <c r="A103" s="278" t="s">
        <v>693</v>
      </c>
      <c r="B103" s="429" t="s">
        <v>694</v>
      </c>
      <c r="C103" s="474" t="s">
        <v>695</v>
      </c>
      <c r="D103" s="410"/>
      <c r="E103" s="413"/>
      <c r="F103" s="413">
        <f t="shared" si="18"/>
        <v>0</v>
      </c>
      <c r="G103" s="410">
        <f t="shared" si="19"/>
        <v>0</v>
      </c>
      <c r="H103" s="2"/>
    </row>
    <row r="104" spans="1:8" ht="12" customHeight="1" x14ac:dyDescent="0.2">
      <c r="A104" s="278" t="s">
        <v>696</v>
      </c>
      <c r="B104" s="429" t="s">
        <v>697</v>
      </c>
      <c r="C104" s="474" t="s">
        <v>698</v>
      </c>
      <c r="D104" s="410"/>
      <c r="E104" s="413"/>
      <c r="F104" s="413">
        <f t="shared" si="18"/>
        <v>0</v>
      </c>
      <c r="G104" s="410">
        <f t="shared" si="19"/>
        <v>0</v>
      </c>
      <c r="H104" s="2"/>
    </row>
    <row r="105" spans="1:8" ht="12" customHeight="1" x14ac:dyDescent="0.2">
      <c r="A105" s="278" t="s">
        <v>699</v>
      </c>
      <c r="B105" s="429" t="s">
        <v>700</v>
      </c>
      <c r="C105" s="474" t="s">
        <v>701</v>
      </c>
      <c r="D105" s="410">
        <v>80000</v>
      </c>
      <c r="E105" s="413"/>
      <c r="F105" s="413">
        <f t="shared" si="18"/>
        <v>0</v>
      </c>
      <c r="G105" s="410">
        <f t="shared" si="19"/>
        <v>80000</v>
      </c>
      <c r="H105" s="2"/>
    </row>
    <row r="106" spans="1:8" ht="12" customHeight="1" x14ac:dyDescent="0.2">
      <c r="A106" s="278" t="s">
        <v>702</v>
      </c>
      <c r="B106" s="429" t="s">
        <v>703</v>
      </c>
      <c r="C106" s="474" t="s">
        <v>704</v>
      </c>
      <c r="D106" s="410"/>
      <c r="E106" s="413"/>
      <c r="F106" s="413">
        <f t="shared" si="18"/>
        <v>0</v>
      </c>
      <c r="G106" s="410">
        <f t="shared" si="19"/>
        <v>0</v>
      </c>
      <c r="H106" s="2"/>
    </row>
    <row r="107" spans="1:8" ht="12" customHeight="1" x14ac:dyDescent="0.2">
      <c r="A107" s="278" t="s">
        <v>705</v>
      </c>
      <c r="B107" s="429" t="s">
        <v>706</v>
      </c>
      <c r="C107" s="474" t="s">
        <v>707</v>
      </c>
      <c r="D107" s="410"/>
      <c r="E107" s="413"/>
      <c r="F107" s="413">
        <f t="shared" si="18"/>
        <v>0</v>
      </c>
      <c r="G107" s="410">
        <f t="shared" si="19"/>
        <v>0</v>
      </c>
      <c r="H107" s="2"/>
    </row>
    <row r="108" spans="1:8" ht="12" customHeight="1" x14ac:dyDescent="0.2">
      <c r="A108" s="278" t="s">
        <v>708</v>
      </c>
      <c r="B108" s="429" t="s">
        <v>709</v>
      </c>
      <c r="C108" s="474" t="s">
        <v>710</v>
      </c>
      <c r="D108" s="410"/>
      <c r="E108" s="413"/>
      <c r="F108" s="413">
        <f t="shared" si="18"/>
        <v>0</v>
      </c>
      <c r="G108" s="410">
        <f t="shared" si="19"/>
        <v>0</v>
      </c>
      <c r="H108" s="2"/>
    </row>
    <row r="109" spans="1:8" ht="12" customHeight="1" x14ac:dyDescent="0.2">
      <c r="A109" s="278" t="s">
        <v>711</v>
      </c>
      <c r="B109" s="429" t="s">
        <v>712</v>
      </c>
      <c r="C109" s="474" t="s">
        <v>713</v>
      </c>
      <c r="D109" s="410"/>
      <c r="E109" s="413">
        <v>624855</v>
      </c>
      <c r="F109" s="413">
        <f t="shared" si="18"/>
        <v>731948</v>
      </c>
      <c r="G109" s="410">
        <v>1356803</v>
      </c>
      <c r="H109" s="2"/>
    </row>
    <row r="110" spans="1:8" ht="12" customHeight="1" x14ac:dyDescent="0.2">
      <c r="A110" s="278" t="s">
        <v>714</v>
      </c>
      <c r="B110" s="429" t="s">
        <v>715</v>
      </c>
      <c r="C110" s="474" t="s">
        <v>716</v>
      </c>
      <c r="D110" s="410">
        <v>14847009</v>
      </c>
      <c r="E110" s="413"/>
      <c r="F110" s="413">
        <f t="shared" si="18"/>
        <v>387915</v>
      </c>
      <c r="G110" s="410">
        <v>15234924</v>
      </c>
      <c r="H110" s="2"/>
    </row>
    <row r="111" spans="1:8" ht="12" customHeight="1" x14ac:dyDescent="0.2">
      <c r="A111" s="278" t="s">
        <v>717</v>
      </c>
      <c r="B111" s="429" t="s">
        <v>718</v>
      </c>
      <c r="C111" s="474" t="s">
        <v>719</v>
      </c>
      <c r="D111" s="410">
        <v>8205000</v>
      </c>
      <c r="E111" s="413">
        <v>-600000</v>
      </c>
      <c r="F111" s="413">
        <f t="shared" si="18"/>
        <v>237624</v>
      </c>
      <c r="G111" s="410">
        <v>7842624</v>
      </c>
      <c r="H111" s="2"/>
    </row>
    <row r="112" spans="1:8" ht="12" customHeight="1" x14ac:dyDescent="0.2">
      <c r="A112" s="278" t="s">
        <v>720</v>
      </c>
      <c r="B112" s="429" t="s">
        <v>721</v>
      </c>
      <c r="C112" s="474" t="s">
        <v>722</v>
      </c>
      <c r="D112" s="410">
        <v>2100000</v>
      </c>
      <c r="E112" s="413"/>
      <c r="F112" s="413">
        <f t="shared" si="18"/>
        <v>-333431</v>
      </c>
      <c r="G112" s="410">
        <v>1766569</v>
      </c>
      <c r="H112" s="2"/>
    </row>
    <row r="113" spans="1:8" ht="12" customHeight="1" x14ac:dyDescent="0.2">
      <c r="A113" s="521" t="s">
        <v>92</v>
      </c>
      <c r="B113" s="475" t="s">
        <v>723</v>
      </c>
      <c r="C113" s="522" t="s">
        <v>159</v>
      </c>
      <c r="D113" s="520">
        <f>SUM(D114:D119)</f>
        <v>12591058</v>
      </c>
      <c r="E113" s="520">
        <f t="shared" ref="E113:G113" si="20">SUM(E114:E119)</f>
        <v>0</v>
      </c>
      <c r="F113" s="520">
        <f t="shared" si="20"/>
        <v>754804</v>
      </c>
      <c r="G113" s="520">
        <f t="shared" si="20"/>
        <v>13345862</v>
      </c>
      <c r="H113" s="2"/>
    </row>
    <row r="114" spans="1:8" ht="12" customHeight="1" x14ac:dyDescent="0.2">
      <c r="A114" s="279" t="s">
        <v>724</v>
      </c>
      <c r="B114" s="442" t="s">
        <v>723</v>
      </c>
      <c r="C114" s="476" t="s">
        <v>725</v>
      </c>
      <c r="D114" s="410">
        <v>12530606</v>
      </c>
      <c r="E114" s="410"/>
      <c r="F114" s="410">
        <f>G114-D114</f>
        <v>754804</v>
      </c>
      <c r="G114" s="410">
        <v>13285410</v>
      </c>
      <c r="H114" s="2"/>
    </row>
    <row r="115" spans="1:8" ht="12" customHeight="1" x14ac:dyDescent="0.2">
      <c r="A115" s="279" t="s">
        <v>726</v>
      </c>
      <c r="B115" s="442" t="s">
        <v>723</v>
      </c>
      <c r="C115" s="476" t="s">
        <v>727</v>
      </c>
      <c r="D115" s="410"/>
      <c r="E115" s="410"/>
      <c r="F115" s="410"/>
      <c r="G115" s="410">
        <f t="shared" si="19"/>
        <v>0</v>
      </c>
      <c r="H115" s="2"/>
    </row>
    <row r="116" spans="1:8" ht="12" customHeight="1" x14ac:dyDescent="0.2">
      <c r="A116" s="279" t="s">
        <v>728</v>
      </c>
      <c r="B116" s="442" t="s">
        <v>723</v>
      </c>
      <c r="C116" s="476" t="s">
        <v>729</v>
      </c>
      <c r="D116" s="410"/>
      <c r="E116" s="410"/>
      <c r="F116" s="410"/>
      <c r="G116" s="410">
        <f t="shared" si="19"/>
        <v>0</v>
      </c>
      <c r="H116" s="2"/>
    </row>
    <row r="117" spans="1:8" ht="12" customHeight="1" x14ac:dyDescent="0.2">
      <c r="A117" s="279" t="s">
        <v>730</v>
      </c>
      <c r="B117" s="442" t="s">
        <v>723</v>
      </c>
      <c r="C117" s="476" t="s">
        <v>731</v>
      </c>
      <c r="D117" s="410"/>
      <c r="E117" s="410"/>
      <c r="F117" s="410"/>
      <c r="G117" s="410">
        <f t="shared" si="19"/>
        <v>0</v>
      </c>
      <c r="H117" s="2"/>
    </row>
    <row r="118" spans="1:8" ht="12" customHeight="1" x14ac:dyDescent="0.2">
      <c r="A118" s="279" t="s">
        <v>732</v>
      </c>
      <c r="B118" s="436" t="s">
        <v>723</v>
      </c>
      <c r="C118" s="477" t="s">
        <v>733</v>
      </c>
      <c r="D118" s="410"/>
      <c r="E118" s="410"/>
      <c r="F118" s="410"/>
      <c r="G118" s="410">
        <f t="shared" si="19"/>
        <v>0</v>
      </c>
      <c r="H118" s="2"/>
    </row>
    <row r="119" spans="1:8" ht="12" customHeight="1" x14ac:dyDescent="0.2">
      <c r="A119" s="279" t="s">
        <v>734</v>
      </c>
      <c r="B119" s="442" t="s">
        <v>723</v>
      </c>
      <c r="C119" s="476" t="s">
        <v>735</v>
      </c>
      <c r="D119" s="410">
        <v>60452</v>
      </c>
      <c r="E119" s="410"/>
      <c r="F119" s="410"/>
      <c r="G119" s="410">
        <f>D119</f>
        <v>60452</v>
      </c>
      <c r="H119" s="2"/>
    </row>
    <row r="120" spans="1:8" ht="12" customHeight="1" x14ac:dyDescent="0.2">
      <c r="A120" s="521" t="s">
        <v>93</v>
      </c>
      <c r="B120" s="475"/>
      <c r="C120" s="522" t="s">
        <v>124</v>
      </c>
      <c r="D120" s="523">
        <f>SUM(D121:D139)</f>
        <v>262541769</v>
      </c>
      <c r="E120" s="523">
        <f t="shared" ref="E120:G120" si="21">SUM(E121:E139)</f>
        <v>38901468</v>
      </c>
      <c r="F120" s="523">
        <f t="shared" si="21"/>
        <v>449952085</v>
      </c>
      <c r="G120" s="523">
        <f t="shared" si="21"/>
        <v>751395322</v>
      </c>
      <c r="H120" s="2"/>
    </row>
    <row r="121" spans="1:8" ht="12" customHeight="1" x14ac:dyDescent="0.2">
      <c r="A121" s="279" t="s">
        <v>736</v>
      </c>
      <c r="B121" s="478" t="s">
        <v>737</v>
      </c>
      <c r="C121" s="476" t="s">
        <v>738</v>
      </c>
      <c r="D121" s="410">
        <v>78000</v>
      </c>
      <c r="E121" s="410"/>
      <c r="F121" s="410">
        <f>G121-E121-D121</f>
        <v>0</v>
      </c>
      <c r="G121" s="410">
        <f t="shared" si="19"/>
        <v>78000</v>
      </c>
      <c r="H121" s="2"/>
    </row>
    <row r="122" spans="1:8" ht="12" customHeight="1" x14ac:dyDescent="0.2">
      <c r="A122" s="279" t="s">
        <v>739</v>
      </c>
      <c r="B122" s="478" t="s">
        <v>740</v>
      </c>
      <c r="C122" s="476" t="s">
        <v>741</v>
      </c>
      <c r="D122" s="410">
        <v>9535000</v>
      </c>
      <c r="E122" s="410"/>
      <c r="F122" s="410">
        <f t="shared" ref="F122:F139" si="22">G122-E122-D122</f>
        <v>1906520</v>
      </c>
      <c r="G122" s="410">
        <v>11441520</v>
      </c>
      <c r="H122" s="2"/>
    </row>
    <row r="123" spans="1:8" ht="12" customHeight="1" x14ac:dyDescent="0.2">
      <c r="A123" s="279" t="s">
        <v>742</v>
      </c>
      <c r="B123" s="478" t="s">
        <v>743</v>
      </c>
      <c r="C123" s="476" t="s">
        <v>744</v>
      </c>
      <c r="D123" s="410"/>
      <c r="E123" s="410"/>
      <c r="F123" s="410">
        <f t="shared" si="22"/>
        <v>0</v>
      </c>
      <c r="G123" s="410">
        <f t="shared" si="19"/>
        <v>0</v>
      </c>
      <c r="H123" s="2"/>
    </row>
    <row r="124" spans="1:8" ht="12" customHeight="1" x14ac:dyDescent="0.2">
      <c r="A124" s="279" t="s">
        <v>745</v>
      </c>
      <c r="B124" s="478" t="s">
        <v>746</v>
      </c>
      <c r="C124" s="476" t="s">
        <v>747</v>
      </c>
      <c r="D124" s="410">
        <v>362000</v>
      </c>
      <c r="E124" s="410"/>
      <c r="F124" s="410">
        <f t="shared" si="22"/>
        <v>-80000</v>
      </c>
      <c r="G124" s="410">
        <v>282000</v>
      </c>
      <c r="H124" s="2"/>
    </row>
    <row r="125" spans="1:8" ht="12" customHeight="1" x14ac:dyDescent="0.2">
      <c r="A125" s="279" t="s">
        <v>748</v>
      </c>
      <c r="B125" s="478" t="s">
        <v>749</v>
      </c>
      <c r="C125" s="476" t="s">
        <v>750</v>
      </c>
      <c r="D125" s="410">
        <v>411000</v>
      </c>
      <c r="E125" s="410"/>
      <c r="F125" s="410">
        <f t="shared" si="22"/>
        <v>0</v>
      </c>
      <c r="G125" s="410">
        <f t="shared" si="19"/>
        <v>411000</v>
      </c>
      <c r="H125" s="2"/>
    </row>
    <row r="126" spans="1:8" ht="12" customHeight="1" x14ac:dyDescent="0.2">
      <c r="A126" s="279" t="s">
        <v>751</v>
      </c>
      <c r="B126" s="478" t="s">
        <v>752</v>
      </c>
      <c r="C126" s="476" t="s">
        <v>753</v>
      </c>
      <c r="D126" s="410">
        <v>10090000</v>
      </c>
      <c r="E126" s="410"/>
      <c r="F126" s="410">
        <f t="shared" si="22"/>
        <v>1778623</v>
      </c>
      <c r="G126" s="410">
        <v>11868623</v>
      </c>
      <c r="H126" s="2"/>
    </row>
    <row r="127" spans="1:8" ht="12" customHeight="1" x14ac:dyDescent="0.2">
      <c r="A127" s="279" t="s">
        <v>754</v>
      </c>
      <c r="B127" s="478" t="s">
        <v>755</v>
      </c>
      <c r="C127" s="476" t="s">
        <v>756</v>
      </c>
      <c r="D127" s="410">
        <v>33371590</v>
      </c>
      <c r="E127" s="410"/>
      <c r="F127" s="410">
        <f t="shared" si="22"/>
        <v>2281511</v>
      </c>
      <c r="G127" s="410">
        <v>35653101</v>
      </c>
      <c r="H127" s="2"/>
    </row>
    <row r="128" spans="1:8" ht="12" customHeight="1" x14ac:dyDescent="0.2">
      <c r="A128" s="279" t="s">
        <v>757</v>
      </c>
      <c r="B128" s="478" t="s">
        <v>758</v>
      </c>
      <c r="C128" s="476" t="s">
        <v>759</v>
      </c>
      <c r="D128" s="410">
        <v>1045000</v>
      </c>
      <c r="E128" s="410">
        <v>972824</v>
      </c>
      <c r="F128" s="410">
        <f t="shared" si="22"/>
        <v>-704886</v>
      </c>
      <c r="G128" s="410">
        <v>1312938</v>
      </c>
      <c r="H128" s="2"/>
    </row>
    <row r="129" spans="1:15" ht="12" customHeight="1" x14ac:dyDescent="0.2">
      <c r="A129" s="279" t="s">
        <v>760</v>
      </c>
      <c r="B129" s="478" t="s">
        <v>761</v>
      </c>
      <c r="C129" s="476" t="s">
        <v>762</v>
      </c>
      <c r="D129" s="410">
        <v>5868700</v>
      </c>
      <c r="E129" s="410"/>
      <c r="F129" s="410">
        <f t="shared" si="22"/>
        <v>-2711831</v>
      </c>
      <c r="G129" s="410">
        <v>3156869</v>
      </c>
      <c r="H129" s="2"/>
    </row>
    <row r="130" spans="1:15" s="67" customFormat="1" ht="12" customHeight="1" x14ac:dyDescent="0.2">
      <c r="A130" s="279" t="s">
        <v>763</v>
      </c>
      <c r="B130" s="478" t="s">
        <v>764</v>
      </c>
      <c r="C130" s="476" t="s">
        <v>765</v>
      </c>
      <c r="D130" s="410">
        <v>10951000</v>
      </c>
      <c r="E130" s="410">
        <v>-131467</v>
      </c>
      <c r="F130" s="410">
        <f t="shared" si="22"/>
        <v>4519642</v>
      </c>
      <c r="G130" s="410">
        <v>15339175</v>
      </c>
    </row>
    <row r="131" spans="1:15" ht="12" customHeight="1" x14ac:dyDescent="0.2">
      <c r="A131" s="279" t="s">
        <v>766</v>
      </c>
      <c r="B131" s="478" t="s">
        <v>767</v>
      </c>
      <c r="C131" s="476" t="s">
        <v>768</v>
      </c>
      <c r="D131" s="410">
        <v>8623608</v>
      </c>
      <c r="E131" s="410">
        <v>80000</v>
      </c>
      <c r="F131" s="410">
        <f t="shared" si="22"/>
        <v>4321358</v>
      </c>
      <c r="G131" s="410">
        <v>13024966</v>
      </c>
      <c r="H131" s="2"/>
    </row>
    <row r="132" spans="1:15" ht="12" customHeight="1" x14ac:dyDescent="0.2">
      <c r="A132" s="279" t="s">
        <v>769</v>
      </c>
      <c r="B132" s="478" t="s">
        <v>770</v>
      </c>
      <c r="C132" s="476" t="s">
        <v>771</v>
      </c>
      <c r="D132" s="410">
        <v>44995153</v>
      </c>
      <c r="E132" s="410">
        <v>79799</v>
      </c>
      <c r="F132" s="410">
        <f t="shared" si="22"/>
        <v>30555782</v>
      </c>
      <c r="G132" s="410">
        <v>75630734</v>
      </c>
      <c r="H132" s="2"/>
    </row>
    <row r="133" spans="1:15" ht="12" customHeight="1" x14ac:dyDescent="0.2">
      <c r="A133" s="279" t="s">
        <v>772</v>
      </c>
      <c r="B133" s="478" t="s">
        <v>773</v>
      </c>
      <c r="C133" s="476" t="s">
        <v>774</v>
      </c>
      <c r="D133" s="410">
        <v>990000</v>
      </c>
      <c r="E133" s="410"/>
      <c r="F133" s="410">
        <f t="shared" si="22"/>
        <v>202110</v>
      </c>
      <c r="G133" s="410">
        <v>1192110</v>
      </c>
      <c r="H133" s="2"/>
    </row>
    <row r="134" spans="1:15" ht="12" customHeight="1" x14ac:dyDescent="0.2">
      <c r="A134" s="279" t="s">
        <v>775</v>
      </c>
      <c r="B134" s="478" t="s">
        <v>776</v>
      </c>
      <c r="C134" s="476" t="s">
        <v>777</v>
      </c>
      <c r="D134" s="410"/>
      <c r="E134" s="410"/>
      <c r="F134" s="410">
        <f t="shared" si="22"/>
        <v>573000</v>
      </c>
      <c r="G134" s="410">
        <v>573000</v>
      </c>
      <c r="H134" s="2"/>
    </row>
    <row r="135" spans="1:15" ht="12" customHeight="1" x14ac:dyDescent="0.2">
      <c r="A135" s="279" t="s">
        <v>778</v>
      </c>
      <c r="B135" s="478" t="s">
        <v>779</v>
      </c>
      <c r="C135" s="476" t="s">
        <v>780</v>
      </c>
      <c r="D135" s="410">
        <v>32646718</v>
      </c>
      <c r="E135" s="410">
        <v>270312</v>
      </c>
      <c r="F135" s="410">
        <f t="shared" si="22"/>
        <v>7258747</v>
      </c>
      <c r="G135" s="410">
        <v>40175777</v>
      </c>
      <c r="H135" s="2"/>
    </row>
    <row r="136" spans="1:15" ht="12" customHeight="1" x14ac:dyDescent="0.2">
      <c r="A136" s="279" t="s">
        <v>781</v>
      </c>
      <c r="B136" s="478" t="s">
        <v>782</v>
      </c>
      <c r="C136" s="476" t="s">
        <v>783</v>
      </c>
      <c r="D136" s="410">
        <v>100000000</v>
      </c>
      <c r="E136" s="410">
        <v>37630000</v>
      </c>
      <c r="F136" s="410">
        <f t="shared" si="22"/>
        <v>397537198</v>
      </c>
      <c r="G136" s="410">
        <v>535167198</v>
      </c>
      <c r="H136" s="2"/>
    </row>
    <row r="137" spans="1:15" ht="12" customHeight="1" x14ac:dyDescent="0.2">
      <c r="A137" s="279" t="s">
        <v>784</v>
      </c>
      <c r="B137" s="478" t="s">
        <v>785</v>
      </c>
      <c r="C137" s="476" t="s">
        <v>786</v>
      </c>
      <c r="D137" s="410"/>
      <c r="E137" s="410"/>
      <c r="F137" s="410">
        <f t="shared" si="22"/>
        <v>0</v>
      </c>
      <c r="G137" s="410">
        <f t="shared" si="19"/>
        <v>0</v>
      </c>
      <c r="H137" s="2"/>
    </row>
    <row r="138" spans="1:15" ht="12" customHeight="1" x14ac:dyDescent="0.2">
      <c r="A138" s="279" t="s">
        <v>787</v>
      </c>
      <c r="B138" s="478" t="s">
        <v>788</v>
      </c>
      <c r="C138" s="476" t="s">
        <v>789</v>
      </c>
      <c r="D138" s="410"/>
      <c r="E138" s="410"/>
      <c r="F138" s="410">
        <f t="shared" si="22"/>
        <v>0</v>
      </c>
      <c r="G138" s="410">
        <f t="shared" si="19"/>
        <v>0</v>
      </c>
      <c r="H138" s="2"/>
    </row>
    <row r="139" spans="1:15" s="67" customFormat="1" ht="12" customHeight="1" x14ac:dyDescent="0.2">
      <c r="A139" s="279" t="s">
        <v>790</v>
      </c>
      <c r="B139" s="478" t="s">
        <v>791</v>
      </c>
      <c r="C139" s="476" t="s">
        <v>792</v>
      </c>
      <c r="D139" s="410">
        <v>3574000</v>
      </c>
      <c r="E139" s="410"/>
      <c r="F139" s="410">
        <f t="shared" si="22"/>
        <v>2514311</v>
      </c>
      <c r="G139" s="410">
        <v>6088311</v>
      </c>
    </row>
    <row r="140" spans="1:15" ht="12" customHeight="1" x14ac:dyDescent="0.2">
      <c r="A140" s="521" t="s">
        <v>94</v>
      </c>
      <c r="B140" s="475"/>
      <c r="C140" s="522" t="s">
        <v>160</v>
      </c>
      <c r="D140" s="520">
        <f>SUM(D141:D143)</f>
        <v>8000000</v>
      </c>
      <c r="E140" s="520">
        <f t="shared" ref="E140:G140" si="23">SUM(E141:E143)</f>
        <v>0</v>
      </c>
      <c r="F140" s="520">
        <f t="shared" si="23"/>
        <v>0</v>
      </c>
      <c r="G140" s="520">
        <f t="shared" si="23"/>
        <v>8000000</v>
      </c>
      <c r="H140" s="2"/>
      <c r="O140" s="156"/>
    </row>
    <row r="141" spans="1:15" x14ac:dyDescent="0.2">
      <c r="A141" s="279" t="s">
        <v>793</v>
      </c>
      <c r="B141" s="442" t="s">
        <v>794</v>
      </c>
      <c r="C141" s="476" t="s">
        <v>795</v>
      </c>
      <c r="D141" s="410"/>
      <c r="E141" s="410"/>
      <c r="F141" s="410"/>
      <c r="G141" s="410">
        <f t="shared" ref="G141:G143" si="24">SUM(D141:E141)</f>
        <v>0</v>
      </c>
      <c r="H141" s="2"/>
    </row>
    <row r="142" spans="1:15" ht="12" customHeight="1" x14ac:dyDescent="0.2">
      <c r="A142" s="279" t="s">
        <v>796</v>
      </c>
      <c r="B142" s="442" t="s">
        <v>797</v>
      </c>
      <c r="C142" s="476" t="s">
        <v>798</v>
      </c>
      <c r="D142" s="410"/>
      <c r="E142" s="410"/>
      <c r="F142" s="410"/>
      <c r="G142" s="410">
        <f t="shared" si="24"/>
        <v>0</v>
      </c>
      <c r="H142" s="2"/>
    </row>
    <row r="143" spans="1:15" ht="12" customHeight="1" x14ac:dyDescent="0.2">
      <c r="A143" s="279" t="s">
        <v>799</v>
      </c>
      <c r="B143" s="442" t="s">
        <v>800</v>
      </c>
      <c r="C143" s="476" t="s">
        <v>801</v>
      </c>
      <c r="D143" s="410">
        <v>8000000</v>
      </c>
      <c r="E143" s="410"/>
      <c r="F143" s="410"/>
      <c r="G143" s="410">
        <f t="shared" si="24"/>
        <v>8000000</v>
      </c>
      <c r="H143" s="2"/>
    </row>
    <row r="144" spans="1:15" s="67" customFormat="1" ht="12" customHeight="1" x14ac:dyDescent="0.2">
      <c r="A144" s="521" t="s">
        <v>105</v>
      </c>
      <c r="B144" s="479"/>
      <c r="C144" s="522" t="s">
        <v>161</v>
      </c>
      <c r="D144" s="520">
        <f>SUM(D145:D157)</f>
        <v>410928615</v>
      </c>
      <c r="E144" s="520">
        <f t="shared" ref="E144:G144" si="25">SUM(E145:E157)</f>
        <v>-243974041</v>
      </c>
      <c r="F144" s="520">
        <f t="shared" si="25"/>
        <v>83343577</v>
      </c>
      <c r="G144" s="520">
        <f t="shared" si="25"/>
        <v>250298151</v>
      </c>
    </row>
    <row r="145" spans="1:8" s="67" customFormat="1" ht="12" customHeight="1" x14ac:dyDescent="0.2">
      <c r="A145" s="279" t="s">
        <v>95</v>
      </c>
      <c r="B145" s="442" t="s">
        <v>802</v>
      </c>
      <c r="C145" s="476" t="s">
        <v>457</v>
      </c>
      <c r="D145" s="410"/>
      <c r="E145" s="410">
        <v>1421574</v>
      </c>
      <c r="F145" s="410">
        <f>G145-E145-D145</f>
        <v>75032</v>
      </c>
      <c r="G145" s="410">
        <v>1496606</v>
      </c>
    </row>
    <row r="146" spans="1:8" s="67" customFormat="1" ht="12" customHeight="1" x14ac:dyDescent="0.2">
      <c r="A146" s="279" t="s">
        <v>96</v>
      </c>
      <c r="B146" s="442" t="s">
        <v>803</v>
      </c>
      <c r="C146" s="480" t="s">
        <v>391</v>
      </c>
      <c r="D146" s="410"/>
      <c r="E146" s="410"/>
      <c r="F146" s="410">
        <f t="shared" ref="F146:F156" si="26">G146-E146-D146</f>
        <v>0</v>
      </c>
      <c r="G146" s="410">
        <f t="shared" ref="G146:G155" si="27">SUM(D146:E146)</f>
        <v>0</v>
      </c>
    </row>
    <row r="147" spans="1:8" s="67" customFormat="1" ht="12" customHeight="1" x14ac:dyDescent="0.2">
      <c r="A147" s="279" t="s">
        <v>106</v>
      </c>
      <c r="B147" s="442" t="s">
        <v>804</v>
      </c>
      <c r="C147" s="480" t="s">
        <v>390</v>
      </c>
      <c r="D147" s="410"/>
      <c r="E147" s="410"/>
      <c r="F147" s="410">
        <f t="shared" si="26"/>
        <v>0</v>
      </c>
      <c r="G147" s="410">
        <f t="shared" si="27"/>
        <v>0</v>
      </c>
    </row>
    <row r="148" spans="1:8" s="67" customFormat="1" ht="12" customHeight="1" x14ac:dyDescent="0.2">
      <c r="A148" s="279" t="s">
        <v>107</v>
      </c>
      <c r="B148" s="442" t="s">
        <v>805</v>
      </c>
      <c r="C148" s="480" t="s">
        <v>302</v>
      </c>
      <c r="D148" s="410"/>
      <c r="E148" s="410"/>
      <c r="F148" s="410">
        <f t="shared" si="26"/>
        <v>0</v>
      </c>
      <c r="G148" s="410">
        <f t="shared" si="27"/>
        <v>0</v>
      </c>
    </row>
    <row r="149" spans="1:8" s="67" customFormat="1" ht="12" customHeight="1" x14ac:dyDescent="0.2">
      <c r="A149" s="279" t="s">
        <v>108</v>
      </c>
      <c r="B149" s="442" t="s">
        <v>806</v>
      </c>
      <c r="C149" s="481" t="s">
        <v>303</v>
      </c>
      <c r="D149" s="410"/>
      <c r="E149" s="410"/>
      <c r="F149" s="410">
        <f t="shared" si="26"/>
        <v>0</v>
      </c>
      <c r="G149" s="410">
        <f t="shared" si="27"/>
        <v>0</v>
      </c>
    </row>
    <row r="150" spans="1:8" s="67" customFormat="1" ht="12" customHeight="1" x14ac:dyDescent="0.2">
      <c r="A150" s="279" t="s">
        <v>109</v>
      </c>
      <c r="B150" s="442" t="s">
        <v>807</v>
      </c>
      <c r="C150" s="481" t="s">
        <v>304</v>
      </c>
      <c r="D150" s="410"/>
      <c r="E150" s="410"/>
      <c r="F150" s="410">
        <f t="shared" si="26"/>
        <v>0</v>
      </c>
      <c r="G150" s="410">
        <f t="shared" si="27"/>
        <v>0</v>
      </c>
    </row>
    <row r="151" spans="1:8" ht="12.75" customHeight="1" x14ac:dyDescent="0.2">
      <c r="A151" s="279" t="s">
        <v>111</v>
      </c>
      <c r="B151" s="442" t="s">
        <v>808</v>
      </c>
      <c r="C151" s="480" t="s">
        <v>305</v>
      </c>
      <c r="D151" s="410">
        <v>92345170</v>
      </c>
      <c r="E151" s="410">
        <v>2821742</v>
      </c>
      <c r="F151" s="410">
        <f t="shared" si="26"/>
        <v>7963928</v>
      </c>
      <c r="G151" s="410">
        <v>103130840</v>
      </c>
      <c r="H151" s="2"/>
    </row>
    <row r="152" spans="1:8" ht="12.75" customHeight="1" x14ac:dyDescent="0.2">
      <c r="A152" s="279" t="s">
        <v>162</v>
      </c>
      <c r="B152" s="442" t="s">
        <v>809</v>
      </c>
      <c r="C152" s="480" t="s">
        <v>306</v>
      </c>
      <c r="D152" s="410"/>
      <c r="E152" s="410"/>
      <c r="F152" s="410">
        <f t="shared" si="26"/>
        <v>0</v>
      </c>
      <c r="G152" s="410">
        <f t="shared" si="27"/>
        <v>0</v>
      </c>
      <c r="H152" s="2"/>
    </row>
    <row r="153" spans="1:8" ht="12.75" customHeight="1" x14ac:dyDescent="0.2">
      <c r="A153" s="279" t="s">
        <v>300</v>
      </c>
      <c r="B153" s="442" t="s">
        <v>810</v>
      </c>
      <c r="C153" s="481" t="s">
        <v>307</v>
      </c>
      <c r="D153" s="410"/>
      <c r="E153" s="410"/>
      <c r="F153" s="410">
        <f t="shared" si="26"/>
        <v>3500000</v>
      </c>
      <c r="G153" s="410">
        <v>3500000</v>
      </c>
      <c r="H153" s="2"/>
    </row>
    <row r="154" spans="1:8" ht="12" customHeight="1" x14ac:dyDescent="0.2">
      <c r="A154" s="287" t="s">
        <v>301</v>
      </c>
      <c r="B154" s="482" t="s">
        <v>811</v>
      </c>
      <c r="C154" s="483" t="s">
        <v>308</v>
      </c>
      <c r="D154" s="410"/>
      <c r="E154" s="410"/>
      <c r="F154" s="410">
        <f t="shared" si="26"/>
        <v>0</v>
      </c>
      <c r="G154" s="410">
        <f t="shared" si="27"/>
        <v>0</v>
      </c>
      <c r="H154" s="2"/>
    </row>
    <row r="155" spans="1:8" ht="15" customHeight="1" x14ac:dyDescent="0.2">
      <c r="A155" s="279" t="s">
        <v>388</v>
      </c>
      <c r="B155" s="437" t="s">
        <v>812</v>
      </c>
      <c r="C155" s="483" t="s">
        <v>309</v>
      </c>
      <c r="D155" s="410"/>
      <c r="E155" s="410"/>
      <c r="F155" s="410">
        <f t="shared" si="26"/>
        <v>0</v>
      </c>
      <c r="G155" s="410">
        <f t="shared" si="27"/>
        <v>0</v>
      </c>
      <c r="H155" s="2"/>
    </row>
    <row r="156" spans="1:8" x14ac:dyDescent="0.2">
      <c r="A156" s="279" t="s">
        <v>389</v>
      </c>
      <c r="B156" s="442" t="s">
        <v>813</v>
      </c>
      <c r="C156" s="481" t="s">
        <v>310</v>
      </c>
      <c r="D156" s="410">
        <v>3013270</v>
      </c>
      <c r="E156" s="410">
        <v>1498655</v>
      </c>
      <c r="F156" s="410">
        <f t="shared" si="26"/>
        <v>314220</v>
      </c>
      <c r="G156" s="410">
        <v>4826145</v>
      </c>
      <c r="H156" s="2"/>
    </row>
    <row r="157" spans="1:8" ht="15" customHeight="1" x14ac:dyDescent="0.2">
      <c r="A157" s="521" t="s">
        <v>393</v>
      </c>
      <c r="B157" s="493" t="s">
        <v>814</v>
      </c>
      <c r="C157" s="524" t="s">
        <v>48</v>
      </c>
      <c r="D157" s="520">
        <f>SUM(D158:D159)</f>
        <v>315570175</v>
      </c>
      <c r="E157" s="520">
        <f t="shared" ref="E157:G157" si="28">SUM(E158:E159)</f>
        <v>-249716012</v>
      </c>
      <c r="F157" s="520">
        <f t="shared" si="28"/>
        <v>71490397</v>
      </c>
      <c r="G157" s="520">
        <f t="shared" si="28"/>
        <v>137344560</v>
      </c>
      <c r="H157" s="2"/>
    </row>
    <row r="158" spans="1:8" ht="14.25" customHeight="1" x14ac:dyDescent="0.2">
      <c r="A158" s="280" t="s">
        <v>815</v>
      </c>
      <c r="B158" s="437"/>
      <c r="C158" s="476" t="s">
        <v>458</v>
      </c>
      <c r="D158" s="410">
        <v>121553787</v>
      </c>
      <c r="E158" s="410">
        <v>-95704465</v>
      </c>
      <c r="F158" s="410">
        <f>G158-E158-D158</f>
        <v>111495238</v>
      </c>
      <c r="G158" s="410">
        <v>137344560</v>
      </c>
      <c r="H158" s="2"/>
    </row>
    <row r="159" spans="1:8" ht="13.5" thickBot="1" x14ac:dyDescent="0.25">
      <c r="A159" s="288" t="s">
        <v>816</v>
      </c>
      <c r="B159" s="484"/>
      <c r="C159" s="485" t="s">
        <v>459</v>
      </c>
      <c r="D159" s="412">
        <v>194016388</v>
      </c>
      <c r="E159" s="411">
        <v>-154011547</v>
      </c>
      <c r="F159" s="410">
        <f>G159-E159-D159</f>
        <v>-40004841</v>
      </c>
      <c r="G159" s="410">
        <v>0</v>
      </c>
    </row>
    <row r="160" spans="1:8" ht="13.5" thickBot="1" x14ac:dyDescent="0.25">
      <c r="A160" s="425" t="s">
        <v>17</v>
      </c>
      <c r="B160" s="426"/>
      <c r="C160" s="486" t="s">
        <v>311</v>
      </c>
      <c r="D160" s="455">
        <f>SUM(D161,D170,D176)</f>
        <v>1538280823</v>
      </c>
      <c r="E160" s="455">
        <f t="shared" ref="E160:G160" si="29">SUM(E161,E170,E176)</f>
        <v>247465945</v>
      </c>
      <c r="F160" s="455">
        <f t="shared" si="29"/>
        <v>47167030</v>
      </c>
      <c r="G160" s="455">
        <f t="shared" si="29"/>
        <v>1832913798</v>
      </c>
    </row>
    <row r="161" spans="1:7" x14ac:dyDescent="0.2">
      <c r="A161" s="525" t="s">
        <v>97</v>
      </c>
      <c r="B161" s="638"/>
      <c r="C161" s="518" t="s">
        <v>182</v>
      </c>
      <c r="D161" s="519">
        <f>SUM(D163:D168)</f>
        <v>1482782934</v>
      </c>
      <c r="E161" s="519">
        <f t="shared" ref="E161:G161" si="30">SUM(E163:E168)</f>
        <v>81282316</v>
      </c>
      <c r="F161" s="519">
        <f t="shared" si="30"/>
        <v>161204</v>
      </c>
      <c r="G161" s="519">
        <f t="shared" si="30"/>
        <v>1564226454</v>
      </c>
    </row>
    <row r="162" spans="1:7" x14ac:dyDescent="0.2">
      <c r="A162" s="278" t="s">
        <v>817</v>
      </c>
      <c r="B162" s="487" t="s">
        <v>818</v>
      </c>
      <c r="C162" s="488" t="s">
        <v>819</v>
      </c>
      <c r="D162" s="410"/>
      <c r="E162" s="410"/>
      <c r="F162" s="410"/>
      <c r="G162" s="410">
        <f>SUM(D162:E162)</f>
        <v>0</v>
      </c>
    </row>
    <row r="163" spans="1:7" x14ac:dyDescent="0.2">
      <c r="A163" s="278" t="s">
        <v>820</v>
      </c>
      <c r="B163" s="487" t="s">
        <v>821</v>
      </c>
      <c r="C163" s="488" t="s">
        <v>822</v>
      </c>
      <c r="D163" s="410">
        <v>1393384502</v>
      </c>
      <c r="E163" s="410">
        <v>36943069</v>
      </c>
      <c r="F163" s="410">
        <f>G163-E163-D163</f>
        <v>-16060525</v>
      </c>
      <c r="G163" s="410">
        <v>1414267046</v>
      </c>
    </row>
    <row r="164" spans="1:7" x14ac:dyDescent="0.2">
      <c r="A164" s="278" t="s">
        <v>823</v>
      </c>
      <c r="B164" s="487" t="s">
        <v>824</v>
      </c>
      <c r="C164" s="488" t="s">
        <v>825</v>
      </c>
      <c r="D164" s="410"/>
      <c r="E164" s="410">
        <v>131467</v>
      </c>
      <c r="F164" s="410">
        <f t="shared" ref="F164:F169" si="31">G164-E164-D164</f>
        <v>2073512</v>
      </c>
      <c r="G164" s="410">
        <v>2204979</v>
      </c>
    </row>
    <row r="165" spans="1:7" x14ac:dyDescent="0.2">
      <c r="A165" s="278" t="s">
        <v>826</v>
      </c>
      <c r="B165" s="487" t="s">
        <v>827</v>
      </c>
      <c r="C165" s="488" t="s">
        <v>828</v>
      </c>
      <c r="D165" s="410">
        <v>4081394</v>
      </c>
      <c r="E165" s="410">
        <v>3243837</v>
      </c>
      <c r="F165" s="410">
        <f t="shared" si="31"/>
        <v>12588247</v>
      </c>
      <c r="G165" s="410">
        <v>19913478</v>
      </c>
    </row>
    <row r="166" spans="1:7" x14ac:dyDescent="0.2">
      <c r="A166" s="278" t="s">
        <v>829</v>
      </c>
      <c r="B166" s="487" t="s">
        <v>830</v>
      </c>
      <c r="C166" s="488" t="s">
        <v>831</v>
      </c>
      <c r="D166" s="410"/>
      <c r="E166" s="410"/>
      <c r="F166" s="410">
        <f t="shared" si="31"/>
        <v>0</v>
      </c>
      <c r="G166" s="410">
        <f t="shared" ref="G166:G169" si="32">SUM(D166:E166)</f>
        <v>0</v>
      </c>
    </row>
    <row r="167" spans="1:7" x14ac:dyDescent="0.2">
      <c r="A167" s="278" t="s">
        <v>832</v>
      </c>
      <c r="B167" s="487" t="s">
        <v>833</v>
      </c>
      <c r="C167" s="488" t="s">
        <v>834</v>
      </c>
      <c r="D167" s="410"/>
      <c r="E167" s="410"/>
      <c r="F167" s="410">
        <f t="shared" si="31"/>
        <v>0</v>
      </c>
      <c r="G167" s="410">
        <f t="shared" si="32"/>
        <v>0</v>
      </c>
    </row>
    <row r="168" spans="1:7" x14ac:dyDescent="0.2">
      <c r="A168" s="278" t="s">
        <v>835</v>
      </c>
      <c r="B168" s="487" t="s">
        <v>836</v>
      </c>
      <c r="C168" s="488" t="s">
        <v>837</v>
      </c>
      <c r="D168" s="410">
        <v>85317038</v>
      </c>
      <c r="E168" s="410">
        <v>40963943</v>
      </c>
      <c r="F168" s="410">
        <f t="shared" si="31"/>
        <v>1559970</v>
      </c>
      <c r="G168" s="410">
        <v>127840951</v>
      </c>
    </row>
    <row r="169" spans="1:7" x14ac:dyDescent="0.2">
      <c r="A169" s="528" t="s">
        <v>98</v>
      </c>
      <c r="B169" s="529"/>
      <c r="C169" s="530" t="s">
        <v>315</v>
      </c>
      <c r="D169" s="531"/>
      <c r="E169" s="531"/>
      <c r="F169" s="410">
        <f t="shared" si="31"/>
        <v>0</v>
      </c>
      <c r="G169" s="531">
        <f t="shared" si="32"/>
        <v>0</v>
      </c>
    </row>
    <row r="170" spans="1:7" x14ac:dyDescent="0.2">
      <c r="A170" s="525" t="s">
        <v>99</v>
      </c>
      <c r="B170" s="493"/>
      <c r="C170" s="526" t="s">
        <v>163</v>
      </c>
      <c r="D170" s="520">
        <f>SUM(D171:D174)</f>
        <v>55497889</v>
      </c>
      <c r="E170" s="520">
        <f t="shared" ref="E170:G170" si="33">SUM(E171:E174)</f>
        <v>34558629</v>
      </c>
      <c r="F170" s="520">
        <f t="shared" si="33"/>
        <v>34356331</v>
      </c>
      <c r="G170" s="520">
        <f t="shared" si="33"/>
        <v>124412849</v>
      </c>
    </row>
    <row r="171" spans="1:7" x14ac:dyDescent="0.2">
      <c r="A171" s="278" t="s">
        <v>838</v>
      </c>
      <c r="B171" s="436" t="s">
        <v>839</v>
      </c>
      <c r="C171" s="488" t="s">
        <v>840</v>
      </c>
      <c r="D171" s="410">
        <v>43784164</v>
      </c>
      <c r="E171" s="410">
        <v>27260417</v>
      </c>
      <c r="F171" s="410">
        <f>G171-E171-D171</f>
        <v>34356331</v>
      </c>
      <c r="G171" s="410">
        <v>105400912</v>
      </c>
    </row>
    <row r="172" spans="1:7" x14ac:dyDescent="0.2">
      <c r="A172" s="278" t="s">
        <v>841</v>
      </c>
      <c r="B172" s="436" t="s">
        <v>842</v>
      </c>
      <c r="C172" s="488" t="s">
        <v>843</v>
      </c>
      <c r="D172" s="410"/>
      <c r="E172" s="410"/>
      <c r="F172" s="410">
        <f t="shared" ref="F172:F175" si="34">G172-E172-D172</f>
        <v>0</v>
      </c>
      <c r="G172" s="410">
        <f t="shared" ref="G172:G177" si="35">SUM(D172:E172)</f>
        <v>0</v>
      </c>
    </row>
    <row r="173" spans="1:7" x14ac:dyDescent="0.2">
      <c r="A173" s="278" t="s">
        <v>844</v>
      </c>
      <c r="B173" s="436" t="s">
        <v>845</v>
      </c>
      <c r="C173" s="488" t="s">
        <v>846</v>
      </c>
      <c r="D173" s="410"/>
      <c r="E173" s="410"/>
      <c r="F173" s="410">
        <f t="shared" si="34"/>
        <v>0</v>
      </c>
      <c r="G173" s="410">
        <f t="shared" si="35"/>
        <v>0</v>
      </c>
    </row>
    <row r="174" spans="1:7" x14ac:dyDescent="0.2">
      <c r="A174" s="278" t="s">
        <v>847</v>
      </c>
      <c r="B174" s="436" t="s">
        <v>848</v>
      </c>
      <c r="C174" s="488" t="s">
        <v>849</v>
      </c>
      <c r="D174" s="410">
        <v>11713725</v>
      </c>
      <c r="E174" s="410">
        <v>7298212</v>
      </c>
      <c r="F174" s="410">
        <f t="shared" si="34"/>
        <v>0</v>
      </c>
      <c r="G174" s="410">
        <f t="shared" si="35"/>
        <v>19011937</v>
      </c>
    </row>
    <row r="175" spans="1:7" x14ac:dyDescent="0.2">
      <c r="A175" s="489" t="s">
        <v>100</v>
      </c>
      <c r="B175" s="490"/>
      <c r="C175" s="491" t="s">
        <v>316</v>
      </c>
      <c r="D175" s="492"/>
      <c r="E175" s="492"/>
      <c r="F175" s="410">
        <f t="shared" si="34"/>
        <v>0</v>
      </c>
      <c r="G175" s="410">
        <f t="shared" si="35"/>
        <v>0</v>
      </c>
    </row>
    <row r="176" spans="1:7" x14ac:dyDescent="0.2">
      <c r="A176" s="525" t="s">
        <v>101</v>
      </c>
      <c r="B176" s="493"/>
      <c r="C176" s="527" t="s">
        <v>184</v>
      </c>
      <c r="D176" s="520">
        <f>SUM(D177:D184)</f>
        <v>0</v>
      </c>
      <c r="E176" s="520">
        <f t="shared" ref="E176:G176" si="36">SUM(E177:E184)</f>
        <v>131625000</v>
      </c>
      <c r="F176" s="520">
        <f t="shared" si="36"/>
        <v>12649495</v>
      </c>
      <c r="G176" s="520">
        <f t="shared" si="36"/>
        <v>144274495</v>
      </c>
    </row>
    <row r="177" spans="1:7" x14ac:dyDescent="0.2">
      <c r="A177" s="278" t="s">
        <v>110</v>
      </c>
      <c r="B177" s="436" t="s">
        <v>850</v>
      </c>
      <c r="C177" s="494" t="s">
        <v>380</v>
      </c>
      <c r="D177" s="410"/>
      <c r="E177" s="410"/>
      <c r="F177" s="410"/>
      <c r="G177" s="410">
        <f t="shared" si="35"/>
        <v>0</v>
      </c>
    </row>
    <row r="178" spans="1:7" ht="22.5" x14ac:dyDescent="0.2">
      <c r="A178" s="278" t="s">
        <v>112</v>
      </c>
      <c r="B178" s="429" t="s">
        <v>851</v>
      </c>
      <c r="C178" s="495" t="s">
        <v>321</v>
      </c>
      <c r="D178" s="410"/>
      <c r="E178" s="410"/>
      <c r="F178" s="410"/>
      <c r="G178" s="410">
        <f t="shared" ref="G178:G184" si="37">SUM(D178:E178)</f>
        <v>0</v>
      </c>
    </row>
    <row r="179" spans="1:7" ht="22.5" x14ac:dyDescent="0.2">
      <c r="A179" s="278" t="s">
        <v>164</v>
      </c>
      <c r="B179" s="429" t="s">
        <v>852</v>
      </c>
      <c r="C179" s="481" t="s">
        <v>304</v>
      </c>
      <c r="D179" s="410"/>
      <c r="E179" s="410"/>
      <c r="F179" s="410"/>
      <c r="G179" s="410">
        <f t="shared" si="37"/>
        <v>0</v>
      </c>
    </row>
    <row r="180" spans="1:7" x14ac:dyDescent="0.2">
      <c r="A180" s="278" t="s">
        <v>165</v>
      </c>
      <c r="B180" s="429" t="s">
        <v>853</v>
      </c>
      <c r="C180" s="481" t="s">
        <v>320</v>
      </c>
      <c r="D180" s="410"/>
      <c r="E180" s="410">
        <v>131625000</v>
      </c>
      <c r="F180" s="410">
        <f>G180-E180</f>
        <v>12649495</v>
      </c>
      <c r="G180" s="410">
        <v>144274495</v>
      </c>
    </row>
    <row r="181" spans="1:7" x14ac:dyDescent="0.2">
      <c r="A181" s="278" t="s">
        <v>166</v>
      </c>
      <c r="B181" s="429" t="s">
        <v>854</v>
      </c>
      <c r="C181" s="481" t="s">
        <v>319</v>
      </c>
      <c r="D181" s="410"/>
      <c r="E181" s="410"/>
      <c r="F181" s="410"/>
      <c r="G181" s="410">
        <f t="shared" si="37"/>
        <v>0</v>
      </c>
    </row>
    <row r="182" spans="1:7" ht="22.5" x14ac:dyDescent="0.2">
      <c r="A182" s="278" t="s">
        <v>312</v>
      </c>
      <c r="B182" s="429" t="s">
        <v>855</v>
      </c>
      <c r="C182" s="481" t="s">
        <v>307</v>
      </c>
      <c r="D182" s="410"/>
      <c r="E182" s="410"/>
      <c r="F182" s="410"/>
      <c r="G182" s="410">
        <f t="shared" si="37"/>
        <v>0</v>
      </c>
    </row>
    <row r="183" spans="1:7" x14ac:dyDescent="0.2">
      <c r="A183" s="278" t="s">
        <v>313</v>
      </c>
      <c r="B183" s="429" t="s">
        <v>856</v>
      </c>
      <c r="C183" s="481" t="s">
        <v>318</v>
      </c>
      <c r="D183" s="410"/>
      <c r="E183" s="410"/>
      <c r="F183" s="410"/>
      <c r="G183" s="410">
        <f t="shared" si="37"/>
        <v>0</v>
      </c>
    </row>
    <row r="184" spans="1:7" ht="23.25" thickBot="1" x14ac:dyDescent="0.25">
      <c r="A184" s="287" t="s">
        <v>314</v>
      </c>
      <c r="B184" s="482" t="s">
        <v>857</v>
      </c>
      <c r="C184" s="481" t="s">
        <v>317</v>
      </c>
      <c r="D184" s="412"/>
      <c r="E184" s="412"/>
      <c r="F184" s="411"/>
      <c r="G184" s="410">
        <f t="shared" si="37"/>
        <v>0</v>
      </c>
    </row>
    <row r="185" spans="1:7" ht="13.5" thickBot="1" x14ac:dyDescent="0.25">
      <c r="A185" s="448" t="s">
        <v>18</v>
      </c>
      <c r="B185" s="449"/>
      <c r="C185" s="496" t="s">
        <v>398</v>
      </c>
      <c r="D185" s="541">
        <f>SUM(D95,D160)</f>
        <v>2294275524</v>
      </c>
      <c r="E185" s="541">
        <f t="shared" ref="E185:G185" si="38">SUM(E95,E160)</f>
        <v>42418227</v>
      </c>
      <c r="F185" s="541">
        <f t="shared" si="38"/>
        <v>588427978</v>
      </c>
      <c r="G185" s="541">
        <f t="shared" si="38"/>
        <v>2925121729</v>
      </c>
    </row>
    <row r="186" spans="1:7" ht="21.75" thickBot="1" x14ac:dyDescent="0.25">
      <c r="A186" s="498" t="s">
        <v>19</v>
      </c>
      <c r="B186" s="498"/>
      <c r="C186" s="499" t="s">
        <v>399</v>
      </c>
      <c r="D186" s="472">
        <f>SUM(D187:D189)</f>
        <v>0</v>
      </c>
      <c r="E186" s="455">
        <f>SUM(E187:E189)</f>
        <v>0</v>
      </c>
      <c r="F186" s="455"/>
      <c r="G186" s="428">
        <f t="shared" ref="G186:G210" si="39">SUM(D186:E186)</f>
        <v>0</v>
      </c>
    </row>
    <row r="187" spans="1:7" x14ac:dyDescent="0.2">
      <c r="A187" s="278" t="s">
        <v>216</v>
      </c>
      <c r="B187" s="429" t="s">
        <v>858</v>
      </c>
      <c r="C187" s="474" t="s">
        <v>463</v>
      </c>
      <c r="D187" s="431"/>
      <c r="E187" s="413"/>
      <c r="F187" s="413"/>
      <c r="G187" s="413">
        <f t="shared" si="39"/>
        <v>0</v>
      </c>
    </row>
    <row r="188" spans="1:7" x14ac:dyDescent="0.2">
      <c r="A188" s="278" t="s">
        <v>217</v>
      </c>
      <c r="B188" s="429" t="s">
        <v>859</v>
      </c>
      <c r="C188" s="474" t="s">
        <v>407</v>
      </c>
      <c r="D188" s="410"/>
      <c r="E188" s="410"/>
      <c r="F188" s="413"/>
      <c r="G188" s="413">
        <f t="shared" si="39"/>
        <v>0</v>
      </c>
    </row>
    <row r="189" spans="1:7" ht="13.5" thickBot="1" x14ac:dyDescent="0.25">
      <c r="A189" s="287" t="s">
        <v>218</v>
      </c>
      <c r="B189" s="482" t="s">
        <v>860</v>
      </c>
      <c r="C189" s="500" t="s">
        <v>462</v>
      </c>
      <c r="D189" s="412"/>
      <c r="E189" s="410"/>
      <c r="F189" s="413"/>
      <c r="G189" s="413">
        <f t="shared" si="39"/>
        <v>0</v>
      </c>
    </row>
    <row r="190" spans="1:7" ht="13.5" thickBot="1" x14ac:dyDescent="0.25">
      <c r="A190" s="425" t="s">
        <v>20</v>
      </c>
      <c r="B190" s="426"/>
      <c r="C190" s="501" t="s">
        <v>400</v>
      </c>
      <c r="D190" s="455">
        <f>SUM(D191:D196)</f>
        <v>0</v>
      </c>
      <c r="E190" s="455">
        <f>SUM(E191:E196)</f>
        <v>0</v>
      </c>
      <c r="F190" s="455"/>
      <c r="G190" s="428">
        <f t="shared" si="39"/>
        <v>0</v>
      </c>
    </row>
    <row r="191" spans="1:7" x14ac:dyDescent="0.2">
      <c r="A191" s="278" t="s">
        <v>84</v>
      </c>
      <c r="B191" s="429" t="s">
        <v>861</v>
      </c>
      <c r="C191" s="474" t="s">
        <v>409</v>
      </c>
      <c r="D191" s="413"/>
      <c r="E191" s="413"/>
      <c r="F191" s="413"/>
      <c r="G191" s="413">
        <f t="shared" si="39"/>
        <v>0</v>
      </c>
    </row>
    <row r="192" spans="1:7" x14ac:dyDescent="0.2">
      <c r="A192" s="278" t="s">
        <v>85</v>
      </c>
      <c r="B192" s="429" t="s">
        <v>862</v>
      </c>
      <c r="C192" s="474" t="s">
        <v>401</v>
      </c>
      <c r="D192" s="410"/>
      <c r="E192" s="410"/>
      <c r="F192" s="413"/>
      <c r="G192" s="413">
        <f t="shared" si="39"/>
        <v>0</v>
      </c>
    </row>
    <row r="193" spans="1:7" x14ac:dyDescent="0.2">
      <c r="A193" s="278" t="s">
        <v>86</v>
      </c>
      <c r="B193" s="429" t="s">
        <v>863</v>
      </c>
      <c r="C193" s="474" t="s">
        <v>402</v>
      </c>
      <c r="D193" s="410"/>
      <c r="E193" s="410"/>
      <c r="F193" s="413"/>
      <c r="G193" s="413">
        <f t="shared" si="39"/>
        <v>0</v>
      </c>
    </row>
    <row r="194" spans="1:7" x14ac:dyDescent="0.2">
      <c r="A194" s="278" t="s">
        <v>151</v>
      </c>
      <c r="B194" s="429" t="s">
        <v>864</v>
      </c>
      <c r="C194" s="474" t="s">
        <v>461</v>
      </c>
      <c r="D194" s="410"/>
      <c r="E194" s="410"/>
      <c r="F194" s="413"/>
      <c r="G194" s="413">
        <f t="shared" si="39"/>
        <v>0</v>
      </c>
    </row>
    <row r="195" spans="1:7" x14ac:dyDescent="0.2">
      <c r="A195" s="278" t="s">
        <v>152</v>
      </c>
      <c r="B195" s="429" t="s">
        <v>865</v>
      </c>
      <c r="C195" s="474" t="s">
        <v>404</v>
      </c>
      <c r="D195" s="410"/>
      <c r="E195" s="410"/>
      <c r="F195" s="413"/>
      <c r="G195" s="413">
        <f t="shared" si="39"/>
        <v>0</v>
      </c>
    </row>
    <row r="196" spans="1:7" ht="13.5" thickBot="1" x14ac:dyDescent="0.25">
      <c r="A196" s="287" t="s">
        <v>153</v>
      </c>
      <c r="B196" s="429" t="s">
        <v>866</v>
      </c>
      <c r="C196" s="500" t="s">
        <v>405</v>
      </c>
      <c r="D196" s="412"/>
      <c r="E196" s="412"/>
      <c r="F196" s="637"/>
      <c r="G196" s="413">
        <f t="shared" si="39"/>
        <v>0</v>
      </c>
    </row>
    <row r="197" spans="1:7" ht="13.5" thickBot="1" x14ac:dyDescent="0.25">
      <c r="A197" s="425" t="s">
        <v>21</v>
      </c>
      <c r="B197" s="426"/>
      <c r="C197" s="501" t="s">
        <v>489</v>
      </c>
      <c r="D197" s="455">
        <f>SUM(D198:D202)</f>
        <v>312116490</v>
      </c>
      <c r="E197" s="455">
        <f t="shared" ref="E197:G197" si="40">SUM(E198:E202)</f>
        <v>20419360</v>
      </c>
      <c r="F197" s="455">
        <f t="shared" si="40"/>
        <v>7821549</v>
      </c>
      <c r="G197" s="455">
        <f t="shared" si="40"/>
        <v>340357399</v>
      </c>
    </row>
    <row r="198" spans="1:7" x14ac:dyDescent="0.2">
      <c r="A198" s="278" t="s">
        <v>87</v>
      </c>
      <c r="B198" s="429" t="s">
        <v>867</v>
      </c>
      <c r="C198" s="474" t="s">
        <v>322</v>
      </c>
      <c r="D198" s="413"/>
      <c r="E198" s="413"/>
      <c r="F198" s="413"/>
      <c r="G198" s="413">
        <f t="shared" si="39"/>
        <v>0</v>
      </c>
    </row>
    <row r="199" spans="1:7" x14ac:dyDescent="0.2">
      <c r="A199" s="278" t="s">
        <v>88</v>
      </c>
      <c r="B199" s="429" t="s">
        <v>868</v>
      </c>
      <c r="C199" s="474" t="s">
        <v>323</v>
      </c>
      <c r="D199" s="410">
        <v>13150534</v>
      </c>
      <c r="E199" s="410"/>
      <c r="F199" s="413"/>
      <c r="G199" s="413">
        <f t="shared" si="39"/>
        <v>13150534</v>
      </c>
    </row>
    <row r="200" spans="1:7" x14ac:dyDescent="0.2">
      <c r="A200" s="278" t="s">
        <v>236</v>
      </c>
      <c r="B200" s="429" t="s">
        <v>869</v>
      </c>
      <c r="C200" s="474" t="s">
        <v>488</v>
      </c>
      <c r="D200" s="410">
        <v>298965956</v>
      </c>
      <c r="E200" s="410">
        <v>20419360</v>
      </c>
      <c r="F200" s="413">
        <f>G200-E200-D200</f>
        <v>7821549</v>
      </c>
      <c r="G200" s="413">
        <v>327206865</v>
      </c>
    </row>
    <row r="201" spans="1:7" x14ac:dyDescent="0.2">
      <c r="A201" s="278" t="s">
        <v>237</v>
      </c>
      <c r="B201" s="429" t="s">
        <v>870</v>
      </c>
      <c r="C201" s="474" t="s">
        <v>414</v>
      </c>
      <c r="D201" s="410"/>
      <c r="E201" s="410"/>
      <c r="F201" s="413"/>
      <c r="G201" s="413">
        <f t="shared" si="39"/>
        <v>0</v>
      </c>
    </row>
    <row r="202" spans="1:7" ht="13.5" thickBot="1" x14ac:dyDescent="0.25">
      <c r="A202" s="287" t="s">
        <v>238</v>
      </c>
      <c r="B202" s="429" t="s">
        <v>871</v>
      </c>
      <c r="C202" s="500" t="s">
        <v>342</v>
      </c>
      <c r="D202" s="412"/>
      <c r="E202" s="410"/>
      <c r="F202" s="413"/>
      <c r="G202" s="413">
        <f t="shared" si="39"/>
        <v>0</v>
      </c>
    </row>
    <row r="203" spans="1:7" ht="13.5" thickBot="1" x14ac:dyDescent="0.25">
      <c r="A203" s="425" t="s">
        <v>22</v>
      </c>
      <c r="B203" s="426"/>
      <c r="C203" s="501" t="s">
        <v>415</v>
      </c>
      <c r="D203" s="455">
        <f>SUM(D204:D208)</f>
        <v>0</v>
      </c>
      <c r="E203" s="455">
        <f>SUM(E204:E208)</f>
        <v>0</v>
      </c>
      <c r="F203" s="455"/>
      <c r="G203" s="502">
        <f t="shared" si="39"/>
        <v>0</v>
      </c>
    </row>
    <row r="204" spans="1:7" x14ac:dyDescent="0.2">
      <c r="A204" s="278" t="s">
        <v>89</v>
      </c>
      <c r="B204" s="429" t="s">
        <v>872</v>
      </c>
      <c r="C204" s="474" t="s">
        <v>410</v>
      </c>
      <c r="D204" s="413"/>
      <c r="E204" s="413"/>
      <c r="F204" s="413"/>
      <c r="G204" s="413">
        <f t="shared" si="39"/>
        <v>0</v>
      </c>
    </row>
    <row r="205" spans="1:7" x14ac:dyDescent="0.2">
      <c r="A205" s="278" t="s">
        <v>90</v>
      </c>
      <c r="B205" s="429" t="s">
        <v>873</v>
      </c>
      <c r="C205" s="474" t="s">
        <v>417</v>
      </c>
      <c r="D205" s="410"/>
      <c r="E205" s="410"/>
      <c r="F205" s="410"/>
      <c r="G205" s="410">
        <f t="shared" si="39"/>
        <v>0</v>
      </c>
    </row>
    <row r="206" spans="1:7" x14ac:dyDescent="0.2">
      <c r="A206" s="278" t="s">
        <v>248</v>
      </c>
      <c r="B206" s="429" t="s">
        <v>874</v>
      </c>
      <c r="C206" s="474" t="s">
        <v>412</v>
      </c>
      <c r="D206" s="410"/>
      <c r="E206" s="410"/>
      <c r="F206" s="410"/>
      <c r="G206" s="410">
        <f t="shared" si="39"/>
        <v>0</v>
      </c>
    </row>
    <row r="207" spans="1:7" ht="22.5" x14ac:dyDescent="0.2">
      <c r="A207" s="278" t="s">
        <v>249</v>
      </c>
      <c r="B207" s="429" t="s">
        <v>875</v>
      </c>
      <c r="C207" s="474" t="s">
        <v>464</v>
      </c>
      <c r="D207" s="410"/>
      <c r="E207" s="410"/>
      <c r="F207" s="410"/>
      <c r="G207" s="410">
        <f t="shared" si="39"/>
        <v>0</v>
      </c>
    </row>
    <row r="208" spans="1:7" ht="13.5" thickBot="1" x14ac:dyDescent="0.25">
      <c r="A208" s="287" t="s">
        <v>416</v>
      </c>
      <c r="B208" s="429" t="s">
        <v>876</v>
      </c>
      <c r="C208" s="500" t="s">
        <v>419</v>
      </c>
      <c r="D208" s="412"/>
      <c r="E208" s="411"/>
      <c r="F208" s="411"/>
      <c r="G208" s="410">
        <f t="shared" si="39"/>
        <v>0</v>
      </c>
    </row>
    <row r="209" spans="1:7" ht="13.5" thickBot="1" x14ac:dyDescent="0.25">
      <c r="A209" s="503" t="s">
        <v>23</v>
      </c>
      <c r="B209" s="504" t="s">
        <v>851</v>
      </c>
      <c r="C209" s="501" t="s">
        <v>420</v>
      </c>
      <c r="D209" s="472"/>
      <c r="E209" s="502"/>
      <c r="F209" s="502"/>
      <c r="G209" s="502">
        <f t="shared" si="39"/>
        <v>0</v>
      </c>
    </row>
    <row r="210" spans="1:7" ht="13.5" thickBot="1" x14ac:dyDescent="0.25">
      <c r="A210" s="503" t="s">
        <v>24</v>
      </c>
      <c r="B210" s="504" t="s">
        <v>877</v>
      </c>
      <c r="C210" s="501" t="s">
        <v>421</v>
      </c>
      <c r="D210" s="472"/>
      <c r="E210" s="502"/>
      <c r="F210" s="502"/>
      <c r="G210" s="502">
        <f t="shared" si="39"/>
        <v>0</v>
      </c>
    </row>
    <row r="211" spans="1:7" ht="13.5" thickBot="1" x14ac:dyDescent="0.25">
      <c r="A211" s="448" t="s">
        <v>25</v>
      </c>
      <c r="B211" s="449"/>
      <c r="C211" s="496" t="s">
        <v>423</v>
      </c>
      <c r="D211" s="541">
        <f>SUM(D186,D190,D197,D203,D209,D210)</f>
        <v>312116490</v>
      </c>
      <c r="E211" s="541">
        <f t="shared" ref="E211:G211" si="41">SUM(E186,E190,E197,E203,E209,E210)</f>
        <v>20419360</v>
      </c>
      <c r="F211" s="541">
        <f t="shared" si="41"/>
        <v>7821549</v>
      </c>
      <c r="G211" s="541">
        <f t="shared" si="41"/>
        <v>340357399</v>
      </c>
    </row>
    <row r="212" spans="1:7" ht="13.5" thickBot="1" x14ac:dyDescent="0.25">
      <c r="A212" s="506" t="s">
        <v>26</v>
      </c>
      <c r="B212" s="507"/>
      <c r="C212" s="508" t="s">
        <v>422</v>
      </c>
      <c r="D212" s="542">
        <f>SUM(D185,D211)</f>
        <v>2606392014</v>
      </c>
      <c r="E212" s="542">
        <f t="shared" ref="E212:G212" si="42">SUM(E185,E211)</f>
        <v>62837587</v>
      </c>
      <c r="F212" s="542">
        <f t="shared" si="42"/>
        <v>596249527</v>
      </c>
      <c r="G212" s="542">
        <f t="shared" si="42"/>
        <v>3265479128</v>
      </c>
    </row>
    <row r="213" spans="1:7" ht="13.5" thickBot="1" x14ac:dyDescent="0.25">
      <c r="B213" s="244"/>
      <c r="C213" s="245"/>
      <c r="D213" s="468"/>
    </row>
    <row r="214" spans="1:7" ht="13.5" thickBot="1" x14ac:dyDescent="0.25">
      <c r="A214" s="716" t="s">
        <v>465</v>
      </c>
      <c r="B214" s="717"/>
      <c r="C214" s="718"/>
      <c r="D214" s="543">
        <v>15</v>
      </c>
      <c r="E214" s="86"/>
      <c r="F214" s="86"/>
      <c r="G214" s="86">
        <f>SUM(D214:E214)</f>
        <v>15</v>
      </c>
    </row>
    <row r="215" spans="1:7" ht="13.5" thickBot="1" x14ac:dyDescent="0.25">
      <c r="A215" s="716" t="s">
        <v>174</v>
      </c>
      <c r="B215" s="717"/>
      <c r="C215" s="718"/>
      <c r="D215" s="546">
        <v>10</v>
      </c>
      <c r="E215" s="86"/>
      <c r="F215" s="86"/>
      <c r="G215" s="86">
        <v>5</v>
      </c>
    </row>
  </sheetData>
  <sheetProtection formatCells="0"/>
  <customSheetViews>
    <customSheetView guid="{97FEE8B0-D789-49A2-9B6A-B24783AB39CA}" scale="130" topLeftCell="A127">
      <selection activeCell="I25" sqref="I25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7">
    <mergeCell ref="A215:C215"/>
    <mergeCell ref="A1:B1"/>
    <mergeCell ref="D1:G2"/>
    <mergeCell ref="A2:B2"/>
    <mergeCell ref="A6:G6"/>
    <mergeCell ref="A94:G94"/>
    <mergeCell ref="A214:C21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2"/>
  <headerFooter alignWithMargins="0">
    <oddHeader xml:space="preserve">&amp;C3.1. sz. melléklet a ..../..... (.) sz. önkormányzati rendelethez
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14</vt:i4>
      </vt:variant>
    </vt:vector>
  </HeadingPairs>
  <TitlesOfParts>
    <vt:vector size="41" baseType="lpstr">
      <vt:lpstr>ÖSSZEFÜGGÉSEK</vt:lpstr>
      <vt:lpstr>1.mell.</vt:lpstr>
      <vt:lpstr>1.2.sz.mell.</vt:lpstr>
      <vt:lpstr>1.3.sz.mell.</vt:lpstr>
      <vt:lpstr>1.4.sz.mell.</vt:lpstr>
      <vt:lpstr>2.1.mell  </vt:lpstr>
      <vt:lpstr>2.2.mell  </vt:lpstr>
      <vt:lpstr>ELLENŐRZÉS-1.sz.2.a.sz.2.b.sz.</vt:lpstr>
      <vt:lpstr>3.1. sz. mell</vt:lpstr>
      <vt:lpstr>9.1.3. sz. mell</vt:lpstr>
      <vt:lpstr>3.2. sz. mell</vt:lpstr>
      <vt:lpstr>9.2.1. sz. mell</vt:lpstr>
      <vt:lpstr>9.2.2. sz.  mell</vt:lpstr>
      <vt:lpstr>9.2.3. sz. mell</vt:lpstr>
      <vt:lpstr>3.3. sz. mell</vt:lpstr>
      <vt:lpstr>3.4.sz. mell.</vt:lpstr>
      <vt:lpstr>9.3.1. sz. mell</vt:lpstr>
      <vt:lpstr>9.3.2. sz. mell</vt:lpstr>
      <vt:lpstr>9.3.3. sz. mell</vt:lpstr>
      <vt:lpstr> 4. sz. melléklet</vt:lpstr>
      <vt:lpstr>5. melléklet</vt:lpstr>
      <vt:lpstr>2. sz tájékoztató t</vt:lpstr>
      <vt:lpstr>3. sz tájékoztató t.</vt:lpstr>
      <vt:lpstr>5.sz tájékoztató t.</vt:lpstr>
      <vt:lpstr>6.sz tájékoztató t.</vt:lpstr>
      <vt:lpstr>7. sz tájékoztató t.</vt:lpstr>
      <vt:lpstr>8. sz tájékoztató</vt:lpstr>
      <vt:lpstr>'3.1. sz. mell'!Nyomtatási_cím</vt:lpstr>
      <vt:lpstr>'3.2. sz. mell'!Nyomtatási_cím</vt:lpstr>
      <vt:lpstr>'3.3. sz. mell'!Nyomtatási_cím</vt:lpstr>
      <vt:lpstr>'9.1.3. sz. mell'!Nyomtatási_cím</vt:lpstr>
      <vt:lpstr>'9.2.1. sz. mell'!Nyomtatási_cím</vt:lpstr>
      <vt:lpstr>'9.2.2. sz.  mell'!Nyomtatási_cím</vt:lpstr>
      <vt:lpstr>'9.2.3. sz. mell'!Nyomtatási_cím</vt:lpstr>
      <vt:lpstr>'9.3.1. sz. mell'!Nyomtatási_cím</vt:lpstr>
      <vt:lpstr>'9.3.2. sz. mell'!Nyomtatási_cím</vt:lpstr>
      <vt:lpstr>'9.3.3. sz. mell'!Nyomtatási_cím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2020-06-19T10:08:20Z</cp:lastPrinted>
  <dcterms:created xsi:type="dcterms:W3CDTF">1999-10-30T10:30:45Z</dcterms:created>
  <dcterms:modified xsi:type="dcterms:W3CDTF">2020-06-19T10:09:56Z</dcterms:modified>
</cp:coreProperties>
</file>