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895" windowHeight="412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 sz. 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<sst xmlns="http://schemas.openxmlformats.org/spreadsheetml/2006/main" count="2425" uniqueCount="1099">
  <si>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</si>
  <si>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</si>
  <si>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</si>
  <si>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</si>
  <si>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</si>
  <si>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</si>
  <si>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</si>
  <si>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</si>
  <si>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</si>
  <si>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</si>
  <si>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</si>
  <si>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</si>
  <si>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</si>
  <si>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</si>
  <si>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</si>
  <si>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</si>
  <si>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</si>
  <si>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</si>
  <si>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</si>
  <si>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</si>
  <si>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</si>
  <si>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</si>
  <si>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</si>
  <si>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</si>
  <si>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</si>
  <si>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</si>
  <si>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</si>
  <si>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</si>
  <si>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</si>
  <si>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</si>
  <si>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</si>
  <si>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</si>
  <si>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</si>
  <si>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</si>
  <si>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</si>
  <si>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</si>
  <si>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</si>
  <si>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</si>
  <si>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</si>
  <si>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</si>
  <si>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</si>
  <si>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</si>
  <si>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</si>
  <si>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</si>
  <si>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</si>
  <si>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</si>
  <si>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</si>
  <si>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</si>
  <si>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</si>
  <si>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</si>
  <si>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</si>
  <si>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</si>
  <si>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</si>
  <si>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</si>
  <si>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</si>
  <si>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</si>
  <si>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</si>
  <si>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</si>
  <si>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</si>
  <si>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</si>
  <si>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</si>
  <si>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</si>
  <si>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</si>
  <si>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</si>
  <si>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</si>
  <si>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</si>
  <si>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</si>
  <si>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</si>
  <si>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</si>
  <si>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</si>
  <si>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</si>
  <si>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</si>
  <si>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</si>
  <si>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</si>
  <si>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</si>
  <si>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</si>
  <si>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</si>
  <si>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</si>
  <si>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</si>
  <si>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</si>
  <si>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</si>
  <si>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</si>
  <si>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</si>
  <si>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</si>
  <si>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</si>
  <si>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</si>
  <si>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</si>
  <si>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</si>
  <si>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</si>
  <si>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</si>
  <si>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</si>
  <si>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</si>
  <si>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Önkormányzat összesen: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</si>
  <si>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</si>
  <si>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</si>
  <si>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</si>
  <si>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</si>
  <si>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</si>
  <si>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</si>
  <si>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</si>
  <si>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</si>
  <si>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</si>
  <si>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</si>
  <si>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</si>
  <si>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</si>
  <si>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</si>
  <si>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</si>
  <si>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</si>
  <si>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</si>
  <si>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</si>
  <si>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</si>
  <si>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</si>
  <si>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</si>
  <si>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</si>
  <si>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</si>
  <si>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</si>
  <si>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</si>
  <si>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</si>
  <si>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</si>
  <si>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</si>
  <si>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</si>
  <si>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</si>
  <si>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</si>
  <si>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</si>
  <si>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</si>
  <si>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</si>
  <si>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</si>
  <si>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</si>
  <si>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</si>
  <si>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</si>
  <si>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</si>
  <si>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</si>
  <si>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</si>
  <si>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</si>
  <si>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</si>
  <si>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</si>
  <si>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</si>
  <si>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</si>
  <si>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</si>
  <si>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</si>
  <si>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</si>
  <si>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</si>
  <si>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</si>
  <si>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</si>
  <si>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</si>
  <si>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</si>
  <si>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</si>
  <si>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</si>
  <si>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</si>
  <si>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</si>
  <si>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</si>
  <si>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</si>
  <si>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</si>
  <si>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</si>
  <si>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</si>
  <si>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</si>
  <si>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</si>
  <si>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</si>
  <si>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</si>
  <si>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</si>
  <si>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</si>
  <si>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</si>
  <si>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</si>
  <si>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</si>
  <si>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</si>
  <si>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</si>
  <si>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</si>
  <si>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</si>
  <si>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</si>
  <si>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</si>
  <si>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</si>
  <si>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</si>
  <si>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</si>
  <si>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</si>
  <si>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</si>
  <si>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</si>
  <si>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</si>
  <si>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</si>
  <si>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</si>
  <si>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</si>
  <si>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</si>
  <si>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</si>
  <si>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</si>
  <si>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</si>
  <si>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</si>
  <si>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</si>
  <si>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</si>
  <si>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</si>
  <si>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</si>
  <si>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</si>
  <si>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</si>
  <si>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</si>
  <si>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</si>
  <si>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</si>
  <si>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</si>
  <si>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</si>
  <si>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</si>
  <si>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</si>
  <si>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</si>
  <si>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</si>
  <si>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</si>
  <si>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</si>
  <si>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</si>
  <si>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</si>
  <si>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</si>
  <si>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</si>
  <si>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</si>
  <si>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</si>
  <si>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</si>
  <si>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</si>
  <si>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</si>
  <si>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</si>
  <si>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</si>
  <si>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</si>
  <si>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</si>
  <si>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</si>
  <si>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</si>
  <si>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</si>
  <si>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</si>
  <si>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</si>
  <si>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</si>
  <si>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</si>
  <si>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</si>
  <si>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</si>
  <si>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</si>
  <si>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</si>
  <si>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</si>
  <si>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</si>
  <si>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</si>
  <si>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</si>
  <si>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</si>
  <si>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</si>
  <si>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</si>
  <si>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</si>
  <si>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</si>
  <si>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</si>
  <si>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</si>
  <si>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</si>
  <si>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</si>
  <si>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</si>
  <si>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</si>
  <si>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</si>
  <si>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</si>
  <si>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</si>
  <si>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</si>
  <si>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</si>
  <si>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</si>
  <si>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</si>
  <si>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</si>
  <si>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</si>
  <si>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</si>
  <si>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</si>
  <si>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</si>
  <si>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</si>
  <si>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</si>
  <si>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</si>
  <si>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</si>
  <si>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</si>
  <si>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</si>
  <si>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</si>
  <si>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</si>
  <si>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</si>
  <si>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</si>
  <si>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</si>
  <si>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</si>
  <si>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</si>
  <si>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</si>
  <si>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</si>
  <si>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</si>
  <si>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</si>
  <si>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</si>
  <si>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</si>
  <si>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</si>
  <si>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</si>
  <si>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</si>
  <si>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</si>
  <si>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</si>
  <si>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</si>
  <si>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</si>
  <si>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</si>
  <si>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</si>
  <si>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</si>
  <si>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</si>
  <si>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</si>
  <si>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</si>
  <si>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</si>
  <si>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</si>
  <si>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</si>
  <si>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</si>
  <si>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</si>
  <si>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</si>
  <si>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</si>
  <si>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</si>
  <si>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</si>
  <si>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</si>
  <si>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</si>
  <si>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</si>
  <si>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</si>
  <si>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</si>
  <si>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</si>
  <si>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</si>
  <si>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</si>
  <si>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</si>
  <si>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</si>
  <si>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</si>
  <si>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</si>
  <si>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</si>
  <si>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</si>
  <si>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</si>
  <si>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</si>
  <si>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</si>
  <si>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</si>
  <si>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</si>
  <si>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</si>
  <si>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</si>
  <si>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</si>
  <si>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</si>
  <si>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</si>
  <si>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</si>
  <si>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</si>
  <si>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</si>
  <si>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</si>
  <si>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</si>
  <si>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</si>
  <si>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</si>
  <si>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</si>
  <si>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</si>
  <si>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</si>
  <si>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</si>
  <si>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</si>
  <si>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</si>
  <si>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</si>
  <si>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</si>
  <si>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</si>
  <si>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</si>
  <si>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</si>
  <si>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</si>
  <si>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</si>
  <si>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</si>
  <si>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</si>
  <si>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</si>
  <si>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</si>
  <si>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</si>
  <si>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</si>
  <si>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</si>
  <si>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</si>
  <si>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</si>
  <si>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</si>
  <si>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</si>
  <si>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</si>
  <si>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</si>
  <si>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</si>
  <si>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</si>
  <si>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</si>
  <si>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</si>
  <si>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</si>
  <si>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</si>
  <si>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</si>
  <si>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</si>
  <si>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</si>
  <si>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</si>
  <si>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</si>
  <si>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</si>
  <si>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</si>
  <si>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</si>
  <si>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</si>
  <si>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</si>
  <si>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</si>
  <si>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</si>
  <si>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</si>
  <si>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</si>
  <si>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</si>
  <si>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</si>
  <si>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</si>
  <si>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</si>
  <si>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</si>
  <si>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</si>
  <si>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</si>
  <si>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</si>
  <si>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</si>
  <si>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</si>
  <si>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</si>
  <si>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</si>
  <si>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</si>
  <si>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</si>
  <si>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</si>
  <si>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</si>
  <si>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</si>
  <si>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</si>
  <si>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</si>
  <si>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</si>
  <si>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</si>
  <si>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</si>
  <si>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</si>
  <si>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</si>
  <si>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</si>
  <si>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</si>
  <si>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</si>
  <si>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</si>
  <si>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</si>
  <si>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</si>
  <si>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</si>
  <si>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</si>
  <si>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</si>
  <si>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</si>
  <si>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</si>
  <si>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</si>
  <si>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</si>
  <si>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</si>
  <si>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</si>
  <si>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</si>
  <si>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</si>
  <si>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</si>
  <si>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</si>
  <si>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</si>
  <si>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</si>
  <si>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</si>
  <si>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</si>
  <si>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</si>
  <si>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</si>
  <si>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</si>
  <si>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</si>
  <si>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</si>
  <si>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</si>
  <si>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</si>
  <si>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</si>
  <si>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</si>
  <si>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</si>
  <si>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</si>
  <si>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</si>
  <si>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</si>
  <si>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</si>
  <si>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</si>
  <si>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</si>
  <si>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</si>
  <si>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</si>
  <si>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</si>
  <si>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</si>
  <si>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</si>
  <si>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</si>
  <si>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</si>
  <si>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</si>
  <si>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</si>
  <si>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</si>
  <si>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</si>
  <si>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</si>
  <si>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</si>
  <si>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</si>
  <si>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</si>
  <si>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</si>
  <si>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</si>
  <si>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</si>
  <si>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</si>
  <si>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</si>
  <si>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</si>
  <si>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</si>
  <si>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</si>
  <si>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</si>
  <si>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</si>
  <si>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</si>
  <si>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</si>
  <si>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</si>
  <si>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</si>
  <si>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</si>
  <si>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</si>
  <si>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</si>
  <si>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</si>
  <si>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</si>
  <si>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</si>
  <si>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</si>
  <si>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</si>
  <si>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</si>
  <si>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</si>
  <si>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</si>
  <si>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</si>
  <si>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</si>
  <si>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</si>
  <si>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</si>
  <si>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</si>
  <si>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</si>
  <si>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</si>
  <si>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</si>
  <si>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</si>
  <si>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</si>
  <si>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</si>
  <si>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</si>
  <si>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</si>
  <si>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</si>
  <si>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</si>
  <si>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</si>
  <si>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</si>
  <si>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</si>
  <si>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</si>
  <si>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</si>
  <si>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</si>
  <si>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</si>
  <si>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</si>
  <si>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</si>
  <si>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</si>
  <si>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</si>
  <si>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</si>
  <si>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</si>
  <si>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</si>
  <si>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</si>
  <si>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</si>
  <si>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</si>
  <si>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</si>
  <si>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</si>
  <si>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</si>
  <si>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</si>
  <si>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</si>
  <si>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</si>
  <si>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</si>
  <si>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</si>
  <si>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</si>
  <si>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</si>
  <si>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</si>
  <si>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</si>
  <si>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</si>
  <si>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</si>
  <si>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</si>
  <si>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</si>
  <si>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Közvilágítás korszerűsítés törlesztés 2015. évi üteme (GREP Zrt.)</t>
  </si>
  <si>
    <t>Önkormányzat nagyértékű szoftver</t>
  </si>
  <si>
    <t>Microwoks rendszer nagyértékű eszközbeszerzés</t>
  </si>
  <si>
    <t>Önkormányzat kisértékű számítástechnika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</si>
  <si>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</si>
  <si>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</si>
  <si>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</si>
  <si>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</si>
  <si>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</si>
  <si>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</si>
  <si>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</si>
  <si>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</si>
  <si>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</si>
  <si>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</si>
  <si>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</si>
  <si>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</si>
  <si>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</si>
  <si>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</si>
  <si>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 xml:space="preserve">Lakáscélú támogatás 2015. évi 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</si>
  <si>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</si>
  <si>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</si>
  <si>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</si>
  <si>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</si>
  <si>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</si>
  <si>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</si>
  <si>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</si>
  <si>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</si>
  <si>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</si>
  <si>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</si>
  <si>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Mecsekjánosi puszta 0177 hrsz. Hídfelújítás (184/2013. (X.28.)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</si>
  <si>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</si>
  <si>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</si>
  <si>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</si>
  <si>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</si>
  <si>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</si>
  <si>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Támogatást biztosító megnevezése</t>
  </si>
  <si>
    <t>Támogatás összege Ft</t>
  </si>
  <si>
    <t>Bevétel (Ft)</t>
  </si>
  <si>
    <t>Kiadás (Ft)</t>
  </si>
  <si>
    <t>Képviselő-testületi döntés száma</t>
  </si>
  <si>
    <t>2016.</t>
  </si>
  <si>
    <t>ESZA és központi költségvetés</t>
  </si>
  <si>
    <t>IPA (Horvátország)</t>
  </si>
  <si>
    <t xml:space="preserve">18/2012. (II. 02.) </t>
  </si>
  <si>
    <t>ERFA és központi költségvetés</t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</si>
  <si>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</si>
  <si>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106/2012. (VI. 21.)</t>
  </si>
  <si>
    <t>DDOP-5.1.5/B-11-2001-0018 "Helyi jelentőségű vízvédelmi rendszerek fejlesztése Komló Város területén"</t>
  </si>
  <si>
    <t>159 714 817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</si>
  <si>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</si>
  <si>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</si>
  <si>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</si>
  <si>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14 994 785</t>
  </si>
  <si>
    <t>94/2012. (VI.21.) sz.</t>
  </si>
  <si>
    <t>DDOP-4.1.2/B-13-2013-0003  "Lakhatási integráció Komlón" - működési</t>
  </si>
  <si>
    <t>15/2014 (II.14.) sz.</t>
  </si>
  <si>
    <t>Felhalmozási kiadások</t>
  </si>
  <si>
    <t>Mvoks rendszer</t>
  </si>
  <si>
    <t>Közvilágítás korszerűsítés GREP Zrt.</t>
  </si>
  <si>
    <t>Komlói Bányász Horgász Egyesület</t>
  </si>
  <si>
    <t>Védőnők kisértékű tárgyi eszköz, bútor</t>
  </si>
  <si>
    <t>Iskolaegészségügy kisértékű informatika</t>
  </si>
  <si>
    <t>Önkormányzati felhalmozási kiadások összesen:</t>
  </si>
  <si>
    <t>Intézményi felhalmozási kiadások összesen: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</si>
  <si>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</si>
  <si>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t>BEVÉTELEK MEGNEVEZÉSE</t>
  </si>
  <si>
    <t>Előirányzat</t>
  </si>
  <si>
    <t>KIADÁSOK MEGNEVEZÉSE</t>
  </si>
  <si>
    <t>Önkormányzat és intézményei működési bevételek</t>
  </si>
  <si>
    <t>Működési kiadások</t>
  </si>
  <si>
    <t>Önkormányzatok költségvetési támogatásai</t>
  </si>
  <si>
    <t>Működési célú pénzeszköz-átadás</t>
  </si>
  <si>
    <t>Felhalmozási kiadások (fejlesztési kamat nélkül)</t>
  </si>
  <si>
    <t>Hitelfelvétel (költségvetés hiánya):</t>
  </si>
  <si>
    <t xml:space="preserve">Működési hiteltörlesztés </t>
  </si>
  <si>
    <t>Kölcsönnyújtás</t>
  </si>
  <si>
    <t>Tartalék</t>
  </si>
  <si>
    <t>Bevételek összesen:</t>
  </si>
  <si>
    <t>Kiadások összesen:</t>
  </si>
  <si>
    <t>Önkormányzat és intézményei működési bevétele</t>
  </si>
  <si>
    <t>Önkormányzat és intézményei működési kiadása</t>
  </si>
  <si>
    <t>nélkül</t>
  </si>
  <si>
    <t>Önkormányzatok működési költségvetési támogatása</t>
  </si>
  <si>
    <t>egyéb támogatás</t>
  </si>
  <si>
    <t>Kölcsön visszatérülés</t>
  </si>
  <si>
    <t>Kölcsön nyújtás</t>
  </si>
  <si>
    <t>Működési hitel (törlesztés)</t>
  </si>
  <si>
    <t>Felhalmozási és tőkejellegű bevételek</t>
  </si>
  <si>
    <t>Fejlesztési célú kiadások</t>
  </si>
  <si>
    <t>Önkormányzat fejlesztési célú költségvetési támogatása</t>
  </si>
  <si>
    <t>ÁH-n belüli megelőlegezés visszafizetése</t>
  </si>
  <si>
    <t>Felhalmozási kölcsön térülése</t>
  </si>
  <si>
    <t>Felhalmozási kölcsön nyújtása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</si>
  <si>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</si>
  <si>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</si>
  <si>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</si>
  <si>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</si>
  <si>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</si>
  <si>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</si>
  <si>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</si>
  <si>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</si>
  <si>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</si>
  <si>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</si>
  <si>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</si>
  <si>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</si>
  <si>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</si>
  <si>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</si>
  <si>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</si>
  <si>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</si>
  <si>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</si>
  <si>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</si>
  <si>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</si>
  <si>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</si>
  <si>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</si>
  <si>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</si>
  <si>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II.5.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</si>
  <si>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</si>
  <si>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</si>
  <si>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</si>
  <si>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</si>
  <si>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</si>
  <si>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</si>
  <si>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</si>
  <si>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</si>
  <si>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</si>
  <si>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</si>
  <si>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</si>
  <si>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</si>
  <si>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</si>
  <si>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</si>
  <si>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</si>
  <si>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</si>
  <si>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</si>
  <si>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</si>
  <si>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</si>
  <si>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</si>
  <si>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</si>
  <si>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 xml:space="preserve">Felhalmozási és tőkejellegű bevételek </t>
  </si>
  <si>
    <t>1. sz. melléklet</t>
  </si>
  <si>
    <t>2. sz. melléklet</t>
  </si>
  <si>
    <t>3. sz. melléklet</t>
  </si>
  <si>
    <t>4. sz. melléklet</t>
  </si>
  <si>
    <t>Működési célú tám.  áh-n belülre</t>
  </si>
  <si>
    <t>Működési célú tám.   áh-n kívülre</t>
  </si>
  <si>
    <t>2015. évi előirányzata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</si>
  <si>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</si>
  <si>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</si>
  <si>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</si>
  <si>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</si>
  <si>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</si>
  <si>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</si>
  <si>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</si>
  <si>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</si>
  <si>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</si>
  <si>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</si>
  <si>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</si>
  <si>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Munkaadókat terhelő járulékok és szociális hozzájárulási adó</t>
  </si>
  <si>
    <t>Beruházás</t>
  </si>
  <si>
    <t>Felújítás</t>
  </si>
  <si>
    <t>Fejlesztési célú pénzeszköz-átadás</t>
  </si>
  <si>
    <t>Hiteltörlesztés, kölcsönnyújtás</t>
  </si>
  <si>
    <t>Helyi adóbevétel</t>
  </si>
  <si>
    <t>Bírság, pótlék, talajterhelési díj, egyéb folyó bevételek</t>
  </si>
  <si>
    <t>Dologi kiadás fejlesztési kamat</t>
  </si>
  <si>
    <t>Működési célú pénzeszköz-átadás,</t>
  </si>
  <si>
    <t xml:space="preserve">Önkormányzati ingatlanértékesítés </t>
  </si>
  <si>
    <t xml:space="preserve">Felhalmozási célú pénzeszköz-átvétel </t>
  </si>
  <si>
    <t>Beruházási kiadások</t>
  </si>
  <si>
    <t>Felújítási kiadások</t>
  </si>
  <si>
    <t>Fejlesztési célú hiteltörlesztés</t>
  </si>
  <si>
    <t>Fejlesztési célú hitel és kötvény kamata (működési mérleg dologi kiadásai között)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</si>
  <si>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</si>
  <si>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</si>
  <si>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</si>
  <si>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</si>
  <si>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</si>
  <si>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</si>
  <si>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</si>
  <si>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</si>
  <si>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</si>
  <si>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</si>
  <si>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</si>
  <si>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</si>
  <si>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</si>
  <si>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</si>
  <si>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</si>
  <si>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</si>
  <si>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</si>
  <si>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</si>
  <si>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</si>
  <si>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</si>
  <si>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</si>
  <si>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</si>
  <si>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</si>
  <si>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</si>
  <si>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</si>
  <si>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</si>
  <si>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</si>
  <si>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</si>
  <si>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</si>
  <si>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</si>
  <si>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</si>
  <si>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</si>
  <si>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</si>
  <si>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</si>
  <si>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</si>
  <si>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</si>
  <si>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</si>
  <si>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</si>
  <si>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</si>
  <si>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</si>
  <si>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</si>
  <si>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</si>
  <si>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</si>
  <si>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</si>
  <si>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</si>
  <si>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</si>
  <si>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</si>
  <si>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</si>
  <si>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</si>
  <si>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</si>
  <si>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</si>
  <si>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</si>
  <si>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</si>
  <si>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</si>
  <si>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</si>
  <si>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</si>
  <si>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</si>
  <si>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</si>
  <si>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</si>
  <si>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</si>
  <si>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</si>
  <si>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 xml:space="preserve">Köteles feladatok </t>
  </si>
  <si>
    <t>Nem köteles feladatok</t>
  </si>
  <si>
    <t xml:space="preserve">Államigazgatási feladatok 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</si>
  <si>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</si>
  <si>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</si>
  <si>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</si>
  <si>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</si>
  <si>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</si>
  <si>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</si>
  <si>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</si>
  <si>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</si>
  <si>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</si>
  <si>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</si>
  <si>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</si>
  <si>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</si>
  <si>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</si>
  <si>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</si>
  <si>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</si>
  <si>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</si>
  <si>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</si>
  <si>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</si>
  <si>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</si>
  <si>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</si>
  <si>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Az önkormányzat által adott közvetett támogatások</t>
  </si>
  <si>
    <t>12.sz. melléklet</t>
  </si>
  <si>
    <t>Működési kiadási előirányzat</t>
  </si>
  <si>
    <t xml:space="preserve">Működési pénzeszköz-átvétel, OEP teljesítményfi-nanszírozás </t>
  </si>
  <si>
    <t>Komló Városi Óvoda</t>
  </si>
  <si>
    <t>Közösségek Háza, Színház-és Hangversenyterem</t>
  </si>
  <si>
    <t>József A.Könyvtár és Múzeális Gyűjt.</t>
  </si>
  <si>
    <t>10.sz.melléklet</t>
  </si>
  <si>
    <t>Közös Önkormányzati Hivatal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</si>
  <si>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</si>
  <si>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</si>
  <si>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</si>
  <si>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</si>
  <si>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</si>
  <si>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</si>
  <si>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</si>
  <si>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</si>
  <si>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8.sz.melléklet</t>
  </si>
  <si>
    <t>Tárgyéven túlnyúló kötelezettségvállalás testületi döntések alapján</t>
  </si>
  <si>
    <t>5/a. sz. melléklet</t>
  </si>
  <si>
    <t>5/b. sz. melléklet</t>
  </si>
  <si>
    <t>5/c. sz. melléklet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</si>
  <si>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</si>
  <si>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</si>
  <si>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</si>
  <si>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</si>
  <si>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Felhalmozási hiánya (fejlesztési hitelfelvétel)</t>
  </si>
  <si>
    <t>Működési egyenleg (bevétel-kiadás)</t>
  </si>
  <si>
    <t>Finanszírozási bevétel/Hitelfelvétel</t>
  </si>
  <si>
    <t>Működési bevétel, Közhatalmi bevétel</t>
  </si>
  <si>
    <t>Általános működési és ágazati feladatok támogatása (évközi visszaigénylés)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</si>
  <si>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</si>
  <si>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</si>
  <si>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</si>
  <si>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</si>
  <si>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</si>
  <si>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</si>
  <si>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</si>
  <si>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</si>
  <si>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</si>
  <si>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</si>
  <si>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</si>
  <si>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</si>
  <si>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</si>
  <si>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</si>
  <si>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</si>
  <si>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Működési célú pénzeszköz-átvétel Áh-n belülről</t>
  </si>
  <si>
    <t>Felhalmozási bevételek</t>
  </si>
  <si>
    <t>Felhalmozás célú pénzeszköz-átvétel Áh-n belülről</t>
  </si>
  <si>
    <t>Felhalmozás célú pénzeszköz-átvétel Áh-n kívülről</t>
  </si>
  <si>
    <t>Költségvetési bevételek (9=1+…+8)</t>
  </si>
  <si>
    <t>Működési célú kölcsön térülés</t>
  </si>
  <si>
    <t>Felhalmozási célú kölcsön térülés</t>
  </si>
  <si>
    <t>Maradvány igénybevétele</t>
  </si>
  <si>
    <t>Finanszírozási bevételek (14=10….+13)</t>
  </si>
  <si>
    <t>Önkormányzat bevételei összesen (15=9+14)</t>
  </si>
  <si>
    <t>Munkaadókat terhelő járulék és szociális hozzájárulási adó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</si>
  <si>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</si>
  <si>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</si>
  <si>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</si>
  <si>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</si>
  <si>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Finanszírozási kiadások (17=16)</t>
  </si>
  <si>
    <t>Önkormányzat kiadásai összesen (18=15+17)</t>
  </si>
  <si>
    <t>13.sz.melléklet</t>
  </si>
  <si>
    <t>Kiadási nemek</t>
  </si>
  <si>
    <t>Költségvetési működési bevételek
összesen:</t>
  </si>
  <si>
    <t>Költségvetési működési kiadások
összesen:</t>
  </si>
  <si>
    <t>Költségvetési felhalmozási bevételek 
összesen:</t>
  </si>
  <si>
    <t xml:space="preserve">Költségvetési felhalmozási kiadások 
összesen: </t>
  </si>
  <si>
    <t>2016.év</t>
  </si>
  <si>
    <t>2016. év</t>
  </si>
  <si>
    <t>Komló Város Önkormányzat és intézményei 2016. évi állami támogatáson felüli önkormányzati támogatás,</t>
  </si>
  <si>
    <t>Komló Város Önkormányzat 2016. évi általános és ágazati feladatainak támogatása</t>
  </si>
  <si>
    <t>Település-üzemeltetéshez kapcsolódó feladatellátás alaptámogatása</t>
  </si>
  <si>
    <t>I.6.</t>
  </si>
  <si>
    <t>A 2015. évről áthúzódó bérkompenzáció támogatása</t>
  </si>
  <si>
    <t>II.4.</t>
  </si>
  <si>
    <t>A köznevelési intézmények működtetéséhez kapcsolódó támogatás</t>
  </si>
  <si>
    <t>Erőműfejlesztés önereje</t>
  </si>
  <si>
    <t>Képviselő-testület által elfogadott 2016. évre szerződéssel lekötött folyamatban lévő feladatok, illetve jogszabályi kötelezettség</t>
  </si>
  <si>
    <t>2016. évi előirányzata</t>
  </si>
  <si>
    <t>2016. évben</t>
  </si>
  <si>
    <t xml:space="preserve">           egyéb működési bevételek</t>
  </si>
  <si>
    <t>Tagi kölcsön visszafizetés Baranya-Víz Zrt.</t>
  </si>
  <si>
    <t>KH, Színház: Munkaügyi Központ támogatása</t>
  </si>
  <si>
    <t>KH, Színház: Közkincs pályázat támogatása</t>
  </si>
  <si>
    <t>Könyvtár: Munkaügyi Központ támogatása</t>
  </si>
  <si>
    <t>Maradvány</t>
  </si>
  <si>
    <t>Önkormányzati támogatás        (1-2-3-4-5) eFt</t>
  </si>
  <si>
    <t>Önkormányzati támogatás      %                   6/1</t>
  </si>
  <si>
    <t xml:space="preserve">Közösségek Háza, Színház kisértékű eszközbeszerzések </t>
  </si>
  <si>
    <t xml:space="preserve">József A. Könyvtár, Múzeum kisértékű eszközbeszerzések </t>
  </si>
  <si>
    <t>József A. Könyvtár, Múzeum Gyermek Játszóház pályázat</t>
  </si>
  <si>
    <t>Óvoda: Munkaügyi Központ támogatása</t>
  </si>
  <si>
    <t>Óvoda: DDOP-4.1.2/B-13-2014-0003 pályázat</t>
  </si>
  <si>
    <t>Komló Városi Óvoda kisértékű eszközbeszerzések</t>
  </si>
  <si>
    <t>GESZ: Munkaügyi Központ támogatása</t>
  </si>
  <si>
    <t>GESZ:  DDOP-4.1.2/B-13-2014-0003 pályázat</t>
  </si>
  <si>
    <t xml:space="preserve"> valamint a működési költségvetési támogatás összegeiről</t>
  </si>
  <si>
    <t>Működési költségvetési támogatás (intézményfinanszírozás)         1-2-4</t>
  </si>
  <si>
    <t xml:space="preserve">Városgondnokság kisértékű eszközbeszerzések </t>
  </si>
  <si>
    <t xml:space="preserve">GESZ kisértékű eszközbeszerzések </t>
  </si>
  <si>
    <t>Városgondnokság közvilágítás fejlesztése</t>
  </si>
  <si>
    <t>Városgondnokság lakóházfelújítás</t>
  </si>
  <si>
    <t>Városgondnokság Bányász u. 18-20. bérlakások nyílászáróinak cseréje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</si>
  <si>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</si>
  <si>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</si>
  <si>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</si>
  <si>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</si>
  <si>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</si>
  <si>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</si>
  <si>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</si>
  <si>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</si>
  <si>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III.5.c</t>
  </si>
  <si>
    <t>A rászoruló gyermekek intézményen kívüli szünidei étkeztetésének támogatása</t>
  </si>
  <si>
    <t>III.7.</t>
  </si>
  <si>
    <t>Kiegészítő támogatás a bölcsődében foglalkoztatott, felsőfokú végzettségű kisgyermeknevelők béréhez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</si>
  <si>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</si>
  <si>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</si>
  <si>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</si>
  <si>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</si>
  <si>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</si>
  <si>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</si>
  <si>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</si>
  <si>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</si>
  <si>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</si>
  <si>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</si>
  <si>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</si>
  <si>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</si>
  <si>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</si>
  <si>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</si>
  <si>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</si>
  <si>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</si>
  <si>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</si>
  <si>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</si>
  <si>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</si>
  <si>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</si>
  <si>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</si>
  <si>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</si>
  <si>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</si>
  <si>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</si>
  <si>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</si>
  <si>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ÁROP-1.A.3-2014-0112 Esélyteremtő együttműködések kialakítása a Komlói Járásban</t>
  </si>
  <si>
    <t>Európa a polgárokért _ Testvérvárosi Napok Komlón pályázat bevétele</t>
  </si>
  <si>
    <t>Európai Mobilitási Hét és Autómentes Nap</t>
  </si>
  <si>
    <t>Bérkompenzáció, szoc.ágazati pótlék, szoc ág. kiegészítő pótlék</t>
  </si>
  <si>
    <t>KLIK-től térítési és tandíjak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</si>
  <si>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</si>
  <si>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</si>
  <si>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</si>
  <si>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</si>
  <si>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</si>
  <si>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</si>
  <si>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 xml:space="preserve">Hivatal: TÁMOP-2.4.5-12/7-2012-0663 Hatékonyság növeléssel és családközpontú munkahelyi megoldásokkal a modern közigazgatásért 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</si>
  <si>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</si>
  <si>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</si>
  <si>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</si>
  <si>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</si>
  <si>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Cikói hulladékgazdálkodási Társulás kezességváll.</t>
  </si>
  <si>
    <t>Társulási tagdíj visszautalás (belső ell. megtak.)</t>
  </si>
  <si>
    <t>Oracle RDBMS licencdíj CORSO</t>
  </si>
  <si>
    <t>Kisértékű számítástechnika</t>
  </si>
  <si>
    <t>Komlói Többcélú Kistérségi Társulásnak tagdíj</t>
  </si>
  <si>
    <t>Családsegítő egyszeri támogatása</t>
  </si>
  <si>
    <t>Pályázatokhoz kapcsolódó ingatlanvásárlások</t>
  </si>
  <si>
    <t>Balatonlellei üdülő II. ütem</t>
  </si>
  <si>
    <t>Honismereti és Városszépítő Egyesület Kolbásztöltő Fesztiválra</t>
  </si>
  <si>
    <t>Szociális ágazati pótlék visszafizetési kötelezettsége</t>
  </si>
  <si>
    <t>2015. évi áthúzódó útfelújítás tervezés</t>
  </si>
  <si>
    <t>Belterületi utak felújítása</t>
  </si>
  <si>
    <t xml:space="preserve">Mjánosi-puszta 0177 hrsz.híd </t>
  </si>
  <si>
    <t>Városgazdálkodási Zrt. Síkosságmentesítésre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</si>
  <si>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</si>
  <si>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</si>
  <si>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</si>
  <si>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</si>
  <si>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Viziközmű rekonstrukció, fejlesztés áthúzódó</t>
  </si>
  <si>
    <t>Viziközmű rekonstrukció, fejlesztés</t>
  </si>
  <si>
    <t>Közvilágítás fejlesztési igény</t>
  </si>
  <si>
    <t>KLIK-nek átadott pe. karb. és javítási ktg-re</t>
  </si>
  <si>
    <t>Baranya-Víz Zrt.</t>
  </si>
  <si>
    <t>Szabályozási terv 2015-ről áthúzódó</t>
  </si>
  <si>
    <t xml:space="preserve">Szabályozási terv </t>
  </si>
  <si>
    <t>Pályázat előkészítési, tervezési, önerő és megelőlegezési keret</t>
  </si>
  <si>
    <t>Bányász u. csapadékvíz rendszer bővítése</t>
  </si>
  <si>
    <t>Kenderföldi térfigyelő kamerarendszer áthúzódó</t>
  </si>
  <si>
    <t>Szilvási 3 db térfigyelő kamera</t>
  </si>
  <si>
    <t>Buszpályaudvar 2 db térfigyelő kamera</t>
  </si>
  <si>
    <t>DDOP-4.1.2/B-13-2014-0003 pályázat visszafizetési kötelezettsége</t>
  </si>
  <si>
    <t>Kubinyi Ágoston program (Könyvtár fejlesztés)</t>
  </si>
  <si>
    <t>Védőnők kisértékű informatika</t>
  </si>
  <si>
    <t>Iskolaegészségügy kisértékű program</t>
  </si>
  <si>
    <t>Iskolaegészségügy kisértékű tárgyi eszköz, bútor</t>
  </si>
  <si>
    <t>Komlói Fűtőerőmű Zrt-nek KBSK létesítmény üzemeltetés tám.</t>
  </si>
  <si>
    <t>KBSK sportcsarnok tetőfelújítás áthúzódó</t>
  </si>
  <si>
    <t>HegyhátMédia Kft.</t>
  </si>
  <si>
    <t>"Szent borbála Otthon"Np.Kh.Kft.</t>
  </si>
  <si>
    <t>2015. évi Erzsébet-utalványok visszafizetése</t>
  </si>
  <si>
    <t>Szociális kölcsön nyújtása</t>
  </si>
  <si>
    <t>Komló Város Önkormányzat 2016. évi Európai Uniós projektjei</t>
  </si>
  <si>
    <r>
      <t xml:space="preserve"> ÁROP-1.A.3-2014-2014-0112 Esélyteremtő együttműködések  kialakítása a Komlói járásban - </t>
    </r>
    <r>
      <rPr>
        <b/>
        <sz val="9"/>
        <color indexed="8"/>
        <rFont val="Arial"/>
        <family val="2"/>
      </rPr>
      <t>működési</t>
    </r>
  </si>
  <si>
    <r>
      <t xml:space="preserve">  ÁROP-1.A.3-2014-2014-0112 Esélyteremtő együttműködések  kialakítása a Komlói járásban -</t>
    </r>
    <r>
      <rPr>
        <b/>
        <sz val="9"/>
        <color indexed="8"/>
        <rFont val="Arial"/>
        <family val="2"/>
      </rPr>
      <t>fejlesztési</t>
    </r>
  </si>
  <si>
    <r>
      <t xml:space="preserve">Pannónia ipari öröksége - </t>
    </r>
    <r>
      <rPr>
        <b/>
        <sz val="9"/>
        <color indexed="8"/>
        <rFont val="Arial"/>
        <family val="2"/>
      </rPr>
      <t>fejlesztési</t>
    </r>
  </si>
  <si>
    <t>144/2015. (X.1.)</t>
  </si>
  <si>
    <r>
      <t xml:space="preserve">KEOP-5.5.0/A/12-2013-0356 "KÖOK Nagy László Szakközépiskola, Szakiskola, Speciális Szakiskola és Kollégium épületenergetikai fejlesztése" </t>
    </r>
    <r>
      <rPr>
        <b/>
        <sz val="9"/>
        <color indexed="8"/>
        <rFont val="Arial"/>
        <family val="2"/>
      </rPr>
      <t>BM EU Önerő</t>
    </r>
  </si>
  <si>
    <r>
      <t>KEOP-5.5.0/A/12-2013-0356 "KÖOK Nagy László Szakközépiskola, Szakiskola, Speciális Szakiskola és Kollégium épületenergetikai fejlesztése"</t>
    </r>
    <r>
      <rPr>
        <b/>
        <sz val="9"/>
        <color indexed="8"/>
        <rFont val="Arial"/>
        <family val="2"/>
      </rPr>
      <t xml:space="preserve"> EU Önerő</t>
    </r>
  </si>
  <si>
    <t>143/2015 (X.1.)</t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</si>
  <si>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BM EU Önerő</t>
    </r>
  </si>
  <si>
    <r>
      <t xml:space="preserve">KEOP-5.5.0/B/12-2013-0179 "KBSK tornaterem épületenergetikai fejlesztése" </t>
    </r>
    <r>
      <rPr>
        <b/>
        <sz val="9"/>
        <color indexed="8"/>
        <rFont val="Arial"/>
        <family val="2"/>
      </rPr>
      <t>EU Önerő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</si>
  <si>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</si>
  <si>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</si>
  <si>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t>A leutalt előlegből  visszafizetés</t>
  </si>
  <si>
    <t>Kubinyi Ágoston program muzeális gyűjtemények felújítása József Attila Városi Könyvtárban</t>
  </si>
  <si>
    <t>Emberi Erőforrások Minisztériuma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</si>
  <si>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</si>
  <si>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</si>
  <si>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</si>
  <si>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</si>
  <si>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</si>
  <si>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</si>
  <si>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</si>
  <si>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KBSK tornacsarnok tetőfelújítás II. ütem (129/2015.(IX.21.))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</si>
  <si>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</si>
  <si>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</si>
  <si>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</si>
  <si>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</si>
  <si>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</si>
  <si>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</si>
  <si>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</si>
  <si>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</si>
  <si>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Áthúzódó viziközmű felújítás (133/2015.(X.1.), 172/2015.(XII.10.))</t>
  </si>
  <si>
    <t>Start önerő tartaléka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</si>
  <si>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</si>
  <si>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</si>
  <si>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</si>
  <si>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</si>
  <si>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Előző évi maradvány</t>
  </si>
  <si>
    <t>Balatonmáriai, Balatonlellei üdülő felújítása</t>
  </si>
  <si>
    <t>Balatonmáriai, Balatonlellei üdülő felújítás</t>
  </si>
  <si>
    <t>Intézmények bevételei:</t>
  </si>
  <si>
    <t>forintban</t>
  </si>
  <si>
    <t>Intézmények felhalmozási kötött maradványa</t>
  </si>
  <si>
    <t>Települési önkormányzatok egyes köznevelési feladatainak tám.</t>
  </si>
  <si>
    <t>Intézmények kötött maradványa</t>
  </si>
  <si>
    <t>Intézmények szabad maradványa</t>
  </si>
  <si>
    <t>Hitel-, kölcsönfelvétel államháztartáson kívülről</t>
  </si>
  <si>
    <t>Áh-n kívülről összesen:</t>
  </si>
  <si>
    <t>Felhalmozási célú önkormányzati tám.</t>
  </si>
  <si>
    <t>Működési célú pénzeszköz-átvétel Áh-n kívülről</t>
  </si>
  <si>
    <t>Államháztartáson belüli megelőlegezések visszafizetése (2015. évi előleg)</t>
  </si>
  <si>
    <t>Működési célú pénzeszköz-átadás Áh-n belüli</t>
  </si>
  <si>
    <t>Működési célú pénzeszköz-átadás Áh-n kívüli</t>
  </si>
  <si>
    <t>Képviselő-testület által elfogadott eredeti</t>
  </si>
  <si>
    <t>Módosított</t>
  </si>
  <si>
    <t>TOP-3.1.1-15 Kerékpárút kialakítása</t>
  </si>
  <si>
    <t>Városgondnokság közfoglalkoztatás eszközbeszerzés</t>
  </si>
  <si>
    <t>Hivatal klub helyiség felújítása</t>
  </si>
  <si>
    <t xml:space="preserve">bevételei </t>
  </si>
  <si>
    <t>Gondnokság: Közfoglalkoztatás támogatása</t>
  </si>
  <si>
    <t>Szociális ágazati pótlék</t>
  </si>
  <si>
    <t>Szociális ágazati kiegészítő pótlék</t>
  </si>
  <si>
    <t>Könyvtári érdekeltségnövelő támogatás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</si>
  <si>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</si>
  <si>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</si>
  <si>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</si>
  <si>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EU önerő támogatás - KEOP-5.5.0/B</t>
  </si>
  <si>
    <t>Kiegészítő gyermekvédelmi támogatás</t>
  </si>
  <si>
    <t>Óvoda: NNÖ támogatásai</t>
  </si>
  <si>
    <t>KH, Színház: Magyar Művészeti Akadémia támogatása</t>
  </si>
  <si>
    <t>KH, Színház: Népművészeti Egyesület _ Díszítő Műhely 2.díj</t>
  </si>
  <si>
    <t>III.6.</t>
  </si>
  <si>
    <t>IV.1.i.</t>
  </si>
  <si>
    <t>A települési önkormányzatok könyvtári célú érdekeltségnövelő támogatása</t>
  </si>
  <si>
    <t>Kisértékű tárgyi eszköz, bútor</t>
  </si>
  <si>
    <t>2014. évi beszámoló utáni befizetési kötelezettség</t>
  </si>
  <si>
    <t>Komlói Fűtőerőmű Zrt-nek Sportközpont támogatása</t>
  </si>
  <si>
    <t>Bérkompenzáció előleg</t>
  </si>
  <si>
    <t>Üzletrész értékesítés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</si>
  <si>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</si>
  <si>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</si>
  <si>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</si>
  <si>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</si>
  <si>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</si>
  <si>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</si>
  <si>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Egyszeri gyermekvédelmi támogatás - Erzsébet-utalvány</t>
  </si>
  <si>
    <t>Nemzetközi Ifjúsági Környezetvédő és Honismereti Tábor támogatása</t>
  </si>
  <si>
    <t>Gondnokság: Ebrendészeti telep támogatása</t>
  </si>
  <si>
    <t>Gondnokság: támogatás magánszemélytől</t>
  </si>
  <si>
    <t>Önkormányzat kisértékű tárgyi eszköz, bútor beszerzés</t>
  </si>
  <si>
    <t>Flóra u. 4. telek visszavásárlása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</si>
  <si>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</si>
  <si>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</si>
  <si>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</si>
  <si>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</si>
  <si>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</si>
  <si>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Gázvezeték fejlesztéshez hozzájárulás</t>
  </si>
  <si>
    <t>7. sz. melléklet</t>
  </si>
  <si>
    <t>Helyi közösségi közlekedés támogatása</t>
  </si>
  <si>
    <t>TOP-1.1.1-15 Nagyrét utca fejlesztése</t>
  </si>
  <si>
    <t>Komló Sport Kft. pótigénye</t>
  </si>
  <si>
    <t>TOP-3.2.1-15 Szt.Borbála Otthon Pécsi út 42. épületenergetikai korsz.</t>
  </si>
  <si>
    <t>A január-március havi adatok egyben likviditási tervként szolgálnak.</t>
  </si>
  <si>
    <t>Beszámítási határváltozásból adódó többlet</t>
  </si>
  <si>
    <t>5.sz.melléklet</t>
  </si>
  <si>
    <t>Támogatás</t>
  </si>
  <si>
    <t>2016. november 24.</t>
  </si>
  <si>
    <t>Gondnokság: Ebtelep támogatása</t>
  </si>
  <si>
    <t>Hivatal: 2016.10.02-i népszavazás</t>
  </si>
  <si>
    <t>GESZ:  Adminisztrációs feladatok támogatása Társulástól</t>
  </si>
  <si>
    <t>Óvoda: Mjánosi Óvoda támogatása</t>
  </si>
  <si>
    <t>KH, Színház: KKEETTKK-56P-04-0044 támogatás</t>
  </si>
  <si>
    <t>Kresz parkban térkamera kialakítása</t>
  </si>
  <si>
    <t>I.vh.emlékhely rekonstrukciója</t>
  </si>
  <si>
    <t>József A. Könyvtár, Múzeum Kubinyi Ágoston program</t>
  </si>
  <si>
    <t>Városgondnokság ebtelep</t>
  </si>
  <si>
    <t>"Szent Borbála Otthon" Liliom u. 9. tető felújítás</t>
  </si>
  <si>
    <t>"Szent Borbála Otthon" Pécsi út 42. csapadékvíz elvezetés</t>
  </si>
  <si>
    <t>2016.11.24.</t>
  </si>
  <si>
    <t>Komlói Napok kitüntetettek</t>
  </si>
  <si>
    <t>Belvárosi Óvoda átadás</t>
  </si>
  <si>
    <t>III.1.</t>
  </si>
  <si>
    <t>Pénzbeli szociális ellátások kiegészítése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</si>
</sst>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170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16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70" fontId="7" fillId="0" borderId="17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167" fontId="7" fillId="0" borderId="18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 wrapText="1"/>
    </xf>
    <xf numFmtId="0" fontId="7" fillId="0" borderId="19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3" fontId="55" fillId="0" borderId="22" xfId="0" applyNumberFormat="1" applyFont="1" applyBorder="1" applyAlignment="1">
      <alignment horizontal="center" vertical="center"/>
    </xf>
    <xf numFmtId="3" fontId="55" fillId="0" borderId="22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7" fillId="0" borderId="24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wrapText="1"/>
    </xf>
    <xf numFmtId="3" fontId="15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3" fontId="15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3" fontId="15" fillId="33" borderId="16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25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5" xfId="0" applyNumberFormat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28" xfId="0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wrapText="1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55" fillId="0" borderId="21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170" fontId="8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/>
    </xf>
    <xf numFmtId="177" fontId="16" fillId="0" borderId="10" xfId="46" applyNumberFormat="1" applyFont="1" applyBorder="1" applyAlignment="1">
      <alignment/>
    </xf>
    <xf numFmtId="177" fontId="17" fillId="0" borderId="10" xfId="46" applyNumberFormat="1" applyFont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0" fontId="7" fillId="0" borderId="19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right" vertical="center"/>
    </xf>
    <xf numFmtId="167" fontId="8" fillId="0" borderId="17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35" xfId="0" applyFont="1" applyFill="1" applyBorder="1" applyAlignment="1">
      <alignment vertical="center" wrapText="1"/>
    </xf>
    <xf numFmtId="170" fontId="8" fillId="0" borderId="3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36" xfId="0" applyFont="1" applyFill="1" applyBorder="1" applyAlignment="1">
      <alignment vertical="center" wrapText="1"/>
    </xf>
    <xf numFmtId="170" fontId="8" fillId="0" borderId="36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167" fontId="7" fillId="0" borderId="37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righ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right"/>
    </xf>
    <xf numFmtId="0" fontId="55" fillId="0" borderId="24" xfId="0" applyFont="1" applyBorder="1" applyAlignment="1">
      <alignment vertical="center" wrapText="1"/>
    </xf>
    <xf numFmtId="171" fontId="8" fillId="0" borderId="3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34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64" fontId="55" fillId="0" borderId="22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3" fillId="0" borderId="10" xfId="0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3" fillId="0" borderId="10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2" fillId="0" borderId="10" xfId="0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12" xfId="0" applyFont="1" applyFill="1" applyBorder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39" xfId="46" applyNumberFormat="1" applyFont="1" applyFill="1" applyBorder="1" applyAlignment="1" applyProtection="1">
      <alignment vertical="center"/>
      <protection/>
    </xf>
    <xf numFmtId="3" fontId="9" fillId="0" borderId="39" xfId="46" applyNumberFormat="1" applyFont="1" applyFill="1" applyBorder="1" applyAlignment="1" applyProtection="1">
      <alignment vertical="center"/>
      <protection/>
    </xf>
    <xf numFmtId="3" fontId="10" fillId="0" borderId="4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41" xfId="46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/>
    </xf>
    <xf numFmtId="3" fontId="9" fillId="0" borderId="42" xfId="0" applyNumberFormat="1" applyFont="1" applyFill="1" applyBorder="1" applyAlignment="1">
      <alignment/>
    </xf>
    <xf numFmtId="3" fontId="9" fillId="0" borderId="10" xfId="46" applyNumberFormat="1" applyFont="1" applyFill="1" applyBorder="1" applyAlignment="1" applyProtection="1">
      <alignment vertical="center"/>
      <protection/>
    </xf>
    <xf numFmtId="3" fontId="9" fillId="0" borderId="41" xfId="46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 vertical="center" wrapText="1"/>
    </xf>
    <xf numFmtId="3" fontId="8" fillId="0" borderId="17" xfId="46" applyNumberFormat="1" applyFont="1" applyFill="1" applyBorder="1" applyAlignment="1">
      <alignment vertical="center"/>
    </xf>
    <xf numFmtId="3" fontId="7" fillId="0" borderId="17" xfId="46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33" xfId="46" applyNumberFormat="1" applyFont="1" applyFill="1" applyBorder="1" applyAlignment="1">
      <alignment vertical="center"/>
    </xf>
    <xf numFmtId="3" fontId="8" fillId="0" borderId="11" xfId="46" applyNumberFormat="1" applyFont="1" applyFill="1" applyBorder="1" applyAlignment="1">
      <alignment vertical="center"/>
    </xf>
    <xf numFmtId="3" fontId="8" fillId="0" borderId="34" xfId="46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shrinkToFit="1"/>
    </xf>
    <xf numFmtId="3" fontId="8" fillId="0" borderId="0" xfId="46" applyNumberFormat="1" applyFont="1" applyFill="1" applyAlignment="1">
      <alignment horizontal="right"/>
    </xf>
    <xf numFmtId="3" fontId="9" fillId="0" borderId="40" xfId="0" applyNumberFormat="1" applyFont="1" applyFill="1" applyBorder="1" applyAlignment="1">
      <alignment horizontal="center" vertical="center" wrapText="1"/>
    </xf>
    <xf numFmtId="3" fontId="8" fillId="0" borderId="10" xfId="46" applyNumberFormat="1" applyFont="1" applyFill="1" applyBorder="1" applyAlignment="1">
      <alignment vertical="center"/>
    </xf>
    <xf numFmtId="3" fontId="9" fillId="0" borderId="40" xfId="46" applyNumberFormat="1" applyFont="1" applyFill="1" applyBorder="1" applyAlignment="1" applyProtection="1">
      <alignment vertical="center"/>
      <protection/>
    </xf>
    <xf numFmtId="3" fontId="7" fillId="0" borderId="10" xfId="46" applyNumberFormat="1" applyFont="1" applyFill="1" applyBorder="1" applyAlignment="1">
      <alignment vertical="center"/>
    </xf>
    <xf numFmtId="3" fontId="8" fillId="0" borderId="0" xfId="46" applyNumberFormat="1" applyFont="1" applyFill="1" applyAlignment="1">
      <alignment vertical="center"/>
    </xf>
    <xf numFmtId="3" fontId="8" fillId="0" borderId="0" xfId="46" applyNumberFormat="1" applyFont="1" applyFill="1" applyAlignment="1">
      <alignment/>
    </xf>
    <xf numFmtId="49" fontId="9" fillId="0" borderId="39" xfId="0" applyNumberFormat="1" applyFont="1" applyFill="1" applyBorder="1" applyAlignment="1">
      <alignment horizontal="center" vertical="center" wrapText="1"/>
    </xf>
    <xf numFmtId="170" fontId="7" fillId="0" borderId="32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8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9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9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8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8" fillId="0" borderId="10" xfId="54" applyNumberFormat="1" applyFont="1" applyBorder="1" applyAlignment="1">
      <alignment wrapText="1"/>
      <protection/>
    </xf>
    <xf numFmtId="3" fontId="58" fillId="0" borderId="10" xfId="54" applyNumberFormat="1" applyFont="1" applyBorder="1" applyAlignment="1">
      <alignment/>
      <protection/>
    </xf>
    <xf numFmtId="3" fontId="58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0" fontId="8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5" fillId="0" borderId="4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3" fontId="55" fillId="0" borderId="43" xfId="0" applyNumberFormat="1" applyFont="1" applyBorder="1" applyAlignment="1">
      <alignment horizontal="center" vertical="center"/>
    </xf>
    <xf numFmtId="3" fontId="55" fillId="0" borderId="24" xfId="0" applyNumberFormat="1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0" fillId="0" borderId="14" xfId="0" applyBorder="1" applyAlignment="1">
      <alignment/>
    </xf>
    <xf numFmtId="0" fontId="17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8" fillId="0" borderId="0" xfId="54" applyNumberFormat="1" applyFont="1" applyFill="1" applyBorder="1" applyAlignment="1">
      <alignment horizontal="left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tabSelected="1" zoomScalePageLayoutView="0" workbookViewId="0" topLeftCell="A4">
      <selection activeCell="C6" sqref="C6:C12"/>
    </sheetView>
  </sheetViews>
  <sheetFormatPr defaultColWidth="9.00390625" defaultRowHeight="12.75"/>
  <cols>
    <col min="1" max="1" width="4.00390625" style="0" customWidth="1"/>
    <col min="2" max="2" width="38.75390625" style="0" customWidth="1"/>
    <col min="3" max="3" width="13.875" style="0" customWidth="1"/>
    <col min="4" max="4" width="4.125" style="0" customWidth="1"/>
    <col min="5" max="5" width="36.375" style="0" customWidth="1"/>
    <col min="6" max="6" width="12.375" style="0" customWidth="1"/>
    <col min="7" max="7" width="12.875" style="0" customWidth="1"/>
  </cols>
  <sheetData>
    <row r="1" spans="1:7" ht="12.75">
      <c r="A1" t="s">
        <v>1017</v>
      </c>
      <c r="G1" t="s">
        <v>660</v>
      </c>
    </row>
    <row r="2" spans="1:8" ht="12.75">
      <c r="A2" s="394" t="s">
        <v>1055</v>
      </c>
      <c r="B2" s="394"/>
      <c r="C2" s="394"/>
      <c r="D2" s="394"/>
      <c r="E2" s="394"/>
      <c r="F2" s="394"/>
      <c r="G2" s="394"/>
      <c r="H2" s="394"/>
    </row>
    <row r="3" spans="1:8" ht="12.75">
      <c r="A3" s="394" t="s">
        <v>858</v>
      </c>
      <c r="B3" s="394"/>
      <c r="C3" s="394"/>
      <c r="D3" s="394"/>
      <c r="E3" s="394"/>
      <c r="F3" s="394"/>
      <c r="G3" s="394"/>
      <c r="H3" s="394"/>
    </row>
    <row r="4" spans="1:8" ht="12.75">
      <c r="A4" s="110"/>
      <c r="B4" s="110"/>
      <c r="C4" s="110"/>
      <c r="D4" s="110"/>
      <c r="E4" s="110"/>
      <c r="F4" s="110"/>
      <c r="G4" s="110"/>
      <c r="H4" s="110"/>
    </row>
    <row r="5" spans="1:7" ht="24.75" customHeight="1">
      <c r="A5" s="111"/>
      <c r="B5" s="112" t="s">
        <v>587</v>
      </c>
      <c r="C5" s="113" t="s">
        <v>588</v>
      </c>
      <c r="D5" s="114"/>
      <c r="E5" s="115" t="s">
        <v>589</v>
      </c>
      <c r="F5" s="112"/>
      <c r="G5" s="113" t="s">
        <v>588</v>
      </c>
    </row>
    <row r="6" spans="1:10" ht="26.25" customHeight="1">
      <c r="A6" s="116">
        <v>1</v>
      </c>
      <c r="B6" s="117" t="s">
        <v>590</v>
      </c>
      <c r="C6" s="118">
        <f>'2.sz.mell.'!D6</f>
        <v>390655852</v>
      </c>
      <c r="D6" s="119">
        <v>1</v>
      </c>
      <c r="E6" s="120" t="s">
        <v>591</v>
      </c>
      <c r="F6" s="121"/>
      <c r="G6" s="118">
        <f>F7+F8+F9</f>
        <v>3599584210</v>
      </c>
      <c r="I6" s="88"/>
      <c r="J6" s="88"/>
    </row>
    <row r="7" spans="1:9" ht="23.25" customHeight="1">
      <c r="A7" s="116">
        <v>2</v>
      </c>
      <c r="B7" s="116" t="s">
        <v>16</v>
      </c>
      <c r="C7" s="118">
        <f>'2.sz.mell.'!D7</f>
        <v>820060000</v>
      </c>
      <c r="D7" s="122"/>
      <c r="E7" s="123" t="s">
        <v>27</v>
      </c>
      <c r="F7" s="118">
        <f>'2.sz.mell.'!G7</f>
        <v>1843368697</v>
      </c>
      <c r="G7" s="123"/>
      <c r="I7" s="124"/>
    </row>
    <row r="8" spans="1:9" ht="25.5" customHeight="1">
      <c r="A8" s="116">
        <v>3</v>
      </c>
      <c r="B8" s="117" t="s">
        <v>659</v>
      </c>
      <c r="C8" s="118">
        <f>'3.sz.mell.'!D6</f>
        <v>76818717</v>
      </c>
      <c r="D8" s="122"/>
      <c r="E8" s="125" t="s">
        <v>678</v>
      </c>
      <c r="F8" s="118">
        <f>'2.sz.mell.'!G8</f>
        <v>398925099</v>
      </c>
      <c r="G8" s="123"/>
      <c r="I8" s="88"/>
    </row>
    <row r="9" spans="1:9" ht="28.5" customHeight="1">
      <c r="A9" s="116">
        <v>4</v>
      </c>
      <c r="B9" s="116" t="s">
        <v>592</v>
      </c>
      <c r="C9" s="118">
        <f>'2.sz.mell.'!D12+'3.sz.mell.'!D12</f>
        <v>1599096225</v>
      </c>
      <c r="D9" s="122"/>
      <c r="E9" s="126" t="s">
        <v>28</v>
      </c>
      <c r="F9" s="127">
        <f>'2.sz.mell.'!G10+'3.sz.mell.'!G11</f>
        <v>1357290414</v>
      </c>
      <c r="G9" s="119"/>
      <c r="I9" s="124"/>
    </row>
    <row r="10" spans="1:7" ht="24" customHeight="1">
      <c r="A10" s="116">
        <v>5</v>
      </c>
      <c r="B10" s="116" t="s">
        <v>34</v>
      </c>
      <c r="C10" s="118">
        <f>'2.sz.mell.'!D13</f>
        <v>1296551688</v>
      </c>
      <c r="D10" s="123">
        <v>2</v>
      </c>
      <c r="E10" s="120" t="s">
        <v>593</v>
      </c>
      <c r="F10" s="128"/>
      <c r="G10" s="118">
        <f>'2.sz.mell.'!H12</f>
        <v>646005401</v>
      </c>
    </row>
    <row r="11" spans="1:10" ht="20.25" customHeight="1">
      <c r="A11" s="116">
        <v>6</v>
      </c>
      <c r="B11" s="116" t="s">
        <v>1013</v>
      </c>
      <c r="C11" s="118">
        <f>'2.sz.mell.'!D15+'3.sz.mell.'!D11</f>
        <v>432262707</v>
      </c>
      <c r="D11" s="119">
        <v>3</v>
      </c>
      <c r="E11" s="121" t="s">
        <v>594</v>
      </c>
      <c r="F11" s="128"/>
      <c r="G11" s="118">
        <f>F12+F13+F14+F15</f>
        <v>360722477</v>
      </c>
      <c r="I11" s="88"/>
      <c r="J11" s="88"/>
    </row>
    <row r="12" spans="1:9" ht="27" customHeight="1">
      <c r="A12" s="129">
        <v>7</v>
      </c>
      <c r="B12" s="130" t="s">
        <v>606</v>
      </c>
      <c r="C12" s="131">
        <f>'2.sz.mell.'!D14+'3.sz.mell.'!D13</f>
        <v>15800000</v>
      </c>
      <c r="D12" s="133"/>
      <c r="E12" s="123" t="s">
        <v>679</v>
      </c>
      <c r="F12" s="132">
        <f>'3.sz.mell.'!G7</f>
        <v>196125907</v>
      </c>
      <c r="G12" s="123"/>
      <c r="I12" s="88"/>
    </row>
    <row r="13" spans="1:7" ht="21" customHeight="1">
      <c r="A13" s="123">
        <v>8</v>
      </c>
      <c r="B13" s="123" t="s">
        <v>595</v>
      </c>
      <c r="C13" s="132">
        <f>G20-C6-C7-C8-C9-C10-C11-C12</f>
        <v>247508859</v>
      </c>
      <c r="D13" s="122"/>
      <c r="E13" s="123" t="s">
        <v>680</v>
      </c>
      <c r="F13" s="132">
        <f>'3.sz.mell.'!G9</f>
        <v>114450919</v>
      </c>
      <c r="G13" s="123"/>
    </row>
    <row r="14" spans="1:7" ht="21.75" customHeight="1">
      <c r="A14" s="134"/>
      <c r="B14" s="135"/>
      <c r="C14" s="136"/>
      <c r="D14" s="122"/>
      <c r="E14" s="123" t="s">
        <v>681</v>
      </c>
      <c r="F14" s="132">
        <f>'3.sz.mell.'!G8</f>
        <v>34889651</v>
      </c>
      <c r="G14" s="123"/>
    </row>
    <row r="15" spans="1:7" ht="21" customHeight="1">
      <c r="A15" s="134"/>
      <c r="B15" s="135"/>
      <c r="C15" s="133"/>
      <c r="D15" s="122"/>
      <c r="E15" s="119" t="s">
        <v>682</v>
      </c>
      <c r="F15" s="137">
        <f>'3.sz.mell.'!H12</f>
        <v>15256000</v>
      </c>
      <c r="G15" s="119"/>
    </row>
    <row r="16" spans="1:7" ht="21" customHeight="1">
      <c r="A16" s="134"/>
      <c r="B16" s="135"/>
      <c r="C16" s="133"/>
      <c r="D16" s="123">
        <v>4</v>
      </c>
      <c r="E16" s="120" t="s">
        <v>596</v>
      </c>
      <c r="F16" s="138"/>
      <c r="G16" s="132">
        <f>'2.sz.mell.'!H17</f>
        <v>0</v>
      </c>
    </row>
    <row r="17" spans="1:7" ht="21" customHeight="1">
      <c r="A17" s="134"/>
      <c r="B17" s="135"/>
      <c r="C17" s="133"/>
      <c r="D17" s="123">
        <v>5</v>
      </c>
      <c r="E17" s="120" t="s">
        <v>597</v>
      </c>
      <c r="F17" s="128"/>
      <c r="G17" s="132">
        <f>'2.sz.mell.'!H14</f>
        <v>17000000</v>
      </c>
    </row>
    <row r="18" spans="1:7" ht="21.75" customHeight="1">
      <c r="A18" s="134"/>
      <c r="B18" s="135"/>
      <c r="C18" s="133"/>
      <c r="D18" s="119">
        <v>6</v>
      </c>
      <c r="E18" s="120" t="s">
        <v>598</v>
      </c>
      <c r="F18" s="128"/>
      <c r="G18" s="132">
        <f>'2.sz.mell.'!H15</f>
        <v>206609042</v>
      </c>
    </row>
    <row r="19" spans="1:7" ht="20.25" customHeight="1">
      <c r="A19" s="134"/>
      <c r="B19" s="135"/>
      <c r="C19" s="133"/>
      <c r="D19" s="119">
        <v>7</v>
      </c>
      <c r="E19" s="395" t="s">
        <v>612</v>
      </c>
      <c r="F19" s="396"/>
      <c r="G19" s="132">
        <f>'2.sz.mell.'!H18</f>
        <v>48832918</v>
      </c>
    </row>
    <row r="20" spans="1:7" ht="22.5" customHeight="1">
      <c r="A20" s="120"/>
      <c r="B20" s="139" t="s">
        <v>599</v>
      </c>
      <c r="C20" s="140">
        <f>C6+C7+C8+C9+C10+C11+C12+C13</f>
        <v>4878754048</v>
      </c>
      <c r="D20" s="120"/>
      <c r="E20" s="141" t="s">
        <v>600</v>
      </c>
      <c r="F20" s="128"/>
      <c r="G20" s="142">
        <f>G6+G10+G11+G16+G17+G18+G19</f>
        <v>4878754048</v>
      </c>
    </row>
    <row r="22" ht="12.75">
      <c r="E22" s="88"/>
    </row>
    <row r="23" ht="12.75">
      <c r="C23" s="88"/>
    </row>
    <row r="24" spans="3:5" ht="12.75">
      <c r="C24" s="88"/>
      <c r="E24" s="88"/>
    </row>
  </sheetData>
  <sheetProtection/>
  <mergeCells count="3">
    <mergeCell ref="A2:H2"/>
    <mergeCell ref="A3:H3"/>
    <mergeCell ref="E19:F19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6"/>
  <sheetViews>
    <sheetView zoomScalePageLayoutView="0" workbookViewId="0" topLeftCell="B25">
      <selection activeCell="A3" sqref="A3:E3"/>
    </sheetView>
  </sheetViews>
  <sheetFormatPr defaultColWidth="2.75390625" defaultRowHeight="12.75"/>
  <cols>
    <col min="1" max="1" width="3.00390625" style="66" bestFit="1" customWidth="1"/>
    <col min="2" max="2" width="57.25390625" style="84" customWidth="1"/>
    <col min="3" max="3" width="6.375" style="62" customWidth="1"/>
    <col min="4" max="4" width="11.125" style="306" bestFit="1" customWidth="1"/>
    <col min="5" max="5" width="13.875" style="350" customWidth="1"/>
    <col min="6" max="80" width="9.125" style="62" customWidth="1"/>
    <col min="81" max="16384" width="2.75390625" style="62" customWidth="1"/>
  </cols>
  <sheetData>
    <row r="1" spans="1:5" ht="12.75">
      <c r="A1" s="66" t="s">
        <v>1017</v>
      </c>
      <c r="E1" s="344" t="s">
        <v>669</v>
      </c>
    </row>
    <row r="3" spans="1:5" ht="15" customHeight="1">
      <c r="A3" s="432" t="s">
        <v>671</v>
      </c>
      <c r="B3" s="432"/>
      <c r="C3" s="432"/>
      <c r="D3" s="432"/>
      <c r="E3" s="432"/>
    </row>
    <row r="4" spans="1:5" ht="12.75">
      <c r="A4" s="433" t="s">
        <v>670</v>
      </c>
      <c r="B4" s="433"/>
      <c r="C4" s="433"/>
      <c r="D4" s="433"/>
      <c r="E4" s="433"/>
    </row>
    <row r="5" spans="1:5" ht="12.75">
      <c r="A5" s="62"/>
      <c r="B5" s="85"/>
      <c r="C5" s="431"/>
      <c r="D5" s="431"/>
      <c r="E5" s="431"/>
    </row>
    <row r="6" spans="1:5" s="63" customFormat="1" ht="12.75" customHeight="1">
      <c r="A6" s="68" t="s">
        <v>93</v>
      </c>
      <c r="B6" s="68" t="s">
        <v>94</v>
      </c>
      <c r="C6" s="68" t="s">
        <v>95</v>
      </c>
      <c r="D6" s="307"/>
      <c r="E6" s="345" t="s">
        <v>1030</v>
      </c>
    </row>
    <row r="7" spans="1:5" ht="12.75">
      <c r="A7" s="69" t="s">
        <v>96</v>
      </c>
      <c r="B7" s="73" t="s">
        <v>97</v>
      </c>
      <c r="C7" s="70" t="s">
        <v>98</v>
      </c>
      <c r="D7" s="311"/>
      <c r="E7" s="346" t="s">
        <v>99</v>
      </c>
    </row>
    <row r="8" spans="1:5" ht="12.75" customHeight="1">
      <c r="A8" s="234" t="s">
        <v>258</v>
      </c>
      <c r="B8" s="78" t="s">
        <v>259</v>
      </c>
      <c r="C8" s="72" t="s">
        <v>260</v>
      </c>
      <c r="D8" s="308"/>
      <c r="E8" s="300"/>
    </row>
    <row r="9" spans="1:5" ht="12.75" customHeight="1">
      <c r="A9" s="234">
        <v>56</v>
      </c>
      <c r="B9" s="78" t="s">
        <v>706</v>
      </c>
      <c r="C9" s="72" t="s">
        <v>707</v>
      </c>
      <c r="D9" s="308"/>
      <c r="E9" s="296">
        <v>1806264</v>
      </c>
    </row>
    <row r="10" spans="1:5" ht="12.75" customHeight="1">
      <c r="A10" s="234"/>
      <c r="B10" s="78" t="s">
        <v>944</v>
      </c>
      <c r="C10" s="72"/>
      <c r="D10" s="308"/>
      <c r="E10" s="296"/>
    </row>
    <row r="11" spans="1:5" ht="12.75" customHeight="1">
      <c r="A11" s="234"/>
      <c r="B11" s="78" t="s">
        <v>965</v>
      </c>
      <c r="C11" s="72"/>
      <c r="D11" s="308">
        <v>806101</v>
      </c>
      <c r="E11" s="296"/>
    </row>
    <row r="12" spans="1:5" ht="12.75" customHeight="1">
      <c r="A12" s="234"/>
      <c r="B12" s="78" t="s">
        <v>1051</v>
      </c>
      <c r="C12" s="72"/>
      <c r="D12" s="308">
        <v>1000163</v>
      </c>
      <c r="E12" s="296"/>
    </row>
    <row r="13" spans="1:5" ht="12.75" customHeight="1">
      <c r="A13" s="234">
        <v>57</v>
      </c>
      <c r="B13" s="78" t="s">
        <v>708</v>
      </c>
      <c r="C13" s="72" t="s">
        <v>709</v>
      </c>
      <c r="D13" s="308"/>
      <c r="E13" s="296"/>
    </row>
    <row r="14" spans="1:5" ht="12.75" customHeight="1">
      <c r="A14" s="234">
        <v>58</v>
      </c>
      <c r="B14" s="237" t="s">
        <v>894</v>
      </c>
      <c r="C14" s="238" t="s">
        <v>710</v>
      </c>
      <c r="D14" s="312"/>
      <c r="E14" s="298"/>
    </row>
    <row r="15" spans="1:5" ht="12.75" customHeight="1">
      <c r="A15" s="234">
        <v>59</v>
      </c>
      <c r="B15" s="239" t="s">
        <v>62</v>
      </c>
      <c r="C15" s="240" t="s">
        <v>261</v>
      </c>
      <c r="D15" s="313"/>
      <c r="E15" s="299">
        <f>SUM(E9:E14)</f>
        <v>1806264</v>
      </c>
    </row>
    <row r="16" spans="1:5" ht="12.75" customHeight="1">
      <c r="A16" s="234">
        <v>60</v>
      </c>
      <c r="B16" s="239" t="s">
        <v>262</v>
      </c>
      <c r="C16" s="240" t="s">
        <v>263</v>
      </c>
      <c r="D16" s="313"/>
      <c r="E16" s="299"/>
    </row>
    <row r="17" spans="1:5" ht="12.75" customHeight="1">
      <c r="A17" s="234">
        <v>61</v>
      </c>
      <c r="B17" s="241" t="s">
        <v>264</v>
      </c>
      <c r="C17" s="242" t="s">
        <v>265</v>
      </c>
      <c r="D17" s="314"/>
      <c r="E17" s="300"/>
    </row>
    <row r="18" spans="1:5" ht="12.75" customHeight="1">
      <c r="A18" s="234">
        <v>62</v>
      </c>
      <c r="B18" s="78" t="s">
        <v>266</v>
      </c>
      <c r="C18" s="72" t="s">
        <v>267</v>
      </c>
      <c r="D18" s="308"/>
      <c r="E18" s="296"/>
    </row>
    <row r="19" spans="1:5" ht="12.75" customHeight="1">
      <c r="A19" s="234">
        <v>63</v>
      </c>
      <c r="B19" s="78" t="s">
        <v>268</v>
      </c>
      <c r="C19" s="72" t="s">
        <v>269</v>
      </c>
      <c r="D19" s="308"/>
      <c r="E19" s="296">
        <v>314103963</v>
      </c>
    </row>
    <row r="20" spans="1:5" ht="12.75" customHeight="1">
      <c r="A20" s="234"/>
      <c r="B20" s="78" t="s">
        <v>931</v>
      </c>
      <c r="C20" s="72"/>
      <c r="D20" s="308">
        <v>2560000</v>
      </c>
      <c r="E20" s="296"/>
    </row>
    <row r="21" spans="1:5" ht="12.75" customHeight="1">
      <c r="A21" s="234"/>
      <c r="B21" s="78" t="s">
        <v>939</v>
      </c>
      <c r="C21" s="72"/>
      <c r="D21" s="308">
        <v>95243894</v>
      </c>
      <c r="E21" s="296"/>
    </row>
    <row r="22" spans="1:5" ht="12.75" customHeight="1">
      <c r="A22" s="234"/>
      <c r="B22" s="220" t="s">
        <v>509</v>
      </c>
      <c r="C22" s="72"/>
      <c r="D22" s="308">
        <v>2915000</v>
      </c>
      <c r="E22" s="296"/>
    </row>
    <row r="23" spans="1:5" ht="12.75" customHeight="1">
      <c r="A23" s="234"/>
      <c r="B23" s="269" t="s">
        <v>700</v>
      </c>
      <c r="C23" s="219"/>
      <c r="D23" s="308">
        <v>211810269</v>
      </c>
      <c r="E23" s="296"/>
    </row>
    <row r="24" spans="1:5" ht="12.75" customHeight="1">
      <c r="A24" s="234"/>
      <c r="B24" s="222" t="s">
        <v>956</v>
      </c>
      <c r="C24" s="219"/>
      <c r="D24" s="308">
        <v>1500000</v>
      </c>
      <c r="E24" s="296"/>
    </row>
    <row r="25" spans="1:5" ht="12.75" customHeight="1">
      <c r="A25" s="234"/>
      <c r="B25" s="221" t="s">
        <v>974</v>
      </c>
      <c r="C25" s="72"/>
      <c r="D25" s="308">
        <v>34800</v>
      </c>
      <c r="E25" s="296"/>
    </row>
    <row r="26" spans="1:5" ht="12.75" customHeight="1">
      <c r="A26" s="234"/>
      <c r="B26" s="222" t="s">
        <v>512</v>
      </c>
      <c r="C26" s="72"/>
      <c r="D26" s="308">
        <v>40000</v>
      </c>
      <c r="E26" s="296"/>
    </row>
    <row r="27" spans="1:5" ht="12.75" customHeight="1">
      <c r="A27" s="234">
        <v>64</v>
      </c>
      <c r="B27" s="78" t="s">
        <v>270</v>
      </c>
      <c r="C27" s="72" t="s">
        <v>271</v>
      </c>
      <c r="D27" s="308"/>
      <c r="E27" s="296"/>
    </row>
    <row r="28" spans="1:5" ht="12.75" customHeight="1">
      <c r="A28" s="234">
        <v>65</v>
      </c>
      <c r="B28" s="220" t="s">
        <v>272</v>
      </c>
      <c r="C28" s="72" t="s">
        <v>273</v>
      </c>
      <c r="D28" s="308"/>
      <c r="E28" s="296">
        <v>17000000</v>
      </c>
    </row>
    <row r="29" spans="1:5" ht="12.75" customHeight="1">
      <c r="A29" s="234"/>
      <c r="B29" s="222" t="s">
        <v>515</v>
      </c>
      <c r="C29" s="219"/>
      <c r="D29" s="308">
        <v>3000000</v>
      </c>
      <c r="E29" s="296"/>
    </row>
    <row r="30" spans="1:5" ht="12.75" customHeight="1">
      <c r="A30" s="234"/>
      <c r="B30" s="222" t="s">
        <v>957</v>
      </c>
      <c r="C30" s="219"/>
      <c r="D30" s="308">
        <v>12000000</v>
      </c>
      <c r="E30" s="296"/>
    </row>
    <row r="31" spans="1:5" ht="12.75" customHeight="1">
      <c r="A31" s="234"/>
      <c r="B31" s="221" t="s">
        <v>975</v>
      </c>
      <c r="C31" s="72"/>
      <c r="D31" s="308">
        <v>2000000</v>
      </c>
      <c r="E31" s="296"/>
    </row>
    <row r="32" spans="1:5" ht="12.75">
      <c r="A32" s="234">
        <v>66</v>
      </c>
      <c r="B32" s="78" t="s">
        <v>274</v>
      </c>
      <c r="C32" s="72" t="s">
        <v>275</v>
      </c>
      <c r="D32" s="308"/>
      <c r="E32" s="296"/>
    </row>
    <row r="33" spans="1:5" ht="12.75" customHeight="1">
      <c r="A33" s="234">
        <v>67</v>
      </c>
      <c r="B33" s="243" t="s">
        <v>276</v>
      </c>
      <c r="C33" s="72" t="s">
        <v>277</v>
      </c>
      <c r="D33" s="308"/>
      <c r="E33" s="296"/>
    </row>
    <row r="34" spans="1:5" ht="12.75" customHeight="1">
      <c r="A34" s="234">
        <v>68</v>
      </c>
      <c r="B34" s="243" t="s">
        <v>711</v>
      </c>
      <c r="C34" s="72" t="s">
        <v>279</v>
      </c>
      <c r="D34" s="308"/>
      <c r="E34" s="296"/>
    </row>
    <row r="35" spans="1:5" ht="12.75" customHeight="1">
      <c r="A35" s="234">
        <v>69</v>
      </c>
      <c r="B35" s="78" t="s">
        <v>278</v>
      </c>
      <c r="C35" s="72" t="s">
        <v>280</v>
      </c>
      <c r="D35" s="308"/>
      <c r="E35" s="296">
        <v>212227672</v>
      </c>
    </row>
    <row r="36" spans="1:5" ht="12.75" customHeight="1">
      <c r="A36" s="234"/>
      <c r="B36" s="78" t="s">
        <v>932</v>
      </c>
      <c r="C36" s="72"/>
      <c r="D36" s="308">
        <v>50000</v>
      </c>
      <c r="E36" s="296"/>
    </row>
    <row r="37" spans="1:5" ht="12.75" customHeight="1">
      <c r="A37" s="234"/>
      <c r="B37" s="78" t="s">
        <v>943</v>
      </c>
      <c r="C37" s="72"/>
      <c r="D37" s="308">
        <v>600000</v>
      </c>
      <c r="E37" s="296"/>
    </row>
    <row r="38" spans="1:5" ht="12.75" customHeight="1">
      <c r="A38" s="234"/>
      <c r="B38" s="220" t="s">
        <v>514</v>
      </c>
      <c r="C38" s="72"/>
      <c r="D38" s="308">
        <v>14000000</v>
      </c>
      <c r="E38" s="296"/>
    </row>
    <row r="39" spans="1:5" ht="12.75" customHeight="1">
      <c r="A39" s="234"/>
      <c r="B39" s="222" t="s">
        <v>948</v>
      </c>
      <c r="C39" s="219"/>
      <c r="D39" s="308">
        <v>10000000</v>
      </c>
      <c r="E39" s="296"/>
    </row>
    <row r="40" spans="1:5" ht="12.75" customHeight="1">
      <c r="A40" s="234"/>
      <c r="B40" s="221" t="s">
        <v>516</v>
      </c>
      <c r="C40" s="72"/>
      <c r="D40" s="308">
        <v>9582000</v>
      </c>
      <c r="E40" s="296"/>
    </row>
    <row r="41" spans="1:5" ht="12.75" customHeight="1">
      <c r="A41" s="234"/>
      <c r="B41" s="220" t="s">
        <v>950</v>
      </c>
      <c r="C41" s="72"/>
      <c r="D41" s="308">
        <v>10000000</v>
      </c>
      <c r="E41" s="296"/>
    </row>
    <row r="42" spans="1:5" ht="12.75" customHeight="1">
      <c r="A42" s="234"/>
      <c r="B42" s="222" t="s">
        <v>1052</v>
      </c>
      <c r="C42" s="219"/>
      <c r="D42" s="308">
        <v>25000000</v>
      </c>
      <c r="E42" s="296"/>
    </row>
    <row r="43" spans="1:5" ht="12.75" customHeight="1">
      <c r="A43" s="234"/>
      <c r="B43" s="222" t="s">
        <v>970</v>
      </c>
      <c r="C43" s="219"/>
      <c r="D43" s="308">
        <v>10000000</v>
      </c>
      <c r="E43" s="296"/>
    </row>
    <row r="44" spans="1:5" ht="12.75" customHeight="1">
      <c r="A44" s="234"/>
      <c r="B44" s="221" t="s">
        <v>511</v>
      </c>
      <c r="C44" s="72"/>
      <c r="D44" s="308">
        <v>82220000</v>
      </c>
      <c r="E44" s="296"/>
    </row>
    <row r="45" spans="1:5" ht="12.75" customHeight="1">
      <c r="A45" s="234"/>
      <c r="B45" s="221" t="s">
        <v>972</v>
      </c>
      <c r="C45" s="72"/>
      <c r="D45" s="308">
        <v>5000000</v>
      </c>
      <c r="E45" s="296"/>
    </row>
    <row r="46" spans="1:5" ht="12.75" customHeight="1">
      <c r="A46" s="234"/>
      <c r="B46" s="221" t="s">
        <v>973</v>
      </c>
      <c r="C46" s="72"/>
      <c r="D46" s="308">
        <v>25886472</v>
      </c>
      <c r="E46" s="296"/>
    </row>
    <row r="47" spans="1:5" ht="12.75" customHeight="1">
      <c r="A47" s="234"/>
      <c r="B47" s="221" t="s">
        <v>512</v>
      </c>
      <c r="C47" s="72"/>
      <c r="D47" s="308">
        <v>2038200</v>
      </c>
      <c r="E47" s="296"/>
    </row>
    <row r="48" spans="1:5" ht="12.75" customHeight="1">
      <c r="A48" s="234"/>
      <c r="B48" s="221" t="s">
        <v>1074</v>
      </c>
      <c r="C48" s="72"/>
      <c r="D48" s="308">
        <v>6851000</v>
      </c>
      <c r="E48" s="296"/>
    </row>
    <row r="49" spans="1:5" ht="12.75" customHeight="1">
      <c r="A49" s="234"/>
      <c r="B49" s="221" t="s">
        <v>1076</v>
      </c>
      <c r="C49" s="72"/>
      <c r="D49" s="308">
        <v>10600000</v>
      </c>
      <c r="E49" s="296"/>
    </row>
    <row r="50" spans="1:5" ht="12.75" customHeight="1">
      <c r="A50" s="234"/>
      <c r="B50" s="221" t="s">
        <v>1095</v>
      </c>
      <c r="C50" s="72"/>
      <c r="D50" s="308">
        <v>400000</v>
      </c>
      <c r="E50" s="296"/>
    </row>
    <row r="51" spans="1:5" ht="12.75" customHeight="1">
      <c r="A51" s="234">
        <v>70</v>
      </c>
      <c r="B51" s="243" t="s">
        <v>49</v>
      </c>
      <c r="C51" s="72" t="s">
        <v>712</v>
      </c>
      <c r="D51" s="308"/>
      <c r="E51" s="296">
        <v>206609042</v>
      </c>
    </row>
    <row r="52" spans="1:5" ht="12.75" customHeight="1">
      <c r="A52" s="234"/>
      <c r="B52" s="243" t="s">
        <v>933</v>
      </c>
      <c r="C52" s="72"/>
      <c r="D52" s="308">
        <v>5021000</v>
      </c>
      <c r="E52" s="296"/>
    </row>
    <row r="53" spans="1:5" ht="12.75" customHeight="1">
      <c r="A53" s="234"/>
      <c r="B53" s="243" t="s">
        <v>510</v>
      </c>
      <c r="C53" s="72"/>
      <c r="D53" s="308">
        <v>133032589</v>
      </c>
      <c r="E53" s="296"/>
    </row>
    <row r="54" spans="1:5" ht="12.75" customHeight="1">
      <c r="A54" s="234"/>
      <c r="B54" s="222" t="s">
        <v>934</v>
      </c>
      <c r="C54" s="219"/>
      <c r="D54" s="308">
        <v>20916000</v>
      </c>
      <c r="E54" s="296"/>
    </row>
    <row r="55" spans="1:5" ht="12.75" customHeight="1">
      <c r="A55" s="234"/>
      <c r="B55" s="222" t="s">
        <v>935</v>
      </c>
      <c r="C55" s="219"/>
      <c r="D55" s="308">
        <v>40399000</v>
      </c>
      <c r="E55" s="296"/>
    </row>
    <row r="56" spans="1:5" ht="12.75" customHeight="1">
      <c r="A56" s="234"/>
      <c r="B56" s="222" t="s">
        <v>936</v>
      </c>
      <c r="C56" s="219"/>
      <c r="D56" s="308">
        <v>2346000</v>
      </c>
      <c r="E56" s="296"/>
    </row>
    <row r="57" spans="1:5" ht="12.75" customHeight="1">
      <c r="A57" s="234"/>
      <c r="B57" s="222" t="s">
        <v>512</v>
      </c>
      <c r="C57" s="219"/>
      <c r="D57" s="308">
        <v>573800</v>
      </c>
      <c r="E57" s="296"/>
    </row>
    <row r="58" spans="1:5" ht="12.75" customHeight="1">
      <c r="A58" s="234"/>
      <c r="B58" s="222" t="s">
        <v>513</v>
      </c>
      <c r="C58" s="219"/>
      <c r="D58" s="308">
        <v>0</v>
      </c>
      <c r="E58" s="296"/>
    </row>
    <row r="59" spans="1:5" ht="12.75" customHeight="1">
      <c r="A59" s="234"/>
      <c r="B59" s="222" t="s">
        <v>1008</v>
      </c>
      <c r="C59" s="219"/>
      <c r="D59" s="308">
        <v>0</v>
      </c>
      <c r="E59" s="296"/>
    </row>
    <row r="60" spans="1:5" ht="12.75" customHeight="1">
      <c r="A60" s="265"/>
      <c r="B60" s="266" t="s">
        <v>1019</v>
      </c>
      <c r="C60" s="219"/>
      <c r="D60" s="308">
        <v>2694000</v>
      </c>
      <c r="E60" s="296"/>
    </row>
    <row r="61" spans="1:5" ht="12.75" customHeight="1">
      <c r="A61" s="268"/>
      <c r="B61" s="222" t="s">
        <v>1020</v>
      </c>
      <c r="C61" s="219"/>
      <c r="D61" s="308">
        <v>0</v>
      </c>
      <c r="E61" s="296"/>
    </row>
    <row r="62" spans="1:5" ht="12.75" customHeight="1">
      <c r="A62" s="268"/>
      <c r="B62" s="222" t="s">
        <v>1021</v>
      </c>
      <c r="C62" s="219"/>
      <c r="D62" s="308">
        <v>17</v>
      </c>
      <c r="E62" s="296"/>
    </row>
    <row r="63" spans="1:5" ht="12.75" customHeight="1">
      <c r="A63" s="268"/>
      <c r="B63" s="266" t="s">
        <v>1053</v>
      </c>
      <c r="C63" s="219"/>
      <c r="D63" s="308">
        <v>1001465</v>
      </c>
      <c r="E63" s="296"/>
    </row>
    <row r="64" spans="1:5" ht="12.75" customHeight="1">
      <c r="A64" s="268"/>
      <c r="B64" s="222" t="s">
        <v>1060</v>
      </c>
      <c r="C64" s="219"/>
      <c r="D64" s="308">
        <v>0</v>
      </c>
      <c r="E64" s="296"/>
    </row>
    <row r="65" spans="1:5" ht="12.75" customHeight="1">
      <c r="A65" s="268"/>
      <c r="B65" s="222" t="s">
        <v>1096</v>
      </c>
      <c r="C65" s="219"/>
      <c r="D65" s="308">
        <v>625171</v>
      </c>
      <c r="E65" s="296"/>
    </row>
    <row r="66" spans="1:5" ht="12.75" customHeight="1">
      <c r="A66" s="353">
        <v>71</v>
      </c>
      <c r="B66" s="354" t="s">
        <v>895</v>
      </c>
      <c r="C66" s="352" t="s">
        <v>76</v>
      </c>
      <c r="D66" s="309"/>
      <c r="E66" s="297">
        <f>E8+E15+E16+E17+E18+E19+E27+E28+E32+E33+E34+E35+E51</f>
        <v>751746941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1">
      <selection activeCell="D173" sqref="D173"/>
    </sheetView>
  </sheetViews>
  <sheetFormatPr defaultColWidth="2.75390625" defaultRowHeight="12.75"/>
  <cols>
    <col min="1" max="1" width="4.125" style="229" customWidth="1"/>
    <col min="2" max="2" width="63.125" style="62" customWidth="1"/>
    <col min="3" max="3" width="8.25390625" style="62" bestFit="1" customWidth="1"/>
    <col min="4" max="4" width="13.375" style="301" customWidth="1"/>
    <col min="5" max="191" width="9.125" style="62" customWidth="1"/>
    <col min="192" max="16384" width="2.75390625" style="62" customWidth="1"/>
  </cols>
  <sheetData>
    <row r="1" spans="1:4" ht="15" customHeight="1">
      <c r="A1" s="260" t="s">
        <v>1017</v>
      </c>
      <c r="D1" s="294" t="s">
        <v>672</v>
      </c>
    </row>
    <row r="2" spans="1:4" ht="15" customHeight="1">
      <c r="A2" s="260"/>
      <c r="D2" s="294"/>
    </row>
    <row r="3" spans="1:4" ht="12.75">
      <c r="A3" s="430" t="s">
        <v>508</v>
      </c>
      <c r="B3" s="430"/>
      <c r="C3" s="430"/>
      <c r="D3" s="430"/>
    </row>
    <row r="4" spans="2:4" ht="12.75">
      <c r="B4" s="230"/>
      <c r="C4" s="230"/>
      <c r="D4" s="305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1094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194014960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>
        <v>16000000</v>
      </c>
    </row>
    <row r="10" spans="1:4" ht="12.75" customHeight="1">
      <c r="A10" s="234" t="s">
        <v>109</v>
      </c>
      <c r="B10" s="73" t="s">
        <v>110</v>
      </c>
      <c r="C10" s="72" t="s">
        <v>111</v>
      </c>
      <c r="D10" s="296"/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1658800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11975880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1756120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1418000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>
        <v>1100000</v>
      </c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8564628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236488388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/>
    </row>
    <row r="22" spans="1:4" ht="25.5">
      <c r="A22" s="234" t="s">
        <v>145</v>
      </c>
      <c r="B22" s="73" t="s">
        <v>146</v>
      </c>
      <c r="C22" s="72" t="s">
        <v>147</v>
      </c>
      <c r="D22" s="296">
        <v>8752000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5752000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14504000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250992388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72901670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1150000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19765904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20915904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8164141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2152340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10316481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11558673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800000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4089464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10800000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24390063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51638200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1033170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900000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1933170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16577038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3500000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/>
    </row>
    <row r="48" spans="1:4" ht="12.75" customHeight="1">
      <c r="A48" s="234" t="s">
        <v>221</v>
      </c>
      <c r="B48" s="73" t="s">
        <v>222</v>
      </c>
      <c r="C48" s="72" t="s">
        <v>223</v>
      </c>
      <c r="D48" s="296"/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57746737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77823775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162627530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/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/>
    </row>
    <row r="59" spans="1:4" ht="12.75" customHeight="1">
      <c r="A59" s="234" t="s">
        <v>253</v>
      </c>
      <c r="B59" s="78" t="s">
        <v>254</v>
      </c>
      <c r="C59" s="72" t="s">
        <v>255</v>
      </c>
      <c r="D59" s="296"/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0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/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0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2013909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/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/>
    </row>
    <row r="76" spans="1:4" ht="12.75">
      <c r="A76" s="234">
        <v>70</v>
      </c>
      <c r="B76" s="243" t="s">
        <v>49</v>
      </c>
      <c r="C76" s="72" t="s">
        <v>712</v>
      </c>
      <c r="D76" s="296"/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2013909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1417000</v>
      </c>
    </row>
    <row r="79" spans="1:4" ht="12.75">
      <c r="A79" s="234">
        <v>73</v>
      </c>
      <c r="B79" s="244" t="s">
        <v>283</v>
      </c>
      <c r="C79" s="72" t="s">
        <v>284</v>
      </c>
      <c r="D79" s="296"/>
    </row>
    <row r="80" spans="1:4" ht="12.75">
      <c r="A80" s="234">
        <v>74</v>
      </c>
      <c r="B80" s="244" t="s">
        <v>285</v>
      </c>
      <c r="C80" s="72" t="s">
        <v>286</v>
      </c>
      <c r="D80" s="296">
        <v>5260000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2361000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/>
    </row>
    <row r="84" spans="1:4" ht="12.75">
      <c r="A84" s="234">
        <v>78</v>
      </c>
      <c r="B84" s="70" t="s">
        <v>293</v>
      </c>
      <c r="C84" s="72" t="s">
        <v>294</v>
      </c>
      <c r="D84" s="296">
        <v>2442000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11480000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219600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/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59292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278892</v>
      </c>
    </row>
    <row r="91" spans="1:4" ht="25.5">
      <c r="A91" s="234">
        <v>85</v>
      </c>
      <c r="B91" s="78" t="s">
        <v>304</v>
      </c>
      <c r="C91" s="72" t="s">
        <v>305</v>
      </c>
      <c r="D91" s="296"/>
    </row>
    <row r="92" spans="1:4" ht="25.5">
      <c r="A92" s="234">
        <v>86</v>
      </c>
      <c r="B92" s="78" t="s">
        <v>306</v>
      </c>
      <c r="C92" s="72" t="s">
        <v>307</v>
      </c>
      <c r="D92" s="296"/>
    </row>
    <row r="93" spans="1:4" ht="25.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/>
    </row>
    <row r="95" spans="1:4" ht="25.5">
      <c r="A95" s="234">
        <v>89</v>
      </c>
      <c r="B95" s="78" t="s">
        <v>312</v>
      </c>
      <c r="C95" s="72" t="s">
        <v>313</v>
      </c>
      <c r="D95" s="296"/>
    </row>
    <row r="96" spans="1:4" ht="25.5">
      <c r="A96" s="234">
        <v>90</v>
      </c>
      <c r="B96" s="78" t="s">
        <v>314</v>
      </c>
      <c r="C96" s="72" t="s">
        <v>315</v>
      </c>
      <c r="D96" s="296">
        <v>3756000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/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/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3756000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504050389</v>
      </c>
    </row>
    <row r="102" spans="2:3" ht="12.75">
      <c r="B102" s="67"/>
      <c r="C102" s="67"/>
    </row>
    <row r="103" spans="2:3" ht="12.75">
      <c r="B103" s="67"/>
      <c r="C103" s="67"/>
    </row>
    <row r="104" spans="1:4" ht="12.75" customHeight="1">
      <c r="A104" s="231" t="s">
        <v>93</v>
      </c>
      <c r="B104" s="232" t="s">
        <v>94</v>
      </c>
      <c r="C104" s="68" t="s">
        <v>95</v>
      </c>
      <c r="D104" s="351" t="s">
        <v>1094</v>
      </c>
    </row>
    <row r="105" spans="1:4" ht="12.75">
      <c r="A105" s="233" t="s">
        <v>96</v>
      </c>
      <c r="B105" s="70" t="s">
        <v>97</v>
      </c>
      <c r="C105" s="70" t="s">
        <v>98</v>
      </c>
      <c r="D105" s="295" t="s">
        <v>99</v>
      </c>
    </row>
    <row r="106" spans="1:4" ht="12.75">
      <c r="A106" s="245" t="s">
        <v>100</v>
      </c>
      <c r="B106" s="78" t="s">
        <v>716</v>
      </c>
      <c r="C106" s="73" t="s">
        <v>320</v>
      </c>
      <c r="D106" s="297"/>
    </row>
    <row r="107" spans="1:4" ht="12.75" customHeight="1">
      <c r="A107" s="245" t="s">
        <v>103</v>
      </c>
      <c r="B107" s="78" t="s">
        <v>321</v>
      </c>
      <c r="C107" s="73" t="s">
        <v>322</v>
      </c>
      <c r="D107" s="297"/>
    </row>
    <row r="108" spans="1:4" ht="12.75" customHeight="1">
      <c r="A108" s="245" t="s">
        <v>106</v>
      </c>
      <c r="B108" s="78" t="s">
        <v>717</v>
      </c>
      <c r="C108" s="73" t="s">
        <v>323</v>
      </c>
      <c r="D108" s="297"/>
    </row>
    <row r="109" spans="1:4" ht="12.75" customHeight="1">
      <c r="A109" s="246" t="s">
        <v>109</v>
      </c>
      <c r="B109" s="80" t="s">
        <v>324</v>
      </c>
      <c r="C109" s="75" t="s">
        <v>81</v>
      </c>
      <c r="D109" s="297"/>
    </row>
    <row r="110" spans="1:4" ht="12.75" customHeight="1">
      <c r="A110" s="245" t="s">
        <v>112</v>
      </c>
      <c r="B110" s="243" t="s">
        <v>325</v>
      </c>
      <c r="C110" s="73" t="s">
        <v>326</v>
      </c>
      <c r="D110" s="297"/>
    </row>
    <row r="111" spans="1:4" ht="12.75" customHeight="1">
      <c r="A111" s="245" t="s">
        <v>115</v>
      </c>
      <c r="B111" s="78" t="s">
        <v>328</v>
      </c>
      <c r="C111" s="73" t="s">
        <v>327</v>
      </c>
      <c r="D111" s="297"/>
    </row>
    <row r="112" spans="1:4" ht="12.75" customHeight="1">
      <c r="A112" s="245" t="s">
        <v>118</v>
      </c>
      <c r="B112" s="78" t="s">
        <v>720</v>
      </c>
      <c r="C112" s="73" t="s">
        <v>329</v>
      </c>
      <c r="D112" s="297"/>
    </row>
    <row r="113" spans="1:4" ht="12.75" customHeight="1">
      <c r="A113" s="245" t="s">
        <v>121</v>
      </c>
      <c r="B113" s="78" t="s">
        <v>721</v>
      </c>
      <c r="C113" s="73" t="s">
        <v>330</v>
      </c>
      <c r="D113" s="297"/>
    </row>
    <row r="114" spans="1:4" ht="12.75" customHeight="1">
      <c r="A114" s="245" t="s">
        <v>124</v>
      </c>
      <c r="B114" s="78" t="s">
        <v>722</v>
      </c>
      <c r="C114" s="73" t="s">
        <v>718</v>
      </c>
      <c r="D114" s="297"/>
    </row>
    <row r="115" spans="1:4" ht="12.75" customHeight="1">
      <c r="A115" s="245" t="s">
        <v>127</v>
      </c>
      <c r="B115" s="78" t="s">
        <v>723</v>
      </c>
      <c r="C115" s="73" t="s">
        <v>719</v>
      </c>
      <c r="D115" s="297"/>
    </row>
    <row r="116" spans="1:4" ht="12.75" customHeight="1">
      <c r="A116" s="246" t="s">
        <v>130</v>
      </c>
      <c r="B116" s="247" t="s">
        <v>724</v>
      </c>
      <c r="C116" s="75" t="s">
        <v>82</v>
      </c>
      <c r="D116" s="297"/>
    </row>
    <row r="117" spans="1:4" ht="12.75" customHeight="1">
      <c r="A117" s="245" t="s">
        <v>133</v>
      </c>
      <c r="B117" s="243" t="s">
        <v>331</v>
      </c>
      <c r="C117" s="73" t="s">
        <v>332</v>
      </c>
      <c r="D117" s="297"/>
    </row>
    <row r="118" spans="1:4" ht="12.75" customHeight="1">
      <c r="A118" s="245" t="s">
        <v>136</v>
      </c>
      <c r="B118" s="243" t="s">
        <v>898</v>
      </c>
      <c r="C118" s="73" t="s">
        <v>333</v>
      </c>
      <c r="D118" s="296"/>
    </row>
    <row r="119" spans="1:4" ht="12.75" customHeight="1">
      <c r="A119" s="245" t="s">
        <v>139</v>
      </c>
      <c r="B119" s="243" t="s">
        <v>334</v>
      </c>
      <c r="C119" s="73" t="s">
        <v>335</v>
      </c>
      <c r="D119" s="296"/>
    </row>
    <row r="120" spans="1:4" ht="12.75" customHeight="1">
      <c r="A120" s="245" t="s">
        <v>142</v>
      </c>
      <c r="B120" s="243" t="s">
        <v>725</v>
      </c>
      <c r="C120" s="73" t="s">
        <v>336</v>
      </c>
      <c r="D120" s="297"/>
    </row>
    <row r="121" spans="1:4" ht="12.75" customHeight="1">
      <c r="A121" s="245" t="s">
        <v>145</v>
      </c>
      <c r="B121" s="243" t="s">
        <v>337</v>
      </c>
      <c r="C121" s="73" t="s">
        <v>338</v>
      </c>
      <c r="D121" s="297"/>
    </row>
    <row r="122" spans="1:4" ht="12.75" customHeight="1">
      <c r="A122" s="245" t="s">
        <v>148</v>
      </c>
      <c r="B122" s="243" t="s">
        <v>339</v>
      </c>
      <c r="C122" s="73" t="s">
        <v>340</v>
      </c>
      <c r="D122" s="297"/>
    </row>
    <row r="123" spans="1:4" ht="12.75" customHeight="1">
      <c r="A123" s="245" t="s">
        <v>151</v>
      </c>
      <c r="B123" s="243" t="s">
        <v>726</v>
      </c>
      <c r="C123" s="73" t="s">
        <v>727</v>
      </c>
      <c r="D123" s="297"/>
    </row>
    <row r="124" spans="1:4" ht="12.75" customHeight="1">
      <c r="A124" s="245" t="s">
        <v>154</v>
      </c>
      <c r="B124" s="243" t="s">
        <v>729</v>
      </c>
      <c r="C124" s="73" t="s">
        <v>728</v>
      </c>
      <c r="D124" s="297"/>
    </row>
    <row r="125" spans="1:4" ht="12.75" customHeight="1">
      <c r="A125" s="246" t="s">
        <v>156</v>
      </c>
      <c r="B125" s="247" t="s">
        <v>730</v>
      </c>
      <c r="C125" s="75" t="s">
        <v>731</v>
      </c>
      <c r="D125" s="297"/>
    </row>
    <row r="126" spans="1:4" ht="12.75" customHeight="1">
      <c r="A126" s="246" t="s">
        <v>158</v>
      </c>
      <c r="B126" s="247" t="s">
        <v>732</v>
      </c>
      <c r="C126" s="75" t="s">
        <v>341</v>
      </c>
      <c r="D126" s="297">
        <f>SUM(D118:D125)</f>
        <v>0</v>
      </c>
    </row>
    <row r="127" spans="1:4" ht="12.75" customHeight="1">
      <c r="A127" s="245" t="s">
        <v>161</v>
      </c>
      <c r="B127" s="243" t="s">
        <v>342</v>
      </c>
      <c r="C127" s="73" t="s">
        <v>343</v>
      </c>
      <c r="D127" s="297"/>
    </row>
    <row r="128" spans="1:4" ht="12.75" customHeight="1">
      <c r="A128" s="245" t="s">
        <v>164</v>
      </c>
      <c r="B128" s="78" t="s">
        <v>344</v>
      </c>
      <c r="C128" s="73" t="s">
        <v>345</v>
      </c>
      <c r="D128" s="297"/>
    </row>
    <row r="129" spans="1:4" ht="12.75" customHeight="1">
      <c r="A129" s="245" t="s">
        <v>167</v>
      </c>
      <c r="B129" s="243" t="s">
        <v>346</v>
      </c>
      <c r="C129" s="73" t="s">
        <v>347</v>
      </c>
      <c r="D129" s="297"/>
    </row>
    <row r="130" spans="1:4" ht="25.5">
      <c r="A130" s="245" t="s">
        <v>170</v>
      </c>
      <c r="B130" s="78" t="s">
        <v>899</v>
      </c>
      <c r="C130" s="73" t="s">
        <v>348</v>
      </c>
      <c r="D130" s="297"/>
    </row>
    <row r="131" spans="1:4" ht="12.75" customHeight="1">
      <c r="A131" s="245" t="s">
        <v>173</v>
      </c>
      <c r="B131" s="243" t="s">
        <v>734</v>
      </c>
      <c r="C131" s="73" t="s">
        <v>733</v>
      </c>
      <c r="D131" s="297"/>
    </row>
    <row r="132" spans="1:4" ht="12.75" customHeight="1">
      <c r="A132" s="246" t="s">
        <v>176</v>
      </c>
      <c r="B132" s="247" t="s">
        <v>735</v>
      </c>
      <c r="C132" s="75" t="s">
        <v>349</v>
      </c>
      <c r="D132" s="297"/>
    </row>
    <row r="133" spans="1:4" ht="12.75" customHeight="1">
      <c r="A133" s="245" t="s">
        <v>179</v>
      </c>
      <c r="B133" s="78" t="s">
        <v>350</v>
      </c>
      <c r="C133" s="73" t="s">
        <v>351</v>
      </c>
      <c r="D133" s="297"/>
    </row>
    <row r="134" spans="1:4" ht="12.75" customHeight="1">
      <c r="A134" s="245" t="s">
        <v>182</v>
      </c>
      <c r="B134" s="78" t="s">
        <v>736</v>
      </c>
      <c r="C134" s="73" t="s">
        <v>737</v>
      </c>
      <c r="D134" s="297"/>
    </row>
    <row r="135" spans="1:4" ht="12.75" customHeight="1">
      <c r="A135" s="246" t="s">
        <v>185</v>
      </c>
      <c r="B135" s="247" t="s">
        <v>738</v>
      </c>
      <c r="C135" s="75" t="s">
        <v>83</v>
      </c>
      <c r="D135" s="297">
        <f>D126+D132+D133+D134</f>
        <v>0</v>
      </c>
    </row>
    <row r="136" ht="13.5" thickBot="1"/>
    <row r="137" spans="1:4" s="65" customFormat="1" ht="13.5" thickBot="1">
      <c r="A137" s="248" t="s">
        <v>352</v>
      </c>
      <c r="B137" s="82"/>
      <c r="C137" s="82"/>
      <c r="D137" s="302">
        <f>D101+D135</f>
        <v>504050389</v>
      </c>
    </row>
    <row r="159" spans="1:4" ht="12.75" customHeight="1">
      <c r="A159" s="249" t="s">
        <v>93</v>
      </c>
      <c r="B159" s="81" t="s">
        <v>94</v>
      </c>
      <c r="C159" s="75" t="s">
        <v>95</v>
      </c>
      <c r="D159" s="351" t="s">
        <v>1094</v>
      </c>
    </row>
    <row r="160" spans="1:4" ht="12.75">
      <c r="A160" s="233" t="s">
        <v>96</v>
      </c>
      <c r="B160" s="70" t="s">
        <v>97</v>
      </c>
      <c r="C160" s="70" t="s">
        <v>98</v>
      </c>
      <c r="D160" s="295" t="s">
        <v>99</v>
      </c>
    </row>
    <row r="161" spans="1:4" ht="12.75" customHeight="1">
      <c r="A161" s="245" t="s">
        <v>100</v>
      </c>
      <c r="B161" s="73" t="s">
        <v>87</v>
      </c>
      <c r="C161" s="70" t="s">
        <v>353</v>
      </c>
      <c r="D161" s="296"/>
    </row>
    <row r="162" spans="1:4" ht="12.75">
      <c r="A162" s="245" t="s">
        <v>103</v>
      </c>
      <c r="B162" s="73" t="s">
        <v>354</v>
      </c>
      <c r="C162" s="70" t="s">
        <v>355</v>
      </c>
      <c r="D162" s="296"/>
    </row>
    <row r="163" spans="1:4" ht="25.5">
      <c r="A163" s="245" t="s">
        <v>106</v>
      </c>
      <c r="B163" s="250" t="s">
        <v>356</v>
      </c>
      <c r="C163" s="70" t="s">
        <v>357</v>
      </c>
      <c r="D163" s="296"/>
    </row>
    <row r="164" spans="1:4" ht="12.75" customHeight="1">
      <c r="A164" s="245" t="s">
        <v>109</v>
      </c>
      <c r="B164" s="73" t="s">
        <v>358</v>
      </c>
      <c r="C164" s="70" t="s">
        <v>359</v>
      </c>
      <c r="D164" s="296"/>
    </row>
    <row r="165" spans="1:4" ht="12.75" customHeight="1">
      <c r="A165" s="245" t="s">
        <v>112</v>
      </c>
      <c r="B165" s="73" t="s">
        <v>90</v>
      </c>
      <c r="C165" s="70" t="s">
        <v>360</v>
      </c>
      <c r="D165" s="296"/>
    </row>
    <row r="166" spans="1:4" ht="12.75" customHeight="1">
      <c r="A166" s="245" t="s">
        <v>115</v>
      </c>
      <c r="B166" s="73" t="s">
        <v>507</v>
      </c>
      <c r="C166" s="70" t="s">
        <v>361</v>
      </c>
      <c r="D166" s="296"/>
    </row>
    <row r="167" spans="1:4" ht="12.75" customHeight="1">
      <c r="A167" s="246" t="s">
        <v>118</v>
      </c>
      <c r="B167" s="75" t="s">
        <v>362</v>
      </c>
      <c r="C167" s="81" t="s">
        <v>363</v>
      </c>
      <c r="D167" s="297">
        <f>SUM(D161:D166)</f>
        <v>0</v>
      </c>
    </row>
    <row r="168" spans="1:4" ht="12.75" customHeight="1">
      <c r="A168" s="245" t="s">
        <v>121</v>
      </c>
      <c r="B168" s="73" t="s">
        <v>364</v>
      </c>
      <c r="C168" s="70" t="s">
        <v>365</v>
      </c>
      <c r="D168" s="296"/>
    </row>
    <row r="169" spans="1:4" ht="25.5">
      <c r="A169" s="245" t="s">
        <v>124</v>
      </c>
      <c r="B169" s="73" t="s">
        <v>366</v>
      </c>
      <c r="C169" s="70" t="s">
        <v>367</v>
      </c>
      <c r="D169" s="296"/>
    </row>
    <row r="170" spans="1:4" ht="25.5">
      <c r="A170" s="245" t="s">
        <v>127</v>
      </c>
      <c r="B170" s="73" t="s">
        <v>368</v>
      </c>
      <c r="C170" s="70" t="s">
        <v>369</v>
      </c>
      <c r="D170" s="296"/>
    </row>
    <row r="171" spans="1:4" ht="25.5">
      <c r="A171" s="245" t="s">
        <v>130</v>
      </c>
      <c r="B171" s="73" t="s">
        <v>370</v>
      </c>
      <c r="C171" s="70" t="s">
        <v>371</v>
      </c>
      <c r="D171" s="296"/>
    </row>
    <row r="172" spans="1:4" ht="12.75" customHeight="1">
      <c r="A172" s="245" t="s">
        <v>133</v>
      </c>
      <c r="B172" s="73" t="s">
        <v>372</v>
      </c>
      <c r="C172" s="70" t="s">
        <v>373</v>
      </c>
      <c r="D172" s="296">
        <v>4412296</v>
      </c>
    </row>
    <row r="173" spans="1:4" ht="12.75">
      <c r="A173" s="246" t="s">
        <v>136</v>
      </c>
      <c r="B173" s="75" t="s">
        <v>374</v>
      </c>
      <c r="C173" s="81" t="s">
        <v>375</v>
      </c>
      <c r="D173" s="297">
        <f>SUM(D167:D172)</f>
        <v>4412296</v>
      </c>
    </row>
    <row r="174" spans="1:4" ht="12.75" customHeight="1">
      <c r="A174" s="245" t="s">
        <v>139</v>
      </c>
      <c r="B174" s="73" t="s">
        <v>376</v>
      </c>
      <c r="C174" s="70" t="s">
        <v>377</v>
      </c>
      <c r="D174" s="296"/>
    </row>
    <row r="175" spans="1:4" ht="25.5">
      <c r="A175" s="245" t="s">
        <v>142</v>
      </c>
      <c r="B175" s="73" t="s">
        <v>378</v>
      </c>
      <c r="C175" s="70" t="s">
        <v>379</v>
      </c>
      <c r="D175" s="296"/>
    </row>
    <row r="176" spans="1:4" ht="25.5">
      <c r="A176" s="245" t="s">
        <v>145</v>
      </c>
      <c r="B176" s="73" t="s">
        <v>380</v>
      </c>
      <c r="C176" s="70" t="s">
        <v>381</v>
      </c>
      <c r="D176" s="296"/>
    </row>
    <row r="177" spans="1:4" ht="25.5">
      <c r="A177" s="245" t="s">
        <v>148</v>
      </c>
      <c r="B177" s="73" t="s">
        <v>382</v>
      </c>
      <c r="C177" s="70" t="s">
        <v>383</v>
      </c>
      <c r="D177" s="296"/>
    </row>
    <row r="178" spans="1:4" ht="12.75" customHeight="1">
      <c r="A178" s="245" t="s">
        <v>151</v>
      </c>
      <c r="B178" s="73" t="s">
        <v>384</v>
      </c>
      <c r="C178" s="70" t="s">
        <v>385</v>
      </c>
      <c r="D178" s="296"/>
    </row>
    <row r="179" spans="1:4" ht="25.5">
      <c r="A179" s="246" t="s">
        <v>154</v>
      </c>
      <c r="B179" s="75" t="s">
        <v>386</v>
      </c>
      <c r="C179" s="81" t="s">
        <v>387</v>
      </c>
      <c r="D179" s="297">
        <f>SUM(D178)</f>
        <v>0</v>
      </c>
    </row>
    <row r="180" spans="1:4" ht="12.75" customHeight="1">
      <c r="A180" s="245" t="s">
        <v>156</v>
      </c>
      <c r="B180" s="73" t="s">
        <v>388</v>
      </c>
      <c r="C180" s="70" t="s">
        <v>389</v>
      </c>
      <c r="D180" s="296"/>
    </row>
    <row r="181" spans="1:4" ht="12.75" customHeight="1">
      <c r="A181" s="245" t="s">
        <v>158</v>
      </c>
      <c r="B181" s="73" t="s">
        <v>390</v>
      </c>
      <c r="C181" s="70" t="s">
        <v>391</v>
      </c>
      <c r="D181" s="296"/>
    </row>
    <row r="182" spans="1:4" ht="12.75" customHeight="1">
      <c r="A182" s="246" t="s">
        <v>161</v>
      </c>
      <c r="B182" s="75" t="s">
        <v>392</v>
      </c>
      <c r="C182" s="81" t="s">
        <v>393</v>
      </c>
      <c r="D182" s="296"/>
    </row>
    <row r="183" spans="1:4" ht="12.75" customHeight="1">
      <c r="A183" s="245" t="s">
        <v>164</v>
      </c>
      <c r="B183" s="73" t="s">
        <v>394</v>
      </c>
      <c r="C183" s="70" t="s">
        <v>395</v>
      </c>
      <c r="D183" s="296"/>
    </row>
    <row r="184" spans="1:4" ht="12.75" customHeight="1">
      <c r="A184" s="245" t="s">
        <v>167</v>
      </c>
      <c r="B184" s="73" t="s">
        <v>396</v>
      </c>
      <c r="C184" s="70" t="s">
        <v>397</v>
      </c>
      <c r="D184" s="296"/>
    </row>
    <row r="185" spans="1:4" ht="12.75" customHeight="1">
      <c r="A185" s="245" t="s">
        <v>170</v>
      </c>
      <c r="B185" s="73" t="s">
        <v>398</v>
      </c>
      <c r="C185" s="70" t="s">
        <v>399</v>
      </c>
      <c r="D185" s="296"/>
    </row>
    <row r="186" spans="1:4" ht="12.75" customHeight="1">
      <c r="A186" s="245" t="s">
        <v>173</v>
      </c>
      <c r="B186" s="73" t="s">
        <v>400</v>
      </c>
      <c r="C186" s="70" t="s">
        <v>401</v>
      </c>
      <c r="D186" s="296"/>
    </row>
    <row r="187" spans="1:4" ht="12.75" customHeight="1">
      <c r="A187" s="245" t="s">
        <v>176</v>
      </c>
      <c r="B187" s="73" t="s">
        <v>402</v>
      </c>
      <c r="C187" s="70" t="s">
        <v>403</v>
      </c>
      <c r="D187" s="296"/>
    </row>
    <row r="188" spans="1:4" ht="12.75" customHeight="1">
      <c r="A188" s="245" t="s">
        <v>179</v>
      </c>
      <c r="B188" s="73" t="s">
        <v>404</v>
      </c>
      <c r="C188" s="70" t="s">
        <v>405</v>
      </c>
      <c r="D188" s="296"/>
    </row>
    <row r="189" spans="1:4" ht="12.75" customHeight="1">
      <c r="A189" s="245" t="s">
        <v>182</v>
      </c>
      <c r="B189" s="73" t="s">
        <v>406</v>
      </c>
      <c r="C189" s="70" t="s">
        <v>407</v>
      </c>
      <c r="D189" s="296"/>
    </row>
    <row r="190" spans="1:4" ht="12.75" customHeight="1">
      <c r="A190" s="245" t="s">
        <v>185</v>
      </c>
      <c r="B190" s="73" t="s">
        <v>408</v>
      </c>
      <c r="C190" s="70" t="s">
        <v>409</v>
      </c>
      <c r="D190" s="296"/>
    </row>
    <row r="191" spans="1:4" ht="12.75" customHeight="1">
      <c r="A191" s="246" t="s">
        <v>188</v>
      </c>
      <c r="B191" s="75" t="s">
        <v>410</v>
      </c>
      <c r="C191" s="81" t="s">
        <v>411</v>
      </c>
      <c r="D191" s="297">
        <f>SUM(D186:D190)</f>
        <v>0</v>
      </c>
    </row>
    <row r="192" spans="1:4" ht="12.75" customHeight="1">
      <c r="A192" s="245" t="s">
        <v>191</v>
      </c>
      <c r="B192" s="73" t="s">
        <v>412</v>
      </c>
      <c r="C192" s="81" t="s">
        <v>413</v>
      </c>
      <c r="D192" s="296">
        <v>110000</v>
      </c>
    </row>
    <row r="193" spans="1:4" ht="12.75" customHeight="1">
      <c r="A193" s="246" t="s">
        <v>194</v>
      </c>
      <c r="B193" s="75" t="s">
        <v>414</v>
      </c>
      <c r="C193" s="81" t="s">
        <v>415</v>
      </c>
      <c r="D193" s="297">
        <f>D185+D191+D192</f>
        <v>110000</v>
      </c>
    </row>
    <row r="194" spans="1:4" ht="12.75" customHeight="1">
      <c r="A194" s="245" t="s">
        <v>197</v>
      </c>
      <c r="B194" s="78" t="s">
        <v>416</v>
      </c>
      <c r="C194" s="70" t="s">
        <v>417</v>
      </c>
      <c r="D194" s="296"/>
    </row>
    <row r="195" spans="1:4" ht="12.75" customHeight="1">
      <c r="A195" s="245" t="s">
        <v>200</v>
      </c>
      <c r="B195" s="78" t="s">
        <v>418</v>
      </c>
      <c r="C195" s="70" t="s">
        <v>419</v>
      </c>
      <c r="D195" s="296">
        <v>8000</v>
      </c>
    </row>
    <row r="196" spans="1:4" ht="12.75" customHeight="1">
      <c r="A196" s="245" t="s">
        <v>203</v>
      </c>
      <c r="B196" s="78" t="s">
        <v>420</v>
      </c>
      <c r="C196" s="70" t="s">
        <v>421</v>
      </c>
      <c r="D196" s="296">
        <v>8150000</v>
      </c>
    </row>
    <row r="197" spans="1:4" ht="12.75" customHeight="1">
      <c r="A197" s="245" t="s">
        <v>206</v>
      </c>
      <c r="B197" s="78" t="s">
        <v>422</v>
      </c>
      <c r="C197" s="70" t="s">
        <v>423</v>
      </c>
      <c r="D197" s="296"/>
    </row>
    <row r="198" spans="1:4" ht="12.75" customHeight="1">
      <c r="A198" s="245" t="s">
        <v>209</v>
      </c>
      <c r="B198" s="78" t="s">
        <v>424</v>
      </c>
      <c r="C198" s="70" t="s">
        <v>425</v>
      </c>
      <c r="D198" s="296"/>
    </row>
    <row r="199" spans="1:4" ht="12.75" customHeight="1">
      <c r="A199" s="245" t="s">
        <v>212</v>
      </c>
      <c r="B199" s="78" t="s">
        <v>426</v>
      </c>
      <c r="C199" s="70" t="s">
        <v>427</v>
      </c>
      <c r="D199" s="296">
        <v>2900000</v>
      </c>
    </row>
    <row r="200" spans="1:4" ht="12.75" customHeight="1">
      <c r="A200" s="245" t="s">
        <v>215</v>
      </c>
      <c r="B200" s="78" t="s">
        <v>428</v>
      </c>
      <c r="C200" s="70" t="s">
        <v>429</v>
      </c>
      <c r="D200" s="296"/>
    </row>
    <row r="201" spans="1:4" ht="12.75" customHeight="1">
      <c r="A201" s="245">
        <v>41</v>
      </c>
      <c r="B201" s="78" t="s">
        <v>882</v>
      </c>
      <c r="C201" s="70" t="s">
        <v>883</v>
      </c>
      <c r="D201" s="296"/>
    </row>
    <row r="202" spans="1:4" ht="12.75" customHeight="1">
      <c r="A202" s="245">
        <v>42</v>
      </c>
      <c r="B202" s="78" t="s">
        <v>884</v>
      </c>
      <c r="C202" s="70" t="s">
        <v>885</v>
      </c>
      <c r="D202" s="296"/>
    </row>
    <row r="203" spans="1:4" s="65" customFormat="1" ht="12.75" customHeight="1">
      <c r="A203" s="246">
        <v>43</v>
      </c>
      <c r="B203" s="80" t="s">
        <v>900</v>
      </c>
      <c r="C203" s="81" t="s">
        <v>430</v>
      </c>
      <c r="D203" s="297">
        <f>SUM(D201:D202)</f>
        <v>0</v>
      </c>
    </row>
    <row r="204" spans="1:4" s="65" customFormat="1" ht="12.75" customHeight="1">
      <c r="A204" s="245">
        <v>44</v>
      </c>
      <c r="B204" s="78" t="s">
        <v>886</v>
      </c>
      <c r="C204" s="70" t="s">
        <v>887</v>
      </c>
      <c r="D204" s="297"/>
    </row>
    <row r="205" spans="1:4" s="65" customFormat="1" ht="12.75" customHeight="1">
      <c r="A205" s="245">
        <v>45</v>
      </c>
      <c r="B205" s="78" t="s">
        <v>888</v>
      </c>
      <c r="C205" s="70" t="s">
        <v>889</v>
      </c>
      <c r="D205" s="297"/>
    </row>
    <row r="206" spans="1:4" s="65" customFormat="1" ht="12.75" customHeight="1">
      <c r="A206" s="246">
        <v>46</v>
      </c>
      <c r="B206" s="80" t="s">
        <v>901</v>
      </c>
      <c r="C206" s="81" t="s">
        <v>431</v>
      </c>
      <c r="D206" s="297">
        <f>SUM(D204:D205)</f>
        <v>0</v>
      </c>
    </row>
    <row r="207" spans="1:4" ht="12.75" customHeight="1">
      <c r="A207" s="245">
        <v>47</v>
      </c>
      <c r="B207" s="78" t="s">
        <v>739</v>
      </c>
      <c r="C207" s="70" t="s">
        <v>433</v>
      </c>
      <c r="D207" s="296">
        <v>489464</v>
      </c>
    </row>
    <row r="208" spans="1:4" ht="12.75" customHeight="1">
      <c r="A208" s="245">
        <v>48</v>
      </c>
      <c r="B208" s="78" t="s">
        <v>432</v>
      </c>
      <c r="C208" s="70" t="s">
        <v>740</v>
      </c>
      <c r="D208" s="296">
        <v>3020000</v>
      </c>
    </row>
    <row r="209" spans="1:4" ht="12.75" customHeight="1">
      <c r="A209" s="246">
        <v>49</v>
      </c>
      <c r="B209" s="80" t="s">
        <v>902</v>
      </c>
      <c r="C209" s="81" t="s">
        <v>85</v>
      </c>
      <c r="D209" s="297">
        <f>D194+D195+D196+D197+D198+D199+D200+D203+D206+D207+D208</f>
        <v>14567464</v>
      </c>
    </row>
    <row r="210" spans="1:4" ht="12.75" customHeight="1">
      <c r="A210" s="245">
        <v>50</v>
      </c>
      <c r="B210" s="78" t="s">
        <v>434</v>
      </c>
      <c r="C210" s="70" t="s">
        <v>435</v>
      </c>
      <c r="D210" s="296"/>
    </row>
    <row r="211" spans="1:4" ht="12.75" customHeight="1">
      <c r="A211" s="245">
        <v>51</v>
      </c>
      <c r="B211" s="78" t="s">
        <v>436</v>
      </c>
      <c r="C211" s="70" t="s">
        <v>437</v>
      </c>
      <c r="D211" s="296"/>
    </row>
    <row r="212" spans="1:4" ht="12.75" customHeight="1">
      <c r="A212" s="245">
        <v>52</v>
      </c>
      <c r="B212" s="78" t="s">
        <v>438</v>
      </c>
      <c r="C212" s="70" t="s">
        <v>439</v>
      </c>
      <c r="D212" s="296"/>
    </row>
    <row r="213" spans="1:4" ht="12.75" customHeight="1">
      <c r="A213" s="245">
        <v>53</v>
      </c>
      <c r="B213" s="78" t="s">
        <v>440</v>
      </c>
      <c r="C213" s="70" t="s">
        <v>441</v>
      </c>
      <c r="D213" s="296"/>
    </row>
    <row r="214" spans="1:4" ht="12.75" customHeight="1">
      <c r="A214" s="245">
        <v>54</v>
      </c>
      <c r="B214" s="78" t="s">
        <v>442</v>
      </c>
      <c r="C214" s="70" t="s">
        <v>443</v>
      </c>
      <c r="D214" s="296"/>
    </row>
    <row r="215" spans="1:4" ht="12.75" customHeight="1">
      <c r="A215" s="246">
        <v>55</v>
      </c>
      <c r="B215" s="75" t="s">
        <v>903</v>
      </c>
      <c r="C215" s="81" t="s">
        <v>444</v>
      </c>
      <c r="D215" s="297">
        <f>SUM(D210:D214)</f>
        <v>0</v>
      </c>
    </row>
    <row r="216" spans="1:4" ht="26.25" customHeight="1">
      <c r="A216" s="245">
        <v>56</v>
      </c>
      <c r="B216" s="78" t="s">
        <v>445</v>
      </c>
      <c r="C216" s="70" t="s">
        <v>446</v>
      </c>
      <c r="D216" s="296"/>
    </row>
    <row r="217" spans="1:4" ht="26.25" customHeight="1">
      <c r="A217" s="245">
        <v>57</v>
      </c>
      <c r="B217" s="73" t="s">
        <v>799</v>
      </c>
      <c r="C217" s="70" t="s">
        <v>448</v>
      </c>
      <c r="D217" s="296"/>
    </row>
    <row r="218" spans="1:4" ht="25.5" customHeight="1">
      <c r="A218" s="245">
        <v>58</v>
      </c>
      <c r="B218" s="78" t="s">
        <v>904</v>
      </c>
      <c r="C218" s="70" t="s">
        <v>450</v>
      </c>
      <c r="D218" s="296"/>
    </row>
    <row r="219" spans="1:4" ht="24" customHeight="1">
      <c r="A219" s="245">
        <v>59</v>
      </c>
      <c r="B219" s="78" t="s">
        <v>447</v>
      </c>
      <c r="C219" s="70" t="s">
        <v>741</v>
      </c>
      <c r="D219" s="296"/>
    </row>
    <row r="220" spans="1:4" ht="12.75" customHeight="1">
      <c r="A220" s="245">
        <v>60</v>
      </c>
      <c r="B220" s="78" t="s">
        <v>449</v>
      </c>
      <c r="C220" s="70" t="s">
        <v>742</v>
      </c>
      <c r="D220" s="296"/>
    </row>
    <row r="221" spans="1:4" ht="12.75" customHeight="1">
      <c r="A221" s="246">
        <v>61</v>
      </c>
      <c r="B221" s="75" t="s">
        <v>905</v>
      </c>
      <c r="C221" s="81" t="s">
        <v>451</v>
      </c>
      <c r="D221" s="297">
        <f>SUM(D216:D220)</f>
        <v>0</v>
      </c>
    </row>
    <row r="222" spans="1:4" ht="24.75" customHeight="1">
      <c r="A222" s="245">
        <v>62</v>
      </c>
      <c r="B222" s="78" t="s">
        <v>452</v>
      </c>
      <c r="C222" s="70" t="s">
        <v>453</v>
      </c>
      <c r="D222" s="296"/>
    </row>
    <row r="223" spans="1:4" ht="26.25" customHeight="1">
      <c r="A223" s="245">
        <v>63</v>
      </c>
      <c r="B223" s="73" t="s">
        <v>800</v>
      </c>
      <c r="C223" s="70" t="s">
        <v>455</v>
      </c>
      <c r="D223" s="296"/>
    </row>
    <row r="224" spans="1:4" ht="27.75" customHeight="1">
      <c r="A224" s="245">
        <v>64</v>
      </c>
      <c r="B224" s="73" t="s">
        <v>906</v>
      </c>
      <c r="C224" s="70" t="s">
        <v>457</v>
      </c>
      <c r="D224" s="296"/>
    </row>
    <row r="225" spans="1:4" ht="26.25" customHeight="1">
      <c r="A225" s="245">
        <v>65</v>
      </c>
      <c r="B225" s="73" t="s">
        <v>454</v>
      </c>
      <c r="C225" s="70" t="s">
        <v>743</v>
      </c>
      <c r="D225" s="296"/>
    </row>
    <row r="226" spans="1:4" ht="12.75" customHeight="1">
      <c r="A226" s="245">
        <v>66</v>
      </c>
      <c r="B226" s="220" t="s">
        <v>456</v>
      </c>
      <c r="C226" s="251" t="s">
        <v>744</v>
      </c>
      <c r="D226" s="298"/>
    </row>
    <row r="227" spans="1:4" ht="12.75" customHeight="1">
      <c r="A227" s="246">
        <v>67</v>
      </c>
      <c r="B227" s="252" t="s">
        <v>907</v>
      </c>
      <c r="C227" s="253" t="s">
        <v>458</v>
      </c>
      <c r="D227" s="303">
        <f>SUM(D222:D226)</f>
        <v>0</v>
      </c>
    </row>
    <row r="228" spans="1:4" ht="12.75" customHeight="1">
      <c r="A228" s="246">
        <v>68</v>
      </c>
      <c r="B228" s="254" t="s">
        <v>908</v>
      </c>
      <c r="C228" s="255" t="s">
        <v>459</v>
      </c>
      <c r="D228" s="304">
        <f>D173+D179+D193+D209+D215+D221+D227</f>
        <v>19089760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1094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/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/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38226737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38226737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>
        <v>446733892</v>
      </c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D259+D264+D267+D270+D275</f>
        <v>484960629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484960629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D228+D285</f>
        <v>504050389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9"/>
  <sheetViews>
    <sheetView zoomScalePageLayoutView="0" workbookViewId="0" topLeftCell="A58">
      <selection activeCell="A74" sqref="A74:A75"/>
    </sheetView>
  </sheetViews>
  <sheetFormatPr defaultColWidth="9.00390625" defaultRowHeight="12.75"/>
  <cols>
    <col min="1" max="1" width="60.875" style="0" customWidth="1"/>
    <col min="2" max="2" width="20.25390625" style="97" customWidth="1"/>
    <col min="3" max="3" width="18.00390625" style="97" customWidth="1"/>
    <col min="4" max="4" width="10.625" style="97" customWidth="1"/>
    <col min="5" max="6" width="11.125" style="0" customWidth="1"/>
  </cols>
  <sheetData>
    <row r="1" spans="1:7" ht="12.75">
      <c r="A1" t="s">
        <v>1017</v>
      </c>
      <c r="F1" s="109" t="s">
        <v>1073</v>
      </c>
      <c r="G1" s="189"/>
    </row>
    <row r="3" spans="1:6" ht="12.75">
      <c r="A3" s="394" t="s">
        <v>673</v>
      </c>
      <c r="B3" s="394"/>
      <c r="C3" s="394"/>
      <c r="D3" s="394"/>
      <c r="E3" s="394"/>
      <c r="F3" s="394"/>
    </row>
    <row r="4" spans="1:6" ht="12.75">
      <c r="A4" s="394" t="s">
        <v>1082</v>
      </c>
      <c r="B4" s="394"/>
      <c r="C4" s="394"/>
      <c r="D4" s="394"/>
      <c r="E4" s="394"/>
      <c r="F4" s="394"/>
    </row>
    <row r="6" spans="1:6" ht="68.25" customHeight="1">
      <c r="A6" s="15" t="s">
        <v>517</v>
      </c>
      <c r="B6" s="92" t="s">
        <v>856</v>
      </c>
      <c r="C6" s="92" t="s">
        <v>518</v>
      </c>
      <c r="D6" s="92" t="s">
        <v>519</v>
      </c>
      <c r="E6" s="3" t="s">
        <v>1029</v>
      </c>
      <c r="F6" s="92" t="s">
        <v>1030</v>
      </c>
    </row>
    <row r="7" spans="1:6" ht="15" customHeight="1">
      <c r="A7" s="6" t="s">
        <v>521</v>
      </c>
      <c r="B7" s="93"/>
      <c r="C7" s="93"/>
      <c r="D7" s="93"/>
      <c r="E7" s="14"/>
      <c r="F7" s="14"/>
    </row>
    <row r="8" spans="1:6" ht="12.75">
      <c r="A8" s="7" t="s">
        <v>991</v>
      </c>
      <c r="B8" s="94"/>
      <c r="C8" s="94"/>
      <c r="D8" s="94">
        <v>20000000</v>
      </c>
      <c r="E8" s="94">
        <v>20000000</v>
      </c>
      <c r="F8" s="94">
        <v>4952910</v>
      </c>
    </row>
    <row r="9" spans="1:6" ht="12.75">
      <c r="A9" s="7" t="s">
        <v>992</v>
      </c>
      <c r="B9" s="94">
        <v>700000</v>
      </c>
      <c r="C9" s="94"/>
      <c r="D9" s="94"/>
      <c r="E9" s="94">
        <v>700000</v>
      </c>
      <c r="F9" s="94">
        <v>700000</v>
      </c>
    </row>
    <row r="10" spans="1:6" ht="12.75">
      <c r="A10" s="7" t="s">
        <v>993</v>
      </c>
      <c r="B10" s="94"/>
      <c r="C10" s="94"/>
      <c r="D10" s="94"/>
      <c r="E10" s="94">
        <v>30000000</v>
      </c>
      <c r="F10" s="94">
        <v>13197800</v>
      </c>
    </row>
    <row r="11" spans="1:6" ht="12.75">
      <c r="A11" s="7" t="s">
        <v>994</v>
      </c>
      <c r="B11" s="94"/>
      <c r="C11" s="94"/>
      <c r="D11" s="94"/>
      <c r="E11" s="94">
        <v>10000000</v>
      </c>
      <c r="F11" s="94">
        <v>18900000</v>
      </c>
    </row>
    <row r="12" spans="1:6" ht="12.75">
      <c r="A12" s="7" t="s">
        <v>966</v>
      </c>
      <c r="B12" s="94">
        <v>1752000</v>
      </c>
      <c r="C12" s="94"/>
      <c r="D12" s="94"/>
      <c r="E12" s="94">
        <v>1752000</v>
      </c>
      <c r="F12" s="94">
        <v>565680</v>
      </c>
    </row>
    <row r="13" spans="1:6" ht="12.75">
      <c r="A13" s="274" t="s">
        <v>995</v>
      </c>
      <c r="B13" s="94"/>
      <c r="C13" s="94"/>
      <c r="D13" s="94"/>
      <c r="E13" s="94">
        <v>10300000</v>
      </c>
      <c r="F13" s="94">
        <v>1400000</v>
      </c>
    </row>
    <row r="14" spans="1:6" ht="12.75">
      <c r="A14" s="17" t="s">
        <v>522</v>
      </c>
      <c r="B14" s="94">
        <v>18913000</v>
      </c>
      <c r="C14" s="94"/>
      <c r="D14" s="94"/>
      <c r="E14" s="94">
        <v>18913000</v>
      </c>
      <c r="F14" s="94">
        <v>18913000</v>
      </c>
    </row>
    <row r="15" spans="1:6" ht="22.5">
      <c r="A15" s="17" t="s">
        <v>996</v>
      </c>
      <c r="B15" s="94">
        <v>8600000</v>
      </c>
      <c r="C15" s="94"/>
      <c r="D15" s="94"/>
      <c r="E15" s="94">
        <v>8600000</v>
      </c>
      <c r="F15" s="94">
        <v>8475697</v>
      </c>
    </row>
    <row r="16" spans="1:6" ht="12.75">
      <c r="A16" s="7" t="s">
        <v>997</v>
      </c>
      <c r="B16" s="94">
        <v>4000000</v>
      </c>
      <c r="C16" s="94"/>
      <c r="D16" s="94"/>
      <c r="E16" s="94">
        <v>4000000</v>
      </c>
      <c r="F16" s="94">
        <v>4000000</v>
      </c>
    </row>
    <row r="17" spans="1:6" ht="12.75">
      <c r="A17" s="7" t="s">
        <v>1014</v>
      </c>
      <c r="B17" s="94"/>
      <c r="C17" s="94"/>
      <c r="D17" s="94">
        <v>10000000</v>
      </c>
      <c r="E17" s="94">
        <v>10000000</v>
      </c>
      <c r="F17" s="94">
        <v>10000000</v>
      </c>
    </row>
    <row r="18" spans="1:6" ht="12.75">
      <c r="A18" s="274" t="s">
        <v>998</v>
      </c>
      <c r="B18" s="94">
        <v>4383000</v>
      </c>
      <c r="C18" s="94"/>
      <c r="D18" s="94"/>
      <c r="E18" s="94">
        <v>4383000</v>
      </c>
      <c r="F18" s="94">
        <v>0</v>
      </c>
    </row>
    <row r="19" spans="1:6" ht="12.75">
      <c r="A19" s="7" t="s">
        <v>961</v>
      </c>
      <c r="B19" s="94">
        <v>191000</v>
      </c>
      <c r="C19" s="94"/>
      <c r="D19" s="94"/>
      <c r="E19" s="94">
        <v>191000</v>
      </c>
      <c r="F19" s="94">
        <v>0</v>
      </c>
    </row>
    <row r="20" spans="1:6" ht="12.75">
      <c r="A20" s="7" t="s">
        <v>999</v>
      </c>
      <c r="B20" s="94">
        <v>191000</v>
      </c>
      <c r="C20" s="94"/>
      <c r="D20" s="94">
        <v>2809000</v>
      </c>
      <c r="E20" s="94">
        <v>3000000</v>
      </c>
      <c r="F20" s="94">
        <v>3000000</v>
      </c>
    </row>
    <row r="21" spans="1:6" ht="12.75">
      <c r="A21" s="7" t="s">
        <v>1000</v>
      </c>
      <c r="B21" s="94"/>
      <c r="C21" s="94"/>
      <c r="D21" s="94">
        <v>3600000</v>
      </c>
      <c r="E21" s="94">
        <v>3600000</v>
      </c>
      <c r="F21" s="94">
        <v>3600000</v>
      </c>
    </row>
    <row r="22" spans="1:6" ht="12.75">
      <c r="A22" s="7" t="s">
        <v>1001</v>
      </c>
      <c r="B22" s="94"/>
      <c r="C22" s="94"/>
      <c r="D22" s="94">
        <v>1800000</v>
      </c>
      <c r="E22" s="94">
        <v>1800000</v>
      </c>
      <c r="F22" s="94">
        <v>1800000</v>
      </c>
    </row>
    <row r="23" spans="1:6" ht="12.75">
      <c r="A23" s="7" t="s">
        <v>1002</v>
      </c>
      <c r="B23" s="94">
        <v>4457000</v>
      </c>
      <c r="C23" s="94"/>
      <c r="D23" s="94"/>
      <c r="E23" s="94">
        <v>4457000</v>
      </c>
      <c r="F23" s="94">
        <v>4457000</v>
      </c>
    </row>
    <row r="24" spans="1:6" ht="12.75">
      <c r="A24" s="7" t="s">
        <v>523</v>
      </c>
      <c r="B24" s="94"/>
      <c r="C24" s="94"/>
      <c r="D24" s="94">
        <v>2559000</v>
      </c>
      <c r="E24" s="94">
        <v>2559000</v>
      </c>
      <c r="F24" s="94">
        <v>2093208</v>
      </c>
    </row>
    <row r="25" spans="1:6" ht="12.75">
      <c r="A25" s="7" t="s">
        <v>524</v>
      </c>
      <c r="B25" s="94"/>
      <c r="C25" s="94"/>
      <c r="D25" s="94">
        <v>1300000</v>
      </c>
      <c r="E25" s="94">
        <v>1300000</v>
      </c>
      <c r="F25" s="94">
        <v>1300000</v>
      </c>
    </row>
    <row r="26" spans="1:6" ht="12.75">
      <c r="A26" s="7" t="s">
        <v>525</v>
      </c>
      <c r="B26" s="94"/>
      <c r="C26" s="94"/>
      <c r="D26" s="94">
        <v>300000</v>
      </c>
      <c r="E26" s="94">
        <v>300000</v>
      </c>
      <c r="F26" s="94">
        <v>300000</v>
      </c>
    </row>
    <row r="27" spans="1:6" ht="12.75">
      <c r="A27" s="7" t="s">
        <v>1065</v>
      </c>
      <c r="B27" s="94"/>
      <c r="C27" s="94"/>
      <c r="D27" s="94"/>
      <c r="E27" s="94"/>
      <c r="F27" s="94">
        <v>465792</v>
      </c>
    </row>
    <row r="28" spans="1:8" ht="12.75">
      <c r="A28" s="7" t="s">
        <v>1003</v>
      </c>
      <c r="B28" s="94"/>
      <c r="C28" s="94"/>
      <c r="D28" s="94">
        <v>49000</v>
      </c>
      <c r="E28" s="94">
        <v>49000</v>
      </c>
      <c r="F28" s="94">
        <v>49000</v>
      </c>
      <c r="H28" s="197"/>
    </row>
    <row r="29" spans="1:8" ht="12.75">
      <c r="A29" s="7" t="s">
        <v>1005</v>
      </c>
      <c r="B29" s="94"/>
      <c r="C29" s="94"/>
      <c r="D29" s="94">
        <v>60000</v>
      </c>
      <c r="E29" s="94">
        <v>60000</v>
      </c>
      <c r="F29" s="94">
        <v>60000</v>
      </c>
      <c r="H29" s="197"/>
    </row>
    <row r="30" spans="1:8" ht="12.75">
      <c r="A30" s="7" t="s">
        <v>1006</v>
      </c>
      <c r="B30" s="94"/>
      <c r="C30" s="94"/>
      <c r="D30" s="94">
        <v>132000</v>
      </c>
      <c r="E30" s="94">
        <v>132000</v>
      </c>
      <c r="F30" s="94">
        <v>132000</v>
      </c>
      <c r="H30" s="197"/>
    </row>
    <row r="31" spans="1:8" ht="12.75">
      <c r="A31" s="7" t="s">
        <v>1004</v>
      </c>
      <c r="B31" s="94"/>
      <c r="C31" s="94"/>
      <c r="D31" s="94">
        <v>76000</v>
      </c>
      <c r="E31" s="94">
        <v>76000</v>
      </c>
      <c r="F31" s="94">
        <v>76000</v>
      </c>
      <c r="H31" s="197"/>
    </row>
    <row r="32" spans="1:8" ht="12.75">
      <c r="A32" s="7" t="s">
        <v>526</v>
      </c>
      <c r="B32" s="94"/>
      <c r="C32" s="94"/>
      <c r="D32" s="94">
        <v>345000</v>
      </c>
      <c r="E32" s="94">
        <v>345000</v>
      </c>
      <c r="F32" s="94">
        <v>345000</v>
      </c>
      <c r="H32" s="197"/>
    </row>
    <row r="33" spans="1:8" ht="12.75">
      <c r="A33" s="7" t="s">
        <v>1018</v>
      </c>
      <c r="B33" s="94"/>
      <c r="C33" s="94"/>
      <c r="D33" s="94"/>
      <c r="E33" s="94">
        <v>2480000</v>
      </c>
      <c r="F33" s="94">
        <v>0</v>
      </c>
      <c r="H33" s="197"/>
    </row>
    <row r="34" spans="1:8" ht="12.75">
      <c r="A34" s="7" t="s">
        <v>1066</v>
      </c>
      <c r="B34" s="94"/>
      <c r="C34" s="94"/>
      <c r="D34" s="94"/>
      <c r="E34" s="94"/>
      <c r="F34" s="94">
        <v>1180000</v>
      </c>
      <c r="H34" s="197"/>
    </row>
    <row r="35" spans="1:8" ht="12.75">
      <c r="A35" s="7" t="s">
        <v>1031</v>
      </c>
      <c r="B35" s="94"/>
      <c r="C35" s="94"/>
      <c r="D35" s="94"/>
      <c r="E35" s="94"/>
      <c r="F35" s="94">
        <v>635000</v>
      </c>
      <c r="H35" s="197"/>
    </row>
    <row r="36" spans="1:8" ht="12.75">
      <c r="A36" s="7" t="s">
        <v>1067</v>
      </c>
      <c r="B36" s="94"/>
      <c r="C36" s="94"/>
      <c r="D36" s="94"/>
      <c r="E36" s="94"/>
      <c r="F36" s="94">
        <v>1000000</v>
      </c>
      <c r="H36" s="197"/>
    </row>
    <row r="37" spans="1:8" ht="12.75">
      <c r="A37" s="7" t="s">
        <v>1068</v>
      </c>
      <c r="B37" s="94"/>
      <c r="C37" s="94"/>
      <c r="D37" s="94"/>
      <c r="E37" s="94"/>
      <c r="F37" s="94">
        <v>14344400</v>
      </c>
      <c r="H37" s="197"/>
    </row>
    <row r="38" spans="1:8" ht="12.75">
      <c r="A38" s="7" t="s">
        <v>1069</v>
      </c>
      <c r="B38" s="94"/>
      <c r="C38" s="94"/>
      <c r="D38" s="94"/>
      <c r="E38" s="94"/>
      <c r="F38" s="94">
        <v>736600</v>
      </c>
      <c r="H38" s="197"/>
    </row>
    <row r="39" spans="1:8" ht="12.75">
      <c r="A39" s="7" t="s">
        <v>1070</v>
      </c>
      <c r="B39" s="94"/>
      <c r="C39" s="94"/>
      <c r="D39" s="94"/>
      <c r="E39" s="94"/>
      <c r="F39" s="94">
        <v>996950</v>
      </c>
      <c r="H39" s="197"/>
    </row>
    <row r="40" spans="1:8" ht="12.75">
      <c r="A40" s="7" t="s">
        <v>1071</v>
      </c>
      <c r="B40" s="94"/>
      <c r="C40" s="94"/>
      <c r="D40" s="94"/>
      <c r="E40" s="94"/>
      <c r="F40" s="94">
        <v>1524000</v>
      </c>
      <c r="H40" s="197"/>
    </row>
    <row r="41" spans="1:8" ht="12.75">
      <c r="A41" s="7" t="s">
        <v>551</v>
      </c>
      <c r="B41" s="94"/>
      <c r="C41" s="94"/>
      <c r="D41" s="94"/>
      <c r="E41" s="94"/>
      <c r="F41" s="94">
        <v>4094954</v>
      </c>
      <c r="H41" s="197"/>
    </row>
    <row r="42" spans="1:8" ht="12.75">
      <c r="A42" s="7" t="s">
        <v>1088</v>
      </c>
      <c r="B42" s="94"/>
      <c r="C42" s="94"/>
      <c r="D42" s="94"/>
      <c r="E42" s="94"/>
      <c r="F42" s="94">
        <v>1297559</v>
      </c>
      <c r="H42" s="197"/>
    </row>
    <row r="43" spans="1:8" ht="12.75">
      <c r="A43" s="7" t="s">
        <v>1089</v>
      </c>
      <c r="B43" s="94"/>
      <c r="C43" s="94"/>
      <c r="D43" s="94"/>
      <c r="E43" s="94"/>
      <c r="F43" s="94">
        <v>76200</v>
      </c>
      <c r="H43" s="197"/>
    </row>
    <row r="44" spans="1:6" s="90" customFormat="1" ht="12.75">
      <c r="A44" s="56" t="s">
        <v>92</v>
      </c>
      <c r="B44" s="37">
        <f>SUM(B8:B32)</f>
        <v>43187000</v>
      </c>
      <c r="C44" s="37">
        <f>SUM(C8:C32)</f>
        <v>0</v>
      </c>
      <c r="D44" s="37">
        <f>SUM(D8:D32)</f>
        <v>43030000</v>
      </c>
      <c r="E44" s="37">
        <f>SUM(E8:E33)</f>
        <v>138997000</v>
      </c>
      <c r="F44" s="37">
        <f>SUM(F8:F43)</f>
        <v>124668750</v>
      </c>
    </row>
    <row r="45" spans="1:6" ht="12.75">
      <c r="A45" s="7" t="s">
        <v>527</v>
      </c>
      <c r="B45" s="94"/>
      <c r="C45" s="94"/>
      <c r="D45" s="94"/>
      <c r="E45" s="94"/>
      <c r="F45" s="94"/>
    </row>
    <row r="46" spans="1:6" ht="12.75">
      <c r="A46" s="7" t="s">
        <v>528</v>
      </c>
      <c r="B46" s="94"/>
      <c r="C46" s="94"/>
      <c r="D46" s="94">
        <v>2000000</v>
      </c>
      <c r="E46" s="94">
        <v>2000000</v>
      </c>
      <c r="F46" s="94">
        <v>3680000</v>
      </c>
    </row>
    <row r="47" spans="1:6" ht="12.75">
      <c r="A47" s="7" t="s">
        <v>529</v>
      </c>
      <c r="B47" s="94"/>
      <c r="C47" s="94"/>
      <c r="D47" s="94">
        <v>1000000</v>
      </c>
      <c r="E47" s="94">
        <v>1000000</v>
      </c>
      <c r="F47" s="94">
        <v>1000000</v>
      </c>
    </row>
    <row r="48" spans="1:6" ht="12.75">
      <c r="A48" s="7" t="s">
        <v>530</v>
      </c>
      <c r="B48" s="94"/>
      <c r="C48" s="94"/>
      <c r="D48" s="94">
        <v>3000000</v>
      </c>
      <c r="E48" s="94">
        <v>3000000</v>
      </c>
      <c r="F48" s="94">
        <v>3000000</v>
      </c>
    </row>
    <row r="49" spans="1:6" ht="12.75">
      <c r="A49" s="7" t="s">
        <v>531</v>
      </c>
      <c r="B49" s="94"/>
      <c r="C49" s="94"/>
      <c r="D49" s="94">
        <v>800000</v>
      </c>
      <c r="E49" s="94">
        <v>800000</v>
      </c>
      <c r="F49" s="94">
        <v>800000</v>
      </c>
    </row>
    <row r="50" spans="1:6" ht="12.75">
      <c r="A50" s="7" t="s">
        <v>532</v>
      </c>
      <c r="B50" s="94"/>
      <c r="C50" s="94"/>
      <c r="D50" s="94">
        <v>1000000</v>
      </c>
      <c r="E50" s="94">
        <v>1000000</v>
      </c>
      <c r="F50" s="94">
        <v>1000000</v>
      </c>
    </row>
    <row r="51" spans="1:6" ht="22.5">
      <c r="A51" s="7" t="s">
        <v>533</v>
      </c>
      <c r="B51" s="94"/>
      <c r="C51" s="94"/>
      <c r="D51" s="94">
        <v>2000000</v>
      </c>
      <c r="E51" s="94">
        <v>2000000</v>
      </c>
      <c r="F51" s="94">
        <v>2000000</v>
      </c>
    </row>
    <row r="52" spans="1:6" s="97" customFormat="1" ht="12.75">
      <c r="A52" s="274" t="s">
        <v>878</v>
      </c>
      <c r="B52" s="94"/>
      <c r="C52" s="94"/>
      <c r="D52" s="94">
        <v>2750000</v>
      </c>
      <c r="E52" s="94">
        <v>2750000</v>
      </c>
      <c r="F52" s="94">
        <v>2749632</v>
      </c>
    </row>
    <row r="53" spans="1:6" s="97" customFormat="1" ht="12.75">
      <c r="A53" s="274" t="s">
        <v>878</v>
      </c>
      <c r="B53" s="94"/>
      <c r="C53" s="94"/>
      <c r="D53" s="94"/>
      <c r="E53" s="94"/>
      <c r="F53" s="94">
        <v>800250</v>
      </c>
    </row>
    <row r="54" spans="1:6" s="97" customFormat="1" ht="12.75">
      <c r="A54" s="274" t="s">
        <v>872</v>
      </c>
      <c r="B54" s="94"/>
      <c r="C54" s="94"/>
      <c r="D54" s="94">
        <v>2000000</v>
      </c>
      <c r="E54" s="94">
        <v>2000000</v>
      </c>
      <c r="F54" s="94">
        <v>1978645</v>
      </c>
    </row>
    <row r="55" spans="1:6" s="97" customFormat="1" ht="12.75">
      <c r="A55" s="274" t="s">
        <v>868</v>
      </c>
      <c r="B55" s="94"/>
      <c r="C55" s="94"/>
      <c r="D55" s="94">
        <v>200000</v>
      </c>
      <c r="E55" s="94">
        <v>200000</v>
      </c>
      <c r="F55" s="94">
        <v>200000</v>
      </c>
    </row>
    <row r="56" spans="1:6" s="97" customFormat="1" ht="12.75">
      <c r="A56" s="274" t="s">
        <v>869</v>
      </c>
      <c r="B56" s="94"/>
      <c r="C56" s="94"/>
      <c r="D56" s="94">
        <v>1700000</v>
      </c>
      <c r="E56" s="94">
        <v>1700000</v>
      </c>
      <c r="F56" s="94">
        <v>1699999</v>
      </c>
    </row>
    <row r="57" spans="1:6" s="97" customFormat="1" ht="12.75">
      <c r="A57" s="274" t="s">
        <v>1090</v>
      </c>
      <c r="B57" s="94"/>
      <c r="C57" s="94"/>
      <c r="D57" s="94"/>
      <c r="E57" s="94"/>
      <c r="F57" s="94">
        <v>3000000</v>
      </c>
    </row>
    <row r="58" spans="1:6" s="97" customFormat="1" ht="12.75">
      <c r="A58" s="274" t="s">
        <v>867</v>
      </c>
      <c r="B58" s="94"/>
      <c r="C58" s="94"/>
      <c r="D58" s="94">
        <v>1500000</v>
      </c>
      <c r="E58" s="94">
        <v>1500000</v>
      </c>
      <c r="F58" s="94">
        <v>1500000</v>
      </c>
    </row>
    <row r="59" spans="1:6" s="97" customFormat="1" ht="12.75">
      <c r="A59" s="274" t="s">
        <v>877</v>
      </c>
      <c r="B59" s="94"/>
      <c r="C59" s="94"/>
      <c r="D59" s="94">
        <v>3000000</v>
      </c>
      <c r="E59" s="94">
        <v>3000000</v>
      </c>
      <c r="F59" s="94">
        <v>3000000</v>
      </c>
    </row>
    <row r="60" spans="1:6" s="97" customFormat="1" ht="12.75">
      <c r="A60" s="274" t="s">
        <v>879</v>
      </c>
      <c r="B60" s="94"/>
      <c r="C60" s="94"/>
      <c r="D60" s="94">
        <v>14500000</v>
      </c>
      <c r="E60" s="94">
        <v>14500000</v>
      </c>
      <c r="F60" s="94">
        <v>14500000</v>
      </c>
    </row>
    <row r="61" spans="1:6" s="97" customFormat="1" ht="12.75">
      <c r="A61" s="274" t="s">
        <v>1032</v>
      </c>
      <c r="B61" s="94"/>
      <c r="C61" s="94"/>
      <c r="D61" s="94"/>
      <c r="E61" s="94"/>
      <c r="F61" s="94">
        <v>30388631</v>
      </c>
    </row>
    <row r="62" spans="1:6" s="97" customFormat="1" ht="12.75">
      <c r="A62" s="274" t="s">
        <v>1091</v>
      </c>
      <c r="B62" s="94"/>
      <c r="C62" s="94"/>
      <c r="D62" s="94"/>
      <c r="E62" s="94"/>
      <c r="F62" s="94">
        <v>160000</v>
      </c>
    </row>
    <row r="63" spans="1:6" s="90" customFormat="1" ht="12.75">
      <c r="A63" s="56" t="s">
        <v>503</v>
      </c>
      <c r="B63" s="37">
        <f>SUM(B45:B60)</f>
        <v>0</v>
      </c>
      <c r="C63" s="37">
        <f>SUM(C45:C60)</f>
        <v>0</v>
      </c>
      <c r="D63" s="37">
        <f>SUM(D45:D60)</f>
        <v>35450000</v>
      </c>
      <c r="E63" s="37">
        <f>SUM(E45:E60)</f>
        <v>35450000</v>
      </c>
      <c r="F63" s="37">
        <f>SUM(F45:F62)</f>
        <v>71457157</v>
      </c>
    </row>
    <row r="64" spans="1:6" ht="12.75">
      <c r="A64" s="5" t="s">
        <v>534</v>
      </c>
      <c r="B64" s="95">
        <f>B44+B63</f>
        <v>43187000</v>
      </c>
      <c r="C64" s="95">
        <f>C44+C63</f>
        <v>0</v>
      </c>
      <c r="D64" s="95">
        <f>D44+D63</f>
        <v>78480000</v>
      </c>
      <c r="E64" s="61">
        <f>E44+E63</f>
        <v>174447000</v>
      </c>
      <c r="F64" s="61">
        <f>F44+F63</f>
        <v>196125907</v>
      </c>
    </row>
    <row r="65" spans="1:7" s="1" customFormat="1" ht="14.25" customHeight="1">
      <c r="A65" s="6" t="s">
        <v>535</v>
      </c>
      <c r="B65" s="95"/>
      <c r="C65" s="95"/>
      <c r="D65" s="95"/>
      <c r="E65" s="95"/>
      <c r="F65" s="95"/>
      <c r="G65" s="16"/>
    </row>
    <row r="66" spans="1:6" ht="15" customHeight="1">
      <c r="A66" s="7" t="s">
        <v>536</v>
      </c>
      <c r="B66" s="94"/>
      <c r="C66" s="94"/>
      <c r="D66" s="94"/>
      <c r="E66" s="94">
        <v>5000000</v>
      </c>
      <c r="F66" s="94">
        <v>5000000</v>
      </c>
    </row>
    <row r="67" spans="1:6" s="12" customFormat="1" ht="13.5" customHeight="1">
      <c r="A67" s="4" t="s">
        <v>537</v>
      </c>
      <c r="B67" s="94"/>
      <c r="C67" s="94"/>
      <c r="D67" s="94"/>
      <c r="E67" s="94">
        <v>500000</v>
      </c>
      <c r="F67" s="94">
        <v>500000</v>
      </c>
    </row>
    <row r="68" spans="1:6" ht="12.75">
      <c r="A68" s="4" t="s">
        <v>538</v>
      </c>
      <c r="B68" s="94"/>
      <c r="C68" s="94"/>
      <c r="D68" s="94"/>
      <c r="E68" s="94">
        <v>10000000</v>
      </c>
      <c r="F68" s="94">
        <v>10000000</v>
      </c>
    </row>
    <row r="69" spans="1:6" ht="12.75">
      <c r="A69" s="18" t="s">
        <v>539</v>
      </c>
      <c r="B69" s="94"/>
      <c r="C69" s="94"/>
      <c r="D69" s="94"/>
      <c r="E69" s="94">
        <v>1000000</v>
      </c>
      <c r="F69" s="94">
        <v>1000000</v>
      </c>
    </row>
    <row r="70" spans="1:6" ht="12.75">
      <c r="A70" s="4" t="s">
        <v>540</v>
      </c>
      <c r="B70" s="94"/>
      <c r="C70" s="94"/>
      <c r="D70" s="94"/>
      <c r="E70" s="94">
        <v>15000000</v>
      </c>
      <c r="F70" s="94">
        <v>23000000</v>
      </c>
    </row>
    <row r="71" spans="1:6" ht="12.75">
      <c r="A71" s="4" t="s">
        <v>541</v>
      </c>
      <c r="B71" s="94"/>
      <c r="C71" s="94"/>
      <c r="D71" s="94"/>
      <c r="E71" s="94">
        <v>0</v>
      </c>
      <c r="F71" s="94">
        <v>0</v>
      </c>
    </row>
    <row r="72" spans="1:6" ht="12.75">
      <c r="A72" s="4" t="s">
        <v>940</v>
      </c>
      <c r="B72" s="94"/>
      <c r="C72" s="94"/>
      <c r="D72" s="94"/>
      <c r="E72" s="94">
        <v>2000000</v>
      </c>
      <c r="F72" s="94">
        <v>2000000</v>
      </c>
    </row>
    <row r="73" spans="1:6" ht="12.75">
      <c r="A73" s="4" t="s">
        <v>1072</v>
      </c>
      <c r="B73" s="94"/>
      <c r="C73" s="94"/>
      <c r="D73" s="94"/>
      <c r="E73" s="94"/>
      <c r="F73" s="94">
        <v>2895600</v>
      </c>
    </row>
    <row r="74" spans="1:6" ht="12.75">
      <c r="A74" s="4" t="s">
        <v>1092</v>
      </c>
      <c r="B74" s="94"/>
      <c r="C74" s="94"/>
      <c r="D74" s="94"/>
      <c r="E74" s="94"/>
      <c r="F74" s="94">
        <v>1657500</v>
      </c>
    </row>
    <row r="75" spans="1:6" ht="12.75">
      <c r="A75" s="4" t="s">
        <v>1093</v>
      </c>
      <c r="B75" s="94"/>
      <c r="C75" s="94"/>
      <c r="D75" s="94"/>
      <c r="E75" s="94"/>
      <c r="F75" s="94">
        <v>336550</v>
      </c>
    </row>
    <row r="76" spans="1:6" ht="12.75">
      <c r="A76" s="56" t="s">
        <v>92</v>
      </c>
      <c r="B76" s="94">
        <f>SUM(B66:B71)</f>
        <v>0</v>
      </c>
      <c r="C76" s="94">
        <f>SUM(C66:C71)</f>
        <v>0</v>
      </c>
      <c r="D76" s="94">
        <f>SUM(D66:D71)</f>
        <v>0</v>
      </c>
      <c r="E76" s="94">
        <f>SUM(E66:E72)</f>
        <v>33500000</v>
      </c>
      <c r="F76" s="94">
        <f>SUM(F66:F75)</f>
        <v>46389650</v>
      </c>
    </row>
    <row r="77" spans="1:6" ht="12.75">
      <c r="A77" s="4" t="s">
        <v>542</v>
      </c>
      <c r="B77" s="94"/>
      <c r="C77" s="94"/>
      <c r="D77" s="94"/>
      <c r="E77" s="94">
        <v>3756000</v>
      </c>
      <c r="F77" s="94">
        <v>3756000</v>
      </c>
    </row>
    <row r="78" spans="1:6" ht="12.75">
      <c r="A78" s="274" t="s">
        <v>869</v>
      </c>
      <c r="B78" s="94"/>
      <c r="C78" s="94"/>
      <c r="D78" s="94"/>
      <c r="E78" s="94"/>
      <c r="F78" s="94">
        <v>1</v>
      </c>
    </row>
    <row r="79" spans="1:6" ht="12.75">
      <c r="A79" s="56" t="s">
        <v>503</v>
      </c>
      <c r="B79" s="94">
        <f>SUM(B77)</f>
        <v>0</v>
      </c>
      <c r="C79" s="94">
        <f>SUM(C77)</f>
        <v>0</v>
      </c>
      <c r="D79" s="94">
        <f>SUM(D77)</f>
        <v>0</v>
      </c>
      <c r="E79" s="94">
        <f>SUM(E77:E77)</f>
        <v>3756000</v>
      </c>
      <c r="F79" s="94">
        <f>SUM(F77:F78)</f>
        <v>3756001</v>
      </c>
    </row>
    <row r="80" spans="1:6" ht="12.75">
      <c r="A80" s="9" t="s">
        <v>543</v>
      </c>
      <c r="B80" s="61">
        <f>B76+B79</f>
        <v>0</v>
      </c>
      <c r="C80" s="61">
        <f>C76+C79</f>
        <v>0</v>
      </c>
      <c r="D80" s="61">
        <f>D76+D79</f>
        <v>0</v>
      </c>
      <c r="E80" s="61">
        <f>E76+E79</f>
        <v>37256000</v>
      </c>
      <c r="F80" s="61">
        <f>F76+F79</f>
        <v>50145651</v>
      </c>
    </row>
    <row r="81" spans="1:6" s="1" customFormat="1" ht="15" customHeight="1">
      <c r="A81" s="87" t="s">
        <v>544</v>
      </c>
      <c r="B81" s="95"/>
      <c r="C81" s="95"/>
      <c r="D81" s="95"/>
      <c r="E81" s="95"/>
      <c r="F81" s="95"/>
    </row>
    <row r="82" spans="1:6" s="1" customFormat="1" ht="12.75" customHeight="1">
      <c r="A82" s="4" t="s">
        <v>545</v>
      </c>
      <c r="B82" s="36"/>
      <c r="C82" s="36"/>
      <c r="D82" s="36">
        <v>4000000</v>
      </c>
      <c r="E82" s="36">
        <v>4000000</v>
      </c>
      <c r="F82" s="36">
        <v>3663450</v>
      </c>
    </row>
    <row r="83" spans="1:6" s="1" customFormat="1" ht="12.75" customHeight="1">
      <c r="A83" s="4" t="s">
        <v>546</v>
      </c>
      <c r="B83" s="94"/>
      <c r="C83" s="94"/>
      <c r="D83" s="94">
        <v>3000000</v>
      </c>
      <c r="E83" s="94">
        <v>3000000</v>
      </c>
      <c r="F83" s="94">
        <v>579080</v>
      </c>
    </row>
    <row r="84" spans="1:6" s="1" customFormat="1" ht="12.75" customHeight="1">
      <c r="A84" s="7" t="s">
        <v>548</v>
      </c>
      <c r="B84" s="94"/>
      <c r="C84" s="94"/>
      <c r="D84" s="94">
        <v>10000000</v>
      </c>
      <c r="E84" s="94">
        <v>10000000</v>
      </c>
      <c r="F84" s="94">
        <v>5283762</v>
      </c>
    </row>
    <row r="85" spans="1:6" s="1" customFormat="1" ht="12.75" customHeight="1">
      <c r="A85" s="7" t="s">
        <v>1007</v>
      </c>
      <c r="B85" s="94">
        <v>880000</v>
      </c>
      <c r="C85" s="94">
        <v>25746000</v>
      </c>
      <c r="D85" s="94"/>
      <c r="E85" s="36">
        <v>26626000</v>
      </c>
      <c r="F85" s="36">
        <v>26626000</v>
      </c>
    </row>
    <row r="86" spans="1:6" s="1" customFormat="1" ht="12.75" customHeight="1">
      <c r="A86" s="7" t="s">
        <v>549</v>
      </c>
      <c r="B86" s="94"/>
      <c r="C86" s="94"/>
      <c r="D86" s="94"/>
      <c r="E86" s="36"/>
      <c r="F86" s="36">
        <v>47424000</v>
      </c>
    </row>
    <row r="87" spans="1:6" s="1" customFormat="1" ht="12.75" customHeight="1">
      <c r="A87" s="7" t="s">
        <v>550</v>
      </c>
      <c r="B87" s="94"/>
      <c r="C87" s="94"/>
      <c r="D87" s="94">
        <v>2000000</v>
      </c>
      <c r="E87" s="94">
        <v>2000000</v>
      </c>
      <c r="F87" s="94">
        <v>57321</v>
      </c>
    </row>
    <row r="88" spans="1:6" s="1" customFormat="1" ht="12.75" customHeight="1">
      <c r="A88" s="7" t="s">
        <v>551</v>
      </c>
      <c r="B88" s="94"/>
      <c r="C88" s="94">
        <v>3000000</v>
      </c>
      <c r="D88" s="94">
        <v>1250000</v>
      </c>
      <c r="E88" s="36">
        <v>4250000</v>
      </c>
      <c r="F88" s="36">
        <v>155046</v>
      </c>
    </row>
    <row r="89" spans="1:6" ht="12.75" customHeight="1">
      <c r="A89" s="7" t="s">
        <v>946</v>
      </c>
      <c r="B89" s="94"/>
      <c r="C89" s="94">
        <v>17647000</v>
      </c>
      <c r="D89" s="94">
        <v>1353000</v>
      </c>
      <c r="E89" s="94">
        <v>19000000</v>
      </c>
      <c r="F89" s="94">
        <v>19000000</v>
      </c>
    </row>
    <row r="90" spans="1:6" ht="12.75" customHeight="1">
      <c r="A90" s="274" t="s">
        <v>998</v>
      </c>
      <c r="B90" s="94"/>
      <c r="C90" s="94"/>
      <c r="D90" s="94"/>
      <c r="E90" s="94"/>
      <c r="F90" s="94">
        <v>4383000</v>
      </c>
    </row>
    <row r="91" spans="1:6" s="90" customFormat="1" ht="12.75" customHeight="1">
      <c r="A91" s="27" t="s">
        <v>92</v>
      </c>
      <c r="B91" s="37">
        <f>SUM(B82:B89)</f>
        <v>880000</v>
      </c>
      <c r="C91" s="37">
        <f>SUM(C82:C89)</f>
        <v>46393000</v>
      </c>
      <c r="D91" s="37">
        <f>SUM(D82:D89)</f>
        <v>21603000</v>
      </c>
      <c r="E91" s="37">
        <f>SUM(E82:E89)</f>
        <v>68876000</v>
      </c>
      <c r="F91" s="37">
        <f>SUM(F82:F90)</f>
        <v>107171659</v>
      </c>
    </row>
    <row r="92" spans="1:6" s="218" customFormat="1" ht="12.75" customHeight="1">
      <c r="A92" s="18" t="s">
        <v>1033</v>
      </c>
      <c r="B92" s="36"/>
      <c r="C92" s="36"/>
      <c r="D92" s="36"/>
      <c r="E92" s="36"/>
      <c r="F92" s="36">
        <v>278892</v>
      </c>
    </row>
    <row r="93" spans="1:6" s="97" customFormat="1" ht="12.75">
      <c r="A93" s="315" t="s">
        <v>880</v>
      </c>
      <c r="B93" s="94"/>
      <c r="C93" s="94"/>
      <c r="D93" s="94">
        <v>3000000</v>
      </c>
      <c r="E93" s="94">
        <v>3000000</v>
      </c>
      <c r="F93" s="94">
        <v>3000000</v>
      </c>
    </row>
    <row r="94" spans="1:6" s="97" customFormat="1" ht="12.75">
      <c r="A94" s="315" t="s">
        <v>881</v>
      </c>
      <c r="B94" s="94"/>
      <c r="C94" s="94"/>
      <c r="D94" s="94">
        <v>1000000</v>
      </c>
      <c r="E94" s="94">
        <v>1000000</v>
      </c>
      <c r="F94" s="94">
        <v>1000000</v>
      </c>
    </row>
    <row r="95" spans="1:6" s="97" customFormat="1" ht="12.75">
      <c r="A95" s="315" t="s">
        <v>547</v>
      </c>
      <c r="B95" s="94"/>
      <c r="C95" s="94"/>
      <c r="D95" s="94">
        <v>3000000</v>
      </c>
      <c r="E95" s="94">
        <v>3000000</v>
      </c>
      <c r="F95" s="94">
        <v>3000368</v>
      </c>
    </row>
    <row r="96" spans="1:6" s="90" customFormat="1" ht="12.75">
      <c r="A96" s="91" t="s">
        <v>503</v>
      </c>
      <c r="B96" s="37">
        <f>SUM(B93:B95)</f>
        <v>0</v>
      </c>
      <c r="C96" s="37">
        <f>SUM(C93:C95)</f>
        <v>0</v>
      </c>
      <c r="D96" s="37">
        <f>SUM(D93:D95)</f>
        <v>7000000</v>
      </c>
      <c r="E96" s="37">
        <f>SUM(E93:E95)</f>
        <v>7000000</v>
      </c>
      <c r="F96" s="37">
        <f>SUM(F92:F95)</f>
        <v>7279260</v>
      </c>
    </row>
    <row r="97" spans="1:6" ht="12.75">
      <c r="A97" s="5" t="s">
        <v>552</v>
      </c>
      <c r="B97" s="61">
        <f>B91+B96</f>
        <v>880000</v>
      </c>
      <c r="C97" s="61">
        <f>C91+C96</f>
        <v>46393000</v>
      </c>
      <c r="D97" s="61">
        <f>D91+D96</f>
        <v>28603000</v>
      </c>
      <c r="E97" s="61">
        <f>E91+E96</f>
        <v>75876000</v>
      </c>
      <c r="F97" s="61">
        <f>F91+F96</f>
        <v>114450919</v>
      </c>
    </row>
    <row r="98" spans="1:6" ht="12.75">
      <c r="A98" s="5" t="s">
        <v>584</v>
      </c>
      <c r="B98" s="61">
        <f>B44+B76+B91</f>
        <v>44067000</v>
      </c>
      <c r="C98" s="61">
        <f>C44+C76+C91</f>
        <v>46393000</v>
      </c>
      <c r="D98" s="61">
        <f>D44+D76+D91</f>
        <v>64633000</v>
      </c>
      <c r="E98" s="61">
        <f>E44+E76+E91</f>
        <v>241373000</v>
      </c>
      <c r="F98" s="61">
        <f>F44+F76+F91</f>
        <v>278230059</v>
      </c>
    </row>
    <row r="99" spans="1:6" ht="12.75">
      <c r="A99" s="5" t="s">
        <v>585</v>
      </c>
      <c r="B99" s="61">
        <f>B63+B96</f>
        <v>0</v>
      </c>
      <c r="C99" s="61">
        <f>C63+C96</f>
        <v>0</v>
      </c>
      <c r="D99" s="61">
        <f>D63+D96</f>
        <v>42450000</v>
      </c>
      <c r="E99" s="61">
        <f>E63+E79+E96</f>
        <v>46206000</v>
      </c>
      <c r="F99" s="61">
        <f>F63+F79+F96</f>
        <v>82492418</v>
      </c>
    </row>
    <row r="100" spans="1:6" ht="16.5" customHeight="1">
      <c r="A100" s="5" t="s">
        <v>553</v>
      </c>
      <c r="B100" s="61">
        <f>B64+B80+B97</f>
        <v>44067000</v>
      </c>
      <c r="C100" s="61">
        <f>C64+C80+C97</f>
        <v>46393000</v>
      </c>
      <c r="D100" s="61">
        <f>D64+D80+D97</f>
        <v>107083000</v>
      </c>
      <c r="E100" s="61">
        <f>E64+E80+E97</f>
        <v>287579000</v>
      </c>
      <c r="F100" s="61">
        <f>F64+F80+F97</f>
        <v>360722477</v>
      </c>
    </row>
    <row r="101" spans="1:6" ht="14.25" customHeight="1">
      <c r="A101" s="7" t="s">
        <v>554</v>
      </c>
      <c r="B101" s="95"/>
      <c r="C101" s="95"/>
      <c r="D101" s="36">
        <v>15000000</v>
      </c>
      <c r="E101" s="95">
        <v>15000000</v>
      </c>
      <c r="F101" s="95">
        <v>15000000</v>
      </c>
    </row>
    <row r="102" spans="1:6" s="89" customFormat="1" ht="12.75">
      <c r="A102" s="20" t="s">
        <v>555</v>
      </c>
      <c r="B102" s="61">
        <f>B101</f>
        <v>0</v>
      </c>
      <c r="C102" s="61">
        <f>C101</f>
        <v>0</v>
      </c>
      <c r="D102" s="61">
        <f>D101</f>
        <v>15000000</v>
      </c>
      <c r="E102" s="61">
        <f>SUM(B102:D102)</f>
        <v>15000000</v>
      </c>
      <c r="F102" s="61">
        <f>SUM(F101)</f>
        <v>15000000</v>
      </c>
    </row>
    <row r="103" spans="1:6" ht="12.75">
      <c r="A103" s="8"/>
      <c r="B103" s="26"/>
      <c r="C103" s="26"/>
      <c r="D103" s="26"/>
      <c r="E103" s="8"/>
      <c r="F103" s="8"/>
    </row>
    <row r="104" spans="1:6" ht="12.75">
      <c r="A104" s="8"/>
      <c r="B104" s="26"/>
      <c r="C104" s="26"/>
      <c r="D104" s="26"/>
      <c r="E104" s="8"/>
      <c r="F104" s="8"/>
    </row>
    <row r="105" spans="1:6" ht="12.75">
      <c r="A105" s="8"/>
      <c r="B105" s="26"/>
      <c r="C105" s="26"/>
      <c r="D105" s="26"/>
      <c r="E105" s="8"/>
      <c r="F105" s="8"/>
    </row>
    <row r="106" spans="1:6" ht="12.75">
      <c r="A106" s="26"/>
      <c r="B106" s="26"/>
      <c r="C106" s="26"/>
      <c r="D106" s="26"/>
      <c r="E106" s="8"/>
      <c r="F106" s="8"/>
    </row>
    <row r="107" spans="1:6" ht="12.75">
      <c r="A107" s="8"/>
      <c r="B107" s="26"/>
      <c r="C107" s="26"/>
      <c r="D107" s="26"/>
      <c r="E107" s="8"/>
      <c r="F107" s="8"/>
    </row>
    <row r="108" spans="1:6" ht="12.75">
      <c r="A108" s="8"/>
      <c r="B108" s="26"/>
      <c r="C108" s="26"/>
      <c r="D108" s="26"/>
      <c r="E108" s="8"/>
      <c r="F108" s="8"/>
    </row>
    <row r="109" spans="1:6" ht="12.75">
      <c r="A109" s="8"/>
      <c r="B109" s="26"/>
      <c r="C109" s="26"/>
      <c r="D109" s="26"/>
      <c r="E109" s="8"/>
      <c r="F109" s="8"/>
    </row>
    <row r="110" spans="1:6" ht="12.75">
      <c r="A110" s="8"/>
      <c r="B110" s="26"/>
      <c r="C110" s="26"/>
      <c r="D110" s="26"/>
      <c r="E110" s="8"/>
      <c r="F110" s="8"/>
    </row>
    <row r="111" spans="1:6" ht="12.75">
      <c r="A111" s="13"/>
      <c r="B111" s="26"/>
      <c r="C111" s="26"/>
      <c r="D111" s="26"/>
      <c r="E111" s="8"/>
      <c r="F111" s="8"/>
    </row>
    <row r="112" spans="1:6" ht="12.75">
      <c r="A112" s="13"/>
      <c r="B112" s="96"/>
      <c r="C112" s="96"/>
      <c r="D112" s="96"/>
      <c r="E112" s="13"/>
      <c r="F112" s="13"/>
    </row>
    <row r="113" spans="1:6" ht="12.75">
      <c r="A113" s="8"/>
      <c r="B113" s="26"/>
      <c r="C113" s="26"/>
      <c r="D113" s="26"/>
      <c r="E113" s="8"/>
      <c r="F113" s="8"/>
    </row>
    <row r="114" spans="1:6" ht="12.75">
      <c r="A114" s="13"/>
      <c r="B114" s="26"/>
      <c r="C114" s="26"/>
      <c r="D114" s="26"/>
      <c r="E114" s="8"/>
      <c r="F114" s="8"/>
    </row>
    <row r="115" spans="1:6" ht="12.75">
      <c r="A115" s="13"/>
      <c r="B115" s="96"/>
      <c r="C115" s="96"/>
      <c r="D115" s="96"/>
      <c r="E115" s="13"/>
      <c r="F115" s="13"/>
    </row>
    <row r="116" spans="1:6" ht="12.75">
      <c r="A116" s="8"/>
      <c r="B116" s="96"/>
      <c r="C116" s="96"/>
      <c r="D116" s="96"/>
      <c r="E116" s="13"/>
      <c r="F116" s="13"/>
    </row>
    <row r="117" spans="1:6" ht="12.75">
      <c r="A117" s="8"/>
      <c r="B117" s="26"/>
      <c r="C117" s="26"/>
      <c r="D117" s="26"/>
      <c r="E117" s="8"/>
      <c r="F117" s="8"/>
    </row>
    <row r="118" spans="1:6" ht="12.75">
      <c r="A118" s="8"/>
      <c r="B118" s="26"/>
      <c r="C118" s="26"/>
      <c r="D118" s="26"/>
      <c r="E118" s="8"/>
      <c r="F118" s="8"/>
    </row>
    <row r="119" spans="2:6" ht="12.75">
      <c r="B119" s="26"/>
      <c r="C119" s="26"/>
      <c r="D119" s="26"/>
      <c r="E119" s="8"/>
      <c r="F119" s="8"/>
    </row>
  </sheetData>
  <sheetProtection/>
  <mergeCells count="2">
    <mergeCell ref="A3:F3"/>
    <mergeCell ref="A4:F4"/>
  </mergeCells>
  <printOptions horizontalCentered="1" verticalCentered="1"/>
  <pageMargins left="0.5905511811023623" right="0.5905511811023623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6"/>
  <sheetViews>
    <sheetView zoomScalePageLayoutView="0" workbookViewId="0" topLeftCell="A1">
      <selection activeCell="G31" sqref="G31"/>
    </sheetView>
  </sheetViews>
  <sheetFormatPr defaultColWidth="2.75390625" defaultRowHeight="12.75"/>
  <cols>
    <col min="1" max="1" width="3.00390625" style="66" bestFit="1" customWidth="1"/>
    <col min="2" max="2" width="58.875" style="84" customWidth="1"/>
    <col min="3" max="3" width="6.375" style="62" customWidth="1"/>
    <col min="4" max="4" width="11.875" style="306" customWidth="1"/>
    <col min="5" max="5" width="12.625" style="350" customWidth="1"/>
    <col min="6" max="152" width="9.125" style="62" customWidth="1"/>
    <col min="153" max="16384" width="2.75390625" style="62" customWidth="1"/>
  </cols>
  <sheetData>
    <row r="1" spans="1:5" ht="12.75">
      <c r="A1" s="66" t="s">
        <v>1017</v>
      </c>
      <c r="E1" s="344" t="s">
        <v>674</v>
      </c>
    </row>
    <row r="3" spans="1:5" ht="12.75">
      <c r="A3" s="432" t="s">
        <v>615</v>
      </c>
      <c r="B3" s="432"/>
      <c r="C3" s="432"/>
      <c r="D3" s="432"/>
      <c r="E3" s="432"/>
    </row>
    <row r="4" spans="1:5" ht="12.75">
      <c r="A4" s="62"/>
      <c r="B4" s="85"/>
      <c r="C4" s="431"/>
      <c r="D4" s="431"/>
      <c r="E4" s="431"/>
    </row>
    <row r="5" spans="1:5" s="63" customFormat="1" ht="12.75" customHeight="1">
      <c r="A5" s="68" t="s">
        <v>93</v>
      </c>
      <c r="B5" s="68" t="s">
        <v>94</v>
      </c>
      <c r="C5" s="68" t="s">
        <v>95</v>
      </c>
      <c r="D5" s="307"/>
      <c r="E5" s="345" t="s">
        <v>1030</v>
      </c>
    </row>
    <row r="6" spans="1:5" ht="12.75">
      <c r="A6" s="69" t="s">
        <v>96</v>
      </c>
      <c r="B6" s="73" t="s">
        <v>97</v>
      </c>
      <c r="C6" s="70" t="s">
        <v>98</v>
      </c>
      <c r="D6" s="308"/>
      <c r="E6" s="346" t="s">
        <v>99</v>
      </c>
    </row>
    <row r="7" spans="1:5" ht="12.75" customHeight="1">
      <c r="A7" s="234">
        <v>72</v>
      </c>
      <c r="B7" s="263" t="s">
        <v>281</v>
      </c>
      <c r="C7" s="72" t="s">
        <v>282</v>
      </c>
      <c r="D7" s="308"/>
      <c r="E7" s="300">
        <v>9723145</v>
      </c>
    </row>
    <row r="8" spans="1:5" ht="12.75" customHeight="1">
      <c r="A8" s="234"/>
      <c r="B8" s="222" t="s">
        <v>937</v>
      </c>
      <c r="C8" s="219"/>
      <c r="D8" s="308">
        <v>1096235</v>
      </c>
      <c r="E8" s="300"/>
    </row>
    <row r="9" spans="1:5" ht="12.75" customHeight="1">
      <c r="A9" s="265"/>
      <c r="B9" s="266" t="s">
        <v>579</v>
      </c>
      <c r="C9" s="219"/>
      <c r="D9" s="308">
        <v>552000</v>
      </c>
      <c r="E9" s="300"/>
    </row>
    <row r="10" spans="1:5" ht="12.75" customHeight="1">
      <c r="A10" s="268"/>
      <c r="B10" s="222" t="s">
        <v>945</v>
      </c>
      <c r="C10" s="219"/>
      <c r="D10" s="308">
        <v>700000</v>
      </c>
      <c r="E10" s="300"/>
    </row>
    <row r="11" spans="1:5" ht="12.75" customHeight="1">
      <c r="A11" s="268"/>
      <c r="B11" s="222" t="s">
        <v>960</v>
      </c>
      <c r="C11" s="219"/>
      <c r="D11" s="308">
        <v>4952910</v>
      </c>
      <c r="E11" s="300"/>
    </row>
    <row r="12" spans="1:5" ht="12.75" customHeight="1">
      <c r="A12" s="268"/>
      <c r="B12" s="222" t="s">
        <v>958</v>
      </c>
      <c r="C12" s="219"/>
      <c r="D12" s="308">
        <v>150000</v>
      </c>
      <c r="E12" s="300"/>
    </row>
    <row r="13" spans="1:5" ht="12.75" customHeight="1">
      <c r="A13" s="268"/>
      <c r="B13" s="222" t="s">
        <v>959</v>
      </c>
      <c r="C13" s="219"/>
      <c r="D13" s="308">
        <v>2212000</v>
      </c>
      <c r="E13" s="300"/>
    </row>
    <row r="14" spans="1:5" ht="12.75" customHeight="1">
      <c r="A14" s="268"/>
      <c r="B14" s="271" t="s">
        <v>968</v>
      </c>
      <c r="C14" s="219"/>
      <c r="D14" s="308">
        <v>60000</v>
      </c>
      <c r="E14" s="300"/>
    </row>
    <row r="15" spans="1:5" ht="12.75" customHeight="1">
      <c r="A15" s="268"/>
      <c r="B15" s="271" t="s">
        <v>1018</v>
      </c>
      <c r="C15" s="219"/>
      <c r="D15" s="308">
        <v>0</v>
      </c>
      <c r="E15" s="300"/>
    </row>
    <row r="16" spans="1:5" ht="12.75" customHeight="1">
      <c r="A16" s="268">
        <v>73</v>
      </c>
      <c r="B16" s="271" t="s">
        <v>283</v>
      </c>
      <c r="C16" s="219" t="s">
        <v>284</v>
      </c>
      <c r="D16" s="308"/>
      <c r="E16" s="296">
        <v>42554776</v>
      </c>
    </row>
    <row r="17" spans="1:5" ht="12.75" customHeight="1">
      <c r="A17" s="267"/>
      <c r="B17" s="293" t="s">
        <v>941</v>
      </c>
      <c r="C17" s="219"/>
      <c r="D17" s="308">
        <v>10392000</v>
      </c>
      <c r="E17" s="296"/>
    </row>
    <row r="18" spans="1:5" ht="12.75" customHeight="1">
      <c r="A18" s="234"/>
      <c r="B18" s="222" t="s">
        <v>942</v>
      </c>
      <c r="C18" s="219"/>
      <c r="D18" s="308">
        <v>3150000</v>
      </c>
      <c r="E18" s="296"/>
    </row>
    <row r="19" spans="1:5" ht="12.75" customHeight="1">
      <c r="A19" s="234"/>
      <c r="B19" s="222" t="s">
        <v>1015</v>
      </c>
      <c r="C19" s="219"/>
      <c r="D19" s="308">
        <v>7874000</v>
      </c>
      <c r="E19" s="296"/>
    </row>
    <row r="20" spans="1:5" ht="12.75" customHeight="1">
      <c r="A20" s="234"/>
      <c r="B20" s="222" t="s">
        <v>961</v>
      </c>
      <c r="C20" s="219"/>
      <c r="D20" s="308">
        <v>0</v>
      </c>
      <c r="E20" s="296"/>
    </row>
    <row r="21" spans="1:5" ht="12.75" customHeight="1">
      <c r="A21" s="234"/>
      <c r="B21" s="222" t="s">
        <v>971</v>
      </c>
      <c r="C21" s="219"/>
      <c r="D21" s="308">
        <v>0</v>
      </c>
      <c r="E21" s="296"/>
    </row>
    <row r="22" spans="1:5" ht="12.75" customHeight="1">
      <c r="A22" s="234"/>
      <c r="B22" s="222" t="s">
        <v>995</v>
      </c>
      <c r="C22" s="219"/>
      <c r="D22" s="308">
        <v>1102000</v>
      </c>
      <c r="E22" s="296"/>
    </row>
    <row r="23" spans="1:5" ht="12.75" customHeight="1">
      <c r="A23" s="234"/>
      <c r="B23" s="222" t="s">
        <v>1031</v>
      </c>
      <c r="C23" s="219"/>
      <c r="D23" s="308">
        <v>500000</v>
      </c>
      <c r="E23" s="296"/>
    </row>
    <row r="24" spans="1:5" ht="12.75" customHeight="1">
      <c r="A24" s="234"/>
      <c r="B24" s="222" t="s">
        <v>1066</v>
      </c>
      <c r="C24" s="219"/>
      <c r="D24" s="308">
        <v>1180000</v>
      </c>
      <c r="E24" s="296"/>
    </row>
    <row r="25" spans="1:5" ht="12.75" customHeight="1">
      <c r="A25" s="234"/>
      <c r="B25" s="222" t="s">
        <v>1068</v>
      </c>
      <c r="C25" s="219"/>
      <c r="D25" s="308">
        <v>11720000</v>
      </c>
      <c r="E25" s="296"/>
    </row>
    <row r="26" spans="1:5" ht="12.75" customHeight="1">
      <c r="A26" s="234"/>
      <c r="B26" s="222" t="s">
        <v>1075</v>
      </c>
      <c r="C26" s="219"/>
      <c r="D26" s="308">
        <v>580000</v>
      </c>
      <c r="E26" s="296"/>
    </row>
    <row r="27" spans="1:5" ht="12.75" customHeight="1">
      <c r="A27" s="234"/>
      <c r="B27" s="222" t="s">
        <v>1070</v>
      </c>
      <c r="C27" s="219"/>
      <c r="D27" s="308">
        <v>785000</v>
      </c>
      <c r="E27" s="296"/>
    </row>
    <row r="28" spans="1:5" ht="12.75" customHeight="1">
      <c r="A28" s="234"/>
      <c r="B28" s="222" t="s">
        <v>1067</v>
      </c>
      <c r="C28" s="219"/>
      <c r="D28" s="308">
        <v>787402</v>
      </c>
      <c r="E28" s="296"/>
    </row>
    <row r="29" spans="1:5" ht="12.75" customHeight="1">
      <c r="A29" s="234"/>
      <c r="B29" s="222" t="s">
        <v>1077</v>
      </c>
      <c r="C29" s="219"/>
      <c r="D29" s="308">
        <v>1200001</v>
      </c>
      <c r="E29" s="296"/>
    </row>
    <row r="30" spans="1:5" ht="12.75" customHeight="1">
      <c r="A30" s="234"/>
      <c r="B30" s="222" t="s">
        <v>947</v>
      </c>
      <c r="C30" s="219"/>
      <c r="D30" s="308">
        <v>3224373</v>
      </c>
      <c r="E30" s="296"/>
    </row>
    <row r="31" spans="1:5" ht="12.75" customHeight="1">
      <c r="A31" s="234"/>
      <c r="B31" s="222" t="s">
        <v>1089</v>
      </c>
      <c r="C31" s="219"/>
      <c r="D31" s="308">
        <v>60000</v>
      </c>
      <c r="E31" s="296"/>
    </row>
    <row r="32" spans="1:5" ht="12.75" customHeight="1">
      <c r="A32" s="234">
        <v>74</v>
      </c>
      <c r="B32" s="271" t="s">
        <v>285</v>
      </c>
      <c r="C32" s="219" t="s">
        <v>286</v>
      </c>
      <c r="D32" s="308"/>
      <c r="E32" s="296">
        <v>1571000</v>
      </c>
    </row>
    <row r="33" spans="1:5" ht="12.75" customHeight="1">
      <c r="A33" s="234"/>
      <c r="B33" s="222" t="s">
        <v>579</v>
      </c>
      <c r="C33" s="72"/>
      <c r="D33" s="308">
        <v>1024000</v>
      </c>
      <c r="E33" s="296"/>
    </row>
    <row r="34" spans="1:5" ht="12.75" customHeight="1">
      <c r="A34" s="234"/>
      <c r="B34" s="222" t="s">
        <v>938</v>
      </c>
      <c r="C34" s="219"/>
      <c r="D34" s="308">
        <v>236000</v>
      </c>
      <c r="E34" s="296"/>
    </row>
    <row r="35" spans="1:5" ht="12.75" customHeight="1">
      <c r="A35" s="234"/>
      <c r="B35" s="222" t="s">
        <v>967</v>
      </c>
      <c r="C35" s="219"/>
      <c r="D35" s="308">
        <v>39000</v>
      </c>
      <c r="E35" s="296"/>
    </row>
    <row r="36" spans="1:5" ht="12.75" customHeight="1">
      <c r="A36" s="234"/>
      <c r="B36" s="271" t="s">
        <v>583</v>
      </c>
      <c r="C36" s="219"/>
      <c r="D36" s="308">
        <v>272000</v>
      </c>
      <c r="E36" s="296"/>
    </row>
    <row r="37" spans="1:5" s="65" customFormat="1" ht="12.75" customHeight="1">
      <c r="A37" s="234">
        <v>75</v>
      </c>
      <c r="B37" s="271" t="s">
        <v>287</v>
      </c>
      <c r="C37" s="219" t="s">
        <v>288</v>
      </c>
      <c r="D37" s="308"/>
      <c r="E37" s="296">
        <v>31312119</v>
      </c>
    </row>
    <row r="38" spans="1:5" s="65" customFormat="1" ht="12.75" customHeight="1">
      <c r="A38" s="234"/>
      <c r="B38" s="222" t="s">
        <v>580</v>
      </c>
      <c r="C38" s="219"/>
      <c r="D38" s="308">
        <v>14892000</v>
      </c>
      <c r="E38" s="296"/>
    </row>
    <row r="39" spans="1:5" s="65" customFormat="1" ht="12.75" customHeight="1">
      <c r="A39" s="234"/>
      <c r="B39" s="222" t="s">
        <v>955</v>
      </c>
      <c r="C39" s="219"/>
      <c r="D39" s="308">
        <v>6674124</v>
      </c>
      <c r="E39" s="296"/>
    </row>
    <row r="40" spans="1:5" s="65" customFormat="1" ht="12.75" customHeight="1">
      <c r="A40" s="234"/>
      <c r="B40" s="222" t="s">
        <v>962</v>
      </c>
      <c r="C40" s="219"/>
      <c r="D40" s="308">
        <v>3509000</v>
      </c>
      <c r="E40" s="296"/>
    </row>
    <row r="41" spans="1:5" s="65" customFormat="1" ht="12.75" customHeight="1">
      <c r="A41" s="234"/>
      <c r="B41" s="222" t="s">
        <v>963</v>
      </c>
      <c r="C41" s="219"/>
      <c r="D41" s="308">
        <v>3278000</v>
      </c>
      <c r="E41" s="296"/>
    </row>
    <row r="42" spans="1:5" s="65" customFormat="1" ht="12.75" customHeight="1">
      <c r="A42" s="234"/>
      <c r="B42" s="222" t="s">
        <v>964</v>
      </c>
      <c r="C42" s="219"/>
      <c r="D42" s="308">
        <v>974000</v>
      </c>
      <c r="E42" s="296"/>
    </row>
    <row r="43" spans="1:5" s="65" customFormat="1" ht="12.75" customHeight="1">
      <c r="A43" s="234"/>
      <c r="B43" s="222" t="s">
        <v>966</v>
      </c>
      <c r="C43" s="219"/>
      <c r="D43" s="308">
        <v>445530</v>
      </c>
      <c r="E43" s="296"/>
    </row>
    <row r="44" spans="1:5" s="65" customFormat="1" ht="12.75" customHeight="1">
      <c r="A44" s="234"/>
      <c r="B44" s="222" t="s">
        <v>582</v>
      </c>
      <c r="C44" s="219"/>
      <c r="D44" s="308">
        <v>47000</v>
      </c>
      <c r="E44" s="296"/>
    </row>
    <row r="45" spans="1:5" s="65" customFormat="1" ht="12.75" customHeight="1">
      <c r="A45" s="234"/>
      <c r="B45" s="222" t="s">
        <v>969</v>
      </c>
      <c r="C45" s="219"/>
      <c r="D45" s="308">
        <v>104000</v>
      </c>
      <c r="E45" s="296"/>
    </row>
    <row r="46" spans="1:5" s="65" customFormat="1" ht="12.75" customHeight="1">
      <c r="A46" s="234"/>
      <c r="B46" s="222" t="s">
        <v>1050</v>
      </c>
      <c r="C46" s="219"/>
      <c r="D46" s="308">
        <v>366765</v>
      </c>
      <c r="E46" s="296"/>
    </row>
    <row r="47" spans="1:5" s="65" customFormat="1" ht="12.75" customHeight="1">
      <c r="A47" s="234"/>
      <c r="B47" s="393" t="s">
        <v>1088</v>
      </c>
      <c r="C47" s="219"/>
      <c r="D47" s="308">
        <v>1021700</v>
      </c>
      <c r="E47" s="296"/>
    </row>
    <row r="48" spans="1:5" ht="12.75">
      <c r="A48" s="234">
        <v>76</v>
      </c>
      <c r="B48" s="264" t="s">
        <v>289</v>
      </c>
      <c r="C48" s="219" t="s">
        <v>290</v>
      </c>
      <c r="D48" s="308"/>
      <c r="E48" s="296"/>
    </row>
    <row r="49" spans="1:5" ht="12.75">
      <c r="A49" s="234">
        <v>77</v>
      </c>
      <c r="B49" s="264" t="s">
        <v>291</v>
      </c>
      <c r="C49" s="219" t="s">
        <v>292</v>
      </c>
      <c r="D49" s="308"/>
      <c r="E49" s="296">
        <v>18900000</v>
      </c>
    </row>
    <row r="50" spans="1:5" ht="12.75">
      <c r="A50" s="234">
        <v>78</v>
      </c>
      <c r="B50" s="264" t="s">
        <v>293</v>
      </c>
      <c r="C50" s="219" t="s">
        <v>294</v>
      </c>
      <c r="D50" s="308"/>
      <c r="E50" s="296">
        <v>20607710</v>
      </c>
    </row>
    <row r="51" spans="1:5" ht="12.75">
      <c r="A51" s="234"/>
      <c r="B51" s="222" t="s">
        <v>937</v>
      </c>
      <c r="C51" s="219"/>
      <c r="D51" s="308">
        <v>295973</v>
      </c>
      <c r="E51" s="296"/>
    </row>
    <row r="52" spans="1:5" ht="12.75">
      <c r="A52" s="234"/>
      <c r="B52" s="222" t="s">
        <v>579</v>
      </c>
      <c r="C52" s="219"/>
      <c r="D52" s="308">
        <v>425000</v>
      </c>
      <c r="E52" s="296"/>
    </row>
    <row r="53" spans="1:5" ht="12.75">
      <c r="A53" s="234"/>
      <c r="B53" s="222" t="s">
        <v>938</v>
      </c>
      <c r="C53" s="219"/>
      <c r="D53" s="308">
        <v>64000</v>
      </c>
      <c r="E53" s="296"/>
    </row>
    <row r="54" spans="1:5" ht="12.75">
      <c r="A54" s="234"/>
      <c r="B54" s="222" t="s">
        <v>941</v>
      </c>
      <c r="C54" s="219"/>
      <c r="D54" s="308">
        <v>2805800</v>
      </c>
      <c r="E54" s="296"/>
    </row>
    <row r="55" spans="1:5" ht="12.75">
      <c r="A55" s="234"/>
      <c r="B55" s="222" t="s">
        <v>942</v>
      </c>
      <c r="C55" s="219"/>
      <c r="D55" s="308">
        <v>850000</v>
      </c>
      <c r="E55" s="296"/>
    </row>
    <row r="56" spans="1:5" ht="12.75">
      <c r="A56" s="234"/>
      <c r="B56" s="222" t="s">
        <v>1015</v>
      </c>
      <c r="C56" s="219"/>
      <c r="D56" s="308">
        <v>2126000</v>
      </c>
      <c r="E56" s="296"/>
    </row>
    <row r="57" spans="1:5" ht="12.75">
      <c r="A57" s="234"/>
      <c r="B57" s="222" t="s">
        <v>580</v>
      </c>
      <c r="C57" s="219"/>
      <c r="D57" s="308">
        <v>4021000</v>
      </c>
      <c r="E57" s="296"/>
    </row>
    <row r="58" spans="1:5" ht="12.75">
      <c r="A58" s="234"/>
      <c r="B58" s="222" t="s">
        <v>955</v>
      </c>
      <c r="C58" s="219"/>
      <c r="D58" s="308">
        <v>1801573</v>
      </c>
      <c r="E58" s="296"/>
    </row>
    <row r="59" spans="1:5" ht="12.75">
      <c r="A59" s="234"/>
      <c r="B59" s="222" t="s">
        <v>958</v>
      </c>
      <c r="C59" s="219"/>
      <c r="D59" s="308">
        <v>41000</v>
      </c>
      <c r="E59" s="296"/>
    </row>
    <row r="60" spans="1:5" ht="12.75">
      <c r="A60" s="234"/>
      <c r="B60" s="222" t="s">
        <v>959</v>
      </c>
      <c r="C60" s="219"/>
      <c r="D60" s="308">
        <v>597000</v>
      </c>
      <c r="E60" s="296"/>
    </row>
    <row r="61" spans="1:5" ht="12.75">
      <c r="A61" s="234"/>
      <c r="B61" s="222" t="s">
        <v>961</v>
      </c>
      <c r="C61" s="219"/>
      <c r="D61" s="308">
        <v>0</v>
      </c>
      <c r="E61" s="296"/>
    </row>
    <row r="62" spans="1:5" ht="12.75">
      <c r="A62" s="234"/>
      <c r="B62" s="222" t="s">
        <v>962</v>
      </c>
      <c r="C62" s="219"/>
      <c r="D62" s="308">
        <v>948000</v>
      </c>
      <c r="E62" s="296"/>
    </row>
    <row r="63" spans="1:5" ht="12.75">
      <c r="A63" s="234"/>
      <c r="B63" s="222" t="s">
        <v>963</v>
      </c>
      <c r="C63" s="219"/>
      <c r="D63" s="308">
        <v>885000</v>
      </c>
      <c r="E63" s="296"/>
    </row>
    <row r="64" spans="1:5" ht="12.75">
      <c r="A64" s="234"/>
      <c r="B64" s="222" t="s">
        <v>964</v>
      </c>
      <c r="C64" s="219"/>
      <c r="D64" s="308">
        <v>263000</v>
      </c>
      <c r="E64" s="296"/>
    </row>
    <row r="65" spans="1:5" ht="12.75">
      <c r="A65" s="234"/>
      <c r="B65" s="222" t="s">
        <v>966</v>
      </c>
      <c r="C65" s="219"/>
      <c r="D65" s="308">
        <v>120150</v>
      </c>
      <c r="E65" s="296"/>
    </row>
    <row r="66" spans="1:5" ht="12.75">
      <c r="A66" s="234"/>
      <c r="B66" s="222" t="s">
        <v>967</v>
      </c>
      <c r="C66" s="219"/>
      <c r="D66" s="308">
        <v>10000</v>
      </c>
      <c r="E66" s="296"/>
    </row>
    <row r="67" spans="1:5" ht="12.75">
      <c r="A67" s="234"/>
      <c r="B67" s="222" t="s">
        <v>582</v>
      </c>
      <c r="C67" s="219"/>
      <c r="D67" s="308">
        <v>13000</v>
      </c>
      <c r="E67" s="296"/>
    </row>
    <row r="68" spans="1:5" ht="12.75">
      <c r="A68" s="234"/>
      <c r="B68" s="271" t="s">
        <v>968</v>
      </c>
      <c r="C68" s="219"/>
      <c r="D68" s="308">
        <v>16000</v>
      </c>
      <c r="E68" s="296"/>
    </row>
    <row r="69" spans="1:5" ht="12.75">
      <c r="A69" s="234"/>
      <c r="B69" s="271" t="s">
        <v>583</v>
      </c>
      <c r="C69" s="219"/>
      <c r="D69" s="308">
        <v>73000</v>
      </c>
      <c r="E69" s="296"/>
    </row>
    <row r="70" spans="1:5" ht="12.75">
      <c r="A70" s="234"/>
      <c r="B70" s="222" t="s">
        <v>969</v>
      </c>
      <c r="C70" s="219"/>
      <c r="D70" s="308">
        <v>28000</v>
      </c>
      <c r="E70" s="296"/>
    </row>
    <row r="71" spans="1:5" ht="12.75">
      <c r="A71" s="234"/>
      <c r="B71" s="222" t="s">
        <v>971</v>
      </c>
      <c r="C71" s="219"/>
      <c r="D71" s="308">
        <v>0</v>
      </c>
      <c r="E71" s="296"/>
    </row>
    <row r="72" spans="1:5" ht="12.75">
      <c r="A72" s="234"/>
      <c r="B72" s="222" t="s">
        <v>995</v>
      </c>
      <c r="C72" s="219"/>
      <c r="D72" s="308">
        <v>298000</v>
      </c>
      <c r="E72" s="296"/>
    </row>
    <row r="73" spans="1:5" ht="12.75">
      <c r="A73" s="234"/>
      <c r="B73" s="222" t="s">
        <v>1050</v>
      </c>
      <c r="C73" s="219"/>
      <c r="D73" s="308">
        <v>99027</v>
      </c>
      <c r="E73" s="296"/>
    </row>
    <row r="74" spans="1:5" ht="12.75">
      <c r="A74" s="234"/>
      <c r="B74" s="222" t="s">
        <v>1031</v>
      </c>
      <c r="C74" s="219"/>
      <c r="D74" s="308">
        <v>135000</v>
      </c>
      <c r="E74" s="296"/>
    </row>
    <row r="75" spans="1:5" ht="12.75">
      <c r="A75" s="234"/>
      <c r="B75" s="222" t="s">
        <v>1068</v>
      </c>
      <c r="C75" s="219"/>
      <c r="D75" s="308">
        <v>2624400</v>
      </c>
      <c r="E75" s="296"/>
    </row>
    <row r="76" spans="1:5" ht="12.75">
      <c r="A76" s="234"/>
      <c r="B76" s="222" t="s">
        <v>1075</v>
      </c>
      <c r="C76" s="219"/>
      <c r="D76" s="308">
        <v>156600</v>
      </c>
      <c r="E76" s="296"/>
    </row>
    <row r="77" spans="1:5" ht="12.75">
      <c r="A77" s="234"/>
      <c r="B77" s="222" t="s">
        <v>1070</v>
      </c>
      <c r="C77" s="219"/>
      <c r="D77" s="308">
        <v>211950</v>
      </c>
      <c r="E77" s="296"/>
    </row>
    <row r="78" spans="1:5" ht="12.75">
      <c r="A78" s="234"/>
      <c r="B78" s="222" t="s">
        <v>1067</v>
      </c>
      <c r="C78" s="219"/>
      <c r="D78" s="308">
        <v>212598</v>
      </c>
      <c r="E78" s="296"/>
    </row>
    <row r="79" spans="1:5" ht="12.75">
      <c r="A79" s="234"/>
      <c r="B79" s="222" t="s">
        <v>1077</v>
      </c>
      <c r="C79" s="219"/>
      <c r="D79" s="308">
        <v>323999</v>
      </c>
      <c r="E79" s="296"/>
    </row>
    <row r="80" spans="1:5" ht="12.75">
      <c r="A80" s="234"/>
      <c r="B80" s="393" t="s">
        <v>1088</v>
      </c>
      <c r="C80" s="219"/>
      <c r="D80" s="308">
        <v>275859</v>
      </c>
      <c r="E80" s="296"/>
    </row>
    <row r="81" spans="1:5" ht="12.75">
      <c r="A81" s="234"/>
      <c r="B81" s="222" t="s">
        <v>947</v>
      </c>
      <c r="C81" s="219"/>
      <c r="D81" s="308">
        <v>870581</v>
      </c>
      <c r="E81" s="296"/>
    </row>
    <row r="82" spans="1:5" ht="12.75">
      <c r="A82" s="234"/>
      <c r="B82" s="222" t="s">
        <v>1089</v>
      </c>
      <c r="C82" s="219"/>
      <c r="D82" s="308">
        <v>16200</v>
      </c>
      <c r="E82" s="296"/>
    </row>
    <row r="83" spans="1:5" ht="12.75">
      <c r="A83" s="234">
        <v>79</v>
      </c>
      <c r="B83" s="255" t="s">
        <v>713</v>
      </c>
      <c r="C83" s="76" t="s">
        <v>77</v>
      </c>
      <c r="D83" s="309"/>
      <c r="E83" s="297">
        <f>SUM(E7:E50)</f>
        <v>124668750</v>
      </c>
    </row>
    <row r="84" spans="1:5" ht="12.75">
      <c r="A84" s="234">
        <v>80</v>
      </c>
      <c r="B84" s="220" t="s">
        <v>295</v>
      </c>
      <c r="C84" s="72" t="s">
        <v>296</v>
      </c>
      <c r="D84" s="308"/>
      <c r="E84" s="296">
        <v>72330432</v>
      </c>
    </row>
    <row r="85" spans="1:5" ht="12.75">
      <c r="A85" s="234"/>
      <c r="B85" s="222" t="s">
        <v>946</v>
      </c>
      <c r="C85" s="219"/>
      <c r="D85" s="308">
        <v>14961000</v>
      </c>
      <c r="E85" s="296"/>
    </row>
    <row r="86" spans="1:5" ht="12.75">
      <c r="A86" s="234"/>
      <c r="B86" s="222" t="s">
        <v>947</v>
      </c>
      <c r="C86" s="219"/>
      <c r="D86" s="308">
        <v>121627</v>
      </c>
      <c r="E86" s="296"/>
    </row>
    <row r="87" spans="1:5" ht="12.75">
      <c r="A87" s="234"/>
      <c r="B87" s="222" t="s">
        <v>951</v>
      </c>
      <c r="C87" s="219"/>
      <c r="D87" s="308">
        <v>45332</v>
      </c>
      <c r="E87" s="296"/>
    </row>
    <row r="88" spans="1:5" ht="12.75">
      <c r="A88" s="234"/>
      <c r="B88" s="222" t="s">
        <v>952</v>
      </c>
      <c r="C88" s="219"/>
      <c r="D88" s="308">
        <v>455764</v>
      </c>
      <c r="E88" s="296"/>
    </row>
    <row r="89" spans="1:5" ht="12.75">
      <c r="A89" s="234"/>
      <c r="B89" s="222" t="s">
        <v>954</v>
      </c>
      <c r="C89" s="219"/>
      <c r="D89" s="308">
        <v>50200509</v>
      </c>
      <c r="E89" s="296"/>
    </row>
    <row r="90" spans="1:5" ht="12.75">
      <c r="A90" s="234"/>
      <c r="B90" s="222" t="s">
        <v>545</v>
      </c>
      <c r="C90" s="219"/>
      <c r="D90" s="308">
        <v>3095000</v>
      </c>
      <c r="E90" s="296"/>
    </row>
    <row r="91" spans="1:5" ht="12.75">
      <c r="A91" s="234"/>
      <c r="B91" s="222" t="s">
        <v>971</v>
      </c>
      <c r="C91" s="219"/>
      <c r="D91" s="308">
        <v>3451200</v>
      </c>
      <c r="E91" s="296"/>
    </row>
    <row r="92" spans="1:5" ht="12.75">
      <c r="A92" s="234">
        <v>81</v>
      </c>
      <c r="B92" s="269" t="s">
        <v>297</v>
      </c>
      <c r="C92" s="219" t="s">
        <v>298</v>
      </c>
      <c r="D92" s="308"/>
      <c r="E92" s="296"/>
    </row>
    <row r="93" spans="1:5" ht="12.75">
      <c r="A93" s="234">
        <v>82</v>
      </c>
      <c r="B93" s="270" t="s">
        <v>299</v>
      </c>
      <c r="C93" s="72" t="s">
        <v>300</v>
      </c>
      <c r="D93" s="308"/>
      <c r="E93" s="296">
        <v>13390561</v>
      </c>
    </row>
    <row r="94" spans="1:5" ht="12.75">
      <c r="A94" s="234"/>
      <c r="B94" s="222" t="s">
        <v>953</v>
      </c>
      <c r="C94" s="219"/>
      <c r="D94" s="308">
        <v>693000</v>
      </c>
      <c r="E94" s="296"/>
    </row>
    <row r="95" spans="1:5" ht="12.75">
      <c r="A95" s="234"/>
      <c r="B95" s="270" t="s">
        <v>548</v>
      </c>
      <c r="C95" s="72"/>
      <c r="D95" s="308">
        <v>5283762</v>
      </c>
      <c r="E95" s="296"/>
    </row>
    <row r="96" spans="1:5" ht="12.75">
      <c r="A96" s="234"/>
      <c r="B96" s="222" t="s">
        <v>954</v>
      </c>
      <c r="C96" s="72"/>
      <c r="D96" s="308">
        <v>7413799</v>
      </c>
      <c r="E96" s="296"/>
    </row>
    <row r="97" spans="1:5" ht="12.75">
      <c r="A97" s="234">
        <v>83</v>
      </c>
      <c r="B97" s="220" t="s">
        <v>301</v>
      </c>
      <c r="C97" s="72" t="s">
        <v>302</v>
      </c>
      <c r="D97" s="308"/>
      <c r="E97" s="296">
        <v>21450666</v>
      </c>
    </row>
    <row r="98" spans="1:5" ht="12.75">
      <c r="A98" s="234"/>
      <c r="B98" s="222" t="s">
        <v>946</v>
      </c>
      <c r="C98" s="219"/>
      <c r="D98" s="308">
        <v>4039000</v>
      </c>
      <c r="E98" s="296"/>
    </row>
    <row r="99" spans="1:5" ht="12.75">
      <c r="A99" s="234"/>
      <c r="B99" s="222" t="s">
        <v>947</v>
      </c>
      <c r="C99" s="219"/>
      <c r="D99" s="308">
        <v>33419</v>
      </c>
      <c r="E99" s="296"/>
    </row>
    <row r="100" spans="1:5" ht="12.75">
      <c r="A100" s="234"/>
      <c r="B100" s="222" t="s">
        <v>951</v>
      </c>
      <c r="C100" s="219"/>
      <c r="D100" s="308">
        <v>11989</v>
      </c>
      <c r="E100" s="296"/>
    </row>
    <row r="101" spans="1:5" ht="12.75">
      <c r="A101" s="234"/>
      <c r="B101" s="222" t="s">
        <v>952</v>
      </c>
      <c r="C101" s="219"/>
      <c r="D101" s="308">
        <v>123316</v>
      </c>
      <c r="E101" s="296"/>
    </row>
    <row r="102" spans="1:5" ht="12.75">
      <c r="A102" s="234"/>
      <c r="B102" s="222" t="s">
        <v>953</v>
      </c>
      <c r="C102" s="219"/>
      <c r="D102" s="308">
        <v>187000</v>
      </c>
      <c r="E102" s="296"/>
    </row>
    <row r="103" spans="1:5" ht="12.75">
      <c r="A103" s="234"/>
      <c r="B103" s="222" t="s">
        <v>954</v>
      </c>
      <c r="C103" s="219"/>
      <c r="D103" s="308">
        <v>15555692</v>
      </c>
      <c r="E103" s="296"/>
    </row>
    <row r="104" spans="1:5" ht="12.75">
      <c r="A104" s="234"/>
      <c r="B104" s="222" t="s">
        <v>545</v>
      </c>
      <c r="C104" s="219"/>
      <c r="D104" s="308">
        <v>568450</v>
      </c>
      <c r="E104" s="296"/>
    </row>
    <row r="105" spans="1:5" ht="12.75">
      <c r="A105" s="234"/>
      <c r="B105" s="222" t="s">
        <v>971</v>
      </c>
      <c r="C105" s="219"/>
      <c r="D105" s="308">
        <v>931800</v>
      </c>
      <c r="E105" s="296"/>
    </row>
    <row r="106" spans="1:5" ht="12.75">
      <c r="A106" s="235">
        <v>84</v>
      </c>
      <c r="B106" s="80" t="s">
        <v>303</v>
      </c>
      <c r="C106" s="76" t="s">
        <v>78</v>
      </c>
      <c r="D106" s="309"/>
      <c r="E106" s="297">
        <f>SUM(E84:E97)</f>
        <v>107171659</v>
      </c>
    </row>
    <row r="107" spans="1:5" ht="25.5">
      <c r="A107" s="234">
        <v>85</v>
      </c>
      <c r="B107" s="78" t="s">
        <v>304</v>
      </c>
      <c r="C107" s="72" t="s">
        <v>305</v>
      </c>
      <c r="D107" s="308"/>
      <c r="E107" s="296"/>
    </row>
    <row r="108" spans="1:5" ht="25.5">
      <c r="A108" s="234">
        <v>86</v>
      </c>
      <c r="B108" s="78" t="s">
        <v>306</v>
      </c>
      <c r="C108" s="72" t="s">
        <v>307</v>
      </c>
      <c r="D108" s="308"/>
      <c r="E108" s="296"/>
    </row>
    <row r="109" spans="1:5" ht="25.5">
      <c r="A109" s="234">
        <v>87</v>
      </c>
      <c r="B109" s="78" t="s">
        <v>308</v>
      </c>
      <c r="C109" s="72" t="s">
        <v>309</v>
      </c>
      <c r="D109" s="308"/>
      <c r="E109" s="296"/>
    </row>
    <row r="110" spans="1:5" ht="12.75">
      <c r="A110" s="234">
        <v>88</v>
      </c>
      <c r="B110" s="78" t="s">
        <v>310</v>
      </c>
      <c r="C110" s="72" t="s">
        <v>311</v>
      </c>
      <c r="D110" s="308"/>
      <c r="E110" s="296">
        <v>2000000</v>
      </c>
    </row>
    <row r="111" spans="1:5" ht="12.75">
      <c r="A111" s="234"/>
      <c r="B111" s="78" t="s">
        <v>940</v>
      </c>
      <c r="C111" s="72"/>
      <c r="D111" s="308">
        <v>2000000</v>
      </c>
      <c r="E111" s="296"/>
    </row>
    <row r="112" spans="1:5" ht="25.5">
      <c r="A112" s="234">
        <v>89</v>
      </c>
      <c r="B112" s="78" t="s">
        <v>312</v>
      </c>
      <c r="C112" s="72" t="s">
        <v>313</v>
      </c>
      <c r="D112" s="308"/>
      <c r="E112" s="296"/>
    </row>
    <row r="113" spans="1:5" ht="25.5">
      <c r="A113" s="234">
        <v>90</v>
      </c>
      <c r="B113" s="78" t="s">
        <v>314</v>
      </c>
      <c r="C113" s="72" t="s">
        <v>315</v>
      </c>
      <c r="D113" s="308"/>
      <c r="E113" s="296">
        <v>11500000</v>
      </c>
    </row>
    <row r="114" spans="1:5" ht="12.75">
      <c r="A114" s="234">
        <v>91</v>
      </c>
      <c r="B114" s="78" t="s">
        <v>316</v>
      </c>
      <c r="C114" s="72" t="s">
        <v>317</v>
      </c>
      <c r="D114" s="308"/>
      <c r="E114" s="296">
        <v>11500000</v>
      </c>
    </row>
    <row r="115" spans="1:5" ht="12.75">
      <c r="A115" s="234">
        <v>92</v>
      </c>
      <c r="B115" s="78" t="s">
        <v>896</v>
      </c>
      <c r="C115" s="72" t="s">
        <v>319</v>
      </c>
      <c r="D115" s="308"/>
      <c r="E115" s="296"/>
    </row>
    <row r="116" spans="1:5" ht="12.75">
      <c r="A116" s="234">
        <v>93</v>
      </c>
      <c r="B116" s="220" t="s">
        <v>318</v>
      </c>
      <c r="C116" s="72" t="s">
        <v>714</v>
      </c>
      <c r="D116" s="308"/>
      <c r="E116" s="296">
        <v>21389650</v>
      </c>
    </row>
    <row r="117" spans="1:5" ht="12.75">
      <c r="A117" s="234"/>
      <c r="B117" s="222" t="s">
        <v>949</v>
      </c>
      <c r="C117" s="219"/>
      <c r="D117" s="308">
        <v>5000000</v>
      </c>
      <c r="E117" s="298"/>
    </row>
    <row r="118" spans="1:5" ht="12.75">
      <c r="A118" s="234"/>
      <c r="B118" s="221" t="s">
        <v>538</v>
      </c>
      <c r="C118" s="72"/>
      <c r="D118" s="308">
        <v>10000000</v>
      </c>
      <c r="E118" s="298"/>
    </row>
    <row r="119" spans="1:5" ht="12.75">
      <c r="A119" s="234"/>
      <c r="B119" s="78" t="s">
        <v>539</v>
      </c>
      <c r="C119" s="72"/>
      <c r="D119" s="308">
        <v>1000000</v>
      </c>
      <c r="E119" s="298"/>
    </row>
    <row r="120" spans="1:5" ht="12.75">
      <c r="A120" s="234"/>
      <c r="B120" s="78" t="s">
        <v>581</v>
      </c>
      <c r="C120" s="72"/>
      <c r="D120" s="308">
        <v>500000</v>
      </c>
      <c r="E120" s="298"/>
    </row>
    <row r="121" spans="1:5" ht="12.75">
      <c r="A121" s="234"/>
      <c r="B121" s="78" t="s">
        <v>1072</v>
      </c>
      <c r="C121" s="72"/>
      <c r="D121" s="308">
        <v>2895600</v>
      </c>
      <c r="E121" s="298"/>
    </row>
    <row r="122" spans="1:5" ht="12.75">
      <c r="A122" s="234"/>
      <c r="B122" s="78" t="s">
        <v>1092</v>
      </c>
      <c r="C122" s="72"/>
      <c r="D122" s="308">
        <v>1657500</v>
      </c>
      <c r="E122" s="298"/>
    </row>
    <row r="123" spans="1:5" ht="12.75">
      <c r="A123" s="234"/>
      <c r="B123" s="78" t="s">
        <v>1093</v>
      </c>
      <c r="C123" s="72"/>
      <c r="D123" s="308">
        <v>336550</v>
      </c>
      <c r="E123" s="298"/>
    </row>
    <row r="124" spans="1:5" ht="12.75">
      <c r="A124" s="235">
        <v>94</v>
      </c>
      <c r="B124" s="80" t="s">
        <v>897</v>
      </c>
      <c r="C124" s="76" t="s">
        <v>79</v>
      </c>
      <c r="D124" s="309"/>
      <c r="E124" s="347">
        <f>SUM(E107:E116)</f>
        <v>46389650</v>
      </c>
    </row>
    <row r="125" spans="1:5" s="65" customFormat="1" ht="12.75">
      <c r="A125" s="74"/>
      <c r="B125" s="75" t="s">
        <v>578</v>
      </c>
      <c r="C125" s="76"/>
      <c r="D125" s="309"/>
      <c r="E125" s="348">
        <f>E83+E106+E124</f>
        <v>278230059</v>
      </c>
    </row>
    <row r="126" spans="2:5" ht="12.75">
      <c r="B126" s="86"/>
      <c r="C126" s="67"/>
      <c r="D126" s="310"/>
      <c r="E126" s="349"/>
    </row>
  </sheetData>
  <sheetProtection/>
  <mergeCells count="2">
    <mergeCell ref="C4:E4"/>
    <mergeCell ref="A3:E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H23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37.125" style="0" customWidth="1"/>
    <col min="2" max="2" width="20.125" style="0" customWidth="1"/>
    <col min="3" max="3" width="17.625" style="0" customWidth="1"/>
    <col min="4" max="4" width="10.75390625" style="0" bestFit="1" customWidth="1"/>
    <col min="5" max="5" width="15.00390625" style="0" bestFit="1" customWidth="1"/>
    <col min="6" max="6" width="9.75390625" style="0" bestFit="1" customWidth="1"/>
    <col min="7" max="7" width="9.625" style="0" bestFit="1" customWidth="1"/>
    <col min="8" max="8" width="15.625" style="0" customWidth="1"/>
  </cols>
  <sheetData>
    <row r="1" ht="12.75">
      <c r="H1" s="109" t="s">
        <v>616</v>
      </c>
    </row>
    <row r="2" spans="1:8" ht="12.75">
      <c r="A2" s="394" t="s">
        <v>976</v>
      </c>
      <c r="B2" s="394"/>
      <c r="C2" s="394"/>
      <c r="D2" s="394"/>
      <c r="E2" s="394"/>
      <c r="F2" s="394"/>
      <c r="G2" s="394"/>
      <c r="H2" s="394"/>
    </row>
    <row r="3" ht="13.5" thickBot="1"/>
    <row r="4" spans="1:8" ht="13.5" thickBot="1">
      <c r="A4" s="434" t="s">
        <v>556</v>
      </c>
      <c r="B4" s="434" t="s">
        <v>557</v>
      </c>
      <c r="C4" s="434" t="s">
        <v>558</v>
      </c>
      <c r="D4" s="98" t="s">
        <v>559</v>
      </c>
      <c r="E4" s="99" t="s">
        <v>560</v>
      </c>
      <c r="F4" s="99" t="s">
        <v>559</v>
      </c>
      <c r="G4" s="99" t="s">
        <v>560</v>
      </c>
      <c r="H4" s="434" t="s">
        <v>561</v>
      </c>
    </row>
    <row r="5" spans="1:8" ht="13.5" thickBot="1">
      <c r="A5" s="440"/>
      <c r="B5" s="440"/>
      <c r="C5" s="435"/>
      <c r="D5" s="100" t="s">
        <v>562</v>
      </c>
      <c r="E5" s="101" t="s">
        <v>562</v>
      </c>
      <c r="F5" s="101" t="s">
        <v>792</v>
      </c>
      <c r="G5" s="101" t="s">
        <v>792</v>
      </c>
      <c r="H5" s="440"/>
    </row>
    <row r="6" spans="1:8" ht="36.75" thickBot="1">
      <c r="A6" s="262" t="s">
        <v>977</v>
      </c>
      <c r="B6" s="434" t="s">
        <v>563</v>
      </c>
      <c r="C6" s="436">
        <v>21997660</v>
      </c>
      <c r="D6" s="102">
        <v>20828092</v>
      </c>
      <c r="E6" s="103">
        <v>0</v>
      </c>
      <c r="F6" s="101">
        <v>0</v>
      </c>
      <c r="G6" s="101">
        <v>0</v>
      </c>
      <c r="H6" s="438"/>
    </row>
    <row r="7" spans="1:8" ht="36.75" thickBot="1">
      <c r="A7" s="262" t="s">
        <v>978</v>
      </c>
      <c r="B7" s="435"/>
      <c r="C7" s="437"/>
      <c r="D7" s="102">
        <v>1041400</v>
      </c>
      <c r="E7" s="103">
        <v>0</v>
      </c>
      <c r="F7" s="101">
        <v>0</v>
      </c>
      <c r="G7" s="101">
        <v>0</v>
      </c>
      <c r="H7" s="439"/>
    </row>
    <row r="8" spans="1:8" ht="13.5" thickBot="1">
      <c r="A8" s="262" t="s">
        <v>586</v>
      </c>
      <c r="B8" s="434" t="s">
        <v>564</v>
      </c>
      <c r="C8" s="436">
        <v>17810896</v>
      </c>
      <c r="D8" s="102">
        <v>3030734</v>
      </c>
      <c r="E8" s="103">
        <v>0</v>
      </c>
      <c r="F8" s="101">
        <v>0</v>
      </c>
      <c r="G8" s="101">
        <v>0</v>
      </c>
      <c r="H8" s="438" t="s">
        <v>565</v>
      </c>
    </row>
    <row r="9" spans="1:8" ht="13.5" thickBot="1">
      <c r="A9" s="262" t="s">
        <v>979</v>
      </c>
      <c r="B9" s="435"/>
      <c r="C9" s="437"/>
      <c r="D9" s="102">
        <v>301180</v>
      </c>
      <c r="E9" s="103">
        <v>0</v>
      </c>
      <c r="F9" s="101">
        <v>0</v>
      </c>
      <c r="G9" s="101">
        <v>0</v>
      </c>
      <c r="H9" s="439"/>
    </row>
    <row r="10" spans="1:8" ht="48.75" thickBot="1">
      <c r="A10" s="262" t="s">
        <v>924</v>
      </c>
      <c r="B10" s="101" t="s">
        <v>566</v>
      </c>
      <c r="C10" s="103">
        <v>174837993</v>
      </c>
      <c r="D10" s="103">
        <v>16163353</v>
      </c>
      <c r="E10" s="103">
        <v>0</v>
      </c>
      <c r="F10" s="100">
        <v>0</v>
      </c>
      <c r="G10" s="101">
        <v>0</v>
      </c>
      <c r="H10" s="100" t="s">
        <v>980</v>
      </c>
    </row>
    <row r="11" spans="1:8" ht="48.75" thickBot="1">
      <c r="A11" s="262" t="s">
        <v>981</v>
      </c>
      <c r="B11" s="101"/>
      <c r="C11" s="103">
        <v>15426882</v>
      </c>
      <c r="D11" s="103">
        <v>15426882</v>
      </c>
      <c r="E11" s="103">
        <v>0</v>
      </c>
      <c r="F11" s="101">
        <v>0</v>
      </c>
      <c r="G11" s="101">
        <v>0</v>
      </c>
      <c r="H11" s="100"/>
    </row>
    <row r="12" spans="1:8" ht="48.75" thickBot="1">
      <c r="A12" s="262" t="s">
        <v>982</v>
      </c>
      <c r="B12" s="101"/>
      <c r="C12" s="103">
        <v>15426882</v>
      </c>
      <c r="D12" s="103">
        <v>15426882</v>
      </c>
      <c r="E12" s="101">
        <v>0</v>
      </c>
      <c r="F12" s="101">
        <v>0</v>
      </c>
      <c r="G12" s="101">
        <v>0</v>
      </c>
      <c r="H12" s="105"/>
    </row>
    <row r="13" spans="1:8" ht="24.75" thickBot="1">
      <c r="A13" s="262" t="s">
        <v>927</v>
      </c>
      <c r="B13" s="101" t="s">
        <v>566</v>
      </c>
      <c r="C13" s="103">
        <v>50249406</v>
      </c>
      <c r="D13" s="103">
        <v>5465293</v>
      </c>
      <c r="E13" s="103">
        <v>0</v>
      </c>
      <c r="F13" s="101">
        <v>0</v>
      </c>
      <c r="G13" s="101">
        <v>0</v>
      </c>
      <c r="H13" s="98" t="s">
        <v>983</v>
      </c>
    </row>
    <row r="14" spans="1:8" ht="36.75" thickBot="1">
      <c r="A14" s="262" t="s">
        <v>984</v>
      </c>
      <c r="B14" s="99"/>
      <c r="C14" s="103">
        <v>4433771</v>
      </c>
      <c r="D14" s="103">
        <v>4433771</v>
      </c>
      <c r="E14" s="103">
        <v>0</v>
      </c>
      <c r="F14" s="101">
        <v>0</v>
      </c>
      <c r="G14" s="101">
        <v>0</v>
      </c>
      <c r="H14" s="98"/>
    </row>
    <row r="15" spans="1:8" ht="36.75" thickBot="1">
      <c r="A15" s="262" t="s">
        <v>985</v>
      </c>
      <c r="B15" s="99"/>
      <c r="C15" s="103">
        <v>4433771</v>
      </c>
      <c r="D15" s="103">
        <v>4433771</v>
      </c>
      <c r="E15" s="103">
        <v>0</v>
      </c>
      <c r="F15" s="101">
        <v>0</v>
      </c>
      <c r="G15" s="101">
        <v>0</v>
      </c>
      <c r="H15" s="98"/>
    </row>
    <row r="16" spans="1:8" ht="48.75" thickBot="1">
      <c r="A16" s="262" t="s">
        <v>567</v>
      </c>
      <c r="B16" s="101" t="s">
        <v>566</v>
      </c>
      <c r="C16" s="102">
        <v>159714817</v>
      </c>
      <c r="D16" s="100">
        <v>0</v>
      </c>
      <c r="E16" s="101">
        <v>0</v>
      </c>
      <c r="F16" s="101">
        <v>0</v>
      </c>
      <c r="G16" s="101">
        <v>0</v>
      </c>
      <c r="H16" s="100" t="s">
        <v>568</v>
      </c>
    </row>
    <row r="17" spans="1:8" ht="36.75" thickBot="1">
      <c r="A17" s="262" t="s">
        <v>569</v>
      </c>
      <c r="B17" s="101" t="s">
        <v>566</v>
      </c>
      <c r="C17" s="101" t="s">
        <v>570</v>
      </c>
      <c r="D17" s="272">
        <v>1937036</v>
      </c>
      <c r="E17" s="101">
        <v>0</v>
      </c>
      <c r="F17" s="101">
        <v>0</v>
      </c>
      <c r="G17" s="101">
        <v>0</v>
      </c>
      <c r="H17" s="101" t="s">
        <v>571</v>
      </c>
    </row>
    <row r="18" spans="1:8" ht="48.75" thickBot="1">
      <c r="A18" s="262" t="s">
        <v>572</v>
      </c>
      <c r="B18" s="104"/>
      <c r="C18" s="108" t="s">
        <v>573</v>
      </c>
      <c r="D18" s="272">
        <v>61169</v>
      </c>
      <c r="E18" s="101">
        <v>0</v>
      </c>
      <c r="F18" s="101">
        <v>0</v>
      </c>
      <c r="G18" s="101">
        <v>0</v>
      </c>
      <c r="H18" s="106"/>
    </row>
    <row r="19" spans="1:8" ht="48.75" thickBot="1">
      <c r="A19" s="196" t="s">
        <v>986</v>
      </c>
      <c r="B19" s="434" t="s">
        <v>563</v>
      </c>
      <c r="C19" s="434" t="s">
        <v>574</v>
      </c>
      <c r="D19" s="194">
        <v>6637</v>
      </c>
      <c r="E19" s="195">
        <v>0</v>
      </c>
      <c r="F19" s="99">
        <v>0</v>
      </c>
      <c r="G19" s="99">
        <v>0</v>
      </c>
      <c r="H19" s="434" t="s">
        <v>575</v>
      </c>
    </row>
    <row r="20" spans="1:8" ht="48.75" thickBot="1">
      <c r="A20" s="107" t="s">
        <v>987</v>
      </c>
      <c r="B20" s="435"/>
      <c r="C20" s="435"/>
      <c r="D20" s="102">
        <v>0</v>
      </c>
      <c r="E20" s="103">
        <v>0</v>
      </c>
      <c r="F20" s="101">
        <v>0</v>
      </c>
      <c r="G20" s="101">
        <v>0</v>
      </c>
      <c r="H20" s="435"/>
    </row>
    <row r="21" spans="1:8" ht="24.75" customHeight="1" thickBot="1">
      <c r="A21" s="441" t="s">
        <v>576</v>
      </c>
      <c r="B21" s="434" t="s">
        <v>566</v>
      </c>
      <c r="C21" s="436">
        <v>281098181</v>
      </c>
      <c r="D21" s="436">
        <v>0</v>
      </c>
      <c r="E21" s="103">
        <v>806101</v>
      </c>
      <c r="F21" s="434">
        <v>0</v>
      </c>
      <c r="G21" s="434">
        <v>0</v>
      </c>
      <c r="H21" s="438" t="s">
        <v>577</v>
      </c>
    </row>
    <row r="22" spans="1:8" ht="24.75" thickBot="1">
      <c r="A22" s="442"/>
      <c r="B22" s="435"/>
      <c r="C22" s="437"/>
      <c r="D22" s="437"/>
      <c r="E22" s="103" t="s">
        <v>988</v>
      </c>
      <c r="F22" s="435"/>
      <c r="G22" s="435"/>
      <c r="H22" s="439"/>
    </row>
    <row r="23" spans="1:8" ht="36.75" thickBot="1">
      <c r="A23" s="262" t="s">
        <v>989</v>
      </c>
      <c r="B23" s="101" t="s">
        <v>990</v>
      </c>
      <c r="C23" s="273">
        <v>3000000</v>
      </c>
      <c r="D23" s="272">
        <v>0</v>
      </c>
      <c r="E23" s="273">
        <v>1752019</v>
      </c>
      <c r="F23" s="273"/>
      <c r="G23" s="273"/>
      <c r="H23" s="101"/>
    </row>
  </sheetData>
  <sheetProtection/>
  <mergeCells count="21">
    <mergeCell ref="D21:D22"/>
    <mergeCell ref="F21:F22"/>
    <mergeCell ref="G21:G22"/>
    <mergeCell ref="H21:H22"/>
    <mergeCell ref="C8:C9"/>
    <mergeCell ref="H8:H9"/>
    <mergeCell ref="A21:A22"/>
    <mergeCell ref="B21:B22"/>
    <mergeCell ref="A4:A5"/>
    <mergeCell ref="B4:B5"/>
    <mergeCell ref="C4:C5"/>
    <mergeCell ref="C21:C22"/>
    <mergeCell ref="A2:H2"/>
    <mergeCell ref="B6:B7"/>
    <mergeCell ref="C6:C7"/>
    <mergeCell ref="H6:H7"/>
    <mergeCell ref="H19:H20"/>
    <mergeCell ref="B19:B20"/>
    <mergeCell ref="C19:C20"/>
    <mergeCell ref="H4:H5"/>
    <mergeCell ref="B8:B9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F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1017</v>
      </c>
      <c r="E1" s="443" t="s">
        <v>794</v>
      </c>
      <c r="F1" s="443"/>
    </row>
    <row r="3" spans="1:6" ht="12.75">
      <c r="A3" s="394" t="s">
        <v>795</v>
      </c>
      <c r="B3" s="394"/>
      <c r="C3" s="394"/>
      <c r="D3" s="394"/>
      <c r="E3" s="394"/>
      <c r="F3" s="394"/>
    </row>
    <row r="7" spans="1:6" ht="24" customHeight="1">
      <c r="A7" s="214" t="s">
        <v>786</v>
      </c>
      <c r="B7" s="214" t="s">
        <v>787</v>
      </c>
      <c r="C7" s="214" t="s">
        <v>788</v>
      </c>
      <c r="D7" s="214" t="s">
        <v>789</v>
      </c>
      <c r="E7" s="214" t="s">
        <v>790</v>
      </c>
      <c r="F7" s="214" t="s">
        <v>701</v>
      </c>
    </row>
    <row r="8" spans="1:6" ht="20.25" customHeight="1">
      <c r="A8" s="151" t="s">
        <v>791</v>
      </c>
      <c r="B8" s="152" t="s">
        <v>792</v>
      </c>
      <c r="C8" s="148" t="s">
        <v>855</v>
      </c>
      <c r="D8" s="216">
        <v>0</v>
      </c>
      <c r="E8" s="147">
        <v>27776000</v>
      </c>
      <c r="F8" s="147">
        <f>D8+E8</f>
        <v>27776000</v>
      </c>
    </row>
    <row r="9" spans="1:6" ht="26.25" customHeight="1">
      <c r="A9" s="215" t="s">
        <v>793</v>
      </c>
      <c r="B9" s="215"/>
      <c r="C9" s="215"/>
      <c r="D9" s="215">
        <f>SUM(D8:D8)</f>
        <v>0</v>
      </c>
      <c r="E9" s="212">
        <f>SUM(E8:E8)</f>
        <v>27776000</v>
      </c>
      <c r="F9" s="212">
        <f>SUM(F8:F8)</f>
        <v>27776000</v>
      </c>
    </row>
  </sheetData>
  <sheetProtection/>
  <mergeCells count="2">
    <mergeCell ref="E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7"/>
  <sheetViews>
    <sheetView zoomScalePageLayoutView="0" workbookViewId="0" topLeftCell="A19">
      <selection activeCell="D34" sqref="D34"/>
    </sheetView>
  </sheetViews>
  <sheetFormatPr defaultColWidth="9.00390625" defaultRowHeight="12.75"/>
  <cols>
    <col min="1" max="1" width="6.625" style="185" customWidth="1"/>
    <col min="2" max="2" width="12.625" style="187" customWidth="1"/>
    <col min="3" max="3" width="65.00390625" style="186" bestFit="1" customWidth="1"/>
    <col min="4" max="4" width="11.625" style="186" customWidth="1"/>
    <col min="5" max="16384" width="9.125" style="317" customWidth="1"/>
  </cols>
  <sheetData>
    <row r="1" spans="1:4" ht="11.25">
      <c r="A1" s="185" t="s">
        <v>1017</v>
      </c>
      <c r="D1" s="186" t="s">
        <v>676</v>
      </c>
    </row>
    <row r="2" spans="1:4" ht="11.25">
      <c r="A2" s="444" t="s">
        <v>675</v>
      </c>
      <c r="B2" s="444"/>
      <c r="C2" s="444"/>
      <c r="D2" s="444"/>
    </row>
    <row r="3" spans="1:4" ht="11.25">
      <c r="A3" s="444" t="s">
        <v>849</v>
      </c>
      <c r="B3" s="444"/>
      <c r="C3" s="444"/>
      <c r="D3" s="444"/>
    </row>
    <row r="4" spans="1:4" ht="11.25">
      <c r="A4" s="444" t="s">
        <v>677</v>
      </c>
      <c r="B4" s="444"/>
      <c r="C4" s="444"/>
      <c r="D4" s="444"/>
    </row>
    <row r="5" spans="1:4" ht="11.25">
      <c r="A5" s="444"/>
      <c r="B5" s="444"/>
      <c r="C5" s="444"/>
      <c r="D5" s="444"/>
    </row>
    <row r="7" spans="1:4" ht="58.5" customHeight="1">
      <c r="A7" s="174" t="s">
        <v>617</v>
      </c>
      <c r="B7" s="174" t="s">
        <v>618</v>
      </c>
      <c r="C7" s="318" t="s">
        <v>619</v>
      </c>
      <c r="D7" s="175" t="s">
        <v>1081</v>
      </c>
    </row>
    <row r="8" spans="1:4" ht="19.5" customHeight="1">
      <c r="A8" s="176">
        <v>1</v>
      </c>
      <c r="B8" s="319" t="s">
        <v>620</v>
      </c>
      <c r="C8" s="7" t="s">
        <v>621</v>
      </c>
      <c r="D8" s="177">
        <v>251487800</v>
      </c>
    </row>
    <row r="9" spans="1:4" ht="19.5" customHeight="1">
      <c r="A9" s="198"/>
      <c r="B9" s="319" t="s">
        <v>622</v>
      </c>
      <c r="C9" s="7" t="s">
        <v>850</v>
      </c>
      <c r="D9" s="177">
        <v>102468510</v>
      </c>
    </row>
    <row r="10" spans="1:4" ht="19.5" customHeight="1">
      <c r="A10" s="178"/>
      <c r="B10" s="319" t="s">
        <v>623</v>
      </c>
      <c r="C10" s="7" t="s">
        <v>624</v>
      </c>
      <c r="D10" s="177">
        <v>30986559</v>
      </c>
    </row>
    <row r="11" spans="1:4" ht="19.5" customHeight="1">
      <c r="A11" s="178"/>
      <c r="B11" s="319" t="s">
        <v>625</v>
      </c>
      <c r="C11" s="7" t="s">
        <v>626</v>
      </c>
      <c r="D11" s="177">
        <v>1494300</v>
      </c>
    </row>
    <row r="12" spans="1:4" ht="19.5" customHeight="1">
      <c r="A12" s="178"/>
      <c r="B12" s="319" t="s">
        <v>627</v>
      </c>
      <c r="C12" s="7" t="s">
        <v>628</v>
      </c>
      <c r="D12" s="177">
        <v>8923350</v>
      </c>
    </row>
    <row r="13" spans="1:4" ht="19.5" customHeight="1">
      <c r="A13" s="178"/>
      <c r="B13" s="319" t="s">
        <v>851</v>
      </c>
      <c r="C13" s="7" t="s">
        <v>852</v>
      </c>
      <c r="D13" s="177">
        <v>1925860</v>
      </c>
    </row>
    <row r="14" spans="1:4" ht="19.5" customHeight="1">
      <c r="A14" s="178"/>
      <c r="B14" s="319" t="s">
        <v>629</v>
      </c>
      <c r="C14" s="7" t="s">
        <v>1079</v>
      </c>
      <c r="D14" s="177">
        <v>15169140</v>
      </c>
    </row>
    <row r="15" spans="1:4" ht="19.5" customHeight="1">
      <c r="A15" s="179"/>
      <c r="B15" s="320" t="s">
        <v>629</v>
      </c>
      <c r="C15" s="321" t="s">
        <v>630</v>
      </c>
      <c r="D15" s="180">
        <f>D8+D9+D10+D11+D12+D13+D14</f>
        <v>412455519</v>
      </c>
    </row>
    <row r="16" spans="1:4" ht="19.5" customHeight="1">
      <c r="A16" s="176">
        <v>2</v>
      </c>
      <c r="B16" s="319" t="s">
        <v>631</v>
      </c>
      <c r="C16" s="7" t="s">
        <v>632</v>
      </c>
      <c r="D16" s="181">
        <f>D17+D18+D19</f>
        <v>290260500</v>
      </c>
    </row>
    <row r="17" spans="1:4" ht="18" customHeight="1">
      <c r="A17" s="178"/>
      <c r="B17" s="182"/>
      <c r="C17" s="7" t="s">
        <v>633</v>
      </c>
      <c r="D17" s="183">
        <v>226170000</v>
      </c>
    </row>
    <row r="18" spans="1:4" ht="14.25" customHeight="1">
      <c r="A18" s="178"/>
      <c r="B18" s="316"/>
      <c r="C18" s="7" t="s">
        <v>634</v>
      </c>
      <c r="D18" s="177">
        <v>62400000</v>
      </c>
    </row>
    <row r="19" spans="1:4" ht="14.25" customHeight="1">
      <c r="A19" s="178"/>
      <c r="B19" s="184"/>
      <c r="C19" s="7" t="s">
        <v>354</v>
      </c>
      <c r="D19" s="177">
        <v>1690500</v>
      </c>
    </row>
    <row r="20" spans="1:4" ht="18" customHeight="1">
      <c r="A20" s="178"/>
      <c r="B20" s="319" t="s">
        <v>635</v>
      </c>
      <c r="C20" s="7" t="s">
        <v>636</v>
      </c>
      <c r="D20" s="181">
        <v>46613333</v>
      </c>
    </row>
    <row r="21" spans="1:4" ht="18" customHeight="1">
      <c r="A21" s="178"/>
      <c r="B21" s="319" t="s">
        <v>853</v>
      </c>
      <c r="C21" s="7" t="s">
        <v>854</v>
      </c>
      <c r="D21" s="181">
        <v>24062500</v>
      </c>
    </row>
    <row r="22" spans="1:4" ht="19.5" customHeight="1">
      <c r="A22" s="178"/>
      <c r="B22" s="319" t="s">
        <v>637</v>
      </c>
      <c r="C22" s="7" t="s">
        <v>638</v>
      </c>
      <c r="D22" s="181">
        <v>8454000</v>
      </c>
    </row>
    <row r="23" spans="1:4" ht="19.5" customHeight="1">
      <c r="A23" s="179"/>
      <c r="B23" s="320" t="s">
        <v>639</v>
      </c>
      <c r="C23" s="24" t="s">
        <v>640</v>
      </c>
      <c r="D23" s="180">
        <f>D16+D20+D21+D22</f>
        <v>369390333</v>
      </c>
    </row>
    <row r="24" spans="1:4" ht="19.5" customHeight="1">
      <c r="A24" s="176">
        <v>3</v>
      </c>
      <c r="B24" s="319" t="s">
        <v>1097</v>
      </c>
      <c r="C24" s="7" t="s">
        <v>1098</v>
      </c>
      <c r="D24" s="177">
        <v>160704</v>
      </c>
    </row>
    <row r="25" spans="1:4" ht="19.5" customHeight="1">
      <c r="A25" s="178"/>
      <c r="B25" s="319" t="s">
        <v>641</v>
      </c>
      <c r="C25" s="7" t="s">
        <v>642</v>
      </c>
      <c r="D25" s="177">
        <v>191820485</v>
      </c>
    </row>
    <row r="26" spans="1:4" ht="19.5" customHeight="1">
      <c r="A26" s="178"/>
      <c r="B26" s="319" t="s">
        <v>643</v>
      </c>
      <c r="C26" s="7" t="s">
        <v>644</v>
      </c>
      <c r="D26" s="183">
        <v>156619655</v>
      </c>
    </row>
    <row r="27" spans="1:4" ht="19.5" customHeight="1">
      <c r="A27" s="178"/>
      <c r="B27" s="319" t="s">
        <v>645</v>
      </c>
      <c r="C27" s="7" t="s">
        <v>646</v>
      </c>
      <c r="D27" s="181">
        <f>D28+D29+D30</f>
        <v>202119201</v>
      </c>
    </row>
    <row r="28" spans="1:4" ht="19.5" customHeight="1">
      <c r="A28" s="178"/>
      <c r="B28" s="319" t="s">
        <v>647</v>
      </c>
      <c r="C28" s="7" t="s">
        <v>648</v>
      </c>
      <c r="D28" s="177">
        <v>54786240</v>
      </c>
    </row>
    <row r="29" spans="1:4" ht="19.5" customHeight="1">
      <c r="A29" s="178"/>
      <c r="B29" s="319" t="s">
        <v>649</v>
      </c>
      <c r="C29" s="7" t="s">
        <v>650</v>
      </c>
      <c r="D29" s="177">
        <v>137633271</v>
      </c>
    </row>
    <row r="30" spans="1:4" ht="19.5" customHeight="1">
      <c r="A30" s="178"/>
      <c r="B30" s="319" t="s">
        <v>890</v>
      </c>
      <c r="C30" s="7" t="s">
        <v>891</v>
      </c>
      <c r="D30" s="177">
        <v>9699690</v>
      </c>
    </row>
    <row r="31" spans="1:4" ht="19.5" customHeight="1">
      <c r="A31" s="178"/>
      <c r="B31" s="319" t="s">
        <v>1047</v>
      </c>
      <c r="C31" s="7" t="s">
        <v>1036</v>
      </c>
      <c r="D31" s="177">
        <v>30398557</v>
      </c>
    </row>
    <row r="32" spans="1:4" ht="19.5" customHeight="1">
      <c r="A32" s="178"/>
      <c r="B32" s="319" t="s">
        <v>892</v>
      </c>
      <c r="C32" s="7" t="s">
        <v>893</v>
      </c>
      <c r="D32" s="177">
        <v>1508760</v>
      </c>
    </row>
    <row r="33" spans="1:4" ht="23.25" customHeight="1">
      <c r="A33" s="179"/>
      <c r="B33" s="320" t="s">
        <v>651</v>
      </c>
      <c r="C33" s="24" t="s">
        <v>652</v>
      </c>
      <c r="D33" s="180">
        <f>D24+D25+D26+D27+D31+D32</f>
        <v>582627362</v>
      </c>
    </row>
    <row r="34" spans="1:4" ht="14.25" customHeight="1">
      <c r="A34" s="176">
        <v>4</v>
      </c>
      <c r="B34" s="319" t="s">
        <v>653</v>
      </c>
      <c r="C34" s="4" t="s">
        <v>654</v>
      </c>
      <c r="D34" s="183">
        <v>29095080</v>
      </c>
    </row>
    <row r="35" spans="1:4" ht="14.25" customHeight="1">
      <c r="A35" s="178"/>
      <c r="B35" s="319" t="s">
        <v>1048</v>
      </c>
      <c r="C35" s="4" t="s">
        <v>1049</v>
      </c>
      <c r="D35" s="183">
        <v>1097233</v>
      </c>
    </row>
    <row r="36" spans="1:4" ht="24.75" customHeight="1">
      <c r="A36" s="179"/>
      <c r="B36" s="320" t="s">
        <v>655</v>
      </c>
      <c r="C36" s="24" t="s">
        <v>656</v>
      </c>
      <c r="D36" s="180">
        <f>D34+D35</f>
        <v>30192313</v>
      </c>
    </row>
    <row r="37" spans="1:4" ht="25.5" customHeight="1">
      <c r="A37" s="188"/>
      <c r="B37" s="320"/>
      <c r="C37" s="24" t="s">
        <v>657</v>
      </c>
      <c r="D37" s="180">
        <f>D15+D23+D33+D36</f>
        <v>1394665527</v>
      </c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3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31.00390625" style="97" customWidth="1"/>
    <col min="2" max="3" width="12.75390625" style="97" bestFit="1" customWidth="1"/>
    <col min="4" max="4" width="17.25390625" style="97" customWidth="1"/>
    <col min="5" max="5" width="14.25390625" style="97" customWidth="1"/>
    <col min="6" max="6" width="11.125" style="97" bestFit="1" customWidth="1"/>
    <col min="7" max="7" width="14.00390625" style="97" customWidth="1"/>
    <col min="8" max="8" width="13.75390625" style="97" bestFit="1" customWidth="1"/>
    <col min="9" max="9" width="16.625" style="97" customWidth="1"/>
    <col min="10" max="10" width="9.625" style="97" customWidth="1"/>
    <col min="11" max="11" width="11.25390625" style="97" customWidth="1"/>
    <col min="12" max="16384" width="9.125" style="97" customWidth="1"/>
  </cols>
  <sheetData>
    <row r="1" spans="1:9" ht="12.75">
      <c r="A1" s="97" t="s">
        <v>1017</v>
      </c>
      <c r="I1" s="333" t="s">
        <v>784</v>
      </c>
    </row>
    <row r="2" spans="1:9" ht="12.75">
      <c r="A2" s="446" t="s">
        <v>675</v>
      </c>
      <c r="B2" s="446"/>
      <c r="C2" s="446"/>
      <c r="D2" s="446"/>
      <c r="E2" s="446"/>
      <c r="F2" s="446"/>
      <c r="G2" s="446"/>
      <c r="H2" s="446"/>
      <c r="I2" s="446"/>
    </row>
    <row r="3" spans="1:9" ht="12.75">
      <c r="A3" s="446" t="s">
        <v>848</v>
      </c>
      <c r="B3" s="446"/>
      <c r="C3" s="446"/>
      <c r="D3" s="446"/>
      <c r="E3" s="446"/>
      <c r="F3" s="446"/>
      <c r="G3" s="446"/>
      <c r="H3" s="446"/>
      <c r="I3" s="446"/>
    </row>
    <row r="4" spans="1:9" ht="12.75">
      <c r="A4" s="447" t="s">
        <v>875</v>
      </c>
      <c r="B4" s="447"/>
      <c r="C4" s="447"/>
      <c r="D4" s="447"/>
      <c r="E4" s="447"/>
      <c r="F4" s="447"/>
      <c r="G4" s="447"/>
      <c r="H4" s="447"/>
      <c r="I4" s="447"/>
    </row>
    <row r="8" spans="1:9" ht="63" customHeight="1">
      <c r="A8" s="445" t="s">
        <v>658</v>
      </c>
      <c r="B8" s="334" t="s">
        <v>779</v>
      </c>
      <c r="C8" s="334" t="s">
        <v>806</v>
      </c>
      <c r="D8" s="334" t="s">
        <v>807</v>
      </c>
      <c r="E8" s="334" t="s">
        <v>780</v>
      </c>
      <c r="F8" s="334" t="s">
        <v>864</v>
      </c>
      <c r="G8" s="334" t="s">
        <v>865</v>
      </c>
      <c r="H8" s="334" t="s">
        <v>866</v>
      </c>
      <c r="I8" s="334" t="s">
        <v>876</v>
      </c>
    </row>
    <row r="9" spans="1:9" ht="18.75" customHeight="1">
      <c r="A9" s="445"/>
      <c r="B9" s="335">
        <v>1</v>
      </c>
      <c r="C9" s="335">
        <v>2</v>
      </c>
      <c r="D9" s="335">
        <v>3</v>
      </c>
      <c r="E9" s="335">
        <v>4</v>
      </c>
      <c r="F9" s="335">
        <v>5</v>
      </c>
      <c r="G9" s="335">
        <v>6</v>
      </c>
      <c r="H9" s="335">
        <v>7</v>
      </c>
      <c r="I9" s="335">
        <v>8</v>
      </c>
    </row>
    <row r="10" spans="1:9" ht="17.25" customHeight="1">
      <c r="A10" s="226" t="s">
        <v>20</v>
      </c>
      <c r="B10" s="322">
        <v>642377077</v>
      </c>
      <c r="C10" s="322">
        <v>143346000</v>
      </c>
      <c r="D10" s="322">
        <v>149433480</v>
      </c>
      <c r="E10" s="322">
        <v>9867276</v>
      </c>
      <c r="F10" s="322">
        <v>82928436</v>
      </c>
      <c r="G10" s="322">
        <f aca="true" t="shared" si="0" ref="G10:G15">B10-C10-D10-E10-F10</f>
        <v>256801885</v>
      </c>
      <c r="H10" s="323">
        <f>G10/B10</f>
        <v>0.3997681333825055</v>
      </c>
      <c r="I10" s="324">
        <f>B10-C10-E10-F10</f>
        <v>406235365</v>
      </c>
    </row>
    <row r="11" spans="1:9" ht="17.25" customHeight="1">
      <c r="A11" s="226" t="s">
        <v>781</v>
      </c>
      <c r="B11" s="322">
        <v>497968219</v>
      </c>
      <c r="C11" s="322">
        <v>15475428</v>
      </c>
      <c r="D11" s="322">
        <v>416763502</v>
      </c>
      <c r="E11" s="322">
        <v>2642857</v>
      </c>
      <c r="F11" s="322">
        <v>13447387</v>
      </c>
      <c r="G11" s="322">
        <f t="shared" si="0"/>
        <v>49639045</v>
      </c>
      <c r="H11" s="323">
        <f aca="true" t="shared" si="1" ref="H11:H18">G11/B11</f>
        <v>0.09968315869571588</v>
      </c>
      <c r="I11" s="324">
        <f>B11-C11-E11-F11</f>
        <v>466402547</v>
      </c>
    </row>
    <row r="12" spans="1:9" ht="17.25" customHeight="1">
      <c r="A12" s="325" t="s">
        <v>783</v>
      </c>
      <c r="B12" s="326">
        <v>35005612</v>
      </c>
      <c r="C12" s="326">
        <v>5996000</v>
      </c>
      <c r="D12" s="326">
        <v>14547540</v>
      </c>
      <c r="E12" s="326">
        <v>351</v>
      </c>
      <c r="F12" s="326">
        <v>2901095</v>
      </c>
      <c r="G12" s="322">
        <f t="shared" si="0"/>
        <v>11560626</v>
      </c>
      <c r="H12" s="323">
        <f t="shared" si="1"/>
        <v>0.33025064666774</v>
      </c>
      <c r="I12" s="324">
        <f aca="true" t="shared" si="2" ref="I12:I18">B12-C12-E12-F12</f>
        <v>26108166</v>
      </c>
    </row>
    <row r="13" spans="1:9" ht="25.5">
      <c r="A13" s="327" t="s">
        <v>782</v>
      </c>
      <c r="B13" s="322">
        <v>100433628</v>
      </c>
      <c r="C13" s="322">
        <v>12606000</v>
      </c>
      <c r="D13" s="322">
        <v>14547540</v>
      </c>
      <c r="E13" s="322">
        <v>9519682</v>
      </c>
      <c r="F13" s="322">
        <v>2654206</v>
      </c>
      <c r="G13" s="322">
        <f t="shared" si="0"/>
        <v>61106200</v>
      </c>
      <c r="H13" s="323">
        <f t="shared" si="1"/>
        <v>0.6084237044588293</v>
      </c>
      <c r="I13" s="324">
        <f t="shared" si="2"/>
        <v>75653740</v>
      </c>
    </row>
    <row r="14" spans="1:9" ht="17.25" customHeight="1">
      <c r="A14" s="226" t="s">
        <v>21</v>
      </c>
      <c r="B14" s="322">
        <v>1510202710</v>
      </c>
      <c r="C14" s="322">
        <v>90556000</v>
      </c>
      <c r="D14" s="322">
        <v>143967842</v>
      </c>
      <c r="E14" s="322">
        <v>1152164372</v>
      </c>
      <c r="F14" s="322">
        <v>9417579</v>
      </c>
      <c r="G14" s="322">
        <f t="shared" si="0"/>
        <v>114096917</v>
      </c>
      <c r="H14" s="323">
        <f t="shared" si="1"/>
        <v>0.07555072987519669</v>
      </c>
      <c r="I14" s="324">
        <f t="shared" si="2"/>
        <v>258064759</v>
      </c>
    </row>
    <row r="15" spans="1:11" s="336" customFormat="1" ht="17.25" customHeight="1">
      <c r="A15" s="222" t="s">
        <v>785</v>
      </c>
      <c r="B15" s="326">
        <v>488535497</v>
      </c>
      <c r="C15" s="326">
        <v>14677464</v>
      </c>
      <c r="D15" s="326">
        <v>251765549</v>
      </c>
      <c r="E15" s="326">
        <v>4412296</v>
      </c>
      <c r="F15" s="326">
        <v>32790737</v>
      </c>
      <c r="G15" s="322">
        <f t="shared" si="0"/>
        <v>184889451</v>
      </c>
      <c r="H15" s="323">
        <f t="shared" si="1"/>
        <v>0.378456534142083</v>
      </c>
      <c r="I15" s="324">
        <f t="shared" si="2"/>
        <v>436655000</v>
      </c>
      <c r="J15" s="97"/>
      <c r="K15" s="97"/>
    </row>
    <row r="16" spans="1:9" s="330" customFormat="1" ht="17.25" customHeight="1">
      <c r="A16" s="337" t="s">
        <v>503</v>
      </c>
      <c r="B16" s="324">
        <f aca="true" t="shared" si="3" ref="B16:G16">SUM(B10:B15)</f>
        <v>3274522743</v>
      </c>
      <c r="C16" s="324">
        <f t="shared" si="3"/>
        <v>282656892</v>
      </c>
      <c r="D16" s="324">
        <f>SUM(D10:D15)</f>
        <v>991025453</v>
      </c>
      <c r="E16" s="324">
        <f t="shared" si="3"/>
        <v>1178606834</v>
      </c>
      <c r="F16" s="324">
        <f t="shared" si="3"/>
        <v>144139440</v>
      </c>
      <c r="G16" s="324">
        <f t="shared" si="3"/>
        <v>678094124</v>
      </c>
      <c r="H16" s="323">
        <f t="shared" si="1"/>
        <v>0.20708181839615336</v>
      </c>
      <c r="I16" s="324">
        <f t="shared" si="2"/>
        <v>1669119577</v>
      </c>
    </row>
    <row r="17" spans="1:9" ht="17.25" customHeight="1">
      <c r="A17" s="226" t="s">
        <v>23</v>
      </c>
      <c r="B17" s="322">
        <v>1243508828</v>
      </c>
      <c r="C17" s="322">
        <v>928058960</v>
      </c>
      <c r="D17" s="322">
        <v>403640074</v>
      </c>
      <c r="E17" s="322">
        <v>48000000</v>
      </c>
      <c r="F17" s="322">
        <v>260389017</v>
      </c>
      <c r="G17" s="322">
        <f>B17-C17-D17-E17-F17</f>
        <v>-396579223</v>
      </c>
      <c r="H17" s="323">
        <f t="shared" si="1"/>
        <v>-0.31891950750188</v>
      </c>
      <c r="I17" s="324">
        <f t="shared" si="2"/>
        <v>7060851</v>
      </c>
    </row>
    <row r="18" spans="1:9" s="330" customFormat="1" ht="17.25" customHeight="1">
      <c r="A18" s="337" t="s">
        <v>772</v>
      </c>
      <c r="B18" s="324">
        <f>SUM(B16:B17)</f>
        <v>4518031571</v>
      </c>
      <c r="C18" s="324">
        <f>C16+C17</f>
        <v>1210715852</v>
      </c>
      <c r="D18" s="324">
        <f>D16+D17</f>
        <v>1394665527</v>
      </c>
      <c r="E18" s="324">
        <f>E16+E17</f>
        <v>1226606834</v>
      </c>
      <c r="F18" s="324">
        <f>F16+F17</f>
        <v>404528457</v>
      </c>
      <c r="G18" s="324">
        <f>G16+G17</f>
        <v>281514901</v>
      </c>
      <c r="H18" s="323">
        <f t="shared" si="1"/>
        <v>0.062309192969559266</v>
      </c>
      <c r="I18" s="324">
        <f t="shared" si="2"/>
        <v>1676180428</v>
      </c>
    </row>
    <row r="19" spans="1:9" ht="12.75">
      <c r="A19" s="96"/>
      <c r="B19" s="338"/>
      <c r="C19" s="338"/>
      <c r="D19" s="338"/>
      <c r="E19" s="338"/>
      <c r="F19" s="338"/>
      <c r="G19" s="338"/>
      <c r="H19" s="339"/>
      <c r="I19" s="340"/>
    </row>
    <row r="21" spans="1:4" ht="12.75">
      <c r="A21" s="96"/>
      <c r="B21" s="26"/>
      <c r="C21" s="26"/>
      <c r="D21" s="341"/>
    </row>
    <row r="22" spans="1:4" ht="12.75">
      <c r="A22" s="26"/>
      <c r="B22" s="26"/>
      <c r="C22" s="26"/>
      <c r="D22" s="341"/>
    </row>
    <row r="23" spans="1:4" ht="12.75">
      <c r="A23" s="26"/>
      <c r="B23" s="26"/>
      <c r="C23" s="26"/>
      <c r="D23" s="26"/>
    </row>
    <row r="24" spans="1:4" ht="12.75">
      <c r="A24" s="26"/>
      <c r="B24" s="26"/>
      <c r="C24" s="26"/>
      <c r="D24" s="341"/>
    </row>
    <row r="25" spans="1:11" s="336" customFormat="1" ht="12.75">
      <c r="A25" s="97"/>
      <c r="B25" s="342"/>
      <c r="C25" s="97"/>
      <c r="D25" s="97"/>
      <c r="E25" s="97"/>
      <c r="F25" s="97"/>
      <c r="G25" s="97"/>
      <c r="H25" s="97"/>
      <c r="I25" s="97"/>
      <c r="J25" s="97"/>
      <c r="K25" s="97"/>
    </row>
    <row r="26" spans="1:11" s="336" customFormat="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50" ht="24" customHeight="1"/>
    <row r="51" ht="26.25" customHeight="1"/>
    <row r="70" spans="1:11" s="336" customFormat="1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85" ht="24.75" customHeight="1"/>
    <row r="101" spans="5:8" ht="12.75">
      <c r="E101" s="342"/>
      <c r="F101" s="342"/>
      <c r="G101" s="342"/>
      <c r="H101" s="342"/>
    </row>
    <row r="102" spans="5:8" ht="12.75">
      <c r="E102" s="342"/>
      <c r="F102" s="342"/>
      <c r="G102" s="342"/>
      <c r="H102" s="342"/>
    </row>
    <row r="103" spans="5:8" ht="12.75">
      <c r="E103" s="342"/>
      <c r="F103" s="342"/>
      <c r="G103" s="342"/>
      <c r="H103" s="342"/>
    </row>
  </sheetData>
  <sheetProtection/>
  <mergeCells count="4">
    <mergeCell ref="A8:A9"/>
    <mergeCell ref="A2:I2"/>
    <mergeCell ref="A3:I3"/>
    <mergeCell ref="A4:I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1017</v>
      </c>
      <c r="C1" t="s">
        <v>704</v>
      </c>
    </row>
    <row r="3" spans="1:4" ht="12.75">
      <c r="A3" s="394" t="s">
        <v>705</v>
      </c>
      <c r="B3" s="394"/>
      <c r="C3" s="394"/>
      <c r="D3" s="394"/>
    </row>
    <row r="4" spans="1:4" ht="12.75">
      <c r="A4" s="394" t="s">
        <v>847</v>
      </c>
      <c r="B4" s="394"/>
      <c r="C4" s="394"/>
      <c r="D4" s="394"/>
    </row>
    <row r="5" spans="1:4" ht="12.75">
      <c r="A5" s="110"/>
      <c r="B5" s="110"/>
      <c r="C5" s="110"/>
      <c r="D5" s="110"/>
    </row>
    <row r="7" spans="1:3" ht="37.5" customHeight="1">
      <c r="A7" s="448" t="s">
        <v>702</v>
      </c>
      <c r="B7" s="449"/>
      <c r="C7" s="199" t="s">
        <v>520</v>
      </c>
    </row>
    <row r="8" spans="1:3" ht="18" customHeight="1">
      <c r="A8" s="450" t="s">
        <v>703</v>
      </c>
      <c r="B8" s="451"/>
      <c r="C8" s="227">
        <v>82220000</v>
      </c>
    </row>
    <row r="9" spans="1:3" ht="17.25" customHeight="1">
      <c r="A9" s="452" t="s">
        <v>701</v>
      </c>
      <c r="B9" s="453"/>
      <c r="C9" s="228">
        <f>C8</f>
        <v>82220000</v>
      </c>
    </row>
  </sheetData>
  <sheetProtection/>
  <mergeCells count="5">
    <mergeCell ref="A7:B7"/>
    <mergeCell ref="A8:B8"/>
    <mergeCell ref="A9:B9"/>
    <mergeCell ref="A3:D3"/>
    <mergeCell ref="A4:D4"/>
  </mergeCells>
  <printOptions horizontalCentered="1"/>
  <pageMargins left="0.98425196850393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D23"/>
  <sheetViews>
    <sheetView zoomScalePageLayoutView="0" workbookViewId="0" topLeftCell="A1">
      <selection activeCell="G13" sqref="G12:G13"/>
    </sheetView>
  </sheetViews>
  <sheetFormatPr defaultColWidth="9.00390625" defaultRowHeight="12.75"/>
  <cols>
    <col min="1" max="1" width="9.125" style="124" customWidth="1"/>
    <col min="2" max="2" width="22.25390625" style="124" customWidth="1"/>
    <col min="3" max="3" width="25.00390625" style="124" customWidth="1"/>
    <col min="4" max="4" width="21.625" style="124" bestFit="1" customWidth="1"/>
    <col min="5" max="16384" width="9.125" style="124" customWidth="1"/>
  </cols>
  <sheetData>
    <row r="1" spans="1:4" ht="12.75">
      <c r="A1" s="124" t="s">
        <v>1017</v>
      </c>
      <c r="D1" s="213" t="s">
        <v>778</v>
      </c>
    </row>
    <row r="4" spans="1:4" ht="12.75">
      <c r="A4" s="454" t="s">
        <v>777</v>
      </c>
      <c r="B4" s="454"/>
      <c r="C4" s="454"/>
      <c r="D4" s="454"/>
    </row>
    <row r="5" spans="1:4" ht="12.75">
      <c r="A5" s="454" t="s">
        <v>847</v>
      </c>
      <c r="B5" s="454"/>
      <c r="C5" s="454"/>
      <c r="D5" s="454"/>
    </row>
    <row r="8" spans="1:4" ht="30.75" customHeight="1">
      <c r="A8" s="200" t="s">
        <v>617</v>
      </c>
      <c r="B8" s="200" t="s">
        <v>757</v>
      </c>
      <c r="C8" s="200" t="s">
        <v>758</v>
      </c>
      <c r="D8" s="200" t="s">
        <v>759</v>
      </c>
    </row>
    <row r="9" spans="1:4" ht="29.25" customHeight="1">
      <c r="A9" s="201" t="s">
        <v>760</v>
      </c>
      <c r="B9" s="202" t="s">
        <v>761</v>
      </c>
      <c r="C9" s="147">
        <v>33749000</v>
      </c>
      <c r="D9" s="147">
        <v>0</v>
      </c>
    </row>
    <row r="10" spans="1:4" ht="38.25">
      <c r="A10" s="201" t="s">
        <v>762</v>
      </c>
      <c r="B10" s="202" t="s">
        <v>763</v>
      </c>
      <c r="C10" s="147">
        <v>0</v>
      </c>
      <c r="D10" s="147">
        <v>0</v>
      </c>
    </row>
    <row r="11" spans="1:4" ht="22.5" customHeight="1">
      <c r="A11" s="203" t="s">
        <v>764</v>
      </c>
      <c r="B11" s="204" t="s">
        <v>765</v>
      </c>
      <c r="C11" s="147">
        <v>455000000</v>
      </c>
      <c r="D11" s="147">
        <v>17000000</v>
      </c>
    </row>
    <row r="12" spans="1:4" ht="25.5">
      <c r="A12" s="205"/>
      <c r="B12" s="202" t="s">
        <v>695</v>
      </c>
      <c r="C12" s="147">
        <v>118000000</v>
      </c>
      <c r="D12" s="147">
        <v>3000000</v>
      </c>
    </row>
    <row r="13" spans="1:4" ht="19.5" customHeight="1">
      <c r="A13" s="205"/>
      <c r="B13" s="202" t="s">
        <v>766</v>
      </c>
      <c r="C13" s="147">
        <v>165000000</v>
      </c>
      <c r="D13" s="147">
        <v>9500000</v>
      </c>
    </row>
    <row r="14" spans="1:4" ht="21" customHeight="1">
      <c r="A14" s="205"/>
      <c r="B14" s="202" t="s">
        <v>696</v>
      </c>
      <c r="C14" s="147">
        <v>26000000</v>
      </c>
      <c r="D14" s="147"/>
    </row>
    <row r="15" spans="1:4" ht="21.75" customHeight="1">
      <c r="A15" s="205"/>
      <c r="B15" s="202" t="s">
        <v>697</v>
      </c>
      <c r="C15" s="147">
        <v>9000000</v>
      </c>
      <c r="D15" s="147"/>
    </row>
    <row r="16" spans="1:4" ht="22.5" customHeight="1">
      <c r="A16" s="205"/>
      <c r="B16" s="202" t="s">
        <v>767</v>
      </c>
      <c r="C16" s="147">
        <v>40000000</v>
      </c>
      <c r="D16" s="147">
        <v>4200000</v>
      </c>
    </row>
    <row r="17" spans="1:4" s="209" customFormat="1" ht="22.5" customHeight="1">
      <c r="A17" s="206"/>
      <c r="B17" s="207" t="s">
        <v>701</v>
      </c>
      <c r="C17" s="208">
        <f>C11+C12+C13+C14+C15+C16</f>
        <v>813000000</v>
      </c>
      <c r="D17" s="208">
        <f>D11+D12+D13+D14+D15+D16</f>
        <v>33700000</v>
      </c>
    </row>
    <row r="18" spans="1:4" ht="25.5">
      <c r="A18" s="201" t="s">
        <v>768</v>
      </c>
      <c r="B18" s="202" t="s">
        <v>769</v>
      </c>
      <c r="C18" s="147"/>
      <c r="D18" s="147">
        <v>0</v>
      </c>
    </row>
    <row r="19" spans="1:4" ht="21" customHeight="1">
      <c r="A19" s="201" t="s">
        <v>770</v>
      </c>
      <c r="B19" s="202" t="s">
        <v>771</v>
      </c>
      <c r="C19" s="147">
        <v>15000000</v>
      </c>
      <c r="D19" s="147">
        <v>0</v>
      </c>
    </row>
    <row r="20" spans="1:4" ht="22.5" customHeight="1">
      <c r="A20" s="210" t="s">
        <v>772</v>
      </c>
      <c r="B20" s="211"/>
      <c r="C20" s="212">
        <f>C9+C10+C17+C18+C19</f>
        <v>861749000</v>
      </c>
      <c r="D20" s="212">
        <f>D9+D10+D17+D18+D19</f>
        <v>33700000</v>
      </c>
    </row>
    <row r="22" spans="1:2" ht="12.75">
      <c r="A22" s="124" t="s">
        <v>773</v>
      </c>
      <c r="B22" s="124" t="s">
        <v>774</v>
      </c>
    </row>
    <row r="23" spans="1:2" ht="12.75">
      <c r="A23" s="124" t="s">
        <v>775</v>
      </c>
      <c r="B23" s="124" t="s">
        <v>776</v>
      </c>
    </row>
  </sheetData>
  <sheetProtection/>
  <mergeCells count="2">
    <mergeCell ref="A4:D4"/>
    <mergeCell ref="A5:D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3.875" style="0" customWidth="1"/>
    <col min="2" max="2" width="36.75390625" style="0" bestFit="1" customWidth="1"/>
    <col min="3" max="3" width="11.125" style="0" bestFit="1" customWidth="1"/>
    <col min="4" max="4" width="13.625" style="0" customWidth="1"/>
    <col min="5" max="5" width="4.25390625" style="0" customWidth="1"/>
    <col min="6" max="6" width="31.375" style="0" bestFit="1" customWidth="1"/>
    <col min="7" max="7" width="12.75390625" style="0" bestFit="1" customWidth="1"/>
    <col min="8" max="8" width="12.75390625" style="0" customWidth="1"/>
  </cols>
  <sheetData>
    <row r="1" spans="1:8" ht="12.75">
      <c r="A1" t="s">
        <v>1017</v>
      </c>
      <c r="H1" t="s">
        <v>661</v>
      </c>
    </row>
    <row r="2" spans="1:8" ht="12.75">
      <c r="A2" s="394" t="s">
        <v>1056</v>
      </c>
      <c r="B2" s="394"/>
      <c r="C2" s="394"/>
      <c r="D2" s="394"/>
      <c r="E2" s="394"/>
      <c r="F2" s="394"/>
      <c r="G2" s="394"/>
      <c r="H2" s="394"/>
    </row>
    <row r="3" spans="1:8" ht="12.75">
      <c r="A3" s="400" t="s">
        <v>858</v>
      </c>
      <c r="B3" s="400"/>
      <c r="C3" s="400"/>
      <c r="D3" s="400"/>
      <c r="E3" s="400"/>
      <c r="F3" s="400"/>
      <c r="G3" s="400"/>
      <c r="H3" s="400"/>
    </row>
    <row r="4" spans="1:8" ht="12.75">
      <c r="A4" s="190"/>
      <c r="B4" s="190"/>
      <c r="C4" s="190"/>
      <c r="D4" s="190"/>
      <c r="E4" s="190"/>
      <c r="F4" s="190"/>
      <c r="G4" s="190"/>
      <c r="H4" s="190"/>
    </row>
    <row r="5" spans="1:8" ht="28.5" customHeight="1">
      <c r="A5" s="397" t="s">
        <v>587</v>
      </c>
      <c r="B5" s="398"/>
      <c r="C5" s="399"/>
      <c r="D5" s="143" t="s">
        <v>588</v>
      </c>
      <c r="E5" s="397" t="s">
        <v>589</v>
      </c>
      <c r="F5" s="398"/>
      <c r="G5" s="399"/>
      <c r="H5" s="143" t="s">
        <v>588</v>
      </c>
    </row>
    <row r="6" spans="1:8" ht="26.25" customHeight="1">
      <c r="A6" s="144">
        <v>1</v>
      </c>
      <c r="B6" s="145" t="s">
        <v>601</v>
      </c>
      <c r="C6" s="146"/>
      <c r="D6" s="147">
        <v>390655852</v>
      </c>
      <c r="E6" s="148">
        <v>1</v>
      </c>
      <c r="F6" s="149" t="s">
        <v>602</v>
      </c>
      <c r="G6" s="150"/>
      <c r="H6" s="147">
        <f>G7+G8+G10</f>
        <v>3584584210</v>
      </c>
    </row>
    <row r="7" spans="1:9" ht="22.5" customHeight="1">
      <c r="A7" s="148">
        <v>2</v>
      </c>
      <c r="B7" t="s">
        <v>16</v>
      </c>
      <c r="D7" s="147">
        <f>C8+C9+C10</f>
        <v>820060000</v>
      </c>
      <c r="E7" s="151"/>
      <c r="F7" s="152" t="s">
        <v>27</v>
      </c>
      <c r="G7" s="153">
        <v>1843368697</v>
      </c>
      <c r="H7" s="152"/>
      <c r="I7" s="88"/>
    </row>
    <row r="8" spans="1:8" ht="26.25" customHeight="1">
      <c r="A8" s="151"/>
      <c r="B8" s="152" t="s">
        <v>683</v>
      </c>
      <c r="C8" s="154">
        <f>'4.sz.mell.'!E22</f>
        <v>773000000</v>
      </c>
      <c r="D8" s="152"/>
      <c r="E8" s="151"/>
      <c r="F8" s="155" t="s">
        <v>678</v>
      </c>
      <c r="G8" s="156">
        <v>398925099</v>
      </c>
      <c r="H8" s="148"/>
    </row>
    <row r="9" spans="1:8" ht="29.25" customHeight="1">
      <c r="A9" s="151"/>
      <c r="B9" s="157" t="s">
        <v>684</v>
      </c>
      <c r="C9" s="154">
        <f>'4.sz.mell.'!E23+'4.sz.mell.'!E26+'4.sz.mell.'!E27+'4.sz.mell.'!E29</f>
        <v>7060000</v>
      </c>
      <c r="D9" s="152"/>
      <c r="E9" s="151"/>
      <c r="F9" s="144"/>
      <c r="G9" s="158"/>
      <c r="H9" s="144"/>
    </row>
    <row r="10" spans="1:8" ht="21.75" customHeight="1">
      <c r="A10" s="151"/>
      <c r="B10" s="148" t="s">
        <v>29</v>
      </c>
      <c r="C10" s="154">
        <f>'4.sz.mell.'!E24</f>
        <v>40000000</v>
      </c>
      <c r="D10" s="148"/>
      <c r="E10" s="151"/>
      <c r="F10" s="148" t="s">
        <v>685</v>
      </c>
      <c r="G10" s="156">
        <v>1342290414</v>
      </c>
      <c r="H10" s="148"/>
    </row>
    <row r="11" spans="1:8" ht="24.75" customHeight="1">
      <c r="A11" s="144"/>
      <c r="B11" s="144"/>
      <c r="C11" s="159"/>
      <c r="D11" s="144"/>
      <c r="E11" s="144"/>
      <c r="F11" s="144" t="s">
        <v>603</v>
      </c>
      <c r="G11" s="158"/>
      <c r="H11" s="144"/>
    </row>
    <row r="12" spans="1:8" ht="23.25" customHeight="1">
      <c r="A12" s="152">
        <v>3</v>
      </c>
      <c r="B12" s="149" t="s">
        <v>604</v>
      </c>
      <c r="C12" s="160"/>
      <c r="D12" s="154">
        <v>1576235574</v>
      </c>
      <c r="E12" s="148">
        <v>2</v>
      </c>
      <c r="F12" s="161" t="s">
        <v>686</v>
      </c>
      <c r="G12" s="162"/>
      <c r="H12" s="154">
        <v>646005401</v>
      </c>
    </row>
    <row r="13" spans="1:8" ht="23.25" customHeight="1">
      <c r="A13" s="152">
        <v>4</v>
      </c>
      <c r="B13" s="149" t="s">
        <v>34</v>
      </c>
      <c r="C13" s="160"/>
      <c r="D13" s="154">
        <v>1296551688</v>
      </c>
      <c r="E13" s="151"/>
      <c r="F13" s="145" t="s">
        <v>605</v>
      </c>
      <c r="G13" s="163"/>
      <c r="H13" s="144"/>
    </row>
    <row r="14" spans="1:8" ht="27" customHeight="1">
      <c r="A14" s="152">
        <v>5</v>
      </c>
      <c r="B14" s="164" t="s">
        <v>606</v>
      </c>
      <c r="C14" s="160"/>
      <c r="D14" s="154">
        <v>15000000</v>
      </c>
      <c r="E14" s="152">
        <v>3</v>
      </c>
      <c r="F14" s="145" t="s">
        <v>607</v>
      </c>
      <c r="G14" s="163"/>
      <c r="H14" s="275">
        <v>17000000</v>
      </c>
    </row>
    <row r="15" spans="1:9" ht="22.5" customHeight="1">
      <c r="A15" s="152">
        <v>6</v>
      </c>
      <c r="B15" s="149" t="s">
        <v>1013</v>
      </c>
      <c r="C15" s="160"/>
      <c r="D15" s="154">
        <v>404528457</v>
      </c>
      <c r="E15" s="152">
        <v>4</v>
      </c>
      <c r="F15" s="149" t="s">
        <v>598</v>
      </c>
      <c r="G15" s="160"/>
      <c r="H15" s="154">
        <v>206609042</v>
      </c>
      <c r="I15" s="88"/>
    </row>
    <row r="16" spans="1:9" ht="34.5" customHeight="1">
      <c r="A16" s="223"/>
      <c r="B16" s="401" t="s">
        <v>842</v>
      </c>
      <c r="C16" s="402"/>
      <c r="D16" s="212">
        <f>SUM(D6:D15)</f>
        <v>4503031571</v>
      </c>
      <c r="E16" s="149"/>
      <c r="F16" s="403" t="s">
        <v>843</v>
      </c>
      <c r="G16" s="404"/>
      <c r="H16" s="224">
        <f>SUM(H6:H15)</f>
        <v>4454198653</v>
      </c>
      <c r="I16" s="88"/>
    </row>
    <row r="17" spans="1:9" ht="22.5" customHeight="1">
      <c r="A17" s="148">
        <v>7</v>
      </c>
      <c r="B17" s="149" t="s">
        <v>804</v>
      </c>
      <c r="C17" s="160"/>
      <c r="D17" s="154">
        <f>D6+D7+D12+D13+D14+D15-H19</f>
        <v>0</v>
      </c>
      <c r="E17" s="144">
        <v>5</v>
      </c>
      <c r="F17" s="145" t="s">
        <v>608</v>
      </c>
      <c r="G17" s="163"/>
      <c r="H17" s="154">
        <f>'5.sz.mell.'!AG19</f>
        <v>0</v>
      </c>
      <c r="I17" s="88"/>
    </row>
    <row r="18" spans="1:9" ht="27" customHeight="1">
      <c r="A18" s="148">
        <v>8</v>
      </c>
      <c r="B18" s="164" t="s">
        <v>805</v>
      </c>
      <c r="C18" s="160"/>
      <c r="D18" s="154">
        <f>H19-D6-D7-D12-D13-D14-D15</f>
        <v>0</v>
      </c>
      <c r="E18" s="226">
        <v>6</v>
      </c>
      <c r="F18" s="152" t="s">
        <v>612</v>
      </c>
      <c r="G18" s="163"/>
      <c r="H18" s="154">
        <v>48832918</v>
      </c>
      <c r="I18" s="88"/>
    </row>
    <row r="19" spans="1:10" ht="30.75" customHeight="1">
      <c r="A19" s="120"/>
      <c r="B19" s="141" t="s">
        <v>599</v>
      </c>
      <c r="C19" s="121"/>
      <c r="D19" s="142">
        <f>D6+D7+D12+D13+D14+D15+D18</f>
        <v>4503031571</v>
      </c>
      <c r="E19" s="120"/>
      <c r="F19" s="141" t="s">
        <v>600</v>
      </c>
      <c r="G19" s="128"/>
      <c r="H19" s="142">
        <f>H6+H12+H14+H15+H18</f>
        <v>4503031571</v>
      </c>
      <c r="J19" s="88"/>
    </row>
  </sheetData>
  <sheetProtection/>
  <mergeCells count="6">
    <mergeCell ref="A5:C5"/>
    <mergeCell ref="E5:G5"/>
    <mergeCell ref="A2:H2"/>
    <mergeCell ref="A3:H3"/>
    <mergeCell ref="B16:C16"/>
    <mergeCell ref="F16:G1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Q4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.25390625" style="218" customWidth="1"/>
    <col min="2" max="2" width="22.375" style="218" customWidth="1"/>
    <col min="3" max="3" width="9.375" style="355" customWidth="1"/>
    <col min="4" max="4" width="8.75390625" style="355" customWidth="1"/>
    <col min="5" max="5" width="8.625" style="355" customWidth="1"/>
    <col min="6" max="6" width="9.625" style="355" customWidth="1"/>
    <col min="7" max="7" width="8.75390625" style="355" customWidth="1"/>
    <col min="8" max="8" width="9.25390625" style="355" customWidth="1"/>
    <col min="9" max="9" width="9.125" style="355" customWidth="1"/>
    <col min="10" max="10" width="8.875" style="355" customWidth="1"/>
    <col min="11" max="11" width="9.625" style="355" customWidth="1"/>
    <col min="12" max="12" width="9.375" style="355" customWidth="1"/>
    <col min="13" max="13" width="9.25390625" style="355" customWidth="1"/>
    <col min="14" max="14" width="9.625" style="355" customWidth="1"/>
    <col min="15" max="15" width="10.625" style="355" customWidth="1"/>
    <col min="16" max="16384" width="9.125" style="218" customWidth="1"/>
  </cols>
  <sheetData>
    <row r="1" spans="1:15" ht="12.75">
      <c r="A1" s="218" t="s">
        <v>1017</v>
      </c>
      <c r="O1" s="356" t="s">
        <v>840</v>
      </c>
    </row>
    <row r="2" spans="1:15" ht="12.75">
      <c r="A2" s="455" t="s">
        <v>808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2.75">
      <c r="A3" s="455" t="s">
        <v>846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5" spans="1:15" ht="12.75">
      <c r="A5" s="358"/>
      <c r="B5" s="359" t="s">
        <v>809</v>
      </c>
      <c r="C5" s="360" t="s">
        <v>810</v>
      </c>
      <c r="D5" s="360" t="s">
        <v>811</v>
      </c>
      <c r="E5" s="360" t="s">
        <v>812</v>
      </c>
      <c r="F5" s="360" t="s">
        <v>813</v>
      </c>
      <c r="G5" s="360" t="s">
        <v>814</v>
      </c>
      <c r="H5" s="360" t="s">
        <v>815</v>
      </c>
      <c r="I5" s="360" t="s">
        <v>816</v>
      </c>
      <c r="J5" s="360" t="s">
        <v>817</v>
      </c>
      <c r="K5" s="360" t="s">
        <v>818</v>
      </c>
      <c r="L5" s="361" t="s">
        <v>819</v>
      </c>
      <c r="M5" s="361" t="s">
        <v>820</v>
      </c>
      <c r="N5" s="360" t="s">
        <v>821</v>
      </c>
      <c r="O5" s="360" t="s">
        <v>701</v>
      </c>
    </row>
    <row r="6" spans="1:17" ht="25.5">
      <c r="A6" s="358">
        <v>1</v>
      </c>
      <c r="B6" s="362" t="s">
        <v>822</v>
      </c>
      <c r="C6" s="363">
        <v>113650000</v>
      </c>
      <c r="D6" s="363">
        <v>113650000</v>
      </c>
      <c r="E6" s="363">
        <v>113650000</v>
      </c>
      <c r="F6" s="363">
        <v>113650000</v>
      </c>
      <c r="G6" s="363">
        <v>113650000</v>
      </c>
      <c r="H6" s="363">
        <v>113650000</v>
      </c>
      <c r="I6" s="363">
        <v>113650000</v>
      </c>
      <c r="J6" s="363">
        <v>113650000</v>
      </c>
      <c r="K6" s="363">
        <v>113650000</v>
      </c>
      <c r="L6" s="363">
        <v>113650000</v>
      </c>
      <c r="M6" s="363">
        <v>113650000</v>
      </c>
      <c r="N6" s="363">
        <v>334494003</v>
      </c>
      <c r="O6" s="364">
        <f>SUM(C6:N6)</f>
        <v>1584644003</v>
      </c>
      <c r="Q6" s="365"/>
    </row>
    <row r="7" spans="1:15" ht="25.5">
      <c r="A7" s="358">
        <v>2</v>
      </c>
      <c r="B7" s="362" t="s">
        <v>1024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>
        <f aca="true" t="shared" si="0" ref="O7:O15">SUM(C7:N7)</f>
        <v>0</v>
      </c>
    </row>
    <row r="8" spans="1:15" ht="12.75">
      <c r="A8" s="358">
        <v>3</v>
      </c>
      <c r="B8" s="362" t="s">
        <v>16</v>
      </c>
      <c r="C8" s="363"/>
      <c r="D8" s="363"/>
      <c r="E8" s="363">
        <v>254719664</v>
      </c>
      <c r="F8" s="363"/>
      <c r="G8" s="363">
        <v>160000000</v>
      </c>
      <c r="H8" s="363"/>
      <c r="I8" s="363"/>
      <c r="J8" s="363"/>
      <c r="K8" s="363">
        <v>300000000</v>
      </c>
      <c r="L8" s="363"/>
      <c r="M8" s="363"/>
      <c r="N8" s="363">
        <v>105340336</v>
      </c>
      <c r="O8" s="364">
        <f t="shared" si="0"/>
        <v>820060000</v>
      </c>
    </row>
    <row r="9" spans="1:15" ht="12.75">
      <c r="A9" s="358">
        <v>4</v>
      </c>
      <c r="B9" s="362" t="s">
        <v>8</v>
      </c>
      <c r="C9" s="363">
        <v>27478750</v>
      </c>
      <c r="D9" s="363">
        <v>27478750</v>
      </c>
      <c r="E9" s="363">
        <v>27478750</v>
      </c>
      <c r="F9" s="363">
        <v>27478750</v>
      </c>
      <c r="G9" s="363">
        <v>27478750</v>
      </c>
      <c r="H9" s="363">
        <v>27478750</v>
      </c>
      <c r="I9" s="363">
        <v>27478750</v>
      </c>
      <c r="J9" s="363">
        <v>27478750</v>
      </c>
      <c r="K9" s="363">
        <v>27478750</v>
      </c>
      <c r="L9" s="363">
        <v>27478750</v>
      </c>
      <c r="M9" s="363">
        <v>27478750</v>
      </c>
      <c r="N9" s="363">
        <v>27478750</v>
      </c>
      <c r="O9" s="364">
        <f t="shared" si="0"/>
        <v>329745000</v>
      </c>
    </row>
    <row r="10" spans="1:15" ht="38.25">
      <c r="A10" s="358">
        <v>5</v>
      </c>
      <c r="B10" s="362" t="s">
        <v>823</v>
      </c>
      <c r="C10" s="363">
        <v>17144690</v>
      </c>
      <c r="D10" s="363">
        <v>17144690</v>
      </c>
      <c r="E10" s="363">
        <v>17144690</v>
      </c>
      <c r="F10" s="363">
        <v>17144690</v>
      </c>
      <c r="G10" s="363">
        <v>17144690</v>
      </c>
      <c r="H10" s="363">
        <v>17144690</v>
      </c>
      <c r="I10" s="363">
        <v>17144690</v>
      </c>
      <c r="J10" s="363">
        <v>17144690</v>
      </c>
      <c r="K10" s="363">
        <v>17144690</v>
      </c>
      <c r="L10" s="363">
        <v>17144690</v>
      </c>
      <c r="M10" s="363">
        <v>17144690</v>
      </c>
      <c r="N10" s="363">
        <v>17144698</v>
      </c>
      <c r="O10" s="364">
        <f t="shared" si="0"/>
        <v>205736288</v>
      </c>
    </row>
    <row r="11" spans="1:15" ht="38.25">
      <c r="A11" s="358">
        <v>6</v>
      </c>
      <c r="B11" s="362" t="s">
        <v>1025</v>
      </c>
      <c r="C11" s="363"/>
      <c r="D11" s="363"/>
      <c r="E11" s="363"/>
      <c r="F11" s="363"/>
      <c r="G11" s="363"/>
      <c r="H11" s="363"/>
      <c r="I11" s="363"/>
      <c r="J11" s="363">
        <v>8594476</v>
      </c>
      <c r="K11" s="363"/>
      <c r="L11" s="363"/>
      <c r="M11" s="363"/>
      <c r="N11" s="363"/>
      <c r="O11" s="364">
        <f t="shared" si="0"/>
        <v>8594476</v>
      </c>
    </row>
    <row r="12" spans="1:15" s="89" customFormat="1" ht="25.5">
      <c r="A12" s="358">
        <v>7</v>
      </c>
      <c r="B12" s="362" t="s">
        <v>828</v>
      </c>
      <c r="C12" s="366"/>
      <c r="D12" s="366"/>
      <c r="E12" s="366"/>
      <c r="F12" s="366"/>
      <c r="G12" s="366"/>
      <c r="H12" s="366"/>
      <c r="I12" s="366"/>
      <c r="J12" s="363"/>
      <c r="K12" s="366"/>
      <c r="L12" s="366"/>
      <c r="M12" s="366"/>
      <c r="N12" s="367">
        <v>15000000</v>
      </c>
      <c r="O12" s="368">
        <f>SUM(C12:N12)</f>
        <v>15000000</v>
      </c>
    </row>
    <row r="13" spans="1:15" ht="12.75">
      <c r="A13" s="358">
        <v>8</v>
      </c>
      <c r="B13" s="362" t="s">
        <v>824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4">
        <f t="shared" si="0"/>
        <v>0</v>
      </c>
    </row>
    <row r="14" spans="1:15" ht="38.25">
      <c r="A14" s="358">
        <v>9</v>
      </c>
      <c r="B14" s="362" t="s">
        <v>825</v>
      </c>
      <c r="C14" s="363">
        <v>5485790</v>
      </c>
      <c r="D14" s="363">
        <v>5485790</v>
      </c>
      <c r="E14" s="363">
        <v>5485790</v>
      </c>
      <c r="F14" s="363">
        <v>5485790</v>
      </c>
      <c r="G14" s="363">
        <v>5485790</v>
      </c>
      <c r="H14" s="363">
        <v>5485790</v>
      </c>
      <c r="I14" s="363">
        <v>5485790</v>
      </c>
      <c r="J14" s="363">
        <v>5485790</v>
      </c>
      <c r="K14" s="363">
        <v>5485790</v>
      </c>
      <c r="L14" s="363">
        <v>5485790</v>
      </c>
      <c r="M14" s="363">
        <v>5485790</v>
      </c>
      <c r="N14" s="363">
        <v>5485867</v>
      </c>
      <c r="O14" s="364">
        <f t="shared" si="0"/>
        <v>65829557</v>
      </c>
    </row>
    <row r="15" spans="1:15" ht="38.25">
      <c r="A15" s="369">
        <v>10</v>
      </c>
      <c r="B15" s="362" t="s">
        <v>826</v>
      </c>
      <c r="C15" s="363"/>
      <c r="D15" s="363"/>
      <c r="E15" s="363"/>
      <c r="F15" s="363"/>
      <c r="G15" s="363"/>
      <c r="H15" s="363"/>
      <c r="I15" s="363"/>
      <c r="J15" s="363">
        <v>301180</v>
      </c>
      <c r="K15" s="363"/>
      <c r="L15" s="363"/>
      <c r="M15" s="363"/>
      <c r="N15" s="363"/>
      <c r="O15" s="364">
        <f t="shared" si="0"/>
        <v>301180</v>
      </c>
    </row>
    <row r="16" spans="1:15" s="89" customFormat="1" ht="25.5">
      <c r="A16" s="369">
        <v>11</v>
      </c>
      <c r="B16" s="362" t="s">
        <v>829</v>
      </c>
      <c r="C16" s="366"/>
      <c r="D16" s="366"/>
      <c r="E16" s="366"/>
      <c r="F16" s="366"/>
      <c r="G16" s="366"/>
      <c r="H16" s="366"/>
      <c r="I16" s="366"/>
      <c r="J16" s="363">
        <v>800000</v>
      </c>
      <c r="K16" s="366"/>
      <c r="L16" s="366"/>
      <c r="M16" s="366"/>
      <c r="N16" s="366"/>
      <c r="O16" s="368">
        <f aca="true" t="shared" si="1" ref="O16:O21">SUM(C16:N16)</f>
        <v>800000</v>
      </c>
    </row>
    <row r="17" spans="1:15" s="89" customFormat="1" ht="25.5">
      <c r="A17" s="369">
        <v>12</v>
      </c>
      <c r="B17" s="370" t="s">
        <v>827</v>
      </c>
      <c r="C17" s="366">
        <f>SUM(C6:C16)</f>
        <v>163759230</v>
      </c>
      <c r="D17" s="366">
        <f aca="true" t="shared" si="2" ref="D17:N17">SUM(D6:D16)</f>
        <v>163759230</v>
      </c>
      <c r="E17" s="366">
        <f t="shared" si="2"/>
        <v>418478894</v>
      </c>
      <c r="F17" s="366">
        <f t="shared" si="2"/>
        <v>163759230</v>
      </c>
      <c r="G17" s="366">
        <f t="shared" si="2"/>
        <v>323759230</v>
      </c>
      <c r="H17" s="366">
        <f t="shared" si="2"/>
        <v>163759230</v>
      </c>
      <c r="I17" s="366">
        <f t="shared" si="2"/>
        <v>163759230</v>
      </c>
      <c r="J17" s="366">
        <f t="shared" si="2"/>
        <v>173454886</v>
      </c>
      <c r="K17" s="366">
        <f t="shared" si="2"/>
        <v>463759230</v>
      </c>
      <c r="L17" s="366">
        <f t="shared" si="2"/>
        <v>163759230</v>
      </c>
      <c r="M17" s="366">
        <f t="shared" si="2"/>
        <v>163759230</v>
      </c>
      <c r="N17" s="366">
        <f t="shared" si="2"/>
        <v>504943654</v>
      </c>
      <c r="O17" s="371">
        <f t="shared" si="1"/>
        <v>3030710504</v>
      </c>
    </row>
    <row r="18" spans="1:15" ht="25.5">
      <c r="A18" s="369">
        <v>13</v>
      </c>
      <c r="B18" s="362" t="s">
        <v>1022</v>
      </c>
      <c r="C18" s="363"/>
      <c r="D18" s="363"/>
      <c r="E18" s="363"/>
      <c r="F18" s="372"/>
      <c r="G18" s="363"/>
      <c r="H18" s="363">
        <v>120196070</v>
      </c>
      <c r="I18" s="363"/>
      <c r="J18" s="328">
        <v>87718930</v>
      </c>
      <c r="K18" s="363"/>
      <c r="L18" s="363"/>
      <c r="M18" s="363"/>
      <c r="N18" s="363"/>
      <c r="O18" s="368">
        <f t="shared" si="1"/>
        <v>207915000</v>
      </c>
    </row>
    <row r="19" spans="1:15" ht="12.75">
      <c r="A19" s="369">
        <v>14</v>
      </c>
      <c r="B19" s="362" t="s">
        <v>830</v>
      </c>
      <c r="C19" s="363">
        <v>158996688</v>
      </c>
      <c r="D19" s="363">
        <v>95163770</v>
      </c>
      <c r="E19" s="363"/>
      <c r="F19" s="363">
        <v>120196070</v>
      </c>
      <c r="G19" s="363"/>
      <c r="H19" s="363"/>
      <c r="I19" s="363">
        <v>57906472</v>
      </c>
      <c r="J19" s="363"/>
      <c r="K19" s="363"/>
      <c r="L19" s="363"/>
      <c r="M19" s="363"/>
      <c r="N19" s="363"/>
      <c r="O19" s="368">
        <f t="shared" si="1"/>
        <v>432263000</v>
      </c>
    </row>
    <row r="20" spans="1:15" s="89" customFormat="1" ht="25.5" customHeight="1">
      <c r="A20" s="369">
        <v>15</v>
      </c>
      <c r="B20" s="370" t="s">
        <v>831</v>
      </c>
      <c r="C20" s="366">
        <f>SUM(C18:C19)</f>
        <v>158996688</v>
      </c>
      <c r="D20" s="366">
        <f aca="true" t="shared" si="3" ref="D20:N20">SUM(D18:D19)</f>
        <v>95163770</v>
      </c>
      <c r="E20" s="366">
        <f t="shared" si="3"/>
        <v>0</v>
      </c>
      <c r="F20" s="366">
        <f t="shared" si="3"/>
        <v>120196070</v>
      </c>
      <c r="G20" s="366">
        <f t="shared" si="3"/>
        <v>0</v>
      </c>
      <c r="H20" s="366">
        <f t="shared" si="3"/>
        <v>120196070</v>
      </c>
      <c r="I20" s="366">
        <f t="shared" si="3"/>
        <v>57906472</v>
      </c>
      <c r="J20" s="366">
        <f t="shared" si="3"/>
        <v>87718930</v>
      </c>
      <c r="K20" s="366">
        <f t="shared" si="3"/>
        <v>0</v>
      </c>
      <c r="L20" s="366">
        <f t="shared" si="3"/>
        <v>0</v>
      </c>
      <c r="M20" s="366">
        <f t="shared" si="3"/>
        <v>0</v>
      </c>
      <c r="N20" s="366">
        <f t="shared" si="3"/>
        <v>0</v>
      </c>
      <c r="O20" s="371">
        <f t="shared" si="1"/>
        <v>640178000</v>
      </c>
    </row>
    <row r="21" spans="1:15" s="89" customFormat="1" ht="38.25">
      <c r="A21" s="369">
        <v>16</v>
      </c>
      <c r="B21" s="370" t="s">
        <v>832</v>
      </c>
      <c r="C21" s="366">
        <f aca="true" t="shared" si="4" ref="C21:N21">C17+C20</f>
        <v>322755918</v>
      </c>
      <c r="D21" s="366">
        <f t="shared" si="4"/>
        <v>258923000</v>
      </c>
      <c r="E21" s="366">
        <f t="shared" si="4"/>
        <v>418478894</v>
      </c>
      <c r="F21" s="366">
        <f t="shared" si="4"/>
        <v>283955300</v>
      </c>
      <c r="G21" s="366">
        <f t="shared" si="4"/>
        <v>323759230</v>
      </c>
      <c r="H21" s="366">
        <f t="shared" si="4"/>
        <v>283955300</v>
      </c>
      <c r="I21" s="366">
        <f t="shared" si="4"/>
        <v>221665702</v>
      </c>
      <c r="J21" s="366">
        <f t="shared" si="4"/>
        <v>261173816</v>
      </c>
      <c r="K21" s="366">
        <f t="shared" si="4"/>
        <v>463759230</v>
      </c>
      <c r="L21" s="366">
        <f t="shared" si="4"/>
        <v>163759230</v>
      </c>
      <c r="M21" s="366">
        <f t="shared" si="4"/>
        <v>163759230</v>
      </c>
      <c r="N21" s="366">
        <f t="shared" si="4"/>
        <v>504943654</v>
      </c>
      <c r="O21" s="371">
        <f t="shared" si="1"/>
        <v>3670888504</v>
      </c>
    </row>
    <row r="22" spans="1:15" s="89" customFormat="1" ht="12.75">
      <c r="A22" s="373"/>
      <c r="B22" s="37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6"/>
    </row>
    <row r="23" spans="1:15" ht="12.75">
      <c r="A23" s="218" t="s">
        <v>1017</v>
      </c>
      <c r="N23" s="218"/>
      <c r="O23" s="356" t="s">
        <v>840</v>
      </c>
    </row>
    <row r="24" spans="1:15" ht="12.75">
      <c r="A24" s="455" t="s">
        <v>808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</row>
    <row r="25" spans="1:15" ht="12.75">
      <c r="A25" s="455" t="s">
        <v>846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</row>
    <row r="26" spans="1:15" ht="12.75">
      <c r="A26" s="357"/>
      <c r="B26" s="35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.75">
      <c r="A27" s="152"/>
      <c r="B27" s="378" t="s">
        <v>841</v>
      </c>
      <c r="C27" s="379" t="s">
        <v>810</v>
      </c>
      <c r="D27" s="379" t="s">
        <v>811</v>
      </c>
      <c r="E27" s="379" t="s">
        <v>812</v>
      </c>
      <c r="F27" s="379" t="s">
        <v>813</v>
      </c>
      <c r="G27" s="379" t="s">
        <v>814</v>
      </c>
      <c r="H27" s="379" t="s">
        <v>815</v>
      </c>
      <c r="I27" s="379" t="s">
        <v>816</v>
      </c>
      <c r="J27" s="379" t="s">
        <v>817</v>
      </c>
      <c r="K27" s="379" t="s">
        <v>818</v>
      </c>
      <c r="L27" s="379" t="s">
        <v>819</v>
      </c>
      <c r="M27" s="379" t="s">
        <v>820</v>
      </c>
      <c r="N27" s="379" t="s">
        <v>821</v>
      </c>
      <c r="O27" s="379" t="s">
        <v>24</v>
      </c>
    </row>
    <row r="28" spans="1:15" ht="12.75">
      <c r="A28" s="152">
        <v>1</v>
      </c>
      <c r="B28" s="380" t="s">
        <v>27</v>
      </c>
      <c r="C28" s="381">
        <v>82385000</v>
      </c>
      <c r="D28" s="381">
        <v>82385000</v>
      </c>
      <c r="E28" s="381">
        <v>82385000</v>
      </c>
      <c r="F28" s="381">
        <v>82385000</v>
      </c>
      <c r="G28" s="381">
        <v>82385000</v>
      </c>
      <c r="H28" s="381">
        <v>82385000</v>
      </c>
      <c r="I28" s="381">
        <v>82385000</v>
      </c>
      <c r="J28" s="381">
        <v>82385000</v>
      </c>
      <c r="K28" s="381">
        <v>82385000</v>
      </c>
      <c r="L28" s="381">
        <v>82385000</v>
      </c>
      <c r="M28" s="381">
        <v>82385000</v>
      </c>
      <c r="N28" s="381">
        <v>82400000</v>
      </c>
      <c r="O28" s="382">
        <f>SUM(C28:N28)</f>
        <v>988635000</v>
      </c>
    </row>
    <row r="29" spans="1:15" ht="38.25">
      <c r="A29" s="358">
        <v>2</v>
      </c>
      <c r="B29" s="383" t="s">
        <v>833</v>
      </c>
      <c r="C29" s="384">
        <v>22980000</v>
      </c>
      <c r="D29" s="384">
        <v>22980000</v>
      </c>
      <c r="E29" s="384">
        <v>22980000</v>
      </c>
      <c r="F29" s="384">
        <v>22980000</v>
      </c>
      <c r="G29" s="384">
        <v>22980000</v>
      </c>
      <c r="H29" s="384">
        <v>22980000</v>
      </c>
      <c r="I29" s="384">
        <v>22980000</v>
      </c>
      <c r="J29" s="384">
        <v>22980000</v>
      </c>
      <c r="K29" s="384">
        <v>22980000</v>
      </c>
      <c r="L29" s="384">
        <v>22980000</v>
      </c>
      <c r="M29" s="384">
        <v>22980000</v>
      </c>
      <c r="N29" s="384">
        <v>23014000</v>
      </c>
      <c r="O29" s="382">
        <f aca="true" t="shared" si="5" ref="O29:O41">SUM(C29:N29)</f>
        <v>275794000</v>
      </c>
    </row>
    <row r="30" spans="1:15" ht="12.75">
      <c r="A30" s="358">
        <v>3</v>
      </c>
      <c r="B30" s="385" t="s">
        <v>28</v>
      </c>
      <c r="C30" s="384">
        <v>85135000</v>
      </c>
      <c r="D30" s="384">
        <v>85135000</v>
      </c>
      <c r="E30" s="384">
        <v>172435458</v>
      </c>
      <c r="F30" s="384">
        <v>85135000</v>
      </c>
      <c r="G30" s="384">
        <v>85135000</v>
      </c>
      <c r="H30" s="384">
        <v>85135000</v>
      </c>
      <c r="I30" s="384">
        <v>22845402</v>
      </c>
      <c r="J30" s="384">
        <v>62353516</v>
      </c>
      <c r="K30" s="384">
        <v>170206082</v>
      </c>
      <c r="L30" s="384">
        <v>47834542</v>
      </c>
      <c r="M30" s="384">
        <v>35135000</v>
      </c>
      <c r="N30" s="384">
        <v>85190081</v>
      </c>
      <c r="O30" s="382">
        <f t="shared" si="5"/>
        <v>1021675081</v>
      </c>
    </row>
    <row r="31" spans="1:15" ht="12.75">
      <c r="A31" s="358">
        <v>4</v>
      </c>
      <c r="B31" s="385" t="s">
        <v>47</v>
      </c>
      <c r="C31" s="384">
        <v>9730000</v>
      </c>
      <c r="D31" s="384">
        <v>9730000</v>
      </c>
      <c r="E31" s="384">
        <v>9730000</v>
      </c>
      <c r="F31" s="384">
        <v>9730000</v>
      </c>
      <c r="G31" s="384">
        <v>9730000</v>
      </c>
      <c r="H31" s="384">
        <v>9730000</v>
      </c>
      <c r="I31" s="384">
        <v>9730000</v>
      </c>
      <c r="J31" s="384">
        <v>9730000</v>
      </c>
      <c r="K31" s="384">
        <v>9730000</v>
      </c>
      <c r="L31" s="384">
        <v>9730000</v>
      </c>
      <c r="M31" s="384">
        <v>9730000</v>
      </c>
      <c r="N31" s="384">
        <v>9750000</v>
      </c>
      <c r="O31" s="382">
        <f t="shared" si="5"/>
        <v>116780000</v>
      </c>
    </row>
    <row r="32" spans="1:15" ht="12.75">
      <c r="A32" s="358">
        <v>5</v>
      </c>
      <c r="B32" s="385" t="s">
        <v>62</v>
      </c>
      <c r="C32" s="384"/>
      <c r="D32" s="384"/>
      <c r="E32" s="384">
        <v>993760</v>
      </c>
      <c r="F32" s="384"/>
      <c r="G32" s="384"/>
      <c r="H32" s="384"/>
      <c r="I32" s="384"/>
      <c r="J32" s="384"/>
      <c r="K32" s="384"/>
      <c r="L32" s="384"/>
      <c r="M32" s="384"/>
      <c r="N32" s="384"/>
      <c r="O32" s="382">
        <f t="shared" si="5"/>
        <v>993760</v>
      </c>
    </row>
    <row r="33" spans="1:15" ht="24">
      <c r="A33" s="358">
        <v>6</v>
      </c>
      <c r="B33" s="386" t="s">
        <v>1027</v>
      </c>
      <c r="C33" s="384">
        <v>25113000</v>
      </c>
      <c r="D33" s="384">
        <v>25113000</v>
      </c>
      <c r="E33" s="384">
        <v>25113000</v>
      </c>
      <c r="F33" s="384">
        <v>25113000</v>
      </c>
      <c r="G33" s="384">
        <v>25113000</v>
      </c>
      <c r="H33" s="384">
        <v>25113000</v>
      </c>
      <c r="I33" s="384">
        <v>25113000</v>
      </c>
      <c r="J33" s="384">
        <v>25113000</v>
      </c>
      <c r="K33" s="384">
        <v>25113000</v>
      </c>
      <c r="L33" s="384">
        <v>25113000</v>
      </c>
      <c r="M33" s="384">
        <v>25113000</v>
      </c>
      <c r="N33" s="384">
        <v>25113273</v>
      </c>
      <c r="O33" s="382">
        <f t="shared" si="5"/>
        <v>301356273</v>
      </c>
    </row>
    <row r="34" spans="1:15" ht="25.5">
      <c r="A34" s="358">
        <v>7</v>
      </c>
      <c r="B34" s="383" t="s">
        <v>48</v>
      </c>
      <c r="C34" s="384">
        <v>15000000</v>
      </c>
      <c r="D34" s="384"/>
      <c r="E34" s="384"/>
      <c r="F34" s="384"/>
      <c r="G34" s="384">
        <v>2000000</v>
      </c>
      <c r="H34" s="384"/>
      <c r="I34" s="384"/>
      <c r="J34" s="384"/>
      <c r="K34" s="384"/>
      <c r="L34" s="384"/>
      <c r="M34" s="384"/>
      <c r="N34" s="384"/>
      <c r="O34" s="382">
        <f t="shared" si="5"/>
        <v>17000000</v>
      </c>
    </row>
    <row r="35" spans="1:15" ht="24">
      <c r="A35" s="358">
        <v>8</v>
      </c>
      <c r="B35" s="386" t="s">
        <v>1028</v>
      </c>
      <c r="C35" s="384">
        <v>15000000</v>
      </c>
      <c r="D35" s="384">
        <v>15000000</v>
      </c>
      <c r="E35" s="384">
        <v>21209236</v>
      </c>
      <c r="F35" s="384">
        <v>15000000</v>
      </c>
      <c r="G35" s="384">
        <v>15000000</v>
      </c>
      <c r="H35" s="384">
        <v>15000000</v>
      </c>
      <c r="I35" s="384">
        <v>15000000</v>
      </c>
      <c r="J35" s="384">
        <v>15000000</v>
      </c>
      <c r="K35" s="384">
        <v>21209236</v>
      </c>
      <c r="L35" s="384">
        <v>15000000</v>
      </c>
      <c r="M35" s="384">
        <v>15000000</v>
      </c>
      <c r="N35" s="384">
        <v>15000000</v>
      </c>
      <c r="O35" s="382">
        <f t="shared" si="5"/>
        <v>192418472</v>
      </c>
    </row>
    <row r="36" spans="1:15" ht="12.75">
      <c r="A36" s="358">
        <v>9</v>
      </c>
      <c r="B36" s="383" t="s">
        <v>49</v>
      </c>
      <c r="C36" s="384">
        <v>16580000</v>
      </c>
      <c r="D36" s="384">
        <v>16580000</v>
      </c>
      <c r="E36" s="384">
        <v>33160000</v>
      </c>
      <c r="F36" s="384">
        <v>16580000</v>
      </c>
      <c r="G36" s="384">
        <v>16580000</v>
      </c>
      <c r="H36" s="384">
        <v>16580000</v>
      </c>
      <c r="I36" s="384">
        <v>16580000</v>
      </c>
      <c r="J36" s="384">
        <v>16580000</v>
      </c>
      <c r="K36" s="384">
        <v>16580000</v>
      </c>
      <c r="L36" s="384">
        <v>16580000</v>
      </c>
      <c r="M36" s="384"/>
      <c r="N36" s="384">
        <v>237444000</v>
      </c>
      <c r="O36" s="382">
        <f t="shared" si="5"/>
        <v>419824000</v>
      </c>
    </row>
    <row r="37" spans="1:15" ht="12.75">
      <c r="A37" s="369">
        <v>10</v>
      </c>
      <c r="B37" s="387" t="s">
        <v>61</v>
      </c>
      <c r="C37" s="384"/>
      <c r="D37" s="384"/>
      <c r="E37" s="384">
        <v>33256840</v>
      </c>
      <c r="F37" s="384">
        <v>17444700</v>
      </c>
      <c r="G37" s="384">
        <v>17444700</v>
      </c>
      <c r="H37" s="384">
        <v>17444700</v>
      </c>
      <c r="I37" s="384">
        <v>17444700</v>
      </c>
      <c r="J37" s="384">
        <v>17444700</v>
      </c>
      <c r="K37" s="384">
        <v>17444700</v>
      </c>
      <c r="L37" s="384">
        <v>17444700</v>
      </c>
      <c r="M37" s="384">
        <v>1632560</v>
      </c>
      <c r="N37" s="384">
        <v>17444700</v>
      </c>
      <c r="O37" s="382">
        <f t="shared" si="5"/>
        <v>174447000</v>
      </c>
    </row>
    <row r="38" spans="1:15" ht="15" customHeight="1">
      <c r="A38" s="369">
        <v>11</v>
      </c>
      <c r="B38" s="388" t="s">
        <v>680</v>
      </c>
      <c r="C38" s="384"/>
      <c r="D38" s="384"/>
      <c r="E38" s="384">
        <v>7587600</v>
      </c>
      <c r="F38" s="384">
        <v>7587600</v>
      </c>
      <c r="G38" s="384">
        <v>7587600</v>
      </c>
      <c r="H38" s="384">
        <v>7587600</v>
      </c>
      <c r="I38" s="384">
        <v>7587600</v>
      </c>
      <c r="J38" s="384">
        <v>7587600</v>
      </c>
      <c r="K38" s="384">
        <v>7587600</v>
      </c>
      <c r="L38" s="384">
        <v>7587600</v>
      </c>
      <c r="M38" s="384">
        <v>7587600</v>
      </c>
      <c r="N38" s="384">
        <v>7587600</v>
      </c>
      <c r="O38" s="382">
        <f t="shared" si="5"/>
        <v>75876000</v>
      </c>
    </row>
    <row r="39" spans="1:15" ht="27.75" customHeight="1">
      <c r="A39" s="369">
        <v>12</v>
      </c>
      <c r="B39" s="388" t="s">
        <v>834</v>
      </c>
      <c r="C39" s="384"/>
      <c r="D39" s="384"/>
      <c r="E39" s="384">
        <v>2000000</v>
      </c>
      <c r="F39" s="384"/>
      <c r="G39" s="384"/>
      <c r="H39" s="384"/>
      <c r="I39" s="384"/>
      <c r="J39" s="384"/>
      <c r="K39" s="384"/>
      <c r="L39" s="384"/>
      <c r="M39" s="384"/>
      <c r="N39" s="384"/>
      <c r="O39" s="382">
        <f t="shared" si="5"/>
        <v>2000000</v>
      </c>
    </row>
    <row r="40" spans="1:15" s="89" customFormat="1" ht="25.5">
      <c r="A40" s="369">
        <v>13</v>
      </c>
      <c r="B40" s="388" t="s">
        <v>835</v>
      </c>
      <c r="C40" s="384"/>
      <c r="D40" s="384"/>
      <c r="E40" s="384">
        <v>5628000</v>
      </c>
      <c r="F40" s="384"/>
      <c r="G40" s="384"/>
      <c r="H40" s="384"/>
      <c r="I40" s="384"/>
      <c r="J40" s="384"/>
      <c r="K40" s="384">
        <v>5628000</v>
      </c>
      <c r="L40" s="384"/>
      <c r="M40" s="384"/>
      <c r="N40" s="384"/>
      <c r="O40" s="382">
        <f t="shared" si="5"/>
        <v>11256000</v>
      </c>
    </row>
    <row r="41" spans="1:15" ht="25.5">
      <c r="A41" s="369">
        <v>14</v>
      </c>
      <c r="B41" s="388" t="s">
        <v>836</v>
      </c>
      <c r="C41" s="384">
        <v>2000000</v>
      </c>
      <c r="D41" s="384">
        <v>2000000</v>
      </c>
      <c r="E41" s="384">
        <v>2000000</v>
      </c>
      <c r="F41" s="384">
        <v>2000000</v>
      </c>
      <c r="G41" s="384">
        <v>2000000</v>
      </c>
      <c r="H41" s="384">
        <v>2000000</v>
      </c>
      <c r="I41" s="384">
        <v>2000000</v>
      </c>
      <c r="J41" s="384">
        <v>2000000</v>
      </c>
      <c r="K41" s="384">
        <v>2000000</v>
      </c>
      <c r="L41" s="384">
        <v>2000000</v>
      </c>
      <c r="M41" s="384">
        <v>2000000</v>
      </c>
      <c r="N41" s="384">
        <v>2000000</v>
      </c>
      <c r="O41" s="382">
        <f t="shared" si="5"/>
        <v>24000000</v>
      </c>
    </row>
    <row r="42" spans="1:15" s="89" customFormat="1" ht="29.25" customHeight="1">
      <c r="A42" s="369">
        <v>15</v>
      </c>
      <c r="B42" s="389" t="s">
        <v>837</v>
      </c>
      <c r="C42" s="390">
        <f>SUM(C28:C41)</f>
        <v>273923000</v>
      </c>
      <c r="D42" s="390">
        <f aca="true" t="shared" si="6" ref="D42:N42">SUM(D28:D41)</f>
        <v>258923000</v>
      </c>
      <c r="E42" s="390">
        <f t="shared" si="6"/>
        <v>418478894</v>
      </c>
      <c r="F42" s="390">
        <f t="shared" si="6"/>
        <v>283955300</v>
      </c>
      <c r="G42" s="390">
        <f t="shared" si="6"/>
        <v>285955300</v>
      </c>
      <c r="H42" s="390">
        <f t="shared" si="6"/>
        <v>283955300</v>
      </c>
      <c r="I42" s="390">
        <f t="shared" si="6"/>
        <v>221665702</v>
      </c>
      <c r="J42" s="390">
        <f t="shared" si="6"/>
        <v>261173816</v>
      </c>
      <c r="K42" s="390">
        <f t="shared" si="6"/>
        <v>380863618</v>
      </c>
      <c r="L42" s="390">
        <f t="shared" si="6"/>
        <v>246654842</v>
      </c>
      <c r="M42" s="390">
        <f t="shared" si="6"/>
        <v>201563160</v>
      </c>
      <c r="N42" s="390">
        <f t="shared" si="6"/>
        <v>504943654</v>
      </c>
      <c r="O42" s="390">
        <f>SUM(O28:O41)</f>
        <v>3622055586</v>
      </c>
    </row>
    <row r="43" spans="1:15" s="89" customFormat="1" ht="45">
      <c r="A43" s="369">
        <v>16</v>
      </c>
      <c r="B43" s="391" t="s">
        <v>1026</v>
      </c>
      <c r="C43" s="384">
        <v>48832918</v>
      </c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2">
        <f>SUM(C43:N43)</f>
        <v>48832918</v>
      </c>
    </row>
    <row r="44" spans="1:15" ht="25.5">
      <c r="A44" s="369">
        <v>17</v>
      </c>
      <c r="B44" s="389" t="s">
        <v>838</v>
      </c>
      <c r="C44" s="390">
        <f>SUM(C43)</f>
        <v>48832918</v>
      </c>
      <c r="D44" s="390">
        <f aca="true" t="shared" si="7" ref="D44:O44">SUM(D43)</f>
        <v>0</v>
      </c>
      <c r="E44" s="390">
        <f t="shared" si="7"/>
        <v>0</v>
      </c>
      <c r="F44" s="390">
        <f t="shared" si="7"/>
        <v>0</v>
      </c>
      <c r="G44" s="390">
        <f t="shared" si="7"/>
        <v>0</v>
      </c>
      <c r="H44" s="390">
        <f t="shared" si="7"/>
        <v>0</v>
      </c>
      <c r="I44" s="390">
        <f t="shared" si="7"/>
        <v>0</v>
      </c>
      <c r="J44" s="390">
        <f t="shared" si="7"/>
        <v>0</v>
      </c>
      <c r="K44" s="390">
        <f t="shared" si="7"/>
        <v>0</v>
      </c>
      <c r="L44" s="390">
        <f t="shared" si="7"/>
        <v>0</v>
      </c>
      <c r="M44" s="390">
        <f t="shared" si="7"/>
        <v>0</v>
      </c>
      <c r="N44" s="390">
        <f t="shared" si="7"/>
        <v>0</v>
      </c>
      <c r="O44" s="390">
        <f t="shared" si="7"/>
        <v>48832918</v>
      </c>
    </row>
    <row r="45" spans="1:15" ht="12.75" customHeight="1">
      <c r="A45" s="369">
        <v>18</v>
      </c>
      <c r="B45" s="389" t="s">
        <v>839</v>
      </c>
      <c r="C45" s="390">
        <f>C42+C44</f>
        <v>322755918</v>
      </c>
      <c r="D45" s="390">
        <f aca="true" t="shared" si="8" ref="D45:O45">D42+D44</f>
        <v>258923000</v>
      </c>
      <c r="E45" s="390">
        <f t="shared" si="8"/>
        <v>418478894</v>
      </c>
      <c r="F45" s="390">
        <f t="shared" si="8"/>
        <v>283955300</v>
      </c>
      <c r="G45" s="390">
        <f t="shared" si="8"/>
        <v>285955300</v>
      </c>
      <c r="H45" s="390">
        <f t="shared" si="8"/>
        <v>283955300</v>
      </c>
      <c r="I45" s="390">
        <f t="shared" si="8"/>
        <v>221665702</v>
      </c>
      <c r="J45" s="390">
        <f t="shared" si="8"/>
        <v>261173816</v>
      </c>
      <c r="K45" s="390">
        <f t="shared" si="8"/>
        <v>380863618</v>
      </c>
      <c r="L45" s="390">
        <f t="shared" si="8"/>
        <v>246654842</v>
      </c>
      <c r="M45" s="390">
        <f t="shared" si="8"/>
        <v>201563160</v>
      </c>
      <c r="N45" s="390">
        <f t="shared" si="8"/>
        <v>504943654</v>
      </c>
      <c r="O45" s="390">
        <f t="shared" si="8"/>
        <v>3670888504</v>
      </c>
    </row>
    <row r="47" spans="1:15" ht="12.75">
      <c r="A47" s="456" t="s">
        <v>1078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392"/>
      <c r="M47" s="392"/>
      <c r="N47" s="392"/>
      <c r="O47" s="392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.375" style="0" customWidth="1"/>
    <col min="2" max="2" width="45.00390625" style="0" bestFit="1" customWidth="1"/>
    <col min="3" max="3" width="10.125" style="0" bestFit="1" customWidth="1"/>
    <col min="4" max="4" width="11.625" style="0" customWidth="1"/>
    <col min="5" max="5" width="4.25390625" style="0" customWidth="1"/>
    <col min="6" max="6" width="32.375" style="0" customWidth="1"/>
    <col min="7" max="7" width="11.125" style="88" bestFit="1" customWidth="1"/>
    <col min="8" max="8" width="11.25390625" style="88" customWidth="1"/>
  </cols>
  <sheetData>
    <row r="1" spans="1:8" ht="12.75">
      <c r="A1" t="s">
        <v>1017</v>
      </c>
      <c r="H1" s="88" t="s">
        <v>662</v>
      </c>
    </row>
    <row r="2" spans="1:8" ht="12.75">
      <c r="A2" s="394" t="s">
        <v>1057</v>
      </c>
      <c r="B2" s="394"/>
      <c r="C2" s="394"/>
      <c r="D2" s="394"/>
      <c r="E2" s="394"/>
      <c r="F2" s="394"/>
      <c r="G2" s="394"/>
      <c r="H2" s="394"/>
    </row>
    <row r="3" spans="1:8" ht="12.75">
      <c r="A3" s="394" t="s">
        <v>858</v>
      </c>
      <c r="B3" s="394"/>
      <c r="C3" s="394"/>
      <c r="D3" s="394"/>
      <c r="E3" s="394"/>
      <c r="F3" s="394"/>
      <c r="G3" s="394"/>
      <c r="H3" s="394"/>
    </row>
    <row r="5" spans="1:8" ht="35.25" customHeight="1">
      <c r="A5" s="409" t="s">
        <v>587</v>
      </c>
      <c r="B5" s="409"/>
      <c r="C5" s="409"/>
      <c r="D5" s="143" t="s">
        <v>588</v>
      </c>
      <c r="E5" s="410" t="s">
        <v>589</v>
      </c>
      <c r="F5" s="410"/>
      <c r="G5" s="410"/>
      <c r="H5" s="165" t="s">
        <v>588</v>
      </c>
    </row>
    <row r="6" spans="1:8" ht="24.75" customHeight="1">
      <c r="A6" s="151">
        <v>1</v>
      </c>
      <c r="B6" s="149" t="s">
        <v>609</v>
      </c>
      <c r="C6" s="150"/>
      <c r="D6" s="147">
        <f>C7+C8+C9+C10</f>
        <v>76818717</v>
      </c>
      <c r="E6" s="148">
        <v>1</v>
      </c>
      <c r="F6" s="149" t="s">
        <v>610</v>
      </c>
      <c r="G6" s="166"/>
      <c r="H6" s="147">
        <f>G7+G8+G9+G10+G11</f>
        <v>360466477</v>
      </c>
    </row>
    <row r="7" spans="1:8" ht="25.5" customHeight="1">
      <c r="A7" s="151"/>
      <c r="B7" s="157" t="s">
        <v>687</v>
      </c>
      <c r="C7" s="147">
        <f>'4.sz.mell.'!E31</f>
        <v>0</v>
      </c>
      <c r="D7" s="152"/>
      <c r="E7" s="151"/>
      <c r="F7" s="152" t="s">
        <v>689</v>
      </c>
      <c r="G7" s="147">
        <v>196125907</v>
      </c>
      <c r="H7" s="147"/>
    </row>
    <row r="8" spans="1:8" ht="25.5" customHeight="1">
      <c r="A8" s="151"/>
      <c r="B8" s="157" t="s">
        <v>1054</v>
      </c>
      <c r="C8" s="147">
        <v>0</v>
      </c>
      <c r="D8" s="152"/>
      <c r="E8" s="151"/>
      <c r="F8" s="144" t="s">
        <v>681</v>
      </c>
      <c r="G8" s="159">
        <v>34889651</v>
      </c>
      <c r="H8" s="159"/>
    </row>
    <row r="9" spans="1:8" ht="24.75" customHeight="1">
      <c r="A9" s="151"/>
      <c r="B9" s="157" t="s">
        <v>688</v>
      </c>
      <c r="C9" s="147">
        <v>76818717</v>
      </c>
      <c r="D9" s="148"/>
      <c r="E9" s="151"/>
      <c r="F9" s="152" t="s">
        <v>690</v>
      </c>
      <c r="G9" s="147">
        <v>114450919</v>
      </c>
      <c r="H9" s="147"/>
    </row>
    <row r="10" spans="1:8" ht="24.75" customHeight="1">
      <c r="A10" s="144"/>
      <c r="B10" s="191"/>
      <c r="C10" s="168"/>
      <c r="D10" s="144"/>
      <c r="E10" s="151"/>
      <c r="F10" s="152" t="s">
        <v>691</v>
      </c>
      <c r="G10" s="147">
        <f>'5.sz.mell.'!AG19</f>
        <v>0</v>
      </c>
      <c r="H10" s="147"/>
    </row>
    <row r="11" spans="1:8" ht="39.75" customHeight="1">
      <c r="A11" s="144">
        <v>2</v>
      </c>
      <c r="B11" s="167" t="s">
        <v>1013</v>
      </c>
      <c r="C11" s="166"/>
      <c r="D11" s="168">
        <v>27734250</v>
      </c>
      <c r="E11" s="144"/>
      <c r="F11" s="155" t="s">
        <v>692</v>
      </c>
      <c r="G11" s="154">
        <v>15000000</v>
      </c>
      <c r="H11" s="154"/>
    </row>
    <row r="12" spans="1:8" ht="25.5" customHeight="1">
      <c r="A12" s="152">
        <v>3</v>
      </c>
      <c r="B12" s="164" t="s">
        <v>611</v>
      </c>
      <c r="C12" s="160"/>
      <c r="D12" s="147">
        <v>22860651</v>
      </c>
      <c r="E12" s="161">
        <v>2</v>
      </c>
      <c r="F12" s="395" t="s">
        <v>614</v>
      </c>
      <c r="G12" s="396"/>
      <c r="H12" s="147">
        <v>15256000</v>
      </c>
    </row>
    <row r="13" spans="1:8" ht="25.5" customHeight="1">
      <c r="A13" s="144">
        <v>4</v>
      </c>
      <c r="B13" s="173" t="s">
        <v>613</v>
      </c>
      <c r="C13" s="163"/>
      <c r="D13" s="168">
        <v>800000</v>
      </c>
      <c r="E13" s="169"/>
      <c r="F13" s="411"/>
      <c r="G13" s="412"/>
      <c r="H13" s="170"/>
    </row>
    <row r="14" spans="1:8" ht="25.5" customHeight="1">
      <c r="A14" s="149"/>
      <c r="B14" s="403" t="s">
        <v>844</v>
      </c>
      <c r="C14" s="405"/>
      <c r="D14" s="225">
        <f>SUM(D6:D13)</f>
        <v>128213618</v>
      </c>
      <c r="E14" s="149"/>
      <c r="F14" s="403" t="s">
        <v>845</v>
      </c>
      <c r="G14" s="406"/>
      <c r="H14" s="212">
        <f>SUM(H6:H12)</f>
        <v>375722477</v>
      </c>
    </row>
    <row r="15" spans="1:8" ht="25.5" customHeight="1">
      <c r="A15" s="144">
        <v>5</v>
      </c>
      <c r="B15" s="146" t="s">
        <v>803</v>
      </c>
      <c r="C15" s="163"/>
      <c r="D15" s="168">
        <f>H16-D6-D11-D12-D13</f>
        <v>247508859</v>
      </c>
      <c r="E15" s="169"/>
      <c r="F15" s="407"/>
      <c r="G15" s="408"/>
      <c r="H15" s="170"/>
    </row>
    <row r="16" spans="1:9" ht="24.75" customHeight="1">
      <c r="A16" s="171"/>
      <c r="B16" s="141" t="s">
        <v>599</v>
      </c>
      <c r="C16" s="139"/>
      <c r="D16" s="142">
        <f>H16</f>
        <v>375722477</v>
      </c>
      <c r="E16" s="171"/>
      <c r="F16" s="141" t="s">
        <v>600</v>
      </c>
      <c r="G16" s="172"/>
      <c r="H16" s="142">
        <f>H6+H12</f>
        <v>375722477</v>
      </c>
      <c r="I16" s="88"/>
    </row>
    <row r="18" ht="12.75">
      <c r="D18" s="88"/>
    </row>
    <row r="20" ht="12.75">
      <c r="C20" s="88"/>
    </row>
    <row r="22" ht="12.75">
      <c r="C22" s="88"/>
    </row>
  </sheetData>
  <sheetProtection/>
  <mergeCells count="9">
    <mergeCell ref="B14:C14"/>
    <mergeCell ref="F14:G14"/>
    <mergeCell ref="F15:G15"/>
    <mergeCell ref="A5:C5"/>
    <mergeCell ref="E5:G5"/>
    <mergeCell ref="A2:H2"/>
    <mergeCell ref="A3:H3"/>
    <mergeCell ref="F12:G12"/>
    <mergeCell ref="F13:G13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5"/>
  <sheetViews>
    <sheetView zoomScalePageLayoutView="0" workbookViewId="0" topLeftCell="A103">
      <selection activeCell="B9" sqref="B9"/>
    </sheetView>
  </sheetViews>
  <sheetFormatPr defaultColWidth="9.00390625" defaultRowHeight="12.75" customHeight="1"/>
  <cols>
    <col min="1" max="1" width="4.25390625" style="2" customWidth="1"/>
    <col min="2" max="2" width="49.75390625" style="19" customWidth="1"/>
    <col min="3" max="3" width="10.875" style="59" bestFit="1" customWidth="1"/>
    <col min="4" max="4" width="11.00390625" style="59" bestFit="1" customWidth="1"/>
    <col min="5" max="5" width="10.875" style="59" bestFit="1" customWidth="1"/>
    <col min="6" max="6" width="11.00390625" style="59" bestFit="1" customWidth="1"/>
    <col min="7" max="16384" width="9.125" style="2" customWidth="1"/>
  </cols>
  <sheetData>
    <row r="1" spans="1:6" ht="12.75" customHeight="1">
      <c r="A1" s="2" t="s">
        <v>1017</v>
      </c>
      <c r="D1" s="261"/>
      <c r="F1" s="261" t="s">
        <v>663</v>
      </c>
    </row>
    <row r="2" spans="1:6" ht="12.75" customHeight="1">
      <c r="A2" s="413" t="s">
        <v>67</v>
      </c>
      <c r="B2" s="413"/>
      <c r="C2" s="413"/>
      <c r="D2" s="413"/>
      <c r="E2" s="413"/>
      <c r="F2" s="413"/>
    </row>
    <row r="3" spans="1:6" ht="12.75" customHeight="1">
      <c r="A3" s="413" t="s">
        <v>1034</v>
      </c>
      <c r="B3" s="413"/>
      <c r="C3" s="413"/>
      <c r="D3" s="413"/>
      <c r="E3" s="413"/>
      <c r="F3" s="413"/>
    </row>
    <row r="4" spans="1:6" ht="12.75" customHeight="1">
      <c r="A4" s="413" t="s">
        <v>1082</v>
      </c>
      <c r="B4" s="413"/>
      <c r="C4" s="413"/>
      <c r="D4" s="413"/>
      <c r="E4" s="413"/>
      <c r="F4" s="413"/>
    </row>
    <row r="5" spans="1:6" ht="12.75" customHeight="1">
      <c r="A5" s="329"/>
      <c r="B5" s="329"/>
      <c r="C5" s="329"/>
      <c r="D5" s="329"/>
      <c r="E5" s="329"/>
      <c r="F5" s="2"/>
    </row>
    <row r="6" spans="1:6" ht="12.75" customHeight="1">
      <c r="A6" s="4"/>
      <c r="B6" s="52" t="s">
        <v>517</v>
      </c>
      <c r="C6" s="414" t="s">
        <v>43</v>
      </c>
      <c r="D6" s="415"/>
      <c r="E6" s="416" t="s">
        <v>1030</v>
      </c>
      <c r="F6" s="417"/>
    </row>
    <row r="7" spans="1:6" ht="12.75" customHeight="1">
      <c r="A7" s="4">
        <v>1</v>
      </c>
      <c r="B7" s="20" t="s">
        <v>41</v>
      </c>
      <c r="C7" s="31"/>
      <c r="D7" s="61">
        <v>268404000</v>
      </c>
      <c r="E7" s="31"/>
      <c r="F7" s="61">
        <v>267979428</v>
      </c>
    </row>
    <row r="8" spans="1:6" ht="12.75" customHeight="1">
      <c r="A8" s="11">
        <v>2</v>
      </c>
      <c r="B8" s="20" t="s">
        <v>42</v>
      </c>
      <c r="C8" s="31"/>
      <c r="D8" s="61">
        <v>14078000</v>
      </c>
      <c r="E8" s="31"/>
      <c r="F8" s="61">
        <v>14567464</v>
      </c>
    </row>
    <row r="9" spans="1:6" ht="12.75" customHeight="1">
      <c r="A9" s="11"/>
      <c r="B9" s="20" t="s">
        <v>0</v>
      </c>
      <c r="C9" s="31"/>
      <c r="D9" s="61">
        <f>D7+D8</f>
        <v>282482000</v>
      </c>
      <c r="E9" s="31"/>
      <c r="F9" s="61">
        <f>F7+F8</f>
        <v>282546892</v>
      </c>
    </row>
    <row r="10" spans="1:6" ht="12.75" customHeight="1">
      <c r="A10" s="11">
        <v>3</v>
      </c>
      <c r="B10" s="20" t="s">
        <v>14</v>
      </c>
      <c r="C10" s="31"/>
      <c r="D10" s="61">
        <f>C11</f>
        <v>47263000</v>
      </c>
      <c r="E10" s="31"/>
      <c r="F10" s="61">
        <f>E11</f>
        <v>108108960</v>
      </c>
    </row>
    <row r="11" spans="1:6" s="19" customFormat="1" ht="12.75" customHeight="1">
      <c r="A11" s="38"/>
      <c r="B11" s="18" t="s">
        <v>8</v>
      </c>
      <c r="C11" s="36">
        <f>SUM(C12:C14)</f>
        <v>47263000</v>
      </c>
      <c r="D11" s="36"/>
      <c r="E11" s="36">
        <f>SUM(E12:E14)</f>
        <v>108108960</v>
      </c>
      <c r="F11" s="36"/>
    </row>
    <row r="12" spans="1:6" ht="12.75" customHeight="1">
      <c r="A12" s="11"/>
      <c r="B12" s="17" t="s">
        <v>501</v>
      </c>
      <c r="C12" s="22">
        <v>14000000</v>
      </c>
      <c r="D12" s="61"/>
      <c r="E12" s="22">
        <v>14000000</v>
      </c>
      <c r="F12" s="61"/>
    </row>
    <row r="13" spans="1:6" ht="12.75" customHeight="1">
      <c r="A13" s="11"/>
      <c r="B13" s="18" t="s">
        <v>502</v>
      </c>
      <c r="C13" s="22">
        <v>26626000</v>
      </c>
      <c r="D13" s="61"/>
      <c r="E13" s="22">
        <v>86854480</v>
      </c>
      <c r="F13" s="61"/>
    </row>
    <row r="14" spans="1:6" ht="12.75" customHeight="1">
      <c r="A14" s="11"/>
      <c r="B14" s="18" t="s">
        <v>859</v>
      </c>
      <c r="C14" s="22">
        <v>6637000</v>
      </c>
      <c r="D14" s="61"/>
      <c r="E14" s="22">
        <v>7254480</v>
      </c>
      <c r="F14" s="61"/>
    </row>
    <row r="15" spans="1:6" ht="12.75" customHeight="1">
      <c r="A15" s="11"/>
      <c r="B15" s="20" t="s">
        <v>26</v>
      </c>
      <c r="C15" s="31"/>
      <c r="D15" s="61">
        <f>D9+D10</f>
        <v>329745000</v>
      </c>
      <c r="E15" s="31"/>
      <c r="F15" s="61">
        <f>F9+F10</f>
        <v>390655852</v>
      </c>
    </row>
    <row r="16" spans="1:6" ht="12.75" customHeight="1">
      <c r="A16" s="11">
        <v>4</v>
      </c>
      <c r="B16" s="20" t="s">
        <v>16</v>
      </c>
      <c r="C16" s="31"/>
      <c r="D16" s="61">
        <f>SUM(C28:C29)</f>
        <v>820060000</v>
      </c>
      <c r="E16" s="31"/>
      <c r="F16" s="61">
        <f>SUM(E28:E29)</f>
        <v>820060000</v>
      </c>
    </row>
    <row r="17" spans="1:6" ht="12.75" customHeight="1">
      <c r="A17" s="25"/>
      <c r="B17" s="18" t="s">
        <v>693</v>
      </c>
      <c r="C17" s="22">
        <v>455000000</v>
      </c>
      <c r="D17" s="22"/>
      <c r="E17" s="22">
        <v>455000000</v>
      </c>
      <c r="F17" s="22"/>
    </row>
    <row r="18" spans="1:6" ht="12.75" customHeight="1">
      <c r="A18" s="25"/>
      <c r="B18" s="18" t="s">
        <v>694</v>
      </c>
      <c r="C18" s="22">
        <v>165000000</v>
      </c>
      <c r="D18" s="22"/>
      <c r="E18" s="22">
        <v>165000000</v>
      </c>
      <c r="F18" s="22"/>
    </row>
    <row r="19" spans="1:6" ht="12.75" customHeight="1">
      <c r="A19" s="25"/>
      <c r="B19" s="18" t="s">
        <v>695</v>
      </c>
      <c r="C19" s="22">
        <v>118000000</v>
      </c>
      <c r="D19" s="22"/>
      <c r="E19" s="22">
        <v>118000000</v>
      </c>
      <c r="F19" s="22"/>
    </row>
    <row r="20" spans="1:6" ht="12.75" customHeight="1">
      <c r="A20" s="25"/>
      <c r="B20" s="18" t="s">
        <v>696</v>
      </c>
      <c r="C20" s="22">
        <v>26000000</v>
      </c>
      <c r="D20" s="22"/>
      <c r="E20" s="22">
        <v>26000000</v>
      </c>
      <c r="F20" s="22"/>
    </row>
    <row r="21" spans="1:6" ht="12.75" customHeight="1">
      <c r="A21" s="25"/>
      <c r="B21" s="18" t="s">
        <v>697</v>
      </c>
      <c r="C21" s="22">
        <v>9000000</v>
      </c>
      <c r="D21" s="22"/>
      <c r="E21" s="22">
        <v>9000000</v>
      </c>
      <c r="F21" s="22"/>
    </row>
    <row r="22" spans="1:6" s="55" customFormat="1" ht="12.75" customHeight="1">
      <c r="A22" s="83"/>
      <c r="B22" s="27" t="s">
        <v>698</v>
      </c>
      <c r="C22" s="54">
        <f>SUM(C17:C21)</f>
        <v>773000000</v>
      </c>
      <c r="D22" s="28"/>
      <c r="E22" s="54">
        <f>SUM(E17:E21)</f>
        <v>773000000</v>
      </c>
      <c r="F22" s="28"/>
    </row>
    <row r="23" spans="1:6" ht="12.75" customHeight="1">
      <c r="A23" s="25"/>
      <c r="B23" s="18" t="s">
        <v>10</v>
      </c>
      <c r="C23" s="22">
        <v>6000000</v>
      </c>
      <c r="D23" s="22"/>
      <c r="E23" s="22">
        <v>6000000</v>
      </c>
      <c r="F23" s="22"/>
    </row>
    <row r="24" spans="1:6" ht="12.75" customHeight="1">
      <c r="A24" s="25"/>
      <c r="B24" s="18" t="s">
        <v>29</v>
      </c>
      <c r="C24" s="22">
        <v>40000000</v>
      </c>
      <c r="D24" s="22"/>
      <c r="E24" s="22">
        <v>40000000</v>
      </c>
      <c r="F24" s="22"/>
    </row>
    <row r="25" spans="1:6" ht="12.75" customHeight="1">
      <c r="A25" s="25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5"/>
      <c r="B26" s="18" t="s">
        <v>25</v>
      </c>
      <c r="C26" s="22">
        <v>550000</v>
      </c>
      <c r="D26" s="22"/>
      <c r="E26" s="22">
        <v>550000</v>
      </c>
      <c r="F26" s="22"/>
    </row>
    <row r="27" spans="1:6" ht="12.75" customHeight="1">
      <c r="A27" s="25"/>
      <c r="B27" s="18" t="s">
        <v>86</v>
      </c>
      <c r="C27" s="22">
        <v>400000</v>
      </c>
      <c r="D27" s="22"/>
      <c r="E27" s="22">
        <v>400000</v>
      </c>
      <c r="F27" s="22"/>
    </row>
    <row r="28" spans="1:6" s="55" customFormat="1" ht="12.75" customHeight="1">
      <c r="A28" s="83"/>
      <c r="B28" s="27" t="s">
        <v>504</v>
      </c>
      <c r="C28" s="37">
        <f>SUM(C22:C27)</f>
        <v>819950000</v>
      </c>
      <c r="D28" s="28"/>
      <c r="E28" s="37">
        <f>SUM(E22:E27)</f>
        <v>819950000</v>
      </c>
      <c r="F28" s="28"/>
    </row>
    <row r="29" spans="1:6" ht="12.75" customHeight="1">
      <c r="A29" s="25"/>
      <c r="B29" s="18" t="s">
        <v>68</v>
      </c>
      <c r="C29" s="36">
        <v>110000</v>
      </c>
      <c r="D29" s="22"/>
      <c r="E29" s="36">
        <v>110000</v>
      </c>
      <c r="F29" s="22"/>
    </row>
    <row r="30" spans="1:6" ht="12.75" customHeight="1">
      <c r="A30" s="11">
        <v>5</v>
      </c>
      <c r="B30" s="20" t="s">
        <v>30</v>
      </c>
      <c r="C30" s="31"/>
      <c r="D30" s="21">
        <f>C31+C50+C52</f>
        <v>66130737</v>
      </c>
      <c r="E30" s="31"/>
      <c r="F30" s="21">
        <f>E31+E34+E50+E52</f>
        <v>76818717</v>
      </c>
    </row>
    <row r="31" spans="1:6" ht="12.75" customHeight="1">
      <c r="A31" s="25"/>
      <c r="B31" s="18" t="s">
        <v>699</v>
      </c>
      <c r="C31" s="36">
        <f>SUM(C32:C33)</f>
        <v>0</v>
      </c>
      <c r="D31" s="22"/>
      <c r="E31" s="36">
        <f>SUM(E32:E33)</f>
        <v>0</v>
      </c>
      <c r="F31" s="22"/>
    </row>
    <row r="32" spans="1:6" ht="12.75" customHeight="1">
      <c r="A32" s="25"/>
      <c r="B32" s="18" t="s">
        <v>15</v>
      </c>
      <c r="C32" s="22"/>
      <c r="D32" s="22"/>
      <c r="E32" s="22"/>
      <c r="F32" s="22"/>
    </row>
    <row r="33" spans="1:6" ht="12.75" customHeight="1">
      <c r="A33" s="25"/>
      <c r="B33" s="18" t="s">
        <v>31</v>
      </c>
      <c r="C33" s="22"/>
      <c r="D33" s="22"/>
      <c r="E33" s="22"/>
      <c r="F33" s="22"/>
    </row>
    <row r="34" spans="1:6" ht="12.75" customHeight="1">
      <c r="A34" s="25"/>
      <c r="B34" s="18" t="s">
        <v>1054</v>
      </c>
      <c r="C34" s="22"/>
      <c r="D34" s="22"/>
      <c r="E34" s="22"/>
      <c r="F34" s="22"/>
    </row>
    <row r="35" spans="1:6" ht="12.75" customHeight="1">
      <c r="A35" s="25"/>
      <c r="B35" s="20" t="s">
        <v>32</v>
      </c>
      <c r="C35" s="60"/>
      <c r="D35" s="22"/>
      <c r="E35" s="60"/>
      <c r="F35" s="22"/>
    </row>
    <row r="36" spans="1:6" ht="22.5">
      <c r="A36" s="25"/>
      <c r="B36" s="17" t="s">
        <v>919</v>
      </c>
      <c r="C36" s="36">
        <v>1041400</v>
      </c>
      <c r="D36" s="22"/>
      <c r="E36" s="36">
        <v>1041400</v>
      </c>
      <c r="F36" s="22"/>
    </row>
    <row r="37" spans="1:6" ht="33.75">
      <c r="A37" s="25"/>
      <c r="B37" s="58" t="s">
        <v>924</v>
      </c>
      <c r="C37" s="36">
        <v>16163353</v>
      </c>
      <c r="D37" s="22"/>
      <c r="E37" s="36">
        <v>16163353</v>
      </c>
      <c r="F37" s="22"/>
    </row>
    <row r="38" spans="1:6" ht="33.75">
      <c r="A38" s="25"/>
      <c r="B38" s="58" t="s">
        <v>925</v>
      </c>
      <c r="C38" s="36">
        <v>15426882</v>
      </c>
      <c r="D38" s="22"/>
      <c r="E38" s="36">
        <v>1</v>
      </c>
      <c r="F38" s="22"/>
    </row>
    <row r="39" spans="1:6" ht="33.75">
      <c r="A39" s="25"/>
      <c r="B39" s="58" t="s">
        <v>926</v>
      </c>
      <c r="C39" s="36">
        <v>15426882</v>
      </c>
      <c r="D39" s="22"/>
      <c r="E39" s="36">
        <v>15426882</v>
      </c>
      <c r="F39" s="22"/>
    </row>
    <row r="40" spans="1:6" ht="22.5">
      <c r="A40" s="25"/>
      <c r="B40" s="58" t="s">
        <v>927</v>
      </c>
      <c r="C40" s="36">
        <v>5465293</v>
      </c>
      <c r="D40" s="22"/>
      <c r="E40" s="36">
        <v>5465293</v>
      </c>
      <c r="F40" s="22"/>
    </row>
    <row r="41" spans="1:6" ht="22.5">
      <c r="A41" s="25"/>
      <c r="B41" s="58" t="s">
        <v>928</v>
      </c>
      <c r="C41" s="36">
        <v>4433771</v>
      </c>
      <c r="D41" s="22"/>
      <c r="E41" s="36">
        <v>1</v>
      </c>
      <c r="F41" s="22"/>
    </row>
    <row r="42" spans="1:6" ht="22.5">
      <c r="A42" s="25"/>
      <c r="B42" s="58" t="s">
        <v>929</v>
      </c>
      <c r="C42" s="36">
        <v>4433771</v>
      </c>
      <c r="D42" s="22"/>
      <c r="E42" s="36">
        <v>4433771</v>
      </c>
      <c r="F42" s="22"/>
    </row>
    <row r="43" spans="1:6" ht="22.5">
      <c r="A43" s="25"/>
      <c r="B43" s="17" t="s">
        <v>18</v>
      </c>
      <c r="C43" s="36">
        <v>1937036</v>
      </c>
      <c r="D43" s="22"/>
      <c r="E43" s="36">
        <v>1937036</v>
      </c>
      <c r="F43" s="22"/>
    </row>
    <row r="44" spans="1:6" ht="22.5">
      <c r="A44" s="25"/>
      <c r="B44" s="17" t="s">
        <v>19</v>
      </c>
      <c r="C44" s="36">
        <v>61169</v>
      </c>
      <c r="D44" s="22"/>
      <c r="E44" s="36">
        <v>61169</v>
      </c>
      <c r="F44" s="22"/>
    </row>
    <row r="45" spans="1:6" ht="11.25">
      <c r="A45" s="25"/>
      <c r="B45" s="17" t="s">
        <v>918</v>
      </c>
      <c r="C45" s="36">
        <v>1440000</v>
      </c>
      <c r="D45" s="22"/>
      <c r="E45" s="36">
        <v>1440000</v>
      </c>
      <c r="F45" s="22"/>
    </row>
    <row r="46" spans="1:6" s="55" customFormat="1" ht="11.25">
      <c r="A46" s="83"/>
      <c r="B46" s="27" t="s">
        <v>92</v>
      </c>
      <c r="C46" s="37">
        <f>SUM(C36:C45)</f>
        <v>65829557</v>
      </c>
      <c r="D46" s="28"/>
      <c r="E46" s="37">
        <f>SUM(E36:E45)</f>
        <v>45968906</v>
      </c>
      <c r="F46" s="28"/>
    </row>
    <row r="47" spans="1:6" s="19" customFormat="1" ht="11.25">
      <c r="A47" s="39"/>
      <c r="B47" s="58" t="s">
        <v>1035</v>
      </c>
      <c r="C47" s="36"/>
      <c r="D47" s="22"/>
      <c r="E47" s="36">
        <v>30388631</v>
      </c>
      <c r="F47" s="22"/>
    </row>
    <row r="48" spans="1:6" s="19" customFormat="1" ht="11.25">
      <c r="A48" s="39"/>
      <c r="B48" s="58" t="s">
        <v>1083</v>
      </c>
      <c r="C48" s="36"/>
      <c r="D48" s="22"/>
      <c r="E48" s="36">
        <v>160000</v>
      </c>
      <c r="F48" s="22"/>
    </row>
    <row r="49" spans="1:6" s="55" customFormat="1" ht="11.25">
      <c r="A49" s="83"/>
      <c r="B49" s="57" t="s">
        <v>505</v>
      </c>
      <c r="C49" s="37"/>
      <c r="D49" s="28"/>
      <c r="E49" s="37">
        <f>SUM(E47:E48)</f>
        <v>30548631</v>
      </c>
      <c r="F49" s="28"/>
    </row>
    <row r="50" spans="1:6" ht="11.25">
      <c r="A50" s="25"/>
      <c r="B50" s="17" t="s">
        <v>35</v>
      </c>
      <c r="C50" s="36">
        <f>C46</f>
        <v>65829557</v>
      </c>
      <c r="D50" s="22"/>
      <c r="E50" s="36">
        <f>E46+E49</f>
        <v>76517537</v>
      </c>
      <c r="F50" s="22"/>
    </row>
    <row r="51" spans="1:6" ht="11.25">
      <c r="A51" s="25"/>
      <c r="B51" s="58" t="s">
        <v>17</v>
      </c>
      <c r="C51" s="36">
        <v>301180</v>
      </c>
      <c r="D51" s="22"/>
      <c r="E51" s="36">
        <v>301180</v>
      </c>
      <c r="F51" s="22"/>
    </row>
    <row r="52" spans="1:6" s="19" customFormat="1" ht="12.75" customHeight="1">
      <c r="A52" s="217"/>
      <c r="B52" s="18" t="s">
        <v>36</v>
      </c>
      <c r="C52" s="36">
        <f>SUM(C51)</f>
        <v>301180</v>
      </c>
      <c r="D52" s="22"/>
      <c r="E52" s="36">
        <f>SUM(E51)</f>
        <v>301180</v>
      </c>
      <c r="F52" s="22"/>
    </row>
    <row r="53" spans="1:6" ht="11.25">
      <c r="A53" s="11">
        <v>6</v>
      </c>
      <c r="B53" s="20" t="s">
        <v>33</v>
      </c>
      <c r="C53" s="31"/>
      <c r="D53" s="21">
        <f>C54+C67</f>
        <v>1584644003</v>
      </c>
      <c r="E53" s="31"/>
      <c r="F53" s="21">
        <f>E54+E67</f>
        <v>1599096225</v>
      </c>
    </row>
    <row r="54" spans="1:6" ht="11.25">
      <c r="A54" s="25"/>
      <c r="B54" s="18" t="s">
        <v>6</v>
      </c>
      <c r="C54" s="36">
        <f>SUM(C55:C62)</f>
        <v>1584644003</v>
      </c>
      <c r="D54" s="21"/>
      <c r="E54" s="36">
        <f>E55+E56+E57+E58+E59+E60+E61+E62+E66</f>
        <v>1576235574</v>
      </c>
      <c r="F54" s="21"/>
    </row>
    <row r="55" spans="1:6" ht="13.5" customHeight="1">
      <c r="A55" s="25"/>
      <c r="B55" s="18" t="s">
        <v>87</v>
      </c>
      <c r="C55" s="36">
        <v>397286379</v>
      </c>
      <c r="D55" s="21"/>
      <c r="E55" s="36">
        <v>412455519</v>
      </c>
      <c r="F55" s="21"/>
    </row>
    <row r="56" spans="1:6" ht="13.5" customHeight="1">
      <c r="A56" s="25"/>
      <c r="B56" s="17" t="s">
        <v>354</v>
      </c>
      <c r="C56" s="36">
        <v>393828333</v>
      </c>
      <c r="D56" s="21"/>
      <c r="E56" s="36">
        <v>369390333</v>
      </c>
      <c r="F56" s="21"/>
    </row>
    <row r="57" spans="1:6" ht="22.5">
      <c r="A57" s="25"/>
      <c r="B57" s="17" t="s">
        <v>88</v>
      </c>
      <c r="C57" s="36">
        <v>543585211</v>
      </c>
      <c r="D57" s="21"/>
      <c r="E57" s="36">
        <v>552228805</v>
      </c>
      <c r="F57" s="21"/>
    </row>
    <row r="58" spans="1:6" ht="11.25">
      <c r="A58" s="25"/>
      <c r="B58" s="17" t="s">
        <v>1036</v>
      </c>
      <c r="C58" s="36"/>
      <c r="D58" s="21"/>
      <c r="E58" s="36">
        <v>12386024</v>
      </c>
      <c r="F58" s="21"/>
    </row>
    <row r="59" spans="1:6" ht="11.25">
      <c r="A59" s="25"/>
      <c r="B59" s="17" t="s">
        <v>1037</v>
      </c>
      <c r="C59" s="36"/>
      <c r="D59" s="21"/>
      <c r="E59" s="36">
        <v>18012533</v>
      </c>
      <c r="F59" s="21"/>
    </row>
    <row r="60" spans="1:6" ht="11.25">
      <c r="A60" s="25"/>
      <c r="B60" s="17" t="s">
        <v>89</v>
      </c>
      <c r="C60" s="36">
        <v>29095080</v>
      </c>
      <c r="D60" s="21"/>
      <c r="E60" s="36">
        <v>29095080</v>
      </c>
      <c r="F60" s="21"/>
    </row>
    <row r="61" spans="1:6" ht="11.25">
      <c r="A61" s="25"/>
      <c r="B61" s="17" t="s">
        <v>1038</v>
      </c>
      <c r="C61" s="36"/>
      <c r="D61" s="21"/>
      <c r="E61" s="36">
        <v>1097233</v>
      </c>
      <c r="F61" s="21"/>
    </row>
    <row r="62" spans="1:6" s="19" customFormat="1" ht="11.25">
      <c r="A62" s="25"/>
      <c r="B62" s="17" t="s">
        <v>90</v>
      </c>
      <c r="C62" s="23">
        <f>SUM(C63)</f>
        <v>220849000</v>
      </c>
      <c r="D62" s="21"/>
      <c r="E62" s="23">
        <f>SUM(E63:E65)</f>
        <v>179564807</v>
      </c>
      <c r="F62" s="21"/>
    </row>
    <row r="63" spans="1:6" s="19" customFormat="1" ht="33.75">
      <c r="A63" s="25"/>
      <c r="B63" s="17" t="s">
        <v>1039</v>
      </c>
      <c r="C63" s="23">
        <v>220849000</v>
      </c>
      <c r="D63" s="21"/>
      <c r="E63" s="23">
        <v>155318993</v>
      </c>
      <c r="F63" s="21"/>
    </row>
    <row r="64" spans="1:6" s="19" customFormat="1" ht="11.25">
      <c r="A64" s="25"/>
      <c r="B64" s="17" t="s">
        <v>1040</v>
      </c>
      <c r="C64" s="23"/>
      <c r="D64" s="21"/>
      <c r="E64" s="23">
        <v>17394814</v>
      </c>
      <c r="F64" s="21"/>
    </row>
    <row r="65" spans="1:6" s="19" customFormat="1" ht="11.25">
      <c r="A65" s="25"/>
      <c r="B65" s="17" t="s">
        <v>1058</v>
      </c>
      <c r="C65" s="23"/>
      <c r="D65" s="21"/>
      <c r="E65" s="23">
        <v>6851000</v>
      </c>
      <c r="F65" s="21"/>
    </row>
    <row r="66" spans="1:6" s="19" customFormat="1" ht="11.25">
      <c r="A66" s="25"/>
      <c r="B66" s="17" t="s">
        <v>1041</v>
      </c>
      <c r="C66" s="23"/>
      <c r="D66" s="21"/>
      <c r="E66" s="23">
        <v>2005240</v>
      </c>
      <c r="F66" s="21"/>
    </row>
    <row r="67" spans="1:6" ht="12.75" customHeight="1">
      <c r="A67" s="25"/>
      <c r="B67" s="17" t="s">
        <v>38</v>
      </c>
      <c r="C67" s="36">
        <f>SUM(C71)</f>
        <v>0</v>
      </c>
      <c r="D67" s="21"/>
      <c r="E67" s="36">
        <f>SUM(E68:E71)</f>
        <v>22860651</v>
      </c>
      <c r="F67" s="21"/>
    </row>
    <row r="68" spans="1:6" ht="12.75" customHeight="1">
      <c r="A68" s="25"/>
      <c r="B68" s="17" t="s">
        <v>1042</v>
      </c>
      <c r="C68" s="36"/>
      <c r="D68" s="21"/>
      <c r="E68" s="36">
        <v>4433770</v>
      </c>
      <c r="F68" s="21"/>
    </row>
    <row r="69" spans="1:6" ht="12.75" customHeight="1">
      <c r="A69" s="25"/>
      <c r="B69" s="17" t="s">
        <v>1059</v>
      </c>
      <c r="C69" s="36"/>
      <c r="D69" s="21"/>
      <c r="E69" s="36">
        <v>15426881</v>
      </c>
      <c r="F69" s="21"/>
    </row>
    <row r="70" spans="1:6" ht="12.75" customHeight="1">
      <c r="A70" s="25"/>
      <c r="B70" s="17" t="s">
        <v>1060</v>
      </c>
      <c r="C70" s="36"/>
      <c r="D70" s="21"/>
      <c r="E70" s="36">
        <v>3000000</v>
      </c>
      <c r="F70" s="21"/>
    </row>
    <row r="71" spans="1:6" ht="12.75" customHeight="1">
      <c r="A71" s="39"/>
      <c r="B71" s="17" t="s">
        <v>37</v>
      </c>
      <c r="C71" s="36"/>
      <c r="D71" s="21"/>
      <c r="E71" s="36"/>
      <c r="F71" s="21"/>
    </row>
    <row r="72" spans="1:6" ht="14.25" customHeight="1">
      <c r="A72" s="11">
        <v>7</v>
      </c>
      <c r="B72" s="20" t="s">
        <v>34</v>
      </c>
      <c r="C72" s="31"/>
      <c r="D72" s="21">
        <f>C101+C109</f>
        <v>214330764</v>
      </c>
      <c r="E72" s="31"/>
      <c r="F72" s="21">
        <f>E101+E109</f>
        <v>1296551688</v>
      </c>
    </row>
    <row r="73" spans="1:6" ht="14.25" customHeight="1">
      <c r="A73" s="25"/>
      <c r="B73" s="18" t="s">
        <v>39</v>
      </c>
      <c r="C73" s="36">
        <v>48000000</v>
      </c>
      <c r="D73" s="22"/>
      <c r="E73" s="36">
        <v>51099000</v>
      </c>
      <c r="F73" s="22"/>
    </row>
    <row r="74" spans="1:6" ht="19.5">
      <c r="A74" s="25"/>
      <c r="B74" s="35" t="s">
        <v>40</v>
      </c>
      <c r="C74" s="36">
        <v>16375000</v>
      </c>
      <c r="D74" s="22"/>
      <c r="E74" s="36">
        <v>16375000</v>
      </c>
      <c r="F74" s="22"/>
    </row>
    <row r="75" spans="1:6" ht="22.5">
      <c r="A75" s="25"/>
      <c r="B75" s="17" t="s">
        <v>919</v>
      </c>
      <c r="C75" s="36">
        <v>20828092</v>
      </c>
      <c r="D75" s="22"/>
      <c r="E75" s="36">
        <v>20828092</v>
      </c>
      <c r="F75" s="22"/>
    </row>
    <row r="76" spans="1:6" ht="11.25">
      <c r="A76" s="25"/>
      <c r="B76" s="58" t="s">
        <v>921</v>
      </c>
      <c r="C76" s="36">
        <v>250000</v>
      </c>
      <c r="D76" s="22"/>
      <c r="E76" s="36">
        <v>250000</v>
      </c>
      <c r="F76" s="22"/>
    </row>
    <row r="77" spans="1:6" ht="11.25">
      <c r="A77" s="25"/>
      <c r="B77" s="58" t="s">
        <v>923</v>
      </c>
      <c r="C77" s="36">
        <v>746615</v>
      </c>
      <c r="D77" s="22"/>
      <c r="E77" s="36">
        <v>1451497</v>
      </c>
      <c r="F77" s="22"/>
    </row>
    <row r="78" spans="1:6" ht="11.25">
      <c r="A78" s="25"/>
      <c r="B78" s="58" t="s">
        <v>91</v>
      </c>
      <c r="C78" s="36">
        <v>1980000</v>
      </c>
      <c r="D78" s="22"/>
      <c r="E78" s="36">
        <v>1980000</v>
      </c>
      <c r="F78" s="22"/>
    </row>
    <row r="79" spans="1:6" ht="11.25">
      <c r="A79" s="25"/>
      <c r="B79" s="58" t="s">
        <v>922</v>
      </c>
      <c r="C79" s="36">
        <v>55738581</v>
      </c>
      <c r="D79" s="22"/>
      <c r="E79" s="36">
        <v>9120284</v>
      </c>
      <c r="F79" s="22"/>
    </row>
    <row r="80" spans="1:6" ht="11.25">
      <c r="A80" s="25"/>
      <c r="B80" s="58" t="s">
        <v>1043</v>
      </c>
      <c r="C80" s="36"/>
      <c r="D80" s="22"/>
      <c r="E80" s="36">
        <v>197505</v>
      </c>
      <c r="F80" s="22"/>
    </row>
    <row r="81" spans="1:6" ht="11.25">
      <c r="A81" s="25"/>
      <c r="B81" s="58" t="s">
        <v>1061</v>
      </c>
      <c r="C81" s="36"/>
      <c r="D81" s="22"/>
      <c r="E81" s="36">
        <v>6699000</v>
      </c>
      <c r="F81" s="22"/>
    </row>
    <row r="82" spans="1:6" ht="12.75" customHeight="1">
      <c r="A82" s="25"/>
      <c r="B82" s="58" t="s">
        <v>1062</v>
      </c>
      <c r="C82" s="36"/>
      <c r="D82" s="22"/>
      <c r="E82" s="36">
        <v>1100000</v>
      </c>
      <c r="F82" s="22"/>
    </row>
    <row r="83" spans="1:6" ht="12.75" customHeight="1">
      <c r="A83" s="25"/>
      <c r="B83" s="58" t="s">
        <v>921</v>
      </c>
      <c r="C83" s="36"/>
      <c r="D83" s="22"/>
      <c r="E83" s="36">
        <v>250000</v>
      </c>
      <c r="F83" s="22"/>
    </row>
    <row r="84" spans="1:6" s="55" customFormat="1" ht="11.25">
      <c r="A84" s="83"/>
      <c r="B84" s="57" t="s">
        <v>92</v>
      </c>
      <c r="C84" s="37">
        <f>SUM(C73:C80)</f>
        <v>143918288</v>
      </c>
      <c r="D84" s="28"/>
      <c r="E84" s="37">
        <f>SUM(E73:E83)</f>
        <v>109350378</v>
      </c>
      <c r="F84" s="28"/>
    </row>
    <row r="85" spans="1:6" s="55" customFormat="1" ht="33.75">
      <c r="A85" s="83"/>
      <c r="B85" s="58" t="s">
        <v>930</v>
      </c>
      <c r="C85" s="36">
        <v>7000</v>
      </c>
      <c r="D85" s="28"/>
      <c r="E85" s="36">
        <v>7000</v>
      </c>
      <c r="F85" s="28"/>
    </row>
    <row r="86" spans="1:6" s="55" customFormat="1" ht="11.25">
      <c r="A86" s="83"/>
      <c r="B86" s="58" t="s">
        <v>1084</v>
      </c>
      <c r="C86" s="37"/>
      <c r="D86" s="28"/>
      <c r="E86" s="36">
        <v>4405296</v>
      </c>
      <c r="F86" s="28"/>
    </row>
    <row r="87" spans="1:6" ht="11.25">
      <c r="A87" s="25"/>
      <c r="B87" s="58" t="s">
        <v>873</v>
      </c>
      <c r="C87" s="36">
        <v>20732000</v>
      </c>
      <c r="D87" s="22"/>
      <c r="E87" s="36">
        <v>3674867</v>
      </c>
      <c r="F87" s="22"/>
    </row>
    <row r="88" spans="1:6" ht="11.25">
      <c r="A88" s="25"/>
      <c r="B88" s="58" t="s">
        <v>874</v>
      </c>
      <c r="C88" s="36">
        <v>3046000</v>
      </c>
      <c r="D88" s="22"/>
      <c r="E88" s="36">
        <v>2382409</v>
      </c>
      <c r="F88" s="22"/>
    </row>
    <row r="89" spans="1:6" ht="11.25">
      <c r="A89" s="25"/>
      <c r="B89" s="58" t="s">
        <v>1085</v>
      </c>
      <c r="C89" s="36"/>
      <c r="D89" s="22"/>
      <c r="E89" s="36">
        <v>3810000</v>
      </c>
      <c r="F89" s="22"/>
    </row>
    <row r="90" spans="1:6" ht="11.25">
      <c r="A90" s="25"/>
      <c r="B90" s="58" t="s">
        <v>870</v>
      </c>
      <c r="C90" s="36">
        <v>22729000</v>
      </c>
      <c r="D90" s="22"/>
      <c r="E90" s="36">
        <v>1204137</v>
      </c>
      <c r="F90" s="22"/>
    </row>
    <row r="91" spans="1:6" ht="11.25">
      <c r="A91" s="25"/>
      <c r="B91" s="58" t="s">
        <v>871</v>
      </c>
      <c r="C91" s="36">
        <v>1571000</v>
      </c>
      <c r="D91" s="22"/>
      <c r="E91" s="36">
        <v>1243720</v>
      </c>
      <c r="F91" s="22"/>
    </row>
    <row r="92" spans="1:6" ht="11.25">
      <c r="A92" s="25"/>
      <c r="B92" s="58" t="s">
        <v>1086</v>
      </c>
      <c r="C92" s="36"/>
      <c r="D92" s="22"/>
      <c r="E92" s="36">
        <v>80000</v>
      </c>
      <c r="F92" s="22"/>
    </row>
    <row r="93" spans="1:6" ht="11.25">
      <c r="A93" s="25"/>
      <c r="B93" s="58" t="s">
        <v>1044</v>
      </c>
      <c r="C93" s="36"/>
      <c r="D93" s="22"/>
      <c r="E93" s="36">
        <v>115000</v>
      </c>
      <c r="F93" s="22"/>
    </row>
    <row r="94" spans="1:6" ht="11.25">
      <c r="A94" s="25"/>
      <c r="B94" s="58" t="s">
        <v>863</v>
      </c>
      <c r="C94" s="36">
        <v>4151000</v>
      </c>
      <c r="D94" s="22"/>
      <c r="E94" s="36">
        <v>351</v>
      </c>
      <c r="F94" s="22"/>
    </row>
    <row r="95" spans="1:6" ht="11.25">
      <c r="A95" s="25"/>
      <c r="B95" s="58" t="s">
        <v>861</v>
      </c>
      <c r="C95" s="36">
        <v>4582000</v>
      </c>
      <c r="D95" s="22"/>
      <c r="E95" s="36">
        <v>179682</v>
      </c>
      <c r="F95" s="22"/>
    </row>
    <row r="96" spans="1:6" ht="11.25">
      <c r="A96" s="25"/>
      <c r="B96" s="58" t="s">
        <v>862</v>
      </c>
      <c r="C96" s="36">
        <v>5000000</v>
      </c>
      <c r="D96" s="22"/>
      <c r="E96" s="36">
        <v>5000000</v>
      </c>
      <c r="F96" s="22"/>
    </row>
    <row r="97" spans="1:6" ht="11.25">
      <c r="A97" s="25"/>
      <c r="B97" s="58" t="s">
        <v>1045</v>
      </c>
      <c r="C97" s="36"/>
      <c r="D97" s="22"/>
      <c r="E97" s="36">
        <v>300000</v>
      </c>
      <c r="F97" s="22"/>
    </row>
    <row r="98" spans="1:6" ht="11.25">
      <c r="A98" s="25"/>
      <c r="B98" s="58" t="s">
        <v>1035</v>
      </c>
      <c r="C98" s="36"/>
      <c r="D98" s="22"/>
      <c r="E98" s="36">
        <v>1145775435</v>
      </c>
      <c r="F98" s="22"/>
    </row>
    <row r="99" spans="1:6" ht="11.25">
      <c r="A99" s="25"/>
      <c r="B99" s="58" t="s">
        <v>1063</v>
      </c>
      <c r="C99" s="36"/>
      <c r="D99" s="22"/>
      <c r="E99" s="36">
        <v>5888937</v>
      </c>
      <c r="F99" s="22"/>
    </row>
    <row r="100" spans="1:6" s="55" customFormat="1" ht="11.25">
      <c r="A100" s="83"/>
      <c r="B100" s="57" t="s">
        <v>505</v>
      </c>
      <c r="C100" s="37">
        <f>SUM(C85:C96)</f>
        <v>61818000</v>
      </c>
      <c r="D100" s="37"/>
      <c r="E100" s="37">
        <f>SUM(E85:E99)</f>
        <v>1174066834</v>
      </c>
      <c r="F100" s="37"/>
    </row>
    <row r="101" spans="1:6" ht="11.25">
      <c r="A101" s="25"/>
      <c r="B101" s="17" t="s">
        <v>35</v>
      </c>
      <c r="C101" s="36">
        <f>C84+C100</f>
        <v>205736288</v>
      </c>
      <c r="D101" s="36"/>
      <c r="E101" s="36">
        <f>E84+E100</f>
        <v>1283417212</v>
      </c>
      <c r="F101" s="36"/>
    </row>
    <row r="102" spans="1:6" ht="14.25" customHeight="1">
      <c r="A102" s="25"/>
      <c r="B102" s="17" t="s">
        <v>920</v>
      </c>
      <c r="C102" s="36">
        <v>5563742</v>
      </c>
      <c r="D102" s="36"/>
      <c r="E102" s="36">
        <v>5563742</v>
      </c>
      <c r="F102" s="36"/>
    </row>
    <row r="103" spans="1:6" ht="11.25">
      <c r="A103" s="25"/>
      <c r="B103" s="58" t="s">
        <v>17</v>
      </c>
      <c r="C103" s="36">
        <v>3030734</v>
      </c>
      <c r="D103" s="36"/>
      <c r="E103" s="36">
        <v>3030734</v>
      </c>
      <c r="F103" s="36"/>
    </row>
    <row r="104" spans="1:6" ht="11.25">
      <c r="A104" s="25"/>
      <c r="B104" s="57" t="s">
        <v>92</v>
      </c>
      <c r="C104" s="22">
        <f>SUM(C102:C103)</f>
        <v>8594476</v>
      </c>
      <c r="D104" s="36"/>
      <c r="E104" s="22">
        <f>SUM(E102:E103)</f>
        <v>8594476</v>
      </c>
      <c r="F104" s="36"/>
    </row>
    <row r="105" spans="1:6" s="19" customFormat="1" ht="11.25">
      <c r="A105" s="39"/>
      <c r="B105" s="58" t="s">
        <v>1046</v>
      </c>
      <c r="C105" s="22"/>
      <c r="D105" s="36"/>
      <c r="E105" s="22">
        <v>40000</v>
      </c>
      <c r="F105" s="36"/>
    </row>
    <row r="106" spans="1:6" s="19" customFormat="1" ht="11.25">
      <c r="A106" s="39"/>
      <c r="B106" s="58" t="s">
        <v>1087</v>
      </c>
      <c r="C106" s="22"/>
      <c r="D106" s="36"/>
      <c r="E106" s="22">
        <v>4000000</v>
      </c>
      <c r="F106" s="36"/>
    </row>
    <row r="107" spans="1:6" s="19" customFormat="1" ht="11.25">
      <c r="A107" s="39"/>
      <c r="B107" s="58" t="s">
        <v>1064</v>
      </c>
      <c r="C107" s="22"/>
      <c r="D107" s="36"/>
      <c r="E107" s="22">
        <v>500000</v>
      </c>
      <c r="F107" s="36"/>
    </row>
    <row r="108" spans="1:6" ht="11.25">
      <c r="A108" s="25"/>
      <c r="B108" s="57" t="s">
        <v>505</v>
      </c>
      <c r="C108" s="22"/>
      <c r="D108" s="36"/>
      <c r="E108" s="22">
        <f>SUM(E105:E107)</f>
        <v>4540000</v>
      </c>
      <c r="F108" s="36"/>
    </row>
    <row r="109" spans="1:6" ht="11.25">
      <c r="A109" s="25"/>
      <c r="B109" s="17" t="s">
        <v>1023</v>
      </c>
      <c r="C109" s="22">
        <f>SUM(C104)</f>
        <v>8594476</v>
      </c>
      <c r="D109" s="36"/>
      <c r="E109" s="22">
        <f>E104+E108</f>
        <v>13134476</v>
      </c>
      <c r="F109" s="36"/>
    </row>
    <row r="110" spans="1:6" ht="11.25">
      <c r="A110" s="11">
        <v>8</v>
      </c>
      <c r="B110" s="24" t="s">
        <v>71</v>
      </c>
      <c r="C110" s="22"/>
      <c r="D110" s="21">
        <f>SUM(C111:C114)</f>
        <v>15800000</v>
      </c>
      <c r="E110" s="22"/>
      <c r="F110" s="21">
        <f>SUM(E111:E114)</f>
        <v>15800000</v>
      </c>
    </row>
    <row r="111" spans="1:6" ht="12.75" customHeight="1">
      <c r="A111" s="25"/>
      <c r="B111" s="24" t="s">
        <v>9</v>
      </c>
      <c r="C111" s="36">
        <v>3000000</v>
      </c>
      <c r="D111" s="21"/>
      <c r="E111" s="36">
        <v>3000000</v>
      </c>
      <c r="F111" s="21"/>
    </row>
    <row r="112" spans="1:6" ht="12.75" customHeight="1">
      <c r="A112" s="25"/>
      <c r="B112" s="24" t="s">
        <v>860</v>
      </c>
      <c r="C112" s="36">
        <v>12000000</v>
      </c>
      <c r="D112" s="21"/>
      <c r="E112" s="36">
        <v>12000000</v>
      </c>
      <c r="F112" s="21"/>
    </row>
    <row r="113" spans="1:6" ht="12.75" customHeight="1">
      <c r="A113" s="25"/>
      <c r="B113" s="24" t="s">
        <v>69</v>
      </c>
      <c r="C113" s="36">
        <v>800000</v>
      </c>
      <c r="D113" s="21"/>
      <c r="E113" s="36">
        <v>800000</v>
      </c>
      <c r="F113" s="21"/>
    </row>
    <row r="114" spans="1:6" ht="12.75" customHeight="1">
      <c r="A114" s="10"/>
      <c r="B114" s="24" t="s">
        <v>70</v>
      </c>
      <c r="C114" s="22"/>
      <c r="D114" s="21"/>
      <c r="E114" s="22"/>
      <c r="F114" s="21"/>
    </row>
    <row r="115" spans="1:6" ht="12.75" customHeight="1">
      <c r="A115" s="4">
        <v>9</v>
      </c>
      <c r="B115" s="20" t="s">
        <v>1013</v>
      </c>
      <c r="C115" s="31"/>
      <c r="D115" s="21">
        <f>SUM(C116:C119)</f>
        <v>432263000</v>
      </c>
      <c r="E115" s="31"/>
      <c r="F115" s="21">
        <f>SUM(E116:E119)</f>
        <v>432262707</v>
      </c>
    </row>
    <row r="116" spans="1:6" ht="12.75" customHeight="1">
      <c r="A116" s="11"/>
      <c r="B116" s="33" t="s">
        <v>1009</v>
      </c>
      <c r="C116" s="36">
        <v>260389737</v>
      </c>
      <c r="D116" s="21"/>
      <c r="E116" s="36">
        <v>260389017</v>
      </c>
      <c r="F116" s="21"/>
    </row>
    <row r="117" spans="1:6" ht="12.75" customHeight="1">
      <c r="A117" s="10"/>
      <c r="B117" s="33" t="s">
        <v>1010</v>
      </c>
      <c r="C117" s="36">
        <v>19797263</v>
      </c>
      <c r="D117" s="21"/>
      <c r="E117" s="36">
        <v>19798000</v>
      </c>
      <c r="F117" s="21"/>
    </row>
    <row r="118" spans="1:6" ht="12.75" customHeight="1">
      <c r="A118" s="25"/>
      <c r="B118" s="33" t="s">
        <v>1011</v>
      </c>
      <c r="C118" s="36">
        <v>144140000</v>
      </c>
      <c r="D118" s="21"/>
      <c r="E118" s="36">
        <v>144139440</v>
      </c>
      <c r="F118" s="21"/>
    </row>
    <row r="119" spans="1:6" ht="12.75" customHeight="1">
      <c r="A119" s="25"/>
      <c r="B119" s="33" t="s">
        <v>1012</v>
      </c>
      <c r="C119" s="36">
        <v>7936000</v>
      </c>
      <c r="D119" s="21"/>
      <c r="E119" s="36">
        <v>7936250</v>
      </c>
      <c r="F119" s="21"/>
    </row>
    <row r="120" spans="1:6" s="30" customFormat="1" ht="12.75" customHeight="1">
      <c r="A120" s="11"/>
      <c r="B120" s="32" t="s">
        <v>2</v>
      </c>
      <c r="C120" s="31"/>
      <c r="D120" s="21">
        <f>D10+C28+C31+C46+C52+D53+C84+C104+C111+C112+C113+C116+C117</f>
        <v>2966487504</v>
      </c>
      <c r="E120" s="31"/>
      <c r="F120" s="21">
        <f>F10+E28+E31+E34+E46+E52+F53+E84+E104+E111+E112+E113+E116+E117</f>
        <v>2987357142</v>
      </c>
    </row>
    <row r="121" spans="1:6" s="30" customFormat="1" ht="12.75" customHeight="1">
      <c r="A121" s="25"/>
      <c r="B121" s="32" t="s">
        <v>1016</v>
      </c>
      <c r="C121" s="31"/>
      <c r="D121" s="21">
        <f>D9+C29+C100+C118+C119</f>
        <v>496486000</v>
      </c>
      <c r="E121" s="31"/>
      <c r="F121" s="21">
        <f>F9+E29+E100+E118+E119</f>
        <v>1608799416</v>
      </c>
    </row>
    <row r="122" spans="1:6" ht="22.5">
      <c r="A122" s="25"/>
      <c r="B122" s="331" t="s">
        <v>3</v>
      </c>
      <c r="C122" s="31"/>
      <c r="D122" s="21">
        <f>D15+D16+D30+D53+D72+D110+D115</f>
        <v>3462973504</v>
      </c>
      <c r="E122" s="31"/>
      <c r="F122" s="21">
        <f>F15+F16+F30+F53+F72+F110+F115</f>
        <v>4631245189</v>
      </c>
    </row>
    <row r="123" spans="1:6" ht="12.75" customHeight="1">
      <c r="A123" s="25"/>
      <c r="B123" s="32" t="s">
        <v>1</v>
      </c>
      <c r="C123" s="31"/>
      <c r="D123" s="61">
        <v>207915000</v>
      </c>
      <c r="E123" s="31"/>
      <c r="F123" s="61">
        <v>247508859</v>
      </c>
    </row>
    <row r="124" spans="1:6" ht="12.75" customHeight="1">
      <c r="A124" s="34"/>
      <c r="B124" s="29" t="s">
        <v>4</v>
      </c>
      <c r="C124" s="31"/>
      <c r="D124" s="21">
        <f>D120+D123</f>
        <v>3174402504</v>
      </c>
      <c r="E124" s="31"/>
      <c r="F124" s="21">
        <f>F120+F123</f>
        <v>3234866001</v>
      </c>
    </row>
    <row r="125" spans="1:6" ht="12.75" customHeight="1">
      <c r="A125" s="10"/>
      <c r="B125" s="32" t="s">
        <v>5</v>
      </c>
      <c r="C125" s="60"/>
      <c r="D125" s="21">
        <f>D122+D123</f>
        <v>3670888504</v>
      </c>
      <c r="E125" s="60"/>
      <c r="F125" s="21">
        <f>F122+F123</f>
        <v>4878754048</v>
      </c>
    </row>
  </sheetData>
  <sheetProtection/>
  <mergeCells count="5">
    <mergeCell ref="A2:F2"/>
    <mergeCell ref="A3:F3"/>
    <mergeCell ref="A4:F4"/>
    <mergeCell ref="C6:D6"/>
    <mergeCell ref="E6:F6"/>
  </mergeCells>
  <printOptions horizontalCentered="1" verticalCentered="1"/>
  <pageMargins left="0.3937007874015748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24"/>
  <sheetViews>
    <sheetView zoomScalePageLayoutView="0" workbookViewId="0" topLeftCell="S1">
      <selection activeCell="AE14" sqref="AE14"/>
    </sheetView>
  </sheetViews>
  <sheetFormatPr defaultColWidth="9.00390625" defaultRowHeight="12.75"/>
  <cols>
    <col min="1" max="1" width="12.75390625" style="19" customWidth="1"/>
    <col min="2" max="2" width="9.625" style="19" customWidth="1"/>
    <col min="3" max="3" width="10.875" style="19" bestFit="1" customWidth="1"/>
    <col min="4" max="4" width="9.625" style="19" bestFit="1" customWidth="1"/>
    <col min="5" max="5" width="9.625" style="19" customWidth="1"/>
    <col min="6" max="6" width="10.875" style="19" bestFit="1" customWidth="1"/>
    <col min="7" max="7" width="10.875" style="19" customWidth="1"/>
    <col min="8" max="8" width="9.625" style="19" bestFit="1" customWidth="1"/>
    <col min="9" max="9" width="9.625" style="19" customWidth="1"/>
    <col min="10" max="10" width="6.625" style="19" bestFit="1" customWidth="1"/>
    <col min="11" max="11" width="8.0039062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9.625" style="19" bestFit="1" customWidth="1"/>
    <col min="21" max="21" width="9.625" style="19" customWidth="1"/>
    <col min="22" max="22" width="8.75390625" style="19" bestFit="1" customWidth="1"/>
    <col min="23" max="23" width="9.625" style="19" bestFit="1" customWidth="1"/>
    <col min="24" max="24" width="7.875" style="19" bestFit="1" customWidth="1"/>
    <col min="25" max="25" width="7.875" style="19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0.875" style="30" bestFit="1" customWidth="1"/>
    <col min="31" max="31" width="10.875" style="30" customWidth="1"/>
    <col min="32" max="33" width="5.625" style="19" customWidth="1"/>
    <col min="34" max="34" width="8.75390625" style="19" bestFit="1" customWidth="1"/>
    <col min="35" max="35" width="8.75390625" style="19" customWidth="1"/>
    <col min="36" max="36" width="11.00390625" style="30" bestFit="1" customWidth="1"/>
    <col min="37" max="37" width="11.00390625" style="30" customWidth="1"/>
    <col min="38" max="38" width="10.875" style="30" bestFit="1" customWidth="1"/>
    <col min="39" max="42" width="10.875" style="30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19" customWidth="1"/>
  </cols>
  <sheetData>
    <row r="1" spans="1:50" ht="11.25">
      <c r="A1" s="19" t="s">
        <v>1017</v>
      </c>
      <c r="O1" s="276" t="s">
        <v>1080</v>
      </c>
      <c r="R1" s="276"/>
      <c r="AC1" s="276" t="s">
        <v>1080</v>
      </c>
      <c r="AD1" s="19"/>
      <c r="AE1" s="19"/>
      <c r="AJ1" s="19"/>
      <c r="AK1" s="19"/>
      <c r="AL1" s="276"/>
      <c r="AM1" s="276" t="s">
        <v>1080</v>
      </c>
      <c r="AN1" s="19"/>
      <c r="AX1" s="276" t="s">
        <v>1080</v>
      </c>
    </row>
    <row r="2" spans="1:53" ht="12.75" customHeight="1">
      <c r="A2" s="423" t="s">
        <v>66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 t="s">
        <v>66</v>
      </c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 t="s">
        <v>66</v>
      </c>
      <c r="AE2" s="423"/>
      <c r="AF2" s="423"/>
      <c r="AG2" s="423"/>
      <c r="AH2" s="423"/>
      <c r="AI2" s="423"/>
      <c r="AJ2" s="423"/>
      <c r="AK2" s="423"/>
      <c r="AL2" s="423"/>
      <c r="AM2" s="423"/>
      <c r="AN2" s="50"/>
      <c r="AO2" s="50"/>
      <c r="AP2" s="50"/>
      <c r="AQ2" s="423"/>
      <c r="AR2" s="423"/>
      <c r="AS2" s="423"/>
      <c r="AT2" s="423"/>
      <c r="AU2" s="423"/>
      <c r="AV2" s="423"/>
      <c r="AW2" s="423"/>
      <c r="AX2" s="423"/>
      <c r="AY2" s="50"/>
      <c r="AZ2" s="50"/>
      <c r="BA2" s="50"/>
    </row>
    <row r="3" spans="1:53" ht="12.75" customHeight="1">
      <c r="A3" s="423" t="s">
        <v>857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 t="s">
        <v>857</v>
      </c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 t="s">
        <v>857</v>
      </c>
      <c r="AE3" s="423"/>
      <c r="AF3" s="423"/>
      <c r="AG3" s="423"/>
      <c r="AH3" s="423"/>
      <c r="AI3" s="423"/>
      <c r="AJ3" s="423"/>
      <c r="AK3" s="423"/>
      <c r="AL3" s="423"/>
      <c r="AM3" s="423"/>
      <c r="AN3" s="50"/>
      <c r="AO3" s="50"/>
      <c r="AP3" s="50"/>
      <c r="AQ3" s="423"/>
      <c r="AR3" s="423"/>
      <c r="AS3" s="423"/>
      <c r="AT3" s="423"/>
      <c r="AU3" s="423"/>
      <c r="AV3" s="423"/>
      <c r="AW3" s="423"/>
      <c r="AX3" s="423"/>
      <c r="AY3" s="50"/>
      <c r="AZ3" s="50"/>
      <c r="BA3" s="50"/>
    </row>
    <row r="4" spans="6:53" ht="12.75" customHeight="1">
      <c r="F4" s="423"/>
      <c r="G4" s="423"/>
      <c r="H4" s="423"/>
      <c r="I4" s="423"/>
      <c r="J4" s="423"/>
      <c r="K4" s="423"/>
      <c r="L4" s="423"/>
      <c r="M4" s="423"/>
      <c r="N4" s="423"/>
      <c r="O4" s="332"/>
      <c r="P4" s="50"/>
      <c r="Q4" s="50"/>
      <c r="R4" s="50"/>
      <c r="S4" s="50"/>
      <c r="T4" s="50"/>
      <c r="U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332"/>
      <c r="AJ4" s="19"/>
      <c r="AK4" s="19"/>
      <c r="AQ4" s="423"/>
      <c r="AR4" s="423"/>
      <c r="AS4" s="423"/>
      <c r="AT4" s="423"/>
      <c r="AU4" s="423"/>
      <c r="AV4" s="423"/>
      <c r="AW4" s="423"/>
      <c r="AX4" s="50"/>
      <c r="AY4" s="50"/>
      <c r="AZ4" s="50"/>
      <c r="BA4" s="50"/>
    </row>
    <row r="6" spans="1:50" ht="11.25">
      <c r="A6" s="52"/>
      <c r="B6" s="424" t="s">
        <v>72</v>
      </c>
      <c r="C6" s="425"/>
      <c r="D6" s="424" t="s">
        <v>73</v>
      </c>
      <c r="E6" s="425"/>
      <c r="F6" s="424" t="s">
        <v>74</v>
      </c>
      <c r="G6" s="425"/>
      <c r="H6" s="424" t="s">
        <v>75</v>
      </c>
      <c r="I6" s="425"/>
      <c r="J6" s="424" t="s">
        <v>76</v>
      </c>
      <c r="K6" s="426"/>
      <c r="L6" s="426"/>
      <c r="M6" s="426"/>
      <c r="N6" s="426"/>
      <c r="O6" s="425"/>
      <c r="P6" s="424" t="s">
        <v>76</v>
      </c>
      <c r="Q6" s="426"/>
      <c r="R6" s="426"/>
      <c r="S6" s="425"/>
      <c r="T6" s="424" t="s">
        <v>77</v>
      </c>
      <c r="U6" s="425"/>
      <c r="V6" s="424" t="s">
        <v>78</v>
      </c>
      <c r="W6" s="425"/>
      <c r="X6" s="424" t="s">
        <v>79</v>
      </c>
      <c r="Y6" s="426"/>
      <c r="Z6" s="426"/>
      <c r="AA6" s="426"/>
      <c r="AB6" s="426"/>
      <c r="AC6" s="425"/>
      <c r="AD6" s="416" t="s">
        <v>80</v>
      </c>
      <c r="AE6" s="417"/>
      <c r="AF6" s="424" t="s">
        <v>81</v>
      </c>
      <c r="AG6" s="425"/>
      <c r="AH6" s="424" t="s">
        <v>333</v>
      </c>
      <c r="AI6" s="425"/>
      <c r="AJ6" s="416" t="s">
        <v>83</v>
      </c>
      <c r="AK6" s="417"/>
      <c r="AL6" s="416" t="s">
        <v>84</v>
      </c>
      <c r="AM6" s="417"/>
      <c r="AN6" s="278"/>
      <c r="AO6" s="278"/>
      <c r="AP6" s="278"/>
      <c r="AQ6" s="427" t="s">
        <v>85</v>
      </c>
      <c r="AR6" s="428"/>
      <c r="AS6" s="427"/>
      <c r="AT6" s="428"/>
      <c r="AU6" s="427"/>
      <c r="AV6" s="428"/>
      <c r="AW6" s="427"/>
      <c r="AX6" s="428"/>
    </row>
    <row r="7" spans="1:50" s="43" customFormat="1" ht="11.25" customHeight="1">
      <c r="A7" s="40"/>
      <c r="B7" s="418"/>
      <c r="C7" s="420"/>
      <c r="D7" s="418"/>
      <c r="E7" s="420"/>
      <c r="F7" s="418"/>
      <c r="G7" s="420"/>
      <c r="H7" s="418"/>
      <c r="I7" s="420"/>
      <c r="J7" s="418" t="s">
        <v>44</v>
      </c>
      <c r="K7" s="419"/>
      <c r="L7" s="419"/>
      <c r="M7" s="419"/>
      <c r="N7" s="419"/>
      <c r="O7" s="420"/>
      <c r="P7" s="418" t="s">
        <v>44</v>
      </c>
      <c r="Q7" s="419"/>
      <c r="R7" s="419"/>
      <c r="S7" s="420"/>
      <c r="T7" s="418"/>
      <c r="U7" s="420"/>
      <c r="V7" s="418"/>
      <c r="W7" s="420"/>
      <c r="X7" s="418" t="s">
        <v>45</v>
      </c>
      <c r="Y7" s="419"/>
      <c r="Z7" s="419"/>
      <c r="AA7" s="419"/>
      <c r="AB7" s="419"/>
      <c r="AC7" s="420"/>
      <c r="AD7" s="421"/>
      <c r="AE7" s="422"/>
      <c r="AF7" s="418"/>
      <c r="AG7" s="420"/>
      <c r="AH7" s="418"/>
      <c r="AI7" s="420"/>
      <c r="AJ7" s="421"/>
      <c r="AK7" s="422"/>
      <c r="AL7" s="421"/>
      <c r="AM7" s="422"/>
      <c r="AN7" s="279"/>
      <c r="AO7" s="279"/>
      <c r="AP7" s="279"/>
      <c r="AQ7" s="418"/>
      <c r="AR7" s="420"/>
      <c r="AS7" s="418"/>
      <c r="AT7" s="420"/>
      <c r="AU7" s="418"/>
      <c r="AV7" s="420"/>
      <c r="AW7" s="418"/>
      <c r="AX7" s="420"/>
    </row>
    <row r="8" spans="1:50" s="45" customFormat="1" ht="102" customHeight="1">
      <c r="A8" s="41" t="s">
        <v>13</v>
      </c>
      <c r="B8" s="418" t="s">
        <v>27</v>
      </c>
      <c r="C8" s="420"/>
      <c r="D8" s="418" t="s">
        <v>46</v>
      </c>
      <c r="E8" s="420"/>
      <c r="F8" s="418" t="s">
        <v>28</v>
      </c>
      <c r="G8" s="420"/>
      <c r="H8" s="418" t="s">
        <v>47</v>
      </c>
      <c r="I8" s="420"/>
      <c r="J8" s="418" t="s">
        <v>62</v>
      </c>
      <c r="K8" s="420"/>
      <c r="L8" s="418" t="s">
        <v>664</v>
      </c>
      <c r="M8" s="420"/>
      <c r="N8" s="418" t="s">
        <v>48</v>
      </c>
      <c r="O8" s="420"/>
      <c r="P8" s="418" t="s">
        <v>665</v>
      </c>
      <c r="Q8" s="420"/>
      <c r="R8" s="418" t="s">
        <v>49</v>
      </c>
      <c r="S8" s="420"/>
      <c r="T8" s="418" t="s">
        <v>61</v>
      </c>
      <c r="U8" s="420"/>
      <c r="V8" s="418" t="s">
        <v>50</v>
      </c>
      <c r="W8" s="420"/>
      <c r="X8" s="418" t="s">
        <v>667</v>
      </c>
      <c r="Y8" s="420"/>
      <c r="Z8" s="418" t="s">
        <v>51</v>
      </c>
      <c r="AA8" s="420"/>
      <c r="AB8" s="418" t="s">
        <v>52</v>
      </c>
      <c r="AC8" s="420"/>
      <c r="AD8" s="421" t="s">
        <v>63</v>
      </c>
      <c r="AE8" s="422"/>
      <c r="AF8" s="418" t="s">
        <v>53</v>
      </c>
      <c r="AG8" s="420"/>
      <c r="AH8" s="418" t="s">
        <v>612</v>
      </c>
      <c r="AI8" s="420"/>
      <c r="AJ8" s="421" t="s">
        <v>64</v>
      </c>
      <c r="AK8" s="422"/>
      <c r="AL8" s="421" t="s">
        <v>54</v>
      </c>
      <c r="AM8" s="422"/>
      <c r="AN8" s="280"/>
      <c r="AO8" s="280"/>
      <c r="AP8" s="280"/>
      <c r="AQ8" s="418" t="s">
        <v>8</v>
      </c>
      <c r="AR8" s="420"/>
      <c r="AS8" s="418" t="s">
        <v>7</v>
      </c>
      <c r="AT8" s="420"/>
      <c r="AU8" s="418" t="s">
        <v>12</v>
      </c>
      <c r="AV8" s="420"/>
      <c r="AW8" s="418" t="s">
        <v>65</v>
      </c>
      <c r="AX8" s="420"/>
    </row>
    <row r="9" spans="1:50" s="45" customFormat="1" ht="22.5">
      <c r="A9" s="41"/>
      <c r="B9" s="41" t="s">
        <v>43</v>
      </c>
      <c r="C9" s="41" t="s">
        <v>1030</v>
      </c>
      <c r="D9" s="41" t="s">
        <v>43</v>
      </c>
      <c r="E9" s="41" t="s">
        <v>1030</v>
      </c>
      <c r="F9" s="41" t="s">
        <v>43</v>
      </c>
      <c r="G9" s="41" t="s">
        <v>1030</v>
      </c>
      <c r="H9" s="41" t="s">
        <v>43</v>
      </c>
      <c r="I9" s="41" t="s">
        <v>1030</v>
      </c>
      <c r="J9" s="41" t="s">
        <v>43</v>
      </c>
      <c r="K9" s="343" t="s">
        <v>1030</v>
      </c>
      <c r="L9" s="41" t="s">
        <v>43</v>
      </c>
      <c r="M9" s="41" t="s">
        <v>1030</v>
      </c>
      <c r="N9" s="41" t="s">
        <v>43</v>
      </c>
      <c r="O9" s="41" t="s">
        <v>1030</v>
      </c>
      <c r="P9" s="41" t="s">
        <v>43</v>
      </c>
      <c r="Q9" s="41" t="s">
        <v>1030</v>
      </c>
      <c r="R9" s="41" t="s">
        <v>43</v>
      </c>
      <c r="S9" s="41" t="s">
        <v>1030</v>
      </c>
      <c r="T9" s="41" t="s">
        <v>43</v>
      </c>
      <c r="U9" s="41" t="s">
        <v>1030</v>
      </c>
      <c r="V9" s="41" t="s">
        <v>43</v>
      </c>
      <c r="W9" s="41" t="s">
        <v>1030</v>
      </c>
      <c r="X9" s="41" t="s">
        <v>43</v>
      </c>
      <c r="Y9" s="41" t="s">
        <v>1030</v>
      </c>
      <c r="Z9" s="41" t="s">
        <v>43</v>
      </c>
      <c r="AA9" s="41" t="s">
        <v>1030</v>
      </c>
      <c r="AB9" s="41" t="s">
        <v>43</v>
      </c>
      <c r="AC9" s="41" t="s">
        <v>1030</v>
      </c>
      <c r="AD9" s="44" t="s">
        <v>43</v>
      </c>
      <c r="AE9" s="41" t="s">
        <v>1030</v>
      </c>
      <c r="AF9" s="41" t="s">
        <v>43</v>
      </c>
      <c r="AG9" s="343" t="s">
        <v>1030</v>
      </c>
      <c r="AH9" s="41" t="s">
        <v>43</v>
      </c>
      <c r="AI9" s="41" t="s">
        <v>1030</v>
      </c>
      <c r="AJ9" s="41" t="s">
        <v>43</v>
      </c>
      <c r="AK9" s="41" t="s">
        <v>1030</v>
      </c>
      <c r="AL9" s="44" t="s">
        <v>43</v>
      </c>
      <c r="AM9" s="41" t="s">
        <v>1030</v>
      </c>
      <c r="AN9" s="281"/>
      <c r="AO9" s="281"/>
      <c r="AP9" s="281"/>
      <c r="AQ9" s="41" t="s">
        <v>43</v>
      </c>
      <c r="AR9" s="41" t="s">
        <v>1030</v>
      </c>
      <c r="AS9" s="41" t="s">
        <v>43</v>
      </c>
      <c r="AT9" s="41" t="s">
        <v>1030</v>
      </c>
      <c r="AU9" s="41" t="s">
        <v>43</v>
      </c>
      <c r="AV9" s="343" t="s">
        <v>1030</v>
      </c>
      <c r="AW9" s="41" t="s">
        <v>43</v>
      </c>
      <c r="AX9" s="41" t="s">
        <v>1030</v>
      </c>
    </row>
    <row r="10" spans="1:50" ht="11.25">
      <c r="A10" s="18" t="s">
        <v>20</v>
      </c>
      <c r="B10" s="22">
        <v>188383000</v>
      </c>
      <c r="C10" s="22">
        <v>202055223</v>
      </c>
      <c r="D10" s="22">
        <v>50734000</v>
      </c>
      <c r="E10" s="22">
        <v>56349085</v>
      </c>
      <c r="F10" s="22">
        <v>333189000</v>
      </c>
      <c r="G10" s="22">
        <v>383972769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2750000</v>
      </c>
      <c r="U10" s="22">
        <v>3549882</v>
      </c>
      <c r="V10" s="22">
        <v>3000000</v>
      </c>
      <c r="W10" s="22">
        <v>3000368</v>
      </c>
      <c r="X10" s="22"/>
      <c r="Y10" s="22"/>
      <c r="Z10" s="22"/>
      <c r="AA10" s="22"/>
      <c r="AB10" s="22"/>
      <c r="AC10" s="22"/>
      <c r="AD10" s="21">
        <f aca="true" t="shared" si="0" ref="AD10:AE18">B10+D10+F10+H10+J10+L10+N10+P10+R10+T10+V10+X10+Z10+AB10</f>
        <v>578056000</v>
      </c>
      <c r="AE10" s="21">
        <f t="shared" si="0"/>
        <v>648927327</v>
      </c>
      <c r="AF10" s="22"/>
      <c r="AG10" s="22"/>
      <c r="AH10" s="22"/>
      <c r="AI10" s="22"/>
      <c r="AJ10" s="22">
        <f aca="true" t="shared" si="1" ref="AJ10:AK17">AF10+AH10</f>
        <v>0</v>
      </c>
      <c r="AK10" s="22"/>
      <c r="AL10" s="21">
        <f aca="true" t="shared" si="2" ref="AL10:AM17">AD10+AJ10</f>
        <v>578056000</v>
      </c>
      <c r="AM10" s="21">
        <f t="shared" si="2"/>
        <v>648927327</v>
      </c>
      <c r="AN10" s="282"/>
      <c r="AO10" s="282"/>
      <c r="AP10" s="282"/>
      <c r="AQ10" s="22">
        <v>143346000</v>
      </c>
      <c r="AR10" s="22">
        <v>143346000</v>
      </c>
      <c r="AS10" s="22"/>
      <c r="AT10" s="22"/>
      <c r="AU10" s="18">
        <v>79</v>
      </c>
      <c r="AV10" s="18">
        <v>79</v>
      </c>
      <c r="AW10" s="18">
        <v>100</v>
      </c>
      <c r="AX10" s="18"/>
    </row>
    <row r="11" spans="1:50" ht="11.25">
      <c r="A11" s="18" t="s">
        <v>55</v>
      </c>
      <c r="B11" s="22">
        <v>326836000</v>
      </c>
      <c r="C11" s="22">
        <v>300194958</v>
      </c>
      <c r="D11" s="22">
        <v>91046000</v>
      </c>
      <c r="E11" s="22">
        <v>86011364</v>
      </c>
      <c r="F11" s="22">
        <v>110254000</v>
      </c>
      <c r="G11" s="22">
        <v>111761897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2000000</v>
      </c>
      <c r="U11" s="22">
        <v>1978645</v>
      </c>
      <c r="V11" s="22"/>
      <c r="W11" s="22"/>
      <c r="X11" s="22"/>
      <c r="Y11" s="22"/>
      <c r="Z11" s="22"/>
      <c r="AA11" s="22"/>
      <c r="AB11" s="22"/>
      <c r="AC11" s="22"/>
      <c r="AD11" s="21">
        <f t="shared" si="0"/>
        <v>530136000</v>
      </c>
      <c r="AE11" s="21">
        <f t="shared" si="0"/>
        <v>499946864</v>
      </c>
      <c r="AF11" s="22"/>
      <c r="AG11" s="22"/>
      <c r="AH11" s="22"/>
      <c r="AI11" s="22"/>
      <c r="AJ11" s="22">
        <f t="shared" si="1"/>
        <v>0</v>
      </c>
      <c r="AK11" s="22"/>
      <c r="AL11" s="21">
        <f t="shared" si="2"/>
        <v>530136000</v>
      </c>
      <c r="AM11" s="21">
        <f t="shared" si="2"/>
        <v>499946864</v>
      </c>
      <c r="AN11" s="282"/>
      <c r="AO11" s="282"/>
      <c r="AP11" s="282"/>
      <c r="AQ11" s="22">
        <v>15900000</v>
      </c>
      <c r="AR11" s="22">
        <v>15475428</v>
      </c>
      <c r="AS11" s="22"/>
      <c r="AT11" s="22"/>
      <c r="AU11" s="18">
        <v>104</v>
      </c>
      <c r="AV11" s="18">
        <v>91</v>
      </c>
      <c r="AW11" s="18"/>
      <c r="AX11" s="18"/>
    </row>
    <row r="12" spans="1:50" ht="11.25">
      <c r="A12" s="18" t="s">
        <v>56</v>
      </c>
      <c r="B12" s="22">
        <v>19497000</v>
      </c>
      <c r="C12" s="22">
        <v>16222340</v>
      </c>
      <c r="D12" s="22">
        <v>4718000</v>
      </c>
      <c r="E12" s="22">
        <v>4286133</v>
      </c>
      <c r="F12" s="22">
        <v>12097000</v>
      </c>
      <c r="G12" s="22">
        <v>14497051</v>
      </c>
      <c r="H12" s="22"/>
      <c r="I12" s="22"/>
      <c r="J12" s="22"/>
      <c r="K12" s="22"/>
      <c r="L12" s="22"/>
      <c r="M12" s="22">
        <v>88</v>
      </c>
      <c r="N12" s="22"/>
      <c r="O12" s="22"/>
      <c r="P12" s="22"/>
      <c r="Q12" s="22"/>
      <c r="R12" s="22"/>
      <c r="S12" s="22"/>
      <c r="T12" s="22">
        <v>1900000</v>
      </c>
      <c r="U12" s="22">
        <v>4899999</v>
      </c>
      <c r="V12" s="22"/>
      <c r="W12" s="22"/>
      <c r="X12" s="22"/>
      <c r="Y12" s="22">
        <v>1</v>
      </c>
      <c r="Z12" s="22"/>
      <c r="AA12" s="22"/>
      <c r="AB12" s="22"/>
      <c r="AC12" s="22"/>
      <c r="AD12" s="21">
        <f t="shared" si="0"/>
        <v>38212000</v>
      </c>
      <c r="AE12" s="21">
        <f t="shared" si="0"/>
        <v>39905612</v>
      </c>
      <c r="AF12" s="22"/>
      <c r="AG12" s="22"/>
      <c r="AH12" s="22"/>
      <c r="AI12" s="22"/>
      <c r="AJ12" s="22">
        <f t="shared" si="1"/>
        <v>0</v>
      </c>
      <c r="AK12" s="22"/>
      <c r="AL12" s="21">
        <f t="shared" si="2"/>
        <v>38212000</v>
      </c>
      <c r="AM12" s="21">
        <f t="shared" si="2"/>
        <v>39905612</v>
      </c>
      <c r="AN12" s="282"/>
      <c r="AO12" s="282"/>
      <c r="AP12" s="282"/>
      <c r="AQ12" s="22">
        <v>5996000</v>
      </c>
      <c r="AR12" s="22">
        <v>5996000</v>
      </c>
      <c r="AS12" s="22"/>
      <c r="AT12" s="22"/>
      <c r="AU12" s="18">
        <v>7</v>
      </c>
      <c r="AV12" s="18">
        <v>7</v>
      </c>
      <c r="AW12" s="18"/>
      <c r="AX12" s="18"/>
    </row>
    <row r="13" spans="1:50" ht="11.25">
      <c r="A13" s="18" t="s">
        <v>57</v>
      </c>
      <c r="B13" s="22">
        <v>45949000</v>
      </c>
      <c r="C13" s="22">
        <v>42879354</v>
      </c>
      <c r="D13" s="22">
        <v>12388000</v>
      </c>
      <c r="E13" s="22">
        <v>12138963</v>
      </c>
      <c r="F13" s="22">
        <v>36426000</v>
      </c>
      <c r="G13" s="22">
        <v>45415311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1500000</v>
      </c>
      <c r="U13" s="22">
        <v>1500000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96263000</v>
      </c>
      <c r="AE13" s="21">
        <f t="shared" si="0"/>
        <v>101933628</v>
      </c>
      <c r="AF13" s="22"/>
      <c r="AG13" s="22"/>
      <c r="AH13" s="22"/>
      <c r="AI13" s="22"/>
      <c r="AJ13" s="22">
        <f t="shared" si="1"/>
        <v>0</v>
      </c>
      <c r="AK13" s="22"/>
      <c r="AL13" s="21">
        <f t="shared" si="2"/>
        <v>96263000</v>
      </c>
      <c r="AM13" s="21">
        <f t="shared" si="2"/>
        <v>101933628</v>
      </c>
      <c r="AN13" s="282"/>
      <c r="AO13" s="282"/>
      <c r="AP13" s="282"/>
      <c r="AQ13" s="22">
        <v>12606000</v>
      </c>
      <c r="AR13" s="22">
        <v>12606000</v>
      </c>
      <c r="AS13" s="22"/>
      <c r="AT13" s="22"/>
      <c r="AU13" s="18">
        <v>17</v>
      </c>
      <c r="AV13" s="18">
        <v>17</v>
      </c>
      <c r="AW13" s="18"/>
      <c r="AX13" s="18"/>
    </row>
    <row r="14" spans="1:50" ht="11.25">
      <c r="A14" s="18" t="s">
        <v>21</v>
      </c>
      <c r="B14" s="22">
        <v>74022000</v>
      </c>
      <c r="C14" s="22">
        <v>944218059</v>
      </c>
      <c r="D14" s="22">
        <v>18762000</v>
      </c>
      <c r="E14" s="22">
        <v>141326468</v>
      </c>
      <c r="F14" s="22">
        <v>214402000</v>
      </c>
      <c r="G14" s="22">
        <v>424658183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17500000</v>
      </c>
      <c r="U14" s="22">
        <v>48048631</v>
      </c>
      <c r="V14" s="22">
        <v>4000000</v>
      </c>
      <c r="W14" s="22">
        <v>4000000</v>
      </c>
      <c r="X14" s="22"/>
      <c r="Y14" s="22"/>
      <c r="Z14" s="22"/>
      <c r="AA14" s="22"/>
      <c r="AB14" s="22"/>
      <c r="AC14" s="22"/>
      <c r="AD14" s="21">
        <f t="shared" si="0"/>
        <v>328686000</v>
      </c>
      <c r="AE14" s="21">
        <f t="shared" si="0"/>
        <v>1562251341</v>
      </c>
      <c r="AF14" s="22"/>
      <c r="AG14" s="22"/>
      <c r="AH14" s="22"/>
      <c r="AI14" s="22"/>
      <c r="AJ14" s="22">
        <f t="shared" si="1"/>
        <v>0</v>
      </c>
      <c r="AK14" s="22"/>
      <c r="AL14" s="21">
        <f t="shared" si="2"/>
        <v>328686000</v>
      </c>
      <c r="AM14" s="21">
        <f t="shared" si="2"/>
        <v>1562251341</v>
      </c>
      <c r="AN14" s="282"/>
      <c r="AO14" s="282"/>
      <c r="AP14" s="282"/>
      <c r="AQ14" s="22">
        <v>90556000</v>
      </c>
      <c r="AR14" s="22">
        <v>90556000</v>
      </c>
      <c r="AS14" s="22"/>
      <c r="AT14" s="22"/>
      <c r="AU14" s="18">
        <v>34</v>
      </c>
      <c r="AV14" s="18">
        <v>34</v>
      </c>
      <c r="AW14" s="18">
        <v>850</v>
      </c>
      <c r="AX14" s="18">
        <v>950</v>
      </c>
    </row>
    <row r="15" spans="1:50" ht="11.25">
      <c r="A15" s="18" t="s">
        <v>60</v>
      </c>
      <c r="B15" s="22">
        <v>247828000</v>
      </c>
      <c r="C15" s="22">
        <v>250992388</v>
      </c>
      <c r="D15" s="22">
        <v>72015000</v>
      </c>
      <c r="E15" s="22">
        <v>72901670</v>
      </c>
      <c r="F15" s="22">
        <v>130007000</v>
      </c>
      <c r="G15" s="22">
        <v>162627530</v>
      </c>
      <c r="H15" s="22"/>
      <c r="I15" s="22"/>
      <c r="J15" s="22"/>
      <c r="K15" s="22"/>
      <c r="L15" s="22">
        <v>2000000</v>
      </c>
      <c r="M15" s="22">
        <v>2013909</v>
      </c>
      <c r="N15" s="22"/>
      <c r="O15" s="22"/>
      <c r="P15" s="22"/>
      <c r="Q15" s="22"/>
      <c r="R15" s="22"/>
      <c r="S15" s="22"/>
      <c r="T15" s="22">
        <v>9800000</v>
      </c>
      <c r="U15" s="22">
        <v>11480000</v>
      </c>
      <c r="V15" s="22"/>
      <c r="W15" s="22">
        <v>278892</v>
      </c>
      <c r="X15" s="22"/>
      <c r="Y15" s="22"/>
      <c r="Z15" s="22">
        <v>3756000</v>
      </c>
      <c r="AA15" s="22">
        <v>3756000</v>
      </c>
      <c r="AB15" s="22"/>
      <c r="AC15" s="22"/>
      <c r="AD15" s="21">
        <f t="shared" si="0"/>
        <v>465406000</v>
      </c>
      <c r="AE15" s="21">
        <f t="shared" si="0"/>
        <v>504050389</v>
      </c>
      <c r="AF15" s="22">
        <v>0</v>
      </c>
      <c r="AG15" s="22"/>
      <c r="AH15" s="22">
        <v>0</v>
      </c>
      <c r="AI15" s="22"/>
      <c r="AJ15" s="22">
        <f t="shared" si="1"/>
        <v>0</v>
      </c>
      <c r="AK15" s="22"/>
      <c r="AL15" s="21">
        <f t="shared" si="2"/>
        <v>465406000</v>
      </c>
      <c r="AM15" s="21">
        <f t="shared" si="2"/>
        <v>504050389</v>
      </c>
      <c r="AN15" s="282"/>
      <c r="AO15" s="282"/>
      <c r="AP15" s="282"/>
      <c r="AQ15" s="22">
        <v>14078000</v>
      </c>
      <c r="AR15" s="22">
        <v>14567464</v>
      </c>
      <c r="AS15" s="22"/>
      <c r="AT15" s="22"/>
      <c r="AU15" s="18">
        <v>77</v>
      </c>
      <c r="AV15" s="18">
        <v>77</v>
      </c>
      <c r="AW15" s="18"/>
      <c r="AX15" s="18"/>
    </row>
    <row r="16" spans="1:50" s="49" customFormat="1" ht="22.5">
      <c r="A16" s="51" t="s">
        <v>58</v>
      </c>
      <c r="B16" s="61">
        <f>SUM(B10:B15)</f>
        <v>902515000</v>
      </c>
      <c r="C16" s="61">
        <f aca="true" t="shared" si="3" ref="C16:AC16">SUM(C10:C15)</f>
        <v>1756562322</v>
      </c>
      <c r="D16" s="61">
        <f t="shared" si="3"/>
        <v>249663000</v>
      </c>
      <c r="E16" s="61">
        <f t="shared" si="3"/>
        <v>373013683</v>
      </c>
      <c r="F16" s="61">
        <f t="shared" si="3"/>
        <v>836375000</v>
      </c>
      <c r="G16" s="61">
        <f t="shared" si="3"/>
        <v>1142932741</v>
      </c>
      <c r="H16" s="61">
        <f t="shared" si="3"/>
        <v>0</v>
      </c>
      <c r="I16" s="61">
        <f t="shared" si="3"/>
        <v>0</v>
      </c>
      <c r="J16" s="61">
        <f t="shared" si="3"/>
        <v>0</v>
      </c>
      <c r="K16" s="61">
        <f t="shared" si="3"/>
        <v>0</v>
      </c>
      <c r="L16" s="61">
        <f t="shared" si="3"/>
        <v>2000000</v>
      </c>
      <c r="M16" s="61">
        <f t="shared" si="3"/>
        <v>2013997</v>
      </c>
      <c r="N16" s="61">
        <f t="shared" si="3"/>
        <v>0</v>
      </c>
      <c r="O16" s="61">
        <f t="shared" si="3"/>
        <v>0</v>
      </c>
      <c r="P16" s="61">
        <f t="shared" si="3"/>
        <v>0</v>
      </c>
      <c r="Q16" s="61">
        <f t="shared" si="3"/>
        <v>0</v>
      </c>
      <c r="R16" s="61">
        <f t="shared" si="3"/>
        <v>0</v>
      </c>
      <c r="S16" s="61">
        <f t="shared" si="3"/>
        <v>0</v>
      </c>
      <c r="T16" s="61">
        <f t="shared" si="3"/>
        <v>35450000</v>
      </c>
      <c r="U16" s="61">
        <f t="shared" si="3"/>
        <v>71457157</v>
      </c>
      <c r="V16" s="61">
        <f t="shared" si="3"/>
        <v>7000000</v>
      </c>
      <c r="W16" s="61">
        <f t="shared" si="3"/>
        <v>7279260</v>
      </c>
      <c r="X16" s="61">
        <f t="shared" si="3"/>
        <v>0</v>
      </c>
      <c r="Y16" s="61">
        <f t="shared" si="3"/>
        <v>1</v>
      </c>
      <c r="Z16" s="61">
        <f t="shared" si="3"/>
        <v>3756000</v>
      </c>
      <c r="AA16" s="61">
        <f t="shared" si="3"/>
        <v>3756000</v>
      </c>
      <c r="AB16" s="61">
        <f t="shared" si="3"/>
        <v>0</v>
      </c>
      <c r="AC16" s="61">
        <f t="shared" si="3"/>
        <v>0</v>
      </c>
      <c r="AD16" s="21">
        <f t="shared" si="0"/>
        <v>2036759000</v>
      </c>
      <c r="AE16" s="21">
        <f t="shared" si="0"/>
        <v>3357015161</v>
      </c>
      <c r="AF16" s="61">
        <f aca="true" t="shared" si="4" ref="AF16:AK16">SUM(AF10:AF15)</f>
        <v>0</v>
      </c>
      <c r="AG16" s="61">
        <f t="shared" si="4"/>
        <v>0</v>
      </c>
      <c r="AH16" s="61">
        <f t="shared" si="4"/>
        <v>0</v>
      </c>
      <c r="AI16" s="61">
        <f t="shared" si="4"/>
        <v>0</v>
      </c>
      <c r="AJ16" s="61">
        <f t="shared" si="4"/>
        <v>0</v>
      </c>
      <c r="AK16" s="61">
        <f t="shared" si="4"/>
        <v>0</v>
      </c>
      <c r="AL16" s="21">
        <f>AD16+AJ16</f>
        <v>2036759000</v>
      </c>
      <c r="AM16" s="21">
        <f>AE16+AK16</f>
        <v>3357015161</v>
      </c>
      <c r="AN16" s="282"/>
      <c r="AO16" s="282"/>
      <c r="AP16" s="282"/>
      <c r="AQ16" s="21">
        <f>SUM(AQ10:AQ15)</f>
        <v>282482000</v>
      </c>
      <c r="AR16" s="21">
        <f aca="true" t="shared" si="5" ref="AR16:AX16">SUM(AR10:AR15)</f>
        <v>282546892</v>
      </c>
      <c r="AS16" s="21">
        <f t="shared" si="5"/>
        <v>0</v>
      </c>
      <c r="AT16" s="21">
        <f t="shared" si="5"/>
        <v>0</v>
      </c>
      <c r="AU16" s="21">
        <f t="shared" si="5"/>
        <v>318</v>
      </c>
      <c r="AV16" s="21">
        <f t="shared" si="5"/>
        <v>305</v>
      </c>
      <c r="AW16" s="21">
        <f t="shared" si="5"/>
        <v>950</v>
      </c>
      <c r="AX16" s="21">
        <f t="shared" si="5"/>
        <v>950</v>
      </c>
    </row>
    <row r="17" spans="1:50" s="48" customFormat="1" ht="11.25">
      <c r="A17" s="46" t="s">
        <v>23</v>
      </c>
      <c r="B17" s="36">
        <v>86120000</v>
      </c>
      <c r="C17" s="36">
        <v>86806375</v>
      </c>
      <c r="D17" s="36">
        <v>26131000</v>
      </c>
      <c r="E17" s="36">
        <v>25911416</v>
      </c>
      <c r="F17" s="36">
        <v>185300081</v>
      </c>
      <c r="G17" s="36">
        <v>214357673</v>
      </c>
      <c r="H17" s="36">
        <v>116780000</v>
      </c>
      <c r="I17" s="36">
        <v>115853505</v>
      </c>
      <c r="J17" s="36">
        <v>993760</v>
      </c>
      <c r="K17" s="36">
        <v>1806264</v>
      </c>
      <c r="L17" s="36">
        <v>299356273</v>
      </c>
      <c r="M17" s="36">
        <v>314103963</v>
      </c>
      <c r="N17" s="36">
        <v>17000000</v>
      </c>
      <c r="O17" s="36">
        <v>17000000</v>
      </c>
      <c r="P17" s="36">
        <v>192418472</v>
      </c>
      <c r="Q17" s="36">
        <v>212227672</v>
      </c>
      <c r="R17" s="36">
        <v>419824000</v>
      </c>
      <c r="S17" s="36">
        <v>206609042</v>
      </c>
      <c r="T17" s="36">
        <v>138997000</v>
      </c>
      <c r="U17" s="36">
        <v>124668750</v>
      </c>
      <c r="V17" s="36">
        <v>68876000</v>
      </c>
      <c r="W17" s="36">
        <v>107171659</v>
      </c>
      <c r="X17" s="36">
        <v>2000000</v>
      </c>
      <c r="Y17" s="36">
        <v>2000000</v>
      </c>
      <c r="Z17" s="36">
        <v>7500000</v>
      </c>
      <c r="AA17" s="36">
        <v>11500000</v>
      </c>
      <c r="AB17" s="36">
        <v>24000000</v>
      </c>
      <c r="AC17" s="36">
        <v>32889650</v>
      </c>
      <c r="AD17" s="21">
        <f t="shared" si="0"/>
        <v>1585296586</v>
      </c>
      <c r="AE17" s="21">
        <f t="shared" si="0"/>
        <v>1472905969</v>
      </c>
      <c r="AF17" s="36">
        <v>0</v>
      </c>
      <c r="AG17" s="36"/>
      <c r="AH17" s="36">
        <v>48832918</v>
      </c>
      <c r="AI17" s="36">
        <v>48832918</v>
      </c>
      <c r="AJ17" s="22">
        <f t="shared" si="1"/>
        <v>48832918</v>
      </c>
      <c r="AK17" s="22">
        <f t="shared" si="1"/>
        <v>48832918</v>
      </c>
      <c r="AL17" s="21">
        <f t="shared" si="2"/>
        <v>1634129504</v>
      </c>
      <c r="AM17" s="21">
        <f t="shared" si="2"/>
        <v>1521738887</v>
      </c>
      <c r="AN17" s="282"/>
      <c r="AO17" s="282"/>
      <c r="AP17" s="282"/>
      <c r="AQ17" s="22">
        <v>47263000</v>
      </c>
      <c r="AR17" s="22">
        <v>108108960</v>
      </c>
      <c r="AS17" s="22">
        <v>48000000</v>
      </c>
      <c r="AT17" s="22">
        <v>51099000</v>
      </c>
      <c r="AU17" s="18">
        <v>19</v>
      </c>
      <c r="AV17" s="18">
        <v>19</v>
      </c>
      <c r="AW17" s="18"/>
      <c r="AX17" s="46"/>
    </row>
    <row r="18" spans="1:50" s="49" customFormat="1" ht="11.25">
      <c r="A18" s="47" t="s">
        <v>24</v>
      </c>
      <c r="B18" s="61">
        <f aca="true" t="shared" si="6" ref="B18:AC18">SUM(B16:B17)</f>
        <v>988635000</v>
      </c>
      <c r="C18" s="61">
        <f t="shared" si="6"/>
        <v>1843368697</v>
      </c>
      <c r="D18" s="61">
        <f t="shared" si="6"/>
        <v>275794000</v>
      </c>
      <c r="E18" s="61">
        <f t="shared" si="6"/>
        <v>398925099</v>
      </c>
      <c r="F18" s="61">
        <f t="shared" si="6"/>
        <v>1021675081</v>
      </c>
      <c r="G18" s="61">
        <f t="shared" si="6"/>
        <v>1357290414</v>
      </c>
      <c r="H18" s="61">
        <f t="shared" si="6"/>
        <v>116780000</v>
      </c>
      <c r="I18" s="61">
        <f t="shared" si="6"/>
        <v>115853505</v>
      </c>
      <c r="J18" s="61">
        <f t="shared" si="6"/>
        <v>993760</v>
      </c>
      <c r="K18" s="61">
        <f t="shared" si="6"/>
        <v>1806264</v>
      </c>
      <c r="L18" s="61">
        <f t="shared" si="6"/>
        <v>301356273</v>
      </c>
      <c r="M18" s="61">
        <f t="shared" si="6"/>
        <v>316117960</v>
      </c>
      <c r="N18" s="61">
        <f t="shared" si="6"/>
        <v>17000000</v>
      </c>
      <c r="O18" s="61">
        <f t="shared" si="6"/>
        <v>17000000</v>
      </c>
      <c r="P18" s="61">
        <f t="shared" si="6"/>
        <v>192418472</v>
      </c>
      <c r="Q18" s="61">
        <f t="shared" si="6"/>
        <v>212227672</v>
      </c>
      <c r="R18" s="61">
        <f t="shared" si="6"/>
        <v>419824000</v>
      </c>
      <c r="S18" s="61">
        <f t="shared" si="6"/>
        <v>206609042</v>
      </c>
      <c r="T18" s="61">
        <f t="shared" si="6"/>
        <v>174447000</v>
      </c>
      <c r="U18" s="61">
        <f t="shared" si="6"/>
        <v>196125907</v>
      </c>
      <c r="V18" s="61">
        <f t="shared" si="6"/>
        <v>75876000</v>
      </c>
      <c r="W18" s="61">
        <f t="shared" si="6"/>
        <v>114450919</v>
      </c>
      <c r="X18" s="61">
        <f t="shared" si="6"/>
        <v>2000000</v>
      </c>
      <c r="Y18" s="61">
        <f t="shared" si="6"/>
        <v>2000001</v>
      </c>
      <c r="Z18" s="61">
        <f t="shared" si="6"/>
        <v>11256000</v>
      </c>
      <c r="AA18" s="61">
        <f t="shared" si="6"/>
        <v>15256000</v>
      </c>
      <c r="AB18" s="61">
        <f t="shared" si="6"/>
        <v>24000000</v>
      </c>
      <c r="AC18" s="61">
        <f t="shared" si="6"/>
        <v>32889650</v>
      </c>
      <c r="AD18" s="21">
        <f t="shared" si="0"/>
        <v>3622055586</v>
      </c>
      <c r="AE18" s="21">
        <f t="shared" si="0"/>
        <v>4829921130</v>
      </c>
      <c r="AF18" s="61">
        <f aca="true" t="shared" si="7" ref="AF18:AK18">SUM(AF16:AF17)</f>
        <v>0</v>
      </c>
      <c r="AG18" s="61">
        <f t="shared" si="7"/>
        <v>0</v>
      </c>
      <c r="AH18" s="61">
        <f t="shared" si="7"/>
        <v>48832918</v>
      </c>
      <c r="AI18" s="61">
        <f t="shared" si="7"/>
        <v>48832918</v>
      </c>
      <c r="AJ18" s="61">
        <f t="shared" si="7"/>
        <v>48832918</v>
      </c>
      <c r="AK18" s="61">
        <f t="shared" si="7"/>
        <v>48832918</v>
      </c>
      <c r="AL18" s="21">
        <f>AD18+AJ18</f>
        <v>3670888504</v>
      </c>
      <c r="AM18" s="21">
        <f>AE18+AK18</f>
        <v>4878754048</v>
      </c>
      <c r="AN18" s="282"/>
      <c r="AO18" s="282"/>
      <c r="AP18" s="282"/>
      <c r="AQ18" s="21">
        <f>SUM(AQ16:AQ17)</f>
        <v>329745000</v>
      </c>
      <c r="AR18" s="21">
        <f aca="true" t="shared" si="8" ref="AR18:AX18">SUM(AR16:AR17)</f>
        <v>390655852</v>
      </c>
      <c r="AS18" s="21">
        <f t="shared" si="8"/>
        <v>48000000</v>
      </c>
      <c r="AT18" s="21">
        <f t="shared" si="8"/>
        <v>51099000</v>
      </c>
      <c r="AU18" s="21">
        <f t="shared" si="8"/>
        <v>337</v>
      </c>
      <c r="AV18" s="21">
        <f t="shared" si="8"/>
        <v>324</v>
      </c>
      <c r="AW18" s="21">
        <f t="shared" si="8"/>
        <v>950</v>
      </c>
      <c r="AX18" s="21">
        <f t="shared" si="8"/>
        <v>950</v>
      </c>
    </row>
    <row r="19" ht="11.25">
      <c r="S19" s="277"/>
    </row>
    <row r="20" ht="11.25">
      <c r="AS20" s="2" t="s">
        <v>22</v>
      </c>
    </row>
    <row r="23" ht="11.25">
      <c r="Z23" s="19" t="s">
        <v>59</v>
      </c>
    </row>
    <row r="24" ht="11.25">
      <c r="A24" s="19" t="s">
        <v>59</v>
      </c>
    </row>
  </sheetData>
  <sheetProtection/>
  <mergeCells count="69">
    <mergeCell ref="Z8:AA8"/>
    <mergeCell ref="AB8:AC8"/>
    <mergeCell ref="J8:K8"/>
    <mergeCell ref="L8:M8"/>
    <mergeCell ref="N8:O8"/>
    <mergeCell ref="P8:Q8"/>
    <mergeCell ref="R8:S8"/>
    <mergeCell ref="X8:Y8"/>
    <mergeCell ref="V8:W8"/>
    <mergeCell ref="AJ6:AK6"/>
    <mergeCell ref="AL6:AM6"/>
    <mergeCell ref="AQ6:AR6"/>
    <mergeCell ref="AS6:AT6"/>
    <mergeCell ref="AU6:AV6"/>
    <mergeCell ref="AW6:AX6"/>
    <mergeCell ref="T6:U6"/>
    <mergeCell ref="V6:W6"/>
    <mergeCell ref="X6:AC6"/>
    <mergeCell ref="AD6:AE6"/>
    <mergeCell ref="AF6:AG6"/>
    <mergeCell ref="AH6:AI6"/>
    <mergeCell ref="B6:C6"/>
    <mergeCell ref="D6:E6"/>
    <mergeCell ref="F6:G6"/>
    <mergeCell ref="H6:I6"/>
    <mergeCell ref="J6:O6"/>
    <mergeCell ref="P6:S6"/>
    <mergeCell ref="A2:O2"/>
    <mergeCell ref="P2:AC2"/>
    <mergeCell ref="AD2:AM2"/>
    <mergeCell ref="AQ2:AX2"/>
    <mergeCell ref="A3:O3"/>
    <mergeCell ref="F4:N4"/>
    <mergeCell ref="AQ4:AW4"/>
    <mergeCell ref="P3:AC3"/>
    <mergeCell ref="AD3:AM3"/>
    <mergeCell ref="AW8:AX8"/>
    <mergeCell ref="AD8:AE8"/>
    <mergeCell ref="AF8:AG8"/>
    <mergeCell ref="AH8:AI8"/>
    <mergeCell ref="AJ8:AK8"/>
    <mergeCell ref="AL8:AM8"/>
    <mergeCell ref="AQ8:AR8"/>
    <mergeCell ref="AW7:AX7"/>
    <mergeCell ref="B8:C8"/>
    <mergeCell ref="D8:E8"/>
    <mergeCell ref="F8:G8"/>
    <mergeCell ref="H8:I8"/>
    <mergeCell ref="T8:U8"/>
    <mergeCell ref="AD7:AE7"/>
    <mergeCell ref="AF7:AG7"/>
    <mergeCell ref="AS8:AT8"/>
    <mergeCell ref="AU8:AV8"/>
    <mergeCell ref="AL7:AM7"/>
    <mergeCell ref="AQ7:AR7"/>
    <mergeCell ref="AQ3:AX3"/>
    <mergeCell ref="B7:C7"/>
    <mergeCell ref="D7:E7"/>
    <mergeCell ref="F7:G7"/>
    <mergeCell ref="H7:I7"/>
    <mergeCell ref="J7:O7"/>
    <mergeCell ref="AS7:AT7"/>
    <mergeCell ref="AU7:AV7"/>
    <mergeCell ref="P7:S7"/>
    <mergeCell ref="T7:U7"/>
    <mergeCell ref="V7:W7"/>
    <mergeCell ref="X7:AC7"/>
    <mergeCell ref="AH7:AI7"/>
    <mergeCell ref="AJ7:AK7"/>
  </mergeCells>
  <printOptions horizontalCentered="1" verticalCentered="1"/>
  <pageMargins left="0.11811023622047245" right="0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12.875" style="19" customWidth="1"/>
    <col min="2" max="2" width="7.875" style="19" customWidth="1"/>
    <col min="3" max="3" width="8.00390625" style="19" customWidth="1"/>
    <col min="4" max="4" width="7.75390625" style="19" customWidth="1"/>
    <col min="5" max="5" width="6.75390625" style="19" customWidth="1"/>
    <col min="6" max="6" width="5.00390625" style="19" customWidth="1"/>
    <col min="7" max="7" width="6.625" style="19" customWidth="1"/>
    <col min="8" max="8" width="5.125" style="19" bestFit="1" customWidth="1"/>
    <col min="9" max="9" width="6.25390625" style="19" customWidth="1"/>
    <col min="10" max="10" width="6.375" style="19" customWidth="1"/>
    <col min="11" max="11" width="8.75390625" style="19" bestFit="1" customWidth="1"/>
    <col min="12" max="12" width="7.875" style="19" bestFit="1" customWidth="1"/>
    <col min="13" max="13" width="5.625" style="19" customWidth="1"/>
    <col min="14" max="15" width="5.875" style="19" bestFit="1" customWidth="1"/>
    <col min="16" max="16" width="8.625" style="30" customWidth="1"/>
    <col min="17" max="18" width="5.375" style="19" bestFit="1" customWidth="1"/>
    <col min="19" max="19" width="5.125" style="30" customWidth="1"/>
    <col min="20" max="20" width="10.875" style="30" bestFit="1" customWidth="1"/>
    <col min="21" max="16384" width="9.125" style="19" customWidth="1"/>
  </cols>
  <sheetData>
    <row r="1" ht="11.25">
      <c r="A1" s="19" t="s">
        <v>754</v>
      </c>
    </row>
    <row r="2" spans="1:19" ht="11.25">
      <c r="A2" s="19" t="s">
        <v>1017</v>
      </c>
      <c r="S2" s="19" t="s">
        <v>796</v>
      </c>
    </row>
    <row r="3" spans="1:21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50"/>
    </row>
    <row r="4" spans="1:21" ht="12.75" customHeight="1">
      <c r="A4" s="423" t="s">
        <v>666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50"/>
    </row>
    <row r="5" spans="4:21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  <c r="U5" s="50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11.25">
      <c r="A11" s="283" t="s">
        <v>20</v>
      </c>
      <c r="B11" s="284">
        <v>188383000</v>
      </c>
      <c r="C11" s="284">
        <v>50734000</v>
      </c>
      <c r="D11" s="284">
        <v>333189000</v>
      </c>
      <c r="E11" s="284"/>
      <c r="F11" s="284"/>
      <c r="G11" s="284"/>
      <c r="H11" s="284"/>
      <c r="I11" s="284"/>
      <c r="J11" s="284"/>
      <c r="K11" s="284">
        <v>2750000</v>
      </c>
      <c r="L11" s="284">
        <v>3000000</v>
      </c>
      <c r="M11" s="284"/>
      <c r="N11" s="284"/>
      <c r="O11" s="284"/>
      <c r="P11" s="285">
        <f aca="true" t="shared" si="0" ref="P11:P19">B11+C11+D11+E11+F11+G11+H11+I11+J11+K11+L11+M11+N11+O11</f>
        <v>578056000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578056000</v>
      </c>
    </row>
    <row r="12" spans="1:20" s="286" customFormat="1" ht="11.25">
      <c r="A12" s="283" t="s">
        <v>55</v>
      </c>
      <c r="B12" s="284">
        <v>326836000</v>
      </c>
      <c r="C12" s="284">
        <v>91046000</v>
      </c>
      <c r="D12" s="284">
        <v>110254000</v>
      </c>
      <c r="E12" s="284"/>
      <c r="F12" s="284"/>
      <c r="G12" s="284"/>
      <c r="H12" s="284"/>
      <c r="I12" s="284"/>
      <c r="J12" s="284"/>
      <c r="K12" s="284">
        <v>2000000</v>
      </c>
      <c r="L12" s="284"/>
      <c r="M12" s="284"/>
      <c r="N12" s="284"/>
      <c r="O12" s="284"/>
      <c r="P12" s="285">
        <f t="shared" si="0"/>
        <v>530136000</v>
      </c>
      <c r="Q12" s="284"/>
      <c r="R12" s="284"/>
      <c r="S12" s="284">
        <f t="shared" si="1"/>
        <v>0</v>
      </c>
      <c r="T12" s="285">
        <f t="shared" si="2"/>
        <v>530136000</v>
      </c>
    </row>
    <row r="13" spans="1:20" s="286" customFormat="1" ht="11.25">
      <c r="A13" s="283" t="s">
        <v>56</v>
      </c>
      <c r="B13" s="284">
        <v>19497000</v>
      </c>
      <c r="C13" s="284">
        <v>4718000</v>
      </c>
      <c r="D13" s="284">
        <v>12097000</v>
      </c>
      <c r="E13" s="284"/>
      <c r="F13" s="284"/>
      <c r="G13" s="284"/>
      <c r="H13" s="284"/>
      <c r="I13" s="284"/>
      <c r="J13" s="284"/>
      <c r="K13" s="284">
        <v>1900000</v>
      </c>
      <c r="L13" s="284"/>
      <c r="M13" s="284"/>
      <c r="N13" s="284"/>
      <c r="O13" s="284"/>
      <c r="P13" s="285">
        <f t="shared" si="0"/>
        <v>38212000</v>
      </c>
      <c r="Q13" s="284"/>
      <c r="R13" s="284"/>
      <c r="S13" s="284">
        <f t="shared" si="1"/>
        <v>0</v>
      </c>
      <c r="T13" s="285">
        <f t="shared" si="2"/>
        <v>38212000</v>
      </c>
    </row>
    <row r="14" spans="1:20" s="286" customFormat="1" ht="11.25">
      <c r="A14" s="283" t="s">
        <v>57</v>
      </c>
      <c r="B14" s="284">
        <v>45949000</v>
      </c>
      <c r="C14" s="284">
        <v>12388000</v>
      </c>
      <c r="D14" s="284">
        <v>36426000</v>
      </c>
      <c r="E14" s="284"/>
      <c r="F14" s="284"/>
      <c r="G14" s="284"/>
      <c r="H14" s="284"/>
      <c r="I14" s="284"/>
      <c r="J14" s="284"/>
      <c r="K14" s="284">
        <v>1500000</v>
      </c>
      <c r="L14" s="284"/>
      <c r="M14" s="284"/>
      <c r="N14" s="284"/>
      <c r="O14" s="284"/>
      <c r="P14" s="285">
        <f t="shared" si="0"/>
        <v>96263000</v>
      </c>
      <c r="Q14" s="284"/>
      <c r="R14" s="284"/>
      <c r="S14" s="284">
        <f t="shared" si="1"/>
        <v>0</v>
      </c>
      <c r="T14" s="285">
        <f t="shared" si="2"/>
        <v>96263000</v>
      </c>
    </row>
    <row r="15" spans="1:20" s="286" customFormat="1" ht="11.25">
      <c r="A15" s="283" t="s">
        <v>21</v>
      </c>
      <c r="B15" s="284">
        <v>72534000</v>
      </c>
      <c r="C15" s="284">
        <v>18368000</v>
      </c>
      <c r="D15" s="284">
        <v>205207000</v>
      </c>
      <c r="E15" s="284"/>
      <c r="F15" s="284"/>
      <c r="G15" s="284"/>
      <c r="H15" s="284"/>
      <c r="I15" s="284"/>
      <c r="J15" s="284"/>
      <c r="K15" s="284">
        <v>17500000</v>
      </c>
      <c r="L15" s="284">
        <v>4000000</v>
      </c>
      <c r="M15" s="284"/>
      <c r="N15" s="284"/>
      <c r="O15" s="284"/>
      <c r="P15" s="285">
        <f t="shared" si="0"/>
        <v>317609000</v>
      </c>
      <c r="Q15" s="284"/>
      <c r="R15" s="284"/>
      <c r="S15" s="284">
        <f t="shared" si="1"/>
        <v>0</v>
      </c>
      <c r="T15" s="285">
        <f t="shared" si="2"/>
        <v>317609000</v>
      </c>
    </row>
    <row r="16" spans="1:20" s="286" customFormat="1" ht="11.25">
      <c r="A16" s="283" t="s">
        <v>60</v>
      </c>
      <c r="B16" s="284">
        <v>97731000</v>
      </c>
      <c r="C16" s="284">
        <v>27854000</v>
      </c>
      <c r="D16" s="284">
        <v>50794000</v>
      </c>
      <c r="E16" s="284"/>
      <c r="F16" s="284"/>
      <c r="G16" s="284"/>
      <c r="H16" s="284"/>
      <c r="I16" s="284"/>
      <c r="J16" s="284"/>
      <c r="K16" s="284">
        <v>9800000</v>
      </c>
      <c r="L16" s="284"/>
      <c r="M16" s="284"/>
      <c r="N16" s="284"/>
      <c r="O16" s="284"/>
      <c r="P16" s="285">
        <f>B16+C16+D16+E16+F16+G16+H16+I16+J16+K16+L16+M16+N16+O16</f>
        <v>186179000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186179000</v>
      </c>
    </row>
    <row r="17" spans="1:20" s="289" customFormat="1" ht="11.25">
      <c r="A17" s="287" t="s">
        <v>58</v>
      </c>
      <c r="B17" s="288">
        <f>SUM(B11:B16)</f>
        <v>750930000</v>
      </c>
      <c r="C17" s="288">
        <f aca="true" t="shared" si="3" ref="C17:O17">SUM(C11:C16)</f>
        <v>205108000</v>
      </c>
      <c r="D17" s="288">
        <f t="shared" si="3"/>
        <v>747967000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35450000</v>
      </c>
      <c r="L17" s="288">
        <f t="shared" si="3"/>
        <v>7000000</v>
      </c>
      <c r="M17" s="288">
        <f t="shared" si="3"/>
        <v>0</v>
      </c>
      <c r="N17" s="288">
        <f t="shared" si="3"/>
        <v>0</v>
      </c>
      <c r="O17" s="288">
        <f t="shared" si="3"/>
        <v>0</v>
      </c>
      <c r="P17" s="285">
        <f>B17+C17+D17+E17+F17+G17+H17+I17+J17+K17+L17+M17+N17+O17</f>
        <v>1746455000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1746455000</v>
      </c>
    </row>
    <row r="18" spans="1:20" s="292" customFormat="1" ht="11.25">
      <c r="A18" s="290" t="s">
        <v>23</v>
      </c>
      <c r="B18" s="291">
        <v>58855000</v>
      </c>
      <c r="C18" s="291">
        <v>15583000</v>
      </c>
      <c r="D18" s="291">
        <v>165319081</v>
      </c>
      <c r="E18" s="291">
        <v>116780000</v>
      </c>
      <c r="F18" s="291">
        <v>993760</v>
      </c>
      <c r="G18" s="291">
        <v>294881273</v>
      </c>
      <c r="H18" s="291"/>
      <c r="I18" s="291">
        <v>84886472</v>
      </c>
      <c r="J18" s="291">
        <v>417252000</v>
      </c>
      <c r="K18" s="291">
        <v>138997000</v>
      </c>
      <c r="L18" s="291">
        <v>68876000</v>
      </c>
      <c r="M18" s="291">
        <v>2000000</v>
      </c>
      <c r="N18" s="291"/>
      <c r="O18" s="291">
        <v>16000000</v>
      </c>
      <c r="P18" s="285">
        <f t="shared" si="0"/>
        <v>1380423586</v>
      </c>
      <c r="Q18" s="291">
        <v>0</v>
      </c>
      <c r="R18" s="291">
        <v>48832918</v>
      </c>
      <c r="S18" s="284">
        <f t="shared" si="1"/>
        <v>48832918</v>
      </c>
      <c r="T18" s="285">
        <f t="shared" si="2"/>
        <v>1429256504</v>
      </c>
    </row>
    <row r="19" spans="1:20" s="289" customFormat="1" ht="11.25">
      <c r="A19" s="287" t="s">
        <v>24</v>
      </c>
      <c r="B19" s="288">
        <f aca="true" t="shared" si="4" ref="B19:O19">SUM(B17:B18)</f>
        <v>809785000</v>
      </c>
      <c r="C19" s="288">
        <f t="shared" si="4"/>
        <v>220691000</v>
      </c>
      <c r="D19" s="288">
        <f t="shared" si="4"/>
        <v>913286081</v>
      </c>
      <c r="E19" s="288">
        <f t="shared" si="4"/>
        <v>116780000</v>
      </c>
      <c r="F19" s="288">
        <f t="shared" si="4"/>
        <v>993760</v>
      </c>
      <c r="G19" s="288">
        <f t="shared" si="4"/>
        <v>294881273</v>
      </c>
      <c r="H19" s="288">
        <f t="shared" si="4"/>
        <v>0</v>
      </c>
      <c r="I19" s="288">
        <f t="shared" si="4"/>
        <v>84886472</v>
      </c>
      <c r="J19" s="288">
        <f t="shared" si="4"/>
        <v>417252000</v>
      </c>
      <c r="K19" s="288">
        <f t="shared" si="4"/>
        <v>174447000</v>
      </c>
      <c r="L19" s="288">
        <f t="shared" si="4"/>
        <v>75876000</v>
      </c>
      <c r="M19" s="288">
        <f t="shared" si="4"/>
        <v>2000000</v>
      </c>
      <c r="N19" s="288">
        <f t="shared" si="4"/>
        <v>0</v>
      </c>
      <c r="O19" s="288">
        <f t="shared" si="4"/>
        <v>16000000</v>
      </c>
      <c r="P19" s="285">
        <f t="shared" si="0"/>
        <v>3126878586</v>
      </c>
      <c r="Q19" s="288">
        <f>SUM(Q17:Q18)</f>
        <v>0</v>
      </c>
      <c r="R19" s="288">
        <f>SUM(R17:R18)</f>
        <v>48832918</v>
      </c>
      <c r="S19" s="285">
        <f t="shared" si="1"/>
        <v>48832918</v>
      </c>
      <c r="T19" s="285">
        <f>P19+S19</f>
        <v>3175711504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U25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1" width="13.375" style="19" customWidth="1"/>
    <col min="2" max="3" width="8.125" style="19" customWidth="1"/>
    <col min="4" max="4" width="8.25390625" style="19" customWidth="1"/>
    <col min="5" max="6" width="5.75390625" style="19" bestFit="1" customWidth="1"/>
    <col min="7" max="7" width="7.00390625" style="19" customWidth="1"/>
    <col min="8" max="8" width="7.875" style="19" customWidth="1"/>
    <col min="9" max="9" width="8.125" style="19" customWidth="1"/>
    <col min="10" max="10" width="6.625" style="19" customWidth="1"/>
    <col min="11" max="12" width="5.75390625" style="19" bestFit="1" customWidth="1"/>
    <col min="13" max="13" width="5.375" style="19" bestFit="1" customWidth="1"/>
    <col min="14" max="14" width="7.75390625" style="19" customWidth="1"/>
    <col min="15" max="15" width="5.75390625" style="19" bestFit="1" customWidth="1"/>
    <col min="16" max="16" width="8.75390625" style="30" bestFit="1" customWidth="1"/>
    <col min="17" max="18" width="5.375" style="19" bestFit="1" customWidth="1"/>
    <col min="19" max="19" width="5.375" style="30" customWidth="1"/>
    <col min="20" max="20" width="8.75390625" style="30" bestFit="1" customWidth="1"/>
    <col min="21" max="16384" width="9.125" style="19" customWidth="1"/>
  </cols>
  <sheetData>
    <row r="1" ht="11.25">
      <c r="A1" s="19" t="s">
        <v>755</v>
      </c>
    </row>
    <row r="2" spans="1:20" ht="11.25">
      <c r="A2" s="19" t="s">
        <v>1017</v>
      </c>
      <c r="T2" s="276" t="s">
        <v>797</v>
      </c>
    </row>
    <row r="3" spans="1:21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50"/>
    </row>
    <row r="4" spans="1:21" ht="12.75" customHeight="1">
      <c r="A4" s="423" t="s">
        <v>857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50"/>
    </row>
    <row r="5" spans="4:21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  <c r="U5" s="50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s="286" customFormat="1" ht="11.25">
      <c r="A11" s="283" t="s">
        <v>20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>
        <f aca="true" t="shared" si="0" ref="P11:P19">B11+C11+D11+E11+F11+G11+H11+I11+J11+K11+L11+M11+N11+O11</f>
        <v>0</v>
      </c>
      <c r="Q11" s="284"/>
      <c r="R11" s="284"/>
      <c r="S11" s="284">
        <f aca="true" t="shared" si="1" ref="S11:S19">Q11+R11</f>
        <v>0</v>
      </c>
      <c r="T11" s="285">
        <f aca="true" t="shared" si="2" ref="T11:T18">P11+S11</f>
        <v>0</v>
      </c>
    </row>
    <row r="12" spans="1:20" s="286" customFormat="1" ht="11.25">
      <c r="A12" s="283" t="s">
        <v>55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>
        <f t="shared" si="0"/>
        <v>0</v>
      </c>
      <c r="Q12" s="284"/>
      <c r="R12" s="284"/>
      <c r="S12" s="284">
        <f t="shared" si="1"/>
        <v>0</v>
      </c>
      <c r="T12" s="285">
        <f t="shared" si="2"/>
        <v>0</v>
      </c>
    </row>
    <row r="13" spans="1:20" s="286" customFormat="1" ht="11.25">
      <c r="A13" s="283" t="s">
        <v>56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>
        <f t="shared" si="0"/>
        <v>0</v>
      </c>
      <c r="Q13" s="284"/>
      <c r="R13" s="284"/>
      <c r="S13" s="284">
        <f t="shared" si="1"/>
        <v>0</v>
      </c>
      <c r="T13" s="285">
        <f t="shared" si="2"/>
        <v>0</v>
      </c>
    </row>
    <row r="14" spans="1:20" s="286" customFormat="1" ht="11.25">
      <c r="A14" s="283" t="s">
        <v>57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5">
        <f t="shared" si="0"/>
        <v>0</v>
      </c>
      <c r="Q14" s="284"/>
      <c r="R14" s="284"/>
      <c r="S14" s="284">
        <f t="shared" si="1"/>
        <v>0</v>
      </c>
      <c r="T14" s="285">
        <f t="shared" si="2"/>
        <v>0</v>
      </c>
    </row>
    <row r="15" spans="1:20" s="286" customFormat="1" ht="11.25">
      <c r="A15" s="283" t="s">
        <v>21</v>
      </c>
      <c r="B15" s="284">
        <v>1488000</v>
      </c>
      <c r="C15" s="284">
        <v>394000</v>
      </c>
      <c r="D15" s="284">
        <v>9195000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>
        <f t="shared" si="0"/>
        <v>11077000</v>
      </c>
      <c r="Q15" s="284"/>
      <c r="R15" s="284"/>
      <c r="S15" s="284">
        <f t="shared" si="1"/>
        <v>0</v>
      </c>
      <c r="T15" s="285">
        <f t="shared" si="2"/>
        <v>11077000</v>
      </c>
    </row>
    <row r="16" spans="1:20" s="286" customFormat="1" ht="11.25">
      <c r="A16" s="283" t="s">
        <v>60</v>
      </c>
      <c r="B16" s="284">
        <v>3500000</v>
      </c>
      <c r="C16" s="284">
        <v>2380000</v>
      </c>
      <c r="D16" s="284">
        <v>3023000</v>
      </c>
      <c r="E16" s="284"/>
      <c r="F16" s="284"/>
      <c r="G16" s="284"/>
      <c r="H16" s="284"/>
      <c r="I16" s="284"/>
      <c r="J16" s="284"/>
      <c r="K16" s="284"/>
      <c r="L16" s="284"/>
      <c r="M16" s="284"/>
      <c r="N16" s="284">
        <v>3756000</v>
      </c>
      <c r="O16" s="284"/>
      <c r="P16" s="285">
        <f>B16+C16+D16+E16+F16+G16+H16+I16+J16+K16+L16+M16+N16+O16</f>
        <v>12659000</v>
      </c>
      <c r="Q16" s="284">
        <v>0</v>
      </c>
      <c r="R16" s="284">
        <v>0</v>
      </c>
      <c r="S16" s="284">
        <f t="shared" si="1"/>
        <v>0</v>
      </c>
      <c r="T16" s="285">
        <f t="shared" si="2"/>
        <v>12659000</v>
      </c>
    </row>
    <row r="17" spans="1:20" s="289" customFormat="1" ht="11.25">
      <c r="A17" s="287" t="s">
        <v>58</v>
      </c>
      <c r="B17" s="288">
        <f>SUM(B11:B16)</f>
        <v>4988000</v>
      </c>
      <c r="C17" s="288">
        <f aca="true" t="shared" si="3" ref="C17:O17">SUM(C11:C16)</f>
        <v>2774000</v>
      </c>
      <c r="D17" s="288">
        <f t="shared" si="3"/>
        <v>12218000</v>
      </c>
      <c r="E17" s="288">
        <f t="shared" si="3"/>
        <v>0</v>
      </c>
      <c r="F17" s="288">
        <f t="shared" si="3"/>
        <v>0</v>
      </c>
      <c r="G17" s="288">
        <f t="shared" si="3"/>
        <v>0</v>
      </c>
      <c r="H17" s="288">
        <f t="shared" si="3"/>
        <v>0</v>
      </c>
      <c r="I17" s="288">
        <f t="shared" si="3"/>
        <v>0</v>
      </c>
      <c r="J17" s="288">
        <f t="shared" si="3"/>
        <v>0</v>
      </c>
      <c r="K17" s="288">
        <f t="shared" si="3"/>
        <v>0</v>
      </c>
      <c r="L17" s="288">
        <f t="shared" si="3"/>
        <v>0</v>
      </c>
      <c r="M17" s="288">
        <f t="shared" si="3"/>
        <v>0</v>
      </c>
      <c r="N17" s="288">
        <f t="shared" si="3"/>
        <v>3756000</v>
      </c>
      <c r="O17" s="288">
        <f t="shared" si="3"/>
        <v>0</v>
      </c>
      <c r="P17" s="285">
        <f>B17+C17+D17+E17+F17+G17+H17+I17+J17+K17+L17+M17+N17+O17</f>
        <v>23736000</v>
      </c>
      <c r="Q17" s="288">
        <f>SUM(Q11:Q16)</f>
        <v>0</v>
      </c>
      <c r="R17" s="288">
        <f>SUM(R11:R16)</f>
        <v>0</v>
      </c>
      <c r="S17" s="285">
        <f t="shared" si="1"/>
        <v>0</v>
      </c>
      <c r="T17" s="285">
        <f>P17+S17</f>
        <v>23736000</v>
      </c>
    </row>
    <row r="18" spans="1:20" s="292" customFormat="1" ht="11.25">
      <c r="A18" s="290" t="s">
        <v>23</v>
      </c>
      <c r="B18" s="291">
        <v>27265000</v>
      </c>
      <c r="C18" s="291">
        <v>10548000</v>
      </c>
      <c r="D18" s="291">
        <v>19981000</v>
      </c>
      <c r="E18" s="291"/>
      <c r="F18" s="291"/>
      <c r="G18" s="291">
        <v>4475000</v>
      </c>
      <c r="H18" s="291">
        <v>17000000</v>
      </c>
      <c r="I18" s="291">
        <v>107532000</v>
      </c>
      <c r="J18" s="291">
        <v>2572000</v>
      </c>
      <c r="K18" s="291"/>
      <c r="L18" s="291"/>
      <c r="M18" s="291"/>
      <c r="N18" s="291">
        <v>7500000</v>
      </c>
      <c r="O18" s="291">
        <v>8000000</v>
      </c>
      <c r="P18" s="285">
        <f t="shared" si="0"/>
        <v>204873000</v>
      </c>
      <c r="Q18" s="291">
        <v>0</v>
      </c>
      <c r="R18" s="291"/>
      <c r="S18" s="284">
        <f t="shared" si="1"/>
        <v>0</v>
      </c>
      <c r="T18" s="285">
        <f t="shared" si="2"/>
        <v>204873000</v>
      </c>
    </row>
    <row r="19" spans="1:20" s="289" customFormat="1" ht="11.25">
      <c r="A19" s="287" t="s">
        <v>24</v>
      </c>
      <c r="B19" s="288">
        <f aca="true" t="shared" si="4" ref="B19:O19">SUM(B17:B18)</f>
        <v>32253000</v>
      </c>
      <c r="C19" s="288">
        <f t="shared" si="4"/>
        <v>13322000</v>
      </c>
      <c r="D19" s="288">
        <f t="shared" si="4"/>
        <v>32199000</v>
      </c>
      <c r="E19" s="288">
        <f t="shared" si="4"/>
        <v>0</v>
      </c>
      <c r="F19" s="288">
        <f t="shared" si="4"/>
        <v>0</v>
      </c>
      <c r="G19" s="288">
        <f t="shared" si="4"/>
        <v>4475000</v>
      </c>
      <c r="H19" s="288">
        <f t="shared" si="4"/>
        <v>17000000</v>
      </c>
      <c r="I19" s="288">
        <f t="shared" si="4"/>
        <v>107532000</v>
      </c>
      <c r="J19" s="288">
        <f t="shared" si="4"/>
        <v>2572000</v>
      </c>
      <c r="K19" s="288">
        <f t="shared" si="4"/>
        <v>0</v>
      </c>
      <c r="L19" s="288">
        <f t="shared" si="4"/>
        <v>0</v>
      </c>
      <c r="M19" s="288">
        <f t="shared" si="4"/>
        <v>0</v>
      </c>
      <c r="N19" s="288">
        <f t="shared" si="4"/>
        <v>11256000</v>
      </c>
      <c r="O19" s="288">
        <f t="shared" si="4"/>
        <v>8000000</v>
      </c>
      <c r="P19" s="285">
        <f t="shared" si="0"/>
        <v>228609000</v>
      </c>
      <c r="Q19" s="288">
        <f>SUM(Q17:Q18)</f>
        <v>0</v>
      </c>
      <c r="R19" s="288">
        <f>SUM(R17:R18)</f>
        <v>0</v>
      </c>
      <c r="S19" s="285">
        <f t="shared" si="1"/>
        <v>0</v>
      </c>
      <c r="T19" s="285">
        <f>P19+S19</f>
        <v>228609000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T2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8.875" style="19" customWidth="1"/>
    <col min="4" max="4" width="8.75390625" style="19" bestFit="1" customWidth="1"/>
    <col min="5" max="6" width="5.75390625" style="19" bestFit="1" customWidth="1"/>
    <col min="7" max="7" width="7.875" style="19" bestFit="1" customWidth="1"/>
    <col min="8" max="12" width="5.75390625" style="19" bestFit="1" customWidth="1"/>
    <col min="13" max="13" width="5.625" style="19" customWidth="1"/>
    <col min="14" max="15" width="5.75390625" style="19" bestFit="1" customWidth="1"/>
    <col min="16" max="16" width="9.625" style="30" bestFit="1" customWidth="1"/>
    <col min="17" max="18" width="5.625" style="19" customWidth="1"/>
    <col min="19" max="19" width="5.75390625" style="30" bestFit="1" customWidth="1"/>
    <col min="20" max="20" width="9.625" style="30" bestFit="1" customWidth="1"/>
    <col min="21" max="16384" width="9.125" style="19" customWidth="1"/>
  </cols>
  <sheetData>
    <row r="1" ht="11.25">
      <c r="A1" s="19" t="s">
        <v>756</v>
      </c>
    </row>
    <row r="2" spans="1:19" ht="11.25">
      <c r="A2" s="19" t="s">
        <v>1017</v>
      </c>
      <c r="S2" s="19" t="s">
        <v>798</v>
      </c>
    </row>
    <row r="3" spans="1:20" ht="12.75" customHeight="1">
      <c r="A3" s="423" t="s">
        <v>66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12.75" customHeight="1">
      <c r="A4" s="423" t="s">
        <v>857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</row>
    <row r="5" spans="4:19" ht="12.75" customHeight="1">
      <c r="D5" s="423"/>
      <c r="E5" s="423"/>
      <c r="F5" s="423"/>
      <c r="G5" s="423"/>
      <c r="H5" s="423"/>
      <c r="I5" s="50"/>
      <c r="J5" s="50"/>
      <c r="K5" s="50"/>
      <c r="M5" s="423"/>
      <c r="N5" s="423"/>
      <c r="O5" s="423"/>
      <c r="P5" s="423"/>
      <c r="Q5" s="423"/>
      <c r="R5" s="423"/>
      <c r="S5" s="19"/>
    </row>
    <row r="7" spans="1:20" ht="11.25">
      <c r="A7" s="52"/>
      <c r="B7" s="52" t="s">
        <v>72</v>
      </c>
      <c r="C7" s="52" t="s">
        <v>73</v>
      </c>
      <c r="D7" s="52" t="s">
        <v>74</v>
      </c>
      <c r="E7" s="52" t="s">
        <v>75</v>
      </c>
      <c r="F7" s="424" t="s">
        <v>76</v>
      </c>
      <c r="G7" s="426"/>
      <c r="H7" s="426"/>
      <c r="I7" s="426"/>
      <c r="J7" s="425"/>
      <c r="K7" s="52" t="s">
        <v>77</v>
      </c>
      <c r="L7" s="52" t="s">
        <v>78</v>
      </c>
      <c r="M7" s="424" t="s">
        <v>79</v>
      </c>
      <c r="N7" s="426"/>
      <c r="O7" s="425"/>
      <c r="P7" s="53" t="s">
        <v>80</v>
      </c>
      <c r="Q7" s="52" t="s">
        <v>81</v>
      </c>
      <c r="R7" s="52" t="s">
        <v>333</v>
      </c>
      <c r="S7" s="53" t="s">
        <v>83</v>
      </c>
      <c r="T7" s="53" t="s">
        <v>84</v>
      </c>
    </row>
    <row r="8" spans="1:20" s="43" customFormat="1" ht="11.25" customHeight="1">
      <c r="A8" s="40"/>
      <c r="B8" s="40"/>
      <c r="C8" s="40"/>
      <c r="D8" s="40"/>
      <c r="E8" s="40"/>
      <c r="F8" s="429" t="s">
        <v>44</v>
      </c>
      <c r="G8" s="429"/>
      <c r="H8" s="429"/>
      <c r="I8" s="429"/>
      <c r="J8" s="429"/>
      <c r="K8" s="40"/>
      <c r="L8" s="40"/>
      <c r="M8" s="429" t="s">
        <v>45</v>
      </c>
      <c r="N8" s="429"/>
      <c r="O8" s="429"/>
      <c r="P8" s="42"/>
      <c r="Q8" s="40"/>
      <c r="R8" s="40"/>
      <c r="S8" s="42"/>
      <c r="T8" s="42"/>
    </row>
    <row r="9" spans="1:20" s="45" customFormat="1" ht="102">
      <c r="A9" s="41" t="s">
        <v>13</v>
      </c>
      <c r="B9" s="192" t="s">
        <v>27</v>
      </c>
      <c r="C9" s="192" t="s">
        <v>46</v>
      </c>
      <c r="D9" s="192" t="s">
        <v>28</v>
      </c>
      <c r="E9" s="192" t="s">
        <v>47</v>
      </c>
      <c r="F9" s="192" t="s">
        <v>62</v>
      </c>
      <c r="G9" s="192" t="s">
        <v>664</v>
      </c>
      <c r="H9" s="192" t="s">
        <v>48</v>
      </c>
      <c r="I9" s="192" t="s">
        <v>665</v>
      </c>
      <c r="J9" s="192" t="s">
        <v>49</v>
      </c>
      <c r="K9" s="192" t="s">
        <v>61</v>
      </c>
      <c r="L9" s="192" t="s">
        <v>50</v>
      </c>
      <c r="M9" s="192" t="s">
        <v>667</v>
      </c>
      <c r="N9" s="192" t="s">
        <v>51</v>
      </c>
      <c r="O9" s="192" t="s">
        <v>52</v>
      </c>
      <c r="P9" s="193" t="s">
        <v>63</v>
      </c>
      <c r="Q9" s="192" t="s">
        <v>53</v>
      </c>
      <c r="R9" s="192" t="s">
        <v>612</v>
      </c>
      <c r="S9" s="193" t="s">
        <v>64</v>
      </c>
      <c r="T9" s="193" t="s">
        <v>54</v>
      </c>
    </row>
    <row r="10" spans="1:20" s="45" customFormat="1" ht="22.5">
      <c r="A10" s="41"/>
      <c r="B10" s="41" t="s">
        <v>43</v>
      </c>
      <c r="C10" s="41" t="s">
        <v>43</v>
      </c>
      <c r="D10" s="41" t="s">
        <v>43</v>
      </c>
      <c r="E10" s="41" t="s">
        <v>43</v>
      </c>
      <c r="F10" s="41" t="s">
        <v>43</v>
      </c>
      <c r="G10" s="41" t="s">
        <v>43</v>
      </c>
      <c r="H10" s="41" t="s">
        <v>43</v>
      </c>
      <c r="I10" s="41" t="s">
        <v>43</v>
      </c>
      <c r="J10" s="41" t="s">
        <v>43</v>
      </c>
      <c r="K10" s="41" t="s">
        <v>43</v>
      </c>
      <c r="L10" s="41" t="s">
        <v>43</v>
      </c>
      <c r="M10" s="41" t="s">
        <v>43</v>
      </c>
      <c r="N10" s="41" t="s">
        <v>43</v>
      </c>
      <c r="O10" s="41" t="s">
        <v>43</v>
      </c>
      <c r="P10" s="44" t="s">
        <v>43</v>
      </c>
      <c r="Q10" s="41" t="s">
        <v>43</v>
      </c>
      <c r="R10" s="41" t="s">
        <v>43</v>
      </c>
      <c r="S10" s="41" t="s">
        <v>43</v>
      </c>
      <c r="T10" s="44" t="s">
        <v>43</v>
      </c>
    </row>
    <row r="11" spans="1:20" ht="11.25">
      <c r="A11" s="18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146597000</v>
      </c>
      <c r="C16" s="22">
        <v>41781000</v>
      </c>
      <c r="D16" s="22">
        <v>76190000</v>
      </c>
      <c r="E16" s="22"/>
      <c r="F16" s="22"/>
      <c r="G16" s="22">
        <v>2000000</v>
      </c>
      <c r="H16" s="22"/>
      <c r="I16" s="22"/>
      <c r="J16" s="22"/>
      <c r="K16" s="22"/>
      <c r="L16" s="22"/>
      <c r="M16" s="22"/>
      <c r="N16" s="22"/>
      <c r="O16" s="22"/>
      <c r="P16" s="21">
        <f>B16+C16+D16+E16+F16+G16+H16+I16+J16+K16+L16+M16+N16+O16</f>
        <v>266568000</v>
      </c>
      <c r="Q16" s="22">
        <v>0</v>
      </c>
      <c r="R16" s="22">
        <v>0</v>
      </c>
      <c r="S16" s="22">
        <f t="shared" si="1"/>
        <v>0</v>
      </c>
      <c r="T16" s="21">
        <f t="shared" si="2"/>
        <v>266568000</v>
      </c>
    </row>
    <row r="17" spans="1:20" s="49" customFormat="1" ht="22.5">
      <c r="A17" s="51" t="s">
        <v>58</v>
      </c>
      <c r="B17" s="61">
        <f>SUM(B11:B16)</f>
        <v>146597000</v>
      </c>
      <c r="C17" s="61">
        <f aca="true" t="shared" si="3" ref="C17:O17">SUM(C11:C16)</f>
        <v>41781000</v>
      </c>
      <c r="D17" s="61">
        <f t="shared" si="3"/>
        <v>76190000</v>
      </c>
      <c r="E17" s="61">
        <f t="shared" si="3"/>
        <v>0</v>
      </c>
      <c r="F17" s="61">
        <f t="shared" si="3"/>
        <v>0</v>
      </c>
      <c r="G17" s="61">
        <f t="shared" si="3"/>
        <v>2000000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1">
        <f t="shared" si="3"/>
        <v>0</v>
      </c>
      <c r="L17" s="61">
        <f t="shared" si="3"/>
        <v>0</v>
      </c>
      <c r="M17" s="61">
        <f t="shared" si="3"/>
        <v>0</v>
      </c>
      <c r="N17" s="61">
        <f t="shared" si="3"/>
        <v>0</v>
      </c>
      <c r="O17" s="61">
        <f t="shared" si="3"/>
        <v>0</v>
      </c>
      <c r="P17" s="21">
        <f>B17+C17+D17+E17+F17+G17+H17+I17+J17+K17+L17+M17+N17+O17</f>
        <v>266568000</v>
      </c>
      <c r="Q17" s="61">
        <f>SUM(Q11:Q16)</f>
        <v>0</v>
      </c>
      <c r="R17" s="61">
        <f>SUM(R11:R16)</f>
        <v>0</v>
      </c>
      <c r="S17" s="21">
        <f t="shared" si="1"/>
        <v>0</v>
      </c>
      <c r="T17" s="21">
        <f>P17+S17</f>
        <v>266568000</v>
      </c>
    </row>
    <row r="18" spans="1:20" s="48" customFormat="1" ht="11.25">
      <c r="A18" s="4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21">
        <f t="shared" si="0"/>
        <v>0</v>
      </c>
      <c r="Q18" s="36">
        <v>0</v>
      </c>
      <c r="R18" s="36"/>
      <c r="S18" s="22"/>
      <c r="T18" s="21">
        <f t="shared" si="2"/>
        <v>0</v>
      </c>
    </row>
    <row r="19" spans="1:20" s="49" customFormat="1" ht="11.25">
      <c r="A19" s="47" t="s">
        <v>24</v>
      </c>
      <c r="B19" s="61">
        <f aca="true" t="shared" si="4" ref="B19:O19">SUM(B17:B18)</f>
        <v>146597000</v>
      </c>
      <c r="C19" s="61">
        <f t="shared" si="4"/>
        <v>41781000</v>
      </c>
      <c r="D19" s="61">
        <f t="shared" si="4"/>
        <v>76190000</v>
      </c>
      <c r="E19" s="61">
        <f t="shared" si="4"/>
        <v>0</v>
      </c>
      <c r="F19" s="61">
        <f t="shared" si="4"/>
        <v>0</v>
      </c>
      <c r="G19" s="61">
        <f t="shared" si="4"/>
        <v>2000000</v>
      </c>
      <c r="H19" s="61">
        <f t="shared" si="4"/>
        <v>0</v>
      </c>
      <c r="I19" s="61">
        <f t="shared" si="4"/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21">
        <f t="shared" si="0"/>
        <v>266568000</v>
      </c>
      <c r="Q19" s="61">
        <f>SUM(Q17:Q18)</f>
        <v>0</v>
      </c>
      <c r="R19" s="61">
        <f>SUM(R17:R18)</f>
        <v>0</v>
      </c>
      <c r="S19" s="21">
        <f t="shared" si="1"/>
        <v>0</v>
      </c>
      <c r="T19" s="21">
        <f>P19+S19</f>
        <v>266568000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R5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7"/>
  <sheetViews>
    <sheetView zoomScalePageLayoutView="0" workbookViewId="0" topLeftCell="A1">
      <selection activeCell="D257" sqref="D257"/>
    </sheetView>
  </sheetViews>
  <sheetFormatPr defaultColWidth="2.75390625" defaultRowHeight="12.75"/>
  <cols>
    <col min="1" max="1" width="4.125" style="229" customWidth="1"/>
    <col min="2" max="2" width="58.875" style="62" customWidth="1"/>
    <col min="3" max="3" width="8.25390625" style="62" bestFit="1" customWidth="1"/>
    <col min="4" max="4" width="14.125" style="301" customWidth="1"/>
    <col min="5" max="191" width="9.125" style="62" customWidth="1"/>
    <col min="192" max="16384" width="2.75390625" style="62" customWidth="1"/>
  </cols>
  <sheetData>
    <row r="1" spans="1:4" ht="12.75">
      <c r="A1" s="260" t="s">
        <v>1017</v>
      </c>
      <c r="D1" s="294" t="s">
        <v>668</v>
      </c>
    </row>
    <row r="2" spans="1:4" ht="12.75">
      <c r="A2" s="260"/>
      <c r="D2" s="294"/>
    </row>
    <row r="3" spans="1:4" ht="12.75">
      <c r="A3" s="430" t="s">
        <v>506</v>
      </c>
      <c r="B3" s="430"/>
      <c r="C3" s="430"/>
      <c r="D3" s="430"/>
    </row>
    <row r="5" spans="1:4" s="63" customFormat="1" ht="22.5" customHeight="1">
      <c r="A5" s="231" t="s">
        <v>93</v>
      </c>
      <c r="B5" s="232" t="s">
        <v>94</v>
      </c>
      <c r="C5" s="68" t="s">
        <v>95</v>
      </c>
      <c r="D5" s="351" t="s">
        <v>1094</v>
      </c>
    </row>
    <row r="6" spans="1:4" ht="12.75">
      <c r="A6" s="233" t="s">
        <v>96</v>
      </c>
      <c r="B6" s="70" t="s">
        <v>97</v>
      </c>
      <c r="C6" s="70" t="s">
        <v>98</v>
      </c>
      <c r="D6" s="295" t="s">
        <v>99</v>
      </c>
    </row>
    <row r="7" spans="1:4" ht="12.75" customHeight="1">
      <c r="A7" s="234" t="s">
        <v>100</v>
      </c>
      <c r="B7" s="70" t="s">
        <v>101</v>
      </c>
      <c r="C7" s="71" t="s">
        <v>102</v>
      </c>
      <c r="D7" s="296">
        <v>40048410</v>
      </c>
    </row>
    <row r="8" spans="1:4" ht="12.75" customHeight="1">
      <c r="A8" s="234" t="s">
        <v>103</v>
      </c>
      <c r="B8" s="70" t="s">
        <v>104</v>
      </c>
      <c r="C8" s="72" t="s">
        <v>105</v>
      </c>
      <c r="D8" s="296"/>
    </row>
    <row r="9" spans="1:4" ht="12.75" customHeight="1">
      <c r="A9" s="234" t="s">
        <v>106</v>
      </c>
      <c r="B9" s="70" t="s">
        <v>107</v>
      </c>
      <c r="C9" s="72" t="s">
        <v>108</v>
      </c>
      <c r="D9" s="296"/>
    </row>
    <row r="10" spans="1:4" ht="12.75" customHeight="1">
      <c r="A10" s="234" t="s">
        <v>109</v>
      </c>
      <c r="B10" s="73" t="s">
        <v>110</v>
      </c>
      <c r="C10" s="72" t="s">
        <v>111</v>
      </c>
      <c r="D10" s="296">
        <v>201000</v>
      </c>
    </row>
    <row r="11" spans="1:4" ht="12.75" customHeight="1">
      <c r="A11" s="234" t="s">
        <v>112</v>
      </c>
      <c r="B11" s="73" t="s">
        <v>113</v>
      </c>
      <c r="C11" s="72" t="s">
        <v>114</v>
      </c>
      <c r="D11" s="296"/>
    </row>
    <row r="12" spans="1:4" ht="12.75" customHeight="1">
      <c r="A12" s="234" t="s">
        <v>115</v>
      </c>
      <c r="B12" s="73" t="s">
        <v>116</v>
      </c>
      <c r="C12" s="72" t="s">
        <v>117</v>
      </c>
      <c r="D12" s="296">
        <v>1331000</v>
      </c>
    </row>
    <row r="13" spans="1:4" ht="12.75" customHeight="1">
      <c r="A13" s="234" t="s">
        <v>118</v>
      </c>
      <c r="B13" s="73" t="s">
        <v>119</v>
      </c>
      <c r="C13" s="72" t="s">
        <v>120</v>
      </c>
      <c r="D13" s="296">
        <v>2233000</v>
      </c>
    </row>
    <row r="14" spans="1:4" ht="12.75" customHeight="1">
      <c r="A14" s="234" t="s">
        <v>121</v>
      </c>
      <c r="B14" s="73" t="s">
        <v>122</v>
      </c>
      <c r="C14" s="72" t="s">
        <v>123</v>
      </c>
      <c r="D14" s="296"/>
    </row>
    <row r="15" spans="1:4" ht="12.75" customHeight="1">
      <c r="A15" s="234" t="s">
        <v>124</v>
      </c>
      <c r="B15" s="73" t="s">
        <v>125</v>
      </c>
      <c r="C15" s="72" t="s">
        <v>126</v>
      </c>
      <c r="D15" s="296">
        <v>1349000</v>
      </c>
    </row>
    <row r="16" spans="1:4" ht="12.75" customHeight="1">
      <c r="A16" s="234" t="s">
        <v>127</v>
      </c>
      <c r="B16" s="73" t="s">
        <v>128</v>
      </c>
      <c r="C16" s="72" t="s">
        <v>129</v>
      </c>
      <c r="D16" s="296">
        <v>180000</v>
      </c>
    </row>
    <row r="17" spans="1:4" ht="12.75" customHeight="1">
      <c r="A17" s="234" t="s">
        <v>130</v>
      </c>
      <c r="B17" s="73" t="s">
        <v>131</v>
      </c>
      <c r="C17" s="72" t="s">
        <v>132</v>
      </c>
      <c r="D17" s="296"/>
    </row>
    <row r="18" spans="1:4" s="64" customFormat="1" ht="12.75" customHeight="1">
      <c r="A18" s="234" t="s">
        <v>133</v>
      </c>
      <c r="B18" s="73" t="s">
        <v>134</v>
      </c>
      <c r="C18" s="72" t="s">
        <v>135</v>
      </c>
      <c r="D18" s="296"/>
    </row>
    <row r="19" spans="1:4" s="64" customFormat="1" ht="12.75" customHeight="1">
      <c r="A19" s="234" t="s">
        <v>136</v>
      </c>
      <c r="B19" s="73" t="s">
        <v>137</v>
      </c>
      <c r="C19" s="72" t="s">
        <v>138</v>
      </c>
      <c r="D19" s="296">
        <v>2271000</v>
      </c>
    </row>
    <row r="20" spans="1:4" s="236" customFormat="1" ht="12.75" customHeight="1">
      <c r="A20" s="235" t="s">
        <v>139</v>
      </c>
      <c r="B20" s="75" t="s">
        <v>140</v>
      </c>
      <c r="C20" s="76" t="s">
        <v>141</v>
      </c>
      <c r="D20" s="296">
        <f>SUM(D7:D19)</f>
        <v>47613410</v>
      </c>
    </row>
    <row r="21" spans="1:4" ht="12.75" customHeight="1">
      <c r="A21" s="234" t="s">
        <v>142</v>
      </c>
      <c r="B21" s="73" t="s">
        <v>143</v>
      </c>
      <c r="C21" s="72" t="s">
        <v>144</v>
      </c>
      <c r="D21" s="296">
        <v>24161997</v>
      </c>
    </row>
    <row r="22" spans="1:4" ht="25.5">
      <c r="A22" s="234" t="s">
        <v>145</v>
      </c>
      <c r="B22" s="73" t="s">
        <v>146</v>
      </c>
      <c r="C22" s="72" t="s">
        <v>147</v>
      </c>
      <c r="D22" s="296">
        <v>180000</v>
      </c>
    </row>
    <row r="23" spans="1:4" ht="12.75" customHeight="1">
      <c r="A23" s="234" t="s">
        <v>148</v>
      </c>
      <c r="B23" s="70" t="s">
        <v>149</v>
      </c>
      <c r="C23" s="72" t="s">
        <v>150</v>
      </c>
      <c r="D23" s="296">
        <v>14850968</v>
      </c>
    </row>
    <row r="24" spans="1:4" s="65" customFormat="1" ht="12.75" customHeight="1">
      <c r="A24" s="235" t="s">
        <v>151</v>
      </c>
      <c r="B24" s="75" t="s">
        <v>152</v>
      </c>
      <c r="C24" s="76" t="s">
        <v>153</v>
      </c>
      <c r="D24" s="296">
        <f>SUM(D21:D23)</f>
        <v>39192965</v>
      </c>
    </row>
    <row r="25" spans="1:4" s="65" customFormat="1" ht="12.75" customHeight="1">
      <c r="A25" s="235" t="s">
        <v>154</v>
      </c>
      <c r="B25" s="75" t="s">
        <v>155</v>
      </c>
      <c r="C25" s="76" t="s">
        <v>72</v>
      </c>
      <c r="D25" s="297">
        <f>D20+D24</f>
        <v>86806375</v>
      </c>
    </row>
    <row r="26" spans="1:4" s="65" customFormat="1" ht="12.75" customHeight="1">
      <c r="A26" s="235" t="s">
        <v>156</v>
      </c>
      <c r="B26" s="75" t="s">
        <v>157</v>
      </c>
      <c r="C26" s="76" t="s">
        <v>73</v>
      </c>
      <c r="D26" s="297">
        <v>25911416</v>
      </c>
    </row>
    <row r="27" spans="1:4" ht="12.75" customHeight="1">
      <c r="A27" s="234" t="s">
        <v>158</v>
      </c>
      <c r="B27" s="73" t="s">
        <v>159</v>
      </c>
      <c r="C27" s="72" t="s">
        <v>160</v>
      </c>
      <c r="D27" s="296">
        <v>40000</v>
      </c>
    </row>
    <row r="28" spans="1:4" ht="12.75" customHeight="1">
      <c r="A28" s="234" t="s">
        <v>161</v>
      </c>
      <c r="B28" s="73" t="s">
        <v>162</v>
      </c>
      <c r="C28" s="72" t="s">
        <v>163</v>
      </c>
      <c r="D28" s="296">
        <v>4394389</v>
      </c>
    </row>
    <row r="29" spans="1:4" ht="12.75" customHeight="1">
      <c r="A29" s="234" t="s">
        <v>164</v>
      </c>
      <c r="B29" s="73" t="s">
        <v>165</v>
      </c>
      <c r="C29" s="72" t="s">
        <v>166</v>
      </c>
      <c r="D29" s="296"/>
    </row>
    <row r="30" spans="1:4" ht="12.75" customHeight="1">
      <c r="A30" s="235" t="s">
        <v>167</v>
      </c>
      <c r="B30" s="75" t="s">
        <v>168</v>
      </c>
      <c r="C30" s="76" t="s">
        <v>169</v>
      </c>
      <c r="D30" s="296">
        <f>SUM(D27:D29)</f>
        <v>4434389</v>
      </c>
    </row>
    <row r="31" spans="1:4" ht="12.75" customHeight="1">
      <c r="A31" s="234" t="s">
        <v>170</v>
      </c>
      <c r="B31" s="73" t="s">
        <v>171</v>
      </c>
      <c r="C31" s="72" t="s">
        <v>172</v>
      </c>
      <c r="D31" s="296">
        <v>1359000</v>
      </c>
    </row>
    <row r="32" spans="1:4" ht="12.75" customHeight="1">
      <c r="A32" s="234" t="s">
        <v>173</v>
      </c>
      <c r="B32" s="73" t="s">
        <v>174</v>
      </c>
      <c r="C32" s="72" t="s">
        <v>175</v>
      </c>
      <c r="D32" s="296">
        <v>1200000</v>
      </c>
    </row>
    <row r="33" spans="1:4" ht="12.75" customHeight="1">
      <c r="A33" s="235" t="s">
        <v>176</v>
      </c>
      <c r="B33" s="75" t="s">
        <v>177</v>
      </c>
      <c r="C33" s="76" t="s">
        <v>178</v>
      </c>
      <c r="D33" s="296">
        <f>SUM(D31:D32)</f>
        <v>2559000</v>
      </c>
    </row>
    <row r="34" spans="1:4" ht="12.75" customHeight="1">
      <c r="A34" s="234" t="s">
        <v>179</v>
      </c>
      <c r="B34" s="73" t="s">
        <v>180</v>
      </c>
      <c r="C34" s="72" t="s">
        <v>181</v>
      </c>
      <c r="D34" s="296">
        <v>2872000</v>
      </c>
    </row>
    <row r="35" spans="1:4" ht="12.75" customHeight="1">
      <c r="A35" s="234" t="s">
        <v>182</v>
      </c>
      <c r="B35" s="73" t="s">
        <v>183</v>
      </c>
      <c r="C35" s="72" t="s">
        <v>184</v>
      </c>
      <c r="D35" s="296"/>
    </row>
    <row r="36" spans="1:4" ht="12.75" customHeight="1">
      <c r="A36" s="234" t="s">
        <v>185</v>
      </c>
      <c r="B36" s="73" t="s">
        <v>186</v>
      </c>
      <c r="C36" s="72" t="s">
        <v>187</v>
      </c>
      <c r="D36" s="296">
        <v>12212000</v>
      </c>
    </row>
    <row r="37" spans="1:4" ht="12.75" customHeight="1">
      <c r="A37" s="234" t="s">
        <v>188</v>
      </c>
      <c r="B37" s="73" t="s">
        <v>189</v>
      </c>
      <c r="C37" s="72" t="s">
        <v>190</v>
      </c>
      <c r="D37" s="296">
        <v>3797079</v>
      </c>
    </row>
    <row r="38" spans="1:4" ht="12.75" customHeight="1">
      <c r="A38" s="234" t="s">
        <v>191</v>
      </c>
      <c r="B38" s="77" t="s">
        <v>192</v>
      </c>
      <c r="C38" s="72" t="s">
        <v>193</v>
      </c>
      <c r="D38" s="296">
        <v>627268</v>
      </c>
    </row>
    <row r="39" spans="1:4" ht="12.75" customHeight="1">
      <c r="A39" s="234" t="s">
        <v>194</v>
      </c>
      <c r="B39" s="70" t="s">
        <v>195</v>
      </c>
      <c r="C39" s="72" t="s">
        <v>196</v>
      </c>
      <c r="D39" s="296"/>
    </row>
    <row r="40" spans="1:4" ht="12.75" customHeight="1">
      <c r="A40" s="234" t="s">
        <v>197</v>
      </c>
      <c r="B40" s="73" t="s">
        <v>198</v>
      </c>
      <c r="C40" s="72" t="s">
        <v>199</v>
      </c>
      <c r="D40" s="296">
        <v>71502837</v>
      </c>
    </row>
    <row r="41" spans="1:4" ht="12.75" customHeight="1">
      <c r="A41" s="235" t="s">
        <v>200</v>
      </c>
      <c r="B41" s="75" t="s">
        <v>201</v>
      </c>
      <c r="C41" s="76" t="s">
        <v>202</v>
      </c>
      <c r="D41" s="296">
        <f>SUM(D34:D40)</f>
        <v>91011184</v>
      </c>
    </row>
    <row r="42" spans="1:4" ht="12.75" customHeight="1">
      <c r="A42" s="234" t="s">
        <v>203</v>
      </c>
      <c r="B42" s="73" t="s">
        <v>204</v>
      </c>
      <c r="C42" s="72" t="s">
        <v>205</v>
      </c>
      <c r="D42" s="296">
        <v>900000</v>
      </c>
    </row>
    <row r="43" spans="1:4" ht="12.75" customHeight="1">
      <c r="A43" s="234" t="s">
        <v>206</v>
      </c>
      <c r="B43" s="73" t="s">
        <v>207</v>
      </c>
      <c r="C43" s="72" t="s">
        <v>208</v>
      </c>
      <c r="D43" s="296">
        <v>3900528</v>
      </c>
    </row>
    <row r="44" spans="1:4" ht="12.75" customHeight="1">
      <c r="A44" s="235" t="s">
        <v>209</v>
      </c>
      <c r="B44" s="75" t="s">
        <v>210</v>
      </c>
      <c r="C44" s="76" t="s">
        <v>211</v>
      </c>
      <c r="D44" s="296">
        <f>SUM(D42:D43)</f>
        <v>4800528</v>
      </c>
    </row>
    <row r="45" spans="1:4" ht="12.75" customHeight="1">
      <c r="A45" s="234" t="s">
        <v>212</v>
      </c>
      <c r="B45" s="73" t="s">
        <v>213</v>
      </c>
      <c r="C45" s="72" t="s">
        <v>214</v>
      </c>
      <c r="D45" s="296">
        <v>17226322</v>
      </c>
    </row>
    <row r="46" spans="1:4" ht="12.75" customHeight="1">
      <c r="A46" s="234" t="s">
        <v>215</v>
      </c>
      <c r="B46" s="73" t="s">
        <v>216</v>
      </c>
      <c r="C46" s="72" t="s">
        <v>217</v>
      </c>
      <c r="D46" s="296">
        <v>26550182</v>
      </c>
    </row>
    <row r="47" spans="1:4" ht="12.75" customHeight="1">
      <c r="A47" s="234" t="s">
        <v>218</v>
      </c>
      <c r="B47" s="73" t="s">
        <v>219</v>
      </c>
      <c r="C47" s="72" t="s">
        <v>220</v>
      </c>
      <c r="D47" s="296">
        <v>35000000</v>
      </c>
    </row>
    <row r="48" spans="1:4" ht="12.75" customHeight="1">
      <c r="A48" s="234" t="s">
        <v>221</v>
      </c>
      <c r="B48" s="73" t="s">
        <v>222</v>
      </c>
      <c r="C48" s="72" t="s">
        <v>223</v>
      </c>
      <c r="D48" s="296">
        <v>50000</v>
      </c>
    </row>
    <row r="49" spans="1:4" ht="12.75" customHeight="1">
      <c r="A49" s="234" t="s">
        <v>224</v>
      </c>
      <c r="B49" s="73" t="s">
        <v>225</v>
      </c>
      <c r="C49" s="72" t="s">
        <v>226</v>
      </c>
      <c r="D49" s="296">
        <v>32726068</v>
      </c>
    </row>
    <row r="50" spans="1:4" ht="12.75" customHeight="1">
      <c r="A50" s="235" t="s">
        <v>227</v>
      </c>
      <c r="B50" s="75" t="s">
        <v>228</v>
      </c>
      <c r="C50" s="76" t="s">
        <v>229</v>
      </c>
      <c r="D50" s="296">
        <f>SUM(D45:D49)</f>
        <v>111552572</v>
      </c>
    </row>
    <row r="51" spans="1:4" s="65" customFormat="1" ht="12.75" customHeight="1">
      <c r="A51" s="235" t="s">
        <v>230</v>
      </c>
      <c r="B51" s="75" t="s">
        <v>231</v>
      </c>
      <c r="C51" s="76" t="s">
        <v>74</v>
      </c>
      <c r="D51" s="297">
        <f>D30+D33+D41+D44+D50</f>
        <v>214357673</v>
      </c>
    </row>
    <row r="52" spans="1:4" ht="12.75" customHeight="1">
      <c r="A52" s="234" t="s">
        <v>232</v>
      </c>
      <c r="B52" s="78" t="s">
        <v>233</v>
      </c>
      <c r="C52" s="72" t="s">
        <v>234</v>
      </c>
      <c r="D52" s="296"/>
    </row>
    <row r="53" spans="1:4" ht="12.75" customHeight="1">
      <c r="A53" s="234" t="s">
        <v>235</v>
      </c>
      <c r="B53" s="78" t="s">
        <v>236</v>
      </c>
      <c r="C53" s="72" t="s">
        <v>237</v>
      </c>
      <c r="D53" s="296">
        <v>7012505</v>
      </c>
    </row>
    <row r="54" spans="1:4" ht="12.75" customHeight="1">
      <c r="A54" s="234" t="s">
        <v>238</v>
      </c>
      <c r="B54" s="79" t="s">
        <v>239</v>
      </c>
      <c r="C54" s="72" t="s">
        <v>240</v>
      </c>
      <c r="D54" s="296"/>
    </row>
    <row r="55" spans="1:4" ht="12.75" customHeight="1">
      <c r="A55" s="234" t="s">
        <v>241</v>
      </c>
      <c r="B55" s="79" t="s">
        <v>242</v>
      </c>
      <c r="C55" s="72" t="s">
        <v>243</v>
      </c>
      <c r="D55" s="296"/>
    </row>
    <row r="56" spans="1:4" ht="12.75" customHeight="1">
      <c r="A56" s="234" t="s">
        <v>244</v>
      </c>
      <c r="B56" s="79" t="s">
        <v>245</v>
      </c>
      <c r="C56" s="72" t="s">
        <v>246</v>
      </c>
      <c r="D56" s="296"/>
    </row>
    <row r="57" spans="1:4" ht="12.75" customHeight="1">
      <c r="A57" s="234" t="s">
        <v>247</v>
      </c>
      <c r="B57" s="78" t="s">
        <v>248</v>
      </c>
      <c r="C57" s="72" t="s">
        <v>249</v>
      </c>
      <c r="D57" s="296"/>
    </row>
    <row r="58" spans="1:4" ht="12.75" customHeight="1">
      <c r="A58" s="234" t="s">
        <v>250</v>
      </c>
      <c r="B58" s="78" t="s">
        <v>251</v>
      </c>
      <c r="C58" s="72" t="s">
        <v>252</v>
      </c>
      <c r="D58" s="296">
        <v>2300000</v>
      </c>
    </row>
    <row r="59" spans="1:4" ht="12.75" customHeight="1">
      <c r="A59" s="234" t="s">
        <v>253</v>
      </c>
      <c r="B59" s="78" t="s">
        <v>254</v>
      </c>
      <c r="C59" s="72" t="s">
        <v>255</v>
      </c>
      <c r="D59" s="296">
        <v>106541000</v>
      </c>
    </row>
    <row r="60" spans="1:4" s="65" customFormat="1" ht="12.75" customHeight="1">
      <c r="A60" s="235" t="s">
        <v>256</v>
      </c>
      <c r="B60" s="80" t="s">
        <v>257</v>
      </c>
      <c r="C60" s="76" t="s">
        <v>75</v>
      </c>
      <c r="D60" s="297">
        <f>SUM(D52:D59)</f>
        <v>115853505</v>
      </c>
    </row>
    <row r="61" spans="1:4" ht="12.75" customHeight="1">
      <c r="A61" s="234" t="s">
        <v>258</v>
      </c>
      <c r="B61" s="78" t="s">
        <v>259</v>
      </c>
      <c r="C61" s="72" t="s">
        <v>260</v>
      </c>
      <c r="D61" s="296"/>
    </row>
    <row r="62" spans="1:4" ht="12.75" customHeight="1">
      <c r="A62" s="234">
        <v>56</v>
      </c>
      <c r="B62" s="78" t="s">
        <v>706</v>
      </c>
      <c r="C62" s="72" t="s">
        <v>707</v>
      </c>
      <c r="D62" s="296">
        <v>1806264</v>
      </c>
    </row>
    <row r="63" spans="1:4" ht="12.75" customHeight="1">
      <c r="A63" s="234">
        <v>57</v>
      </c>
      <c r="B63" s="78" t="s">
        <v>708</v>
      </c>
      <c r="C63" s="72" t="s">
        <v>709</v>
      </c>
      <c r="D63" s="296"/>
    </row>
    <row r="64" spans="1:4" ht="12.75" customHeight="1">
      <c r="A64" s="234">
        <v>58</v>
      </c>
      <c r="B64" s="237" t="s">
        <v>894</v>
      </c>
      <c r="C64" s="238" t="s">
        <v>710</v>
      </c>
      <c r="D64" s="298"/>
    </row>
    <row r="65" spans="1:4" ht="12.75" customHeight="1">
      <c r="A65" s="234">
        <v>59</v>
      </c>
      <c r="B65" s="239" t="s">
        <v>62</v>
      </c>
      <c r="C65" s="240" t="s">
        <v>261</v>
      </c>
      <c r="D65" s="299">
        <f>SUM(D62:D64)</f>
        <v>1806264</v>
      </c>
    </row>
    <row r="66" spans="1:4" ht="26.25" customHeight="1">
      <c r="A66" s="234">
        <v>60</v>
      </c>
      <c r="B66" s="239" t="s">
        <v>262</v>
      </c>
      <c r="C66" s="240" t="s">
        <v>263</v>
      </c>
      <c r="D66" s="299"/>
    </row>
    <row r="67" spans="1:4" ht="25.5" customHeight="1">
      <c r="A67" s="234">
        <v>61</v>
      </c>
      <c r="B67" s="241" t="s">
        <v>264</v>
      </c>
      <c r="C67" s="242" t="s">
        <v>265</v>
      </c>
      <c r="D67" s="300"/>
    </row>
    <row r="68" spans="1:4" ht="26.25" customHeight="1">
      <c r="A68" s="234">
        <v>62</v>
      </c>
      <c r="B68" s="78" t="s">
        <v>266</v>
      </c>
      <c r="C68" s="72" t="s">
        <v>267</v>
      </c>
      <c r="D68" s="296"/>
    </row>
    <row r="69" spans="1:4" ht="12.75" customHeight="1">
      <c r="A69" s="234">
        <v>63</v>
      </c>
      <c r="B69" s="78" t="s">
        <v>268</v>
      </c>
      <c r="C69" s="72" t="s">
        <v>269</v>
      </c>
      <c r="D69" s="296">
        <v>314103963</v>
      </c>
    </row>
    <row r="70" spans="1:4" ht="25.5" customHeight="1">
      <c r="A70" s="234">
        <v>64</v>
      </c>
      <c r="B70" s="78" t="s">
        <v>270</v>
      </c>
      <c r="C70" s="72" t="s">
        <v>271</v>
      </c>
      <c r="D70" s="296"/>
    </row>
    <row r="71" spans="1:4" ht="27" customHeight="1">
      <c r="A71" s="234">
        <v>65</v>
      </c>
      <c r="B71" s="78" t="s">
        <v>272</v>
      </c>
      <c r="C71" s="72" t="s">
        <v>273</v>
      </c>
      <c r="D71" s="296">
        <v>17000000</v>
      </c>
    </row>
    <row r="72" spans="1:4" ht="12.75" customHeight="1">
      <c r="A72" s="234">
        <v>66</v>
      </c>
      <c r="B72" s="78" t="s">
        <v>274</v>
      </c>
      <c r="C72" s="72" t="s">
        <v>275</v>
      </c>
      <c r="D72" s="296"/>
    </row>
    <row r="73" spans="1:4" ht="12.75">
      <c r="A73" s="234">
        <v>67</v>
      </c>
      <c r="B73" s="243" t="s">
        <v>276</v>
      </c>
      <c r="C73" s="72" t="s">
        <v>277</v>
      </c>
      <c r="D73" s="296"/>
    </row>
    <row r="74" spans="1:4" ht="12.75">
      <c r="A74" s="234">
        <v>68</v>
      </c>
      <c r="B74" s="243" t="s">
        <v>711</v>
      </c>
      <c r="C74" s="72" t="s">
        <v>279</v>
      </c>
      <c r="D74" s="296"/>
    </row>
    <row r="75" spans="1:4" ht="12.75" customHeight="1">
      <c r="A75" s="234">
        <v>69</v>
      </c>
      <c r="B75" s="78" t="s">
        <v>278</v>
      </c>
      <c r="C75" s="72" t="s">
        <v>280</v>
      </c>
      <c r="D75" s="296">
        <v>212227672</v>
      </c>
    </row>
    <row r="76" spans="1:4" ht="12.75">
      <c r="A76" s="234">
        <v>70</v>
      </c>
      <c r="B76" s="243" t="s">
        <v>49</v>
      </c>
      <c r="C76" s="72" t="s">
        <v>712</v>
      </c>
      <c r="D76" s="296">
        <v>206609042</v>
      </c>
    </row>
    <row r="77" spans="1:4" ht="12.75" customHeight="1">
      <c r="A77" s="235">
        <v>71</v>
      </c>
      <c r="B77" s="80" t="s">
        <v>895</v>
      </c>
      <c r="C77" s="76" t="s">
        <v>76</v>
      </c>
      <c r="D77" s="297">
        <f>D61+D65+D66+D67+D68+D69+D70+D71+D72+D73+D74+D75+D76</f>
        <v>751746941</v>
      </c>
    </row>
    <row r="78" spans="1:4" ht="12.75">
      <c r="A78" s="234">
        <v>72</v>
      </c>
      <c r="B78" s="244" t="s">
        <v>281</v>
      </c>
      <c r="C78" s="72" t="s">
        <v>282</v>
      </c>
      <c r="D78" s="296">
        <v>9723145</v>
      </c>
    </row>
    <row r="79" spans="1:4" ht="12.75">
      <c r="A79" s="234">
        <v>73</v>
      </c>
      <c r="B79" s="244" t="s">
        <v>283</v>
      </c>
      <c r="C79" s="72" t="s">
        <v>284</v>
      </c>
      <c r="D79" s="296">
        <v>42554776</v>
      </c>
    </row>
    <row r="80" spans="1:4" ht="12.75">
      <c r="A80" s="234">
        <v>74</v>
      </c>
      <c r="B80" s="244" t="s">
        <v>285</v>
      </c>
      <c r="C80" s="72" t="s">
        <v>286</v>
      </c>
      <c r="D80" s="296">
        <v>1571000</v>
      </c>
    </row>
    <row r="81" spans="1:4" ht="12.75">
      <c r="A81" s="234">
        <v>75</v>
      </c>
      <c r="B81" s="244" t="s">
        <v>287</v>
      </c>
      <c r="C81" s="72" t="s">
        <v>288</v>
      </c>
      <c r="D81" s="296">
        <v>31312119</v>
      </c>
    </row>
    <row r="82" spans="1:4" ht="12.75">
      <c r="A82" s="234">
        <v>76</v>
      </c>
      <c r="B82" s="70" t="s">
        <v>289</v>
      </c>
      <c r="C82" s="72" t="s">
        <v>290</v>
      </c>
      <c r="D82" s="296"/>
    </row>
    <row r="83" spans="1:4" ht="12.75">
      <c r="A83" s="234">
        <v>77</v>
      </c>
      <c r="B83" s="70" t="s">
        <v>291</v>
      </c>
      <c r="C83" s="72" t="s">
        <v>292</v>
      </c>
      <c r="D83" s="296">
        <v>18900000</v>
      </c>
    </row>
    <row r="84" spans="1:4" ht="12.75">
      <c r="A84" s="234">
        <v>78</v>
      </c>
      <c r="B84" s="70" t="s">
        <v>293</v>
      </c>
      <c r="C84" s="72" t="s">
        <v>294</v>
      </c>
      <c r="D84" s="296">
        <v>20607710</v>
      </c>
    </row>
    <row r="85" spans="1:4" s="65" customFormat="1" ht="12.75">
      <c r="A85" s="234">
        <v>79</v>
      </c>
      <c r="B85" s="81" t="s">
        <v>713</v>
      </c>
      <c r="C85" s="76" t="s">
        <v>77</v>
      </c>
      <c r="D85" s="297">
        <f>SUM(D78:D84)</f>
        <v>124668750</v>
      </c>
    </row>
    <row r="86" spans="1:4" ht="12.75" customHeight="1">
      <c r="A86" s="234">
        <v>80</v>
      </c>
      <c r="B86" s="78" t="s">
        <v>295</v>
      </c>
      <c r="C86" s="72" t="s">
        <v>296</v>
      </c>
      <c r="D86" s="296">
        <v>72330432</v>
      </c>
    </row>
    <row r="87" spans="1:4" ht="12.75" customHeight="1">
      <c r="A87" s="234">
        <v>81</v>
      </c>
      <c r="B87" s="78" t="s">
        <v>297</v>
      </c>
      <c r="C87" s="72" t="s">
        <v>298</v>
      </c>
      <c r="D87" s="296"/>
    </row>
    <row r="88" spans="1:4" ht="12.75" customHeight="1">
      <c r="A88" s="234">
        <v>82</v>
      </c>
      <c r="B88" s="78" t="s">
        <v>299</v>
      </c>
      <c r="C88" s="72" t="s">
        <v>300</v>
      </c>
      <c r="D88" s="296">
        <v>13390561</v>
      </c>
    </row>
    <row r="89" spans="1:4" ht="12.75" customHeight="1">
      <c r="A89" s="234">
        <v>83</v>
      </c>
      <c r="B89" s="78" t="s">
        <v>301</v>
      </c>
      <c r="C89" s="72" t="s">
        <v>302</v>
      </c>
      <c r="D89" s="296">
        <v>21450666</v>
      </c>
    </row>
    <row r="90" spans="1:4" s="65" customFormat="1" ht="12.75" customHeight="1">
      <c r="A90" s="235">
        <v>84</v>
      </c>
      <c r="B90" s="80" t="s">
        <v>303</v>
      </c>
      <c r="C90" s="76" t="s">
        <v>78</v>
      </c>
      <c r="D90" s="297">
        <f>SUM(D86:D89)</f>
        <v>107171659</v>
      </c>
    </row>
    <row r="91" spans="1:4" ht="25.5">
      <c r="A91" s="234">
        <v>85</v>
      </c>
      <c r="B91" s="78" t="s">
        <v>304</v>
      </c>
      <c r="C91" s="72" t="s">
        <v>305</v>
      </c>
      <c r="D91" s="296"/>
    </row>
    <row r="92" spans="1:4" ht="25.5">
      <c r="A92" s="234">
        <v>86</v>
      </c>
      <c r="B92" s="78" t="s">
        <v>306</v>
      </c>
      <c r="C92" s="72" t="s">
        <v>307</v>
      </c>
      <c r="D92" s="296"/>
    </row>
    <row r="93" spans="1:4" ht="25.5">
      <c r="A93" s="234">
        <v>87</v>
      </c>
      <c r="B93" s="78" t="s">
        <v>308</v>
      </c>
      <c r="C93" s="72" t="s">
        <v>309</v>
      </c>
      <c r="D93" s="296"/>
    </row>
    <row r="94" spans="1:4" ht="12.75" customHeight="1">
      <c r="A94" s="234">
        <v>88</v>
      </c>
      <c r="B94" s="78" t="s">
        <v>310</v>
      </c>
      <c r="C94" s="72" t="s">
        <v>311</v>
      </c>
      <c r="D94" s="296">
        <v>2000000</v>
      </c>
    </row>
    <row r="95" spans="1:4" ht="25.5">
      <c r="A95" s="234">
        <v>89</v>
      </c>
      <c r="B95" s="78" t="s">
        <v>312</v>
      </c>
      <c r="C95" s="72" t="s">
        <v>313</v>
      </c>
      <c r="D95" s="296"/>
    </row>
    <row r="96" spans="1:4" ht="25.5">
      <c r="A96" s="234">
        <v>90</v>
      </c>
      <c r="B96" s="78" t="s">
        <v>314</v>
      </c>
      <c r="C96" s="72" t="s">
        <v>315</v>
      </c>
      <c r="D96" s="296">
        <v>11500000</v>
      </c>
    </row>
    <row r="97" spans="1:4" ht="12.75" customHeight="1">
      <c r="A97" s="234">
        <v>91</v>
      </c>
      <c r="B97" s="78" t="s">
        <v>316</v>
      </c>
      <c r="C97" s="72" t="s">
        <v>317</v>
      </c>
      <c r="D97" s="296">
        <v>11500000</v>
      </c>
    </row>
    <row r="98" spans="1:4" ht="12.75" customHeight="1">
      <c r="A98" s="234">
        <v>92</v>
      </c>
      <c r="B98" s="78" t="s">
        <v>896</v>
      </c>
      <c r="C98" s="72" t="s">
        <v>319</v>
      </c>
      <c r="D98" s="296"/>
    </row>
    <row r="99" spans="1:4" ht="12.75" customHeight="1">
      <c r="A99" s="234">
        <v>93</v>
      </c>
      <c r="B99" s="78" t="s">
        <v>318</v>
      </c>
      <c r="C99" s="72" t="s">
        <v>714</v>
      </c>
      <c r="D99" s="296">
        <v>21389650</v>
      </c>
    </row>
    <row r="100" spans="1:4" ht="12.75" customHeight="1">
      <c r="A100" s="235">
        <v>94</v>
      </c>
      <c r="B100" s="80" t="s">
        <v>897</v>
      </c>
      <c r="C100" s="76" t="s">
        <v>79</v>
      </c>
      <c r="D100" s="297">
        <f>SUM(D91:D99)</f>
        <v>46389650</v>
      </c>
    </row>
    <row r="101" spans="1:4" s="65" customFormat="1" ht="12.75">
      <c r="A101" s="235">
        <v>95</v>
      </c>
      <c r="B101" s="81" t="s">
        <v>715</v>
      </c>
      <c r="C101" s="76" t="s">
        <v>80</v>
      </c>
      <c r="D101" s="297">
        <f>D25+D26+D51+D60+D77+D85+D90+D100</f>
        <v>1472905969</v>
      </c>
    </row>
    <row r="102" spans="2:3" ht="12.75">
      <c r="B102" s="67"/>
      <c r="C102" s="67"/>
    </row>
    <row r="103" spans="2:3" ht="12.75">
      <c r="B103" s="67"/>
      <c r="C103" s="67"/>
    </row>
    <row r="104" spans="2:3" ht="12.75">
      <c r="B104" s="67"/>
      <c r="C104" s="67"/>
    </row>
    <row r="105" spans="1:4" ht="12.75" customHeight="1">
      <c r="A105" s="231" t="s">
        <v>93</v>
      </c>
      <c r="B105" s="232" t="s">
        <v>94</v>
      </c>
      <c r="C105" s="68" t="s">
        <v>95</v>
      </c>
      <c r="D105" s="351" t="s">
        <v>1094</v>
      </c>
    </row>
    <row r="106" spans="1:4" ht="12.75">
      <c r="A106" s="233" t="s">
        <v>96</v>
      </c>
      <c r="B106" s="70" t="s">
        <v>97</v>
      </c>
      <c r="C106" s="70" t="s">
        <v>98</v>
      </c>
      <c r="D106" s="295" t="s">
        <v>99</v>
      </c>
    </row>
    <row r="107" spans="1:4" ht="25.5">
      <c r="A107" s="245" t="s">
        <v>100</v>
      </c>
      <c r="B107" s="78" t="s">
        <v>716</v>
      </c>
      <c r="C107" s="73" t="s">
        <v>320</v>
      </c>
      <c r="D107" s="297"/>
    </row>
    <row r="108" spans="1:4" ht="12.75" customHeight="1">
      <c r="A108" s="245" t="s">
        <v>103</v>
      </c>
      <c r="B108" s="78" t="s">
        <v>321</v>
      </c>
      <c r="C108" s="73" t="s">
        <v>322</v>
      </c>
      <c r="D108" s="297"/>
    </row>
    <row r="109" spans="1:4" ht="12.75" customHeight="1">
      <c r="A109" s="245" t="s">
        <v>106</v>
      </c>
      <c r="B109" s="78" t="s">
        <v>717</v>
      </c>
      <c r="C109" s="73" t="s">
        <v>323</v>
      </c>
      <c r="D109" s="297"/>
    </row>
    <row r="110" spans="1:4" ht="12.75" customHeight="1">
      <c r="A110" s="246" t="s">
        <v>109</v>
      </c>
      <c r="B110" s="80" t="s">
        <v>324</v>
      </c>
      <c r="C110" s="75" t="s">
        <v>81</v>
      </c>
      <c r="D110" s="297"/>
    </row>
    <row r="111" spans="1:4" ht="12.75" customHeight="1">
      <c r="A111" s="245" t="s">
        <v>112</v>
      </c>
      <c r="B111" s="243" t="s">
        <v>325</v>
      </c>
      <c r="C111" s="73" t="s">
        <v>326</v>
      </c>
      <c r="D111" s="297"/>
    </row>
    <row r="112" spans="1:4" ht="12.75" customHeight="1">
      <c r="A112" s="245" t="s">
        <v>115</v>
      </c>
      <c r="B112" s="78" t="s">
        <v>328</v>
      </c>
      <c r="C112" s="73" t="s">
        <v>327</v>
      </c>
      <c r="D112" s="297"/>
    </row>
    <row r="113" spans="1:4" ht="12.75" customHeight="1">
      <c r="A113" s="245" t="s">
        <v>118</v>
      </c>
      <c r="B113" s="78" t="s">
        <v>720</v>
      </c>
      <c r="C113" s="73" t="s">
        <v>329</v>
      </c>
      <c r="D113" s="297"/>
    </row>
    <row r="114" spans="1:4" ht="12.75" customHeight="1">
      <c r="A114" s="245" t="s">
        <v>121</v>
      </c>
      <c r="B114" s="78" t="s">
        <v>721</v>
      </c>
      <c r="C114" s="73" t="s">
        <v>330</v>
      </c>
      <c r="D114" s="297"/>
    </row>
    <row r="115" spans="1:4" ht="12.75" customHeight="1">
      <c r="A115" s="245" t="s">
        <v>124</v>
      </c>
      <c r="B115" s="78" t="s">
        <v>722</v>
      </c>
      <c r="C115" s="73" t="s">
        <v>718</v>
      </c>
      <c r="D115" s="297"/>
    </row>
    <row r="116" spans="1:4" ht="12.75" customHeight="1">
      <c r="A116" s="245" t="s">
        <v>127</v>
      </c>
      <c r="B116" s="78" t="s">
        <v>723</v>
      </c>
      <c r="C116" s="73" t="s">
        <v>719</v>
      </c>
      <c r="D116" s="297"/>
    </row>
    <row r="117" spans="1:4" ht="12.75" customHeight="1">
      <c r="A117" s="246" t="s">
        <v>130</v>
      </c>
      <c r="B117" s="247" t="s">
        <v>724</v>
      </c>
      <c r="C117" s="75" t="s">
        <v>82</v>
      </c>
      <c r="D117" s="297"/>
    </row>
    <row r="118" spans="1:4" ht="12.75" customHeight="1">
      <c r="A118" s="245" t="s">
        <v>133</v>
      </c>
      <c r="B118" s="243" t="s">
        <v>331</v>
      </c>
      <c r="C118" s="73" t="s">
        <v>332</v>
      </c>
      <c r="D118" s="297"/>
    </row>
    <row r="119" spans="1:4" ht="12.75" customHeight="1">
      <c r="A119" s="245" t="s">
        <v>136</v>
      </c>
      <c r="B119" s="243" t="s">
        <v>898</v>
      </c>
      <c r="C119" s="73" t="s">
        <v>333</v>
      </c>
      <c r="D119" s="296">
        <v>48832918</v>
      </c>
    </row>
    <row r="120" spans="1:4" ht="12.75" customHeight="1">
      <c r="A120" s="245" t="s">
        <v>139</v>
      </c>
      <c r="B120" s="243" t="s">
        <v>334</v>
      </c>
      <c r="C120" s="73" t="s">
        <v>335</v>
      </c>
      <c r="D120" s="296">
        <v>1713127114</v>
      </c>
    </row>
    <row r="121" spans="1:4" ht="12.75" customHeight="1">
      <c r="A121" s="245" t="s">
        <v>142</v>
      </c>
      <c r="B121" s="243" t="s">
        <v>725</v>
      </c>
      <c r="C121" s="73" t="s">
        <v>336</v>
      </c>
      <c r="D121" s="297"/>
    </row>
    <row r="122" spans="1:4" ht="12.75" customHeight="1">
      <c r="A122" s="245" t="s">
        <v>145</v>
      </c>
      <c r="B122" s="243" t="s">
        <v>337</v>
      </c>
      <c r="C122" s="73" t="s">
        <v>338</v>
      </c>
      <c r="D122" s="297"/>
    </row>
    <row r="123" spans="1:4" ht="12.75" customHeight="1">
      <c r="A123" s="245" t="s">
        <v>148</v>
      </c>
      <c r="B123" s="243" t="s">
        <v>339</v>
      </c>
      <c r="C123" s="73" t="s">
        <v>340</v>
      </c>
      <c r="D123" s="297"/>
    </row>
    <row r="124" spans="1:4" ht="12.75" customHeight="1">
      <c r="A124" s="245" t="s">
        <v>151</v>
      </c>
      <c r="B124" s="243" t="s">
        <v>726</v>
      </c>
      <c r="C124" s="73" t="s">
        <v>727</v>
      </c>
      <c r="D124" s="297"/>
    </row>
    <row r="125" spans="1:4" ht="12.75" customHeight="1">
      <c r="A125" s="245" t="s">
        <v>154</v>
      </c>
      <c r="B125" s="243" t="s">
        <v>729</v>
      </c>
      <c r="C125" s="73" t="s">
        <v>728</v>
      </c>
      <c r="D125" s="297"/>
    </row>
    <row r="126" spans="1:4" ht="12.75" customHeight="1">
      <c r="A126" s="246" t="s">
        <v>156</v>
      </c>
      <c r="B126" s="247" t="s">
        <v>730</v>
      </c>
      <c r="C126" s="75" t="s">
        <v>731</v>
      </c>
      <c r="D126" s="297"/>
    </row>
    <row r="127" spans="1:4" ht="12.75" customHeight="1">
      <c r="A127" s="246" t="s">
        <v>158</v>
      </c>
      <c r="B127" s="247" t="s">
        <v>732</v>
      </c>
      <c r="C127" s="75" t="s">
        <v>341</v>
      </c>
      <c r="D127" s="297">
        <f>SUM(D119:D126)</f>
        <v>1761960032</v>
      </c>
    </row>
    <row r="128" spans="1:4" ht="12.75" customHeight="1">
      <c r="A128" s="245" t="s">
        <v>161</v>
      </c>
      <c r="B128" s="243" t="s">
        <v>342</v>
      </c>
      <c r="C128" s="73" t="s">
        <v>343</v>
      </c>
      <c r="D128" s="297"/>
    </row>
    <row r="129" spans="1:4" ht="12.75" customHeight="1">
      <c r="A129" s="245" t="s">
        <v>164</v>
      </c>
      <c r="B129" s="78" t="s">
        <v>344</v>
      </c>
      <c r="C129" s="73" t="s">
        <v>345</v>
      </c>
      <c r="D129" s="297"/>
    </row>
    <row r="130" spans="1:4" ht="12.75" customHeight="1">
      <c r="A130" s="245" t="s">
        <v>167</v>
      </c>
      <c r="B130" s="243" t="s">
        <v>346</v>
      </c>
      <c r="C130" s="73" t="s">
        <v>347</v>
      </c>
      <c r="D130" s="297"/>
    </row>
    <row r="131" spans="1:4" ht="25.5">
      <c r="A131" s="245" t="s">
        <v>170</v>
      </c>
      <c r="B131" s="78" t="s">
        <v>899</v>
      </c>
      <c r="C131" s="73" t="s">
        <v>348</v>
      </c>
      <c r="D131" s="297"/>
    </row>
    <row r="132" spans="1:4" ht="12.75" customHeight="1">
      <c r="A132" s="245" t="s">
        <v>173</v>
      </c>
      <c r="B132" s="243" t="s">
        <v>734</v>
      </c>
      <c r="C132" s="73" t="s">
        <v>733</v>
      </c>
      <c r="D132" s="297"/>
    </row>
    <row r="133" spans="1:4" ht="12.75" customHeight="1">
      <c r="A133" s="246" t="s">
        <v>176</v>
      </c>
      <c r="B133" s="247" t="s">
        <v>735</v>
      </c>
      <c r="C133" s="75" t="s">
        <v>349</v>
      </c>
      <c r="D133" s="297"/>
    </row>
    <row r="134" spans="1:4" ht="12.75" customHeight="1">
      <c r="A134" s="245" t="s">
        <v>179</v>
      </c>
      <c r="B134" s="78" t="s">
        <v>350</v>
      </c>
      <c r="C134" s="73" t="s">
        <v>351</v>
      </c>
      <c r="D134" s="297"/>
    </row>
    <row r="135" spans="1:4" ht="12.75" customHeight="1">
      <c r="A135" s="245" t="s">
        <v>182</v>
      </c>
      <c r="B135" s="78" t="s">
        <v>736</v>
      </c>
      <c r="C135" s="73" t="s">
        <v>737</v>
      </c>
      <c r="D135" s="297"/>
    </row>
    <row r="136" spans="1:4" ht="12.75" customHeight="1">
      <c r="A136" s="246" t="s">
        <v>185</v>
      </c>
      <c r="B136" s="247" t="s">
        <v>738</v>
      </c>
      <c r="C136" s="75" t="s">
        <v>83</v>
      </c>
      <c r="D136" s="297">
        <f>D127+D133+D134+D135</f>
        <v>1761960032</v>
      </c>
    </row>
    <row r="137" ht="13.5" thickBot="1"/>
    <row r="138" spans="1:4" s="65" customFormat="1" ht="13.5" thickBot="1">
      <c r="A138" s="248" t="s">
        <v>352</v>
      </c>
      <c r="B138" s="82"/>
      <c r="C138" s="82"/>
      <c r="D138" s="302">
        <f>D101+D136</f>
        <v>3234866001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249" t="s">
        <v>93</v>
      </c>
      <c r="B160" s="81" t="s">
        <v>94</v>
      </c>
      <c r="C160" s="75" t="s">
        <v>95</v>
      </c>
      <c r="D160" s="351" t="s">
        <v>1094</v>
      </c>
    </row>
    <row r="161" spans="1:4" ht="12.75">
      <c r="A161" s="233" t="s">
        <v>96</v>
      </c>
      <c r="B161" s="70" t="s">
        <v>97</v>
      </c>
      <c r="C161" s="70" t="s">
        <v>98</v>
      </c>
      <c r="D161" s="295" t="s">
        <v>99</v>
      </c>
    </row>
    <row r="162" spans="1:4" ht="12.75" customHeight="1">
      <c r="A162" s="245" t="s">
        <v>100</v>
      </c>
      <c r="B162" s="73" t="s">
        <v>87</v>
      </c>
      <c r="C162" s="70" t="s">
        <v>353</v>
      </c>
      <c r="D162" s="296">
        <v>412455519</v>
      </c>
    </row>
    <row r="163" spans="1:4" ht="25.5">
      <c r="A163" s="245" t="s">
        <v>103</v>
      </c>
      <c r="B163" s="73" t="s">
        <v>354</v>
      </c>
      <c r="C163" s="70" t="s">
        <v>355</v>
      </c>
      <c r="D163" s="296">
        <v>369390333</v>
      </c>
    </row>
    <row r="164" spans="1:4" ht="25.5">
      <c r="A164" s="245" t="s">
        <v>106</v>
      </c>
      <c r="B164" s="250" t="s">
        <v>356</v>
      </c>
      <c r="C164" s="70" t="s">
        <v>357</v>
      </c>
      <c r="D164" s="296">
        <v>582627362</v>
      </c>
    </row>
    <row r="165" spans="1:4" ht="12.75" customHeight="1">
      <c r="A165" s="245" t="s">
        <v>109</v>
      </c>
      <c r="B165" s="73" t="s">
        <v>358</v>
      </c>
      <c r="C165" s="70" t="s">
        <v>359</v>
      </c>
      <c r="D165" s="296">
        <v>30192313</v>
      </c>
    </row>
    <row r="166" spans="1:4" ht="12.75" customHeight="1">
      <c r="A166" s="245" t="s">
        <v>112</v>
      </c>
      <c r="B166" s="73" t="s">
        <v>90</v>
      </c>
      <c r="C166" s="70" t="s">
        <v>360</v>
      </c>
      <c r="D166" s="296">
        <v>179564807</v>
      </c>
    </row>
    <row r="167" spans="1:4" ht="12.75" customHeight="1">
      <c r="A167" s="245" t="s">
        <v>115</v>
      </c>
      <c r="B167" s="73" t="s">
        <v>507</v>
      </c>
      <c r="C167" s="70" t="s">
        <v>361</v>
      </c>
      <c r="D167" s="296">
        <v>2005240</v>
      </c>
    </row>
    <row r="168" spans="1:4" ht="12.75" customHeight="1">
      <c r="A168" s="246" t="s">
        <v>118</v>
      </c>
      <c r="B168" s="75" t="s">
        <v>362</v>
      </c>
      <c r="C168" s="81" t="s">
        <v>363</v>
      </c>
      <c r="D168" s="297">
        <f>SUM(D162:D167)</f>
        <v>1576235574</v>
      </c>
    </row>
    <row r="169" spans="1:4" ht="12.75" customHeight="1">
      <c r="A169" s="245" t="s">
        <v>121</v>
      </c>
      <c r="B169" s="73" t="s">
        <v>364</v>
      </c>
      <c r="C169" s="70" t="s">
        <v>365</v>
      </c>
      <c r="D169" s="296"/>
    </row>
    <row r="170" spans="1:4" ht="25.5">
      <c r="A170" s="245" t="s">
        <v>124</v>
      </c>
      <c r="B170" s="73" t="s">
        <v>366</v>
      </c>
      <c r="C170" s="70" t="s">
        <v>367</v>
      </c>
      <c r="D170" s="296"/>
    </row>
    <row r="171" spans="1:4" ht="25.5">
      <c r="A171" s="245" t="s">
        <v>127</v>
      </c>
      <c r="B171" s="73" t="s">
        <v>368</v>
      </c>
      <c r="C171" s="70" t="s">
        <v>369</v>
      </c>
      <c r="D171" s="296"/>
    </row>
    <row r="172" spans="1:4" ht="25.5">
      <c r="A172" s="245" t="s">
        <v>130</v>
      </c>
      <c r="B172" s="73" t="s">
        <v>370</v>
      </c>
      <c r="C172" s="70" t="s">
        <v>371</v>
      </c>
      <c r="D172" s="296"/>
    </row>
    <row r="173" spans="1:4" ht="12.75" customHeight="1">
      <c r="A173" s="245" t="s">
        <v>133</v>
      </c>
      <c r="B173" s="73" t="s">
        <v>372</v>
      </c>
      <c r="C173" s="70" t="s">
        <v>373</v>
      </c>
      <c r="D173" s="296">
        <v>109350378</v>
      </c>
    </row>
    <row r="174" spans="1:4" ht="25.5">
      <c r="A174" s="246" t="s">
        <v>136</v>
      </c>
      <c r="B174" s="75" t="s">
        <v>374</v>
      </c>
      <c r="C174" s="81" t="s">
        <v>375</v>
      </c>
      <c r="D174" s="297">
        <f>SUM(D168:D173)</f>
        <v>1685585952</v>
      </c>
    </row>
    <row r="175" spans="1:4" ht="12.75" customHeight="1">
      <c r="A175" s="245" t="s">
        <v>139</v>
      </c>
      <c r="B175" s="73" t="s">
        <v>376</v>
      </c>
      <c r="C175" s="70" t="s">
        <v>377</v>
      </c>
      <c r="D175" s="296">
        <v>22860651</v>
      </c>
    </row>
    <row r="176" spans="1:4" ht="25.5">
      <c r="A176" s="245" t="s">
        <v>142</v>
      </c>
      <c r="B176" s="73" t="s">
        <v>378</v>
      </c>
      <c r="C176" s="70" t="s">
        <v>379</v>
      </c>
      <c r="D176" s="296"/>
    </row>
    <row r="177" spans="1:4" ht="25.5">
      <c r="A177" s="245" t="s">
        <v>145</v>
      </c>
      <c r="B177" s="73" t="s">
        <v>380</v>
      </c>
      <c r="C177" s="70" t="s">
        <v>381</v>
      </c>
      <c r="D177" s="296"/>
    </row>
    <row r="178" spans="1:4" ht="25.5">
      <c r="A178" s="245" t="s">
        <v>148</v>
      </c>
      <c r="B178" s="73" t="s">
        <v>382</v>
      </c>
      <c r="C178" s="70" t="s">
        <v>383</v>
      </c>
      <c r="D178" s="296"/>
    </row>
    <row r="179" spans="1:4" ht="12.75" customHeight="1">
      <c r="A179" s="245" t="s">
        <v>151</v>
      </c>
      <c r="B179" s="73" t="s">
        <v>384</v>
      </c>
      <c r="C179" s="70" t="s">
        <v>385</v>
      </c>
      <c r="D179" s="296">
        <v>45968906</v>
      </c>
    </row>
    <row r="180" spans="1:4" ht="25.5">
      <c r="A180" s="246" t="s">
        <v>154</v>
      </c>
      <c r="B180" s="75" t="s">
        <v>386</v>
      </c>
      <c r="C180" s="81" t="s">
        <v>387</v>
      </c>
      <c r="D180" s="297">
        <f>SUM(D175:D179)</f>
        <v>68829557</v>
      </c>
    </row>
    <row r="181" spans="1:4" ht="12.75" customHeight="1">
      <c r="A181" s="245" t="s">
        <v>156</v>
      </c>
      <c r="B181" s="73" t="s">
        <v>388</v>
      </c>
      <c r="C181" s="70" t="s">
        <v>389</v>
      </c>
      <c r="D181" s="296"/>
    </row>
    <row r="182" spans="1:4" ht="12.75" customHeight="1">
      <c r="A182" s="245" t="s">
        <v>158</v>
      </c>
      <c r="B182" s="73" t="s">
        <v>390</v>
      </c>
      <c r="C182" s="70" t="s">
        <v>391</v>
      </c>
      <c r="D182" s="296"/>
    </row>
    <row r="183" spans="1:4" ht="12.75" customHeight="1">
      <c r="A183" s="246" t="s">
        <v>161</v>
      </c>
      <c r="B183" s="75" t="s">
        <v>392</v>
      </c>
      <c r="C183" s="81" t="s">
        <v>393</v>
      </c>
      <c r="D183" s="296"/>
    </row>
    <row r="184" spans="1:4" ht="12.75" customHeight="1">
      <c r="A184" s="245" t="s">
        <v>164</v>
      </c>
      <c r="B184" s="73" t="s">
        <v>394</v>
      </c>
      <c r="C184" s="70" t="s">
        <v>395</v>
      </c>
      <c r="D184" s="296"/>
    </row>
    <row r="185" spans="1:4" ht="12.75" customHeight="1">
      <c r="A185" s="245" t="s">
        <v>167</v>
      </c>
      <c r="B185" s="73" t="s">
        <v>396</v>
      </c>
      <c r="C185" s="70" t="s">
        <v>397</v>
      </c>
      <c r="D185" s="296"/>
    </row>
    <row r="186" spans="1:4" ht="12.75" customHeight="1">
      <c r="A186" s="245" t="s">
        <v>170</v>
      </c>
      <c r="B186" s="73" t="s">
        <v>398</v>
      </c>
      <c r="C186" s="70" t="s">
        <v>399</v>
      </c>
      <c r="D186" s="296">
        <v>309000000</v>
      </c>
    </row>
    <row r="187" spans="1:4" ht="12.75" customHeight="1">
      <c r="A187" s="245" t="s">
        <v>173</v>
      </c>
      <c r="B187" s="73" t="s">
        <v>400</v>
      </c>
      <c r="C187" s="70" t="s">
        <v>401</v>
      </c>
      <c r="D187" s="296">
        <v>455000000</v>
      </c>
    </row>
    <row r="188" spans="1:4" ht="12.75" customHeight="1">
      <c r="A188" s="245" t="s">
        <v>176</v>
      </c>
      <c r="B188" s="73" t="s">
        <v>402</v>
      </c>
      <c r="C188" s="70" t="s">
        <v>403</v>
      </c>
      <c r="D188" s="296"/>
    </row>
    <row r="189" spans="1:4" ht="12.75" customHeight="1">
      <c r="A189" s="245" t="s">
        <v>179</v>
      </c>
      <c r="B189" s="73" t="s">
        <v>404</v>
      </c>
      <c r="C189" s="70" t="s">
        <v>405</v>
      </c>
      <c r="D189" s="296"/>
    </row>
    <row r="190" spans="1:4" ht="12.75" customHeight="1">
      <c r="A190" s="245" t="s">
        <v>182</v>
      </c>
      <c r="B190" s="73" t="s">
        <v>406</v>
      </c>
      <c r="C190" s="70" t="s">
        <v>407</v>
      </c>
      <c r="D190" s="296">
        <v>40000000</v>
      </c>
    </row>
    <row r="191" spans="1:4" ht="12.75" customHeight="1">
      <c r="A191" s="245" t="s">
        <v>185</v>
      </c>
      <c r="B191" s="73" t="s">
        <v>408</v>
      </c>
      <c r="C191" s="70" t="s">
        <v>409</v>
      </c>
      <c r="D191" s="296">
        <v>9000000</v>
      </c>
    </row>
    <row r="192" spans="1:4" ht="12.75" customHeight="1">
      <c r="A192" s="246" t="s">
        <v>188</v>
      </c>
      <c r="B192" s="75" t="s">
        <v>410</v>
      </c>
      <c r="C192" s="81" t="s">
        <v>411</v>
      </c>
      <c r="D192" s="297">
        <f>SUM(D187:D191)</f>
        <v>504000000</v>
      </c>
    </row>
    <row r="193" spans="1:4" ht="12.75" customHeight="1">
      <c r="A193" s="245" t="s">
        <v>191</v>
      </c>
      <c r="B193" s="73" t="s">
        <v>412</v>
      </c>
      <c r="C193" s="81" t="s">
        <v>413</v>
      </c>
      <c r="D193" s="296">
        <v>6950000</v>
      </c>
    </row>
    <row r="194" spans="1:4" ht="12.75" customHeight="1">
      <c r="A194" s="246" t="s">
        <v>194</v>
      </c>
      <c r="B194" s="75" t="s">
        <v>414</v>
      </c>
      <c r="C194" s="81" t="s">
        <v>415</v>
      </c>
      <c r="D194" s="297">
        <f>D186+D192+D193</f>
        <v>819950000</v>
      </c>
    </row>
    <row r="195" spans="1:4" ht="12.75" customHeight="1">
      <c r="A195" s="245" t="s">
        <v>197</v>
      </c>
      <c r="B195" s="78" t="s">
        <v>416</v>
      </c>
      <c r="C195" s="70" t="s">
        <v>417</v>
      </c>
      <c r="D195" s="296"/>
    </row>
    <row r="196" spans="1:4" ht="12.75" customHeight="1">
      <c r="A196" s="245" t="s">
        <v>200</v>
      </c>
      <c r="B196" s="78" t="s">
        <v>418</v>
      </c>
      <c r="C196" s="70" t="s">
        <v>419</v>
      </c>
      <c r="D196" s="296">
        <v>50000</v>
      </c>
    </row>
    <row r="197" spans="1:4" ht="12.75" customHeight="1">
      <c r="A197" s="245" t="s">
        <v>203</v>
      </c>
      <c r="B197" s="78" t="s">
        <v>420</v>
      </c>
      <c r="C197" s="70" t="s">
        <v>421</v>
      </c>
      <c r="D197" s="296">
        <v>427268</v>
      </c>
    </row>
    <row r="198" spans="1:4" ht="12.75" customHeight="1">
      <c r="A198" s="245" t="s">
        <v>206</v>
      </c>
      <c r="B198" s="78" t="s">
        <v>422</v>
      </c>
      <c r="C198" s="70" t="s">
        <v>423</v>
      </c>
      <c r="D198" s="296">
        <v>84856000</v>
      </c>
    </row>
    <row r="199" spans="1:4" ht="12.75" customHeight="1">
      <c r="A199" s="245" t="s">
        <v>209</v>
      </c>
      <c r="B199" s="78" t="s">
        <v>424</v>
      </c>
      <c r="C199" s="70" t="s">
        <v>425</v>
      </c>
      <c r="D199" s="296"/>
    </row>
    <row r="200" spans="1:4" ht="12.75" customHeight="1">
      <c r="A200" s="245" t="s">
        <v>212</v>
      </c>
      <c r="B200" s="78" t="s">
        <v>426</v>
      </c>
      <c r="C200" s="70" t="s">
        <v>427</v>
      </c>
      <c r="D200" s="296">
        <v>18887692</v>
      </c>
    </row>
    <row r="201" spans="1:4" ht="12.75" customHeight="1">
      <c r="A201" s="245" t="s">
        <v>215</v>
      </c>
      <c r="B201" s="78" t="s">
        <v>428</v>
      </c>
      <c r="C201" s="70" t="s">
        <v>429</v>
      </c>
      <c r="D201" s="296">
        <v>3818000</v>
      </c>
    </row>
    <row r="202" spans="1:4" ht="12.75" customHeight="1">
      <c r="A202" s="245">
        <v>41</v>
      </c>
      <c r="B202" s="78" t="s">
        <v>882</v>
      </c>
      <c r="C202" s="70" t="s">
        <v>883</v>
      </c>
      <c r="D202" s="296"/>
    </row>
    <row r="203" spans="1:4" ht="12.75" customHeight="1">
      <c r="A203" s="245">
        <v>42</v>
      </c>
      <c r="B203" s="78" t="s">
        <v>884</v>
      </c>
      <c r="C203" s="70" t="s">
        <v>885</v>
      </c>
      <c r="D203" s="296">
        <v>50000</v>
      </c>
    </row>
    <row r="204" spans="1:4" s="65" customFormat="1" ht="12.75" customHeight="1">
      <c r="A204" s="246">
        <v>43</v>
      </c>
      <c r="B204" s="80" t="s">
        <v>900</v>
      </c>
      <c r="C204" s="81" t="s">
        <v>430</v>
      </c>
      <c r="D204" s="297">
        <f>SUM(D202:D203)</f>
        <v>50000</v>
      </c>
    </row>
    <row r="205" spans="1:4" s="65" customFormat="1" ht="12.75" customHeight="1">
      <c r="A205" s="245">
        <v>44</v>
      </c>
      <c r="B205" s="78" t="s">
        <v>886</v>
      </c>
      <c r="C205" s="70" t="s">
        <v>887</v>
      </c>
      <c r="D205" s="297"/>
    </row>
    <row r="206" spans="1:4" s="65" customFormat="1" ht="12.75" customHeight="1">
      <c r="A206" s="245">
        <v>45</v>
      </c>
      <c r="B206" s="78" t="s">
        <v>888</v>
      </c>
      <c r="C206" s="70" t="s">
        <v>889</v>
      </c>
      <c r="D206" s="297"/>
    </row>
    <row r="207" spans="1:4" s="65" customFormat="1" ht="12.75" customHeight="1">
      <c r="A207" s="246">
        <v>46</v>
      </c>
      <c r="B207" s="80" t="s">
        <v>901</v>
      </c>
      <c r="C207" s="81" t="s">
        <v>431</v>
      </c>
      <c r="D207" s="297">
        <f>SUM(D205:D206)</f>
        <v>0</v>
      </c>
    </row>
    <row r="208" spans="1:4" ht="12.75" customHeight="1">
      <c r="A208" s="245">
        <v>47</v>
      </c>
      <c r="B208" s="78" t="s">
        <v>739</v>
      </c>
      <c r="C208" s="70" t="s">
        <v>433</v>
      </c>
      <c r="D208" s="296"/>
    </row>
    <row r="209" spans="1:4" ht="12.75" customHeight="1">
      <c r="A209" s="245">
        <v>48</v>
      </c>
      <c r="B209" s="78" t="s">
        <v>432</v>
      </c>
      <c r="C209" s="70" t="s">
        <v>740</v>
      </c>
      <c r="D209" s="296">
        <v>20000</v>
      </c>
    </row>
    <row r="210" spans="1:4" ht="12.75" customHeight="1">
      <c r="A210" s="246">
        <v>49</v>
      </c>
      <c r="B210" s="80" t="s">
        <v>902</v>
      </c>
      <c r="C210" s="81" t="s">
        <v>85</v>
      </c>
      <c r="D210" s="297">
        <f>D195+D196+D197+D198+D199+D200+D201+D204+D207+D208+D209</f>
        <v>108108960</v>
      </c>
    </row>
    <row r="211" spans="1:4" ht="12.75" customHeight="1">
      <c r="A211" s="245">
        <v>50</v>
      </c>
      <c r="B211" s="78" t="s">
        <v>434</v>
      </c>
      <c r="C211" s="70" t="s">
        <v>435</v>
      </c>
      <c r="D211" s="296"/>
    </row>
    <row r="212" spans="1:4" ht="12.75" customHeight="1">
      <c r="A212" s="245">
        <v>51</v>
      </c>
      <c r="B212" s="78" t="s">
        <v>436</v>
      </c>
      <c r="C212" s="70" t="s">
        <v>437</v>
      </c>
      <c r="D212" s="296"/>
    </row>
    <row r="213" spans="1:4" ht="12.75" customHeight="1">
      <c r="A213" s="245">
        <v>52</v>
      </c>
      <c r="B213" s="78" t="s">
        <v>438</v>
      </c>
      <c r="C213" s="70" t="s">
        <v>439</v>
      </c>
      <c r="D213" s="296"/>
    </row>
    <row r="214" spans="1:4" ht="12.75" customHeight="1">
      <c r="A214" s="245">
        <v>53</v>
      </c>
      <c r="B214" s="78" t="s">
        <v>440</v>
      </c>
      <c r="C214" s="70" t="s">
        <v>441</v>
      </c>
      <c r="D214" s="296"/>
    </row>
    <row r="215" spans="1:4" ht="12.75" customHeight="1">
      <c r="A215" s="245">
        <v>54</v>
      </c>
      <c r="B215" s="78" t="s">
        <v>442</v>
      </c>
      <c r="C215" s="70" t="s">
        <v>443</v>
      </c>
      <c r="D215" s="296"/>
    </row>
    <row r="216" spans="1:4" ht="12.75" customHeight="1">
      <c r="A216" s="246">
        <v>55</v>
      </c>
      <c r="B216" s="75" t="s">
        <v>903</v>
      </c>
      <c r="C216" s="81" t="s">
        <v>444</v>
      </c>
      <c r="D216" s="297">
        <f>SUM(D211:D215)</f>
        <v>0</v>
      </c>
    </row>
    <row r="217" spans="1:4" ht="26.25" customHeight="1">
      <c r="A217" s="245">
        <v>56</v>
      </c>
      <c r="B217" s="78" t="s">
        <v>445</v>
      </c>
      <c r="C217" s="70" t="s">
        <v>446</v>
      </c>
      <c r="D217" s="296"/>
    </row>
    <row r="218" spans="1:4" ht="26.25" customHeight="1">
      <c r="A218" s="245">
        <v>57</v>
      </c>
      <c r="B218" s="73" t="s">
        <v>799</v>
      </c>
      <c r="C218" s="70" t="s">
        <v>448</v>
      </c>
      <c r="D218" s="296"/>
    </row>
    <row r="219" spans="1:4" ht="25.5" customHeight="1">
      <c r="A219" s="245">
        <v>58</v>
      </c>
      <c r="B219" s="78" t="s">
        <v>904</v>
      </c>
      <c r="C219" s="70" t="s">
        <v>450</v>
      </c>
      <c r="D219" s="296"/>
    </row>
    <row r="220" spans="1:4" ht="24" customHeight="1">
      <c r="A220" s="245">
        <v>59</v>
      </c>
      <c r="B220" s="78" t="s">
        <v>447</v>
      </c>
      <c r="C220" s="70" t="s">
        <v>741</v>
      </c>
      <c r="D220" s="296">
        <v>15000000</v>
      </c>
    </row>
    <row r="221" spans="1:4" ht="12.75" customHeight="1">
      <c r="A221" s="245">
        <v>60</v>
      </c>
      <c r="B221" s="78" t="s">
        <v>449</v>
      </c>
      <c r="C221" s="70" t="s">
        <v>742</v>
      </c>
      <c r="D221" s="296">
        <v>8594476</v>
      </c>
    </row>
    <row r="222" spans="1:4" ht="12.75" customHeight="1">
      <c r="A222" s="246">
        <v>61</v>
      </c>
      <c r="B222" s="75" t="s">
        <v>905</v>
      </c>
      <c r="C222" s="81" t="s">
        <v>451</v>
      </c>
      <c r="D222" s="297">
        <f>SUM(D217:D221)</f>
        <v>23594476</v>
      </c>
    </row>
    <row r="223" spans="1:4" ht="24.75" customHeight="1">
      <c r="A223" s="245">
        <v>62</v>
      </c>
      <c r="B223" s="78" t="s">
        <v>452</v>
      </c>
      <c r="C223" s="70" t="s">
        <v>453</v>
      </c>
      <c r="D223" s="296"/>
    </row>
    <row r="224" spans="1:4" ht="26.25" customHeight="1">
      <c r="A224" s="245">
        <v>63</v>
      </c>
      <c r="B224" s="73" t="s">
        <v>800</v>
      </c>
      <c r="C224" s="70" t="s">
        <v>455</v>
      </c>
      <c r="D224" s="296"/>
    </row>
    <row r="225" spans="1:4" ht="27.75" customHeight="1">
      <c r="A225" s="245">
        <v>64</v>
      </c>
      <c r="B225" s="73" t="s">
        <v>906</v>
      </c>
      <c r="C225" s="70" t="s">
        <v>457</v>
      </c>
      <c r="D225" s="296"/>
    </row>
    <row r="226" spans="1:4" ht="26.25" customHeight="1">
      <c r="A226" s="245">
        <v>65</v>
      </c>
      <c r="B226" s="73" t="s">
        <v>454</v>
      </c>
      <c r="C226" s="70" t="s">
        <v>743</v>
      </c>
      <c r="D226" s="296">
        <v>800000</v>
      </c>
    </row>
    <row r="227" spans="1:4" ht="12.75" customHeight="1">
      <c r="A227" s="245">
        <v>66</v>
      </c>
      <c r="B227" s="220" t="s">
        <v>456</v>
      </c>
      <c r="C227" s="251" t="s">
        <v>744</v>
      </c>
      <c r="D227" s="298">
        <v>301180</v>
      </c>
    </row>
    <row r="228" spans="1:4" ht="12.75" customHeight="1">
      <c r="A228" s="246">
        <v>67</v>
      </c>
      <c r="B228" s="252" t="s">
        <v>907</v>
      </c>
      <c r="C228" s="253" t="s">
        <v>458</v>
      </c>
      <c r="D228" s="303">
        <f>SUM(D223:D227)</f>
        <v>1101180</v>
      </c>
    </row>
    <row r="229" spans="1:4" ht="12.75" customHeight="1">
      <c r="A229" s="246">
        <v>68</v>
      </c>
      <c r="B229" s="254" t="s">
        <v>908</v>
      </c>
      <c r="C229" s="255" t="s">
        <v>459</v>
      </c>
      <c r="D229" s="304">
        <f>D174+D180+D194+D210+D216+D222+D228</f>
        <v>2707170125</v>
      </c>
    </row>
    <row r="254" spans="1:4" ht="12.75" customHeight="1">
      <c r="A254" s="231" t="s">
        <v>93</v>
      </c>
      <c r="B254" s="232" t="s">
        <v>94</v>
      </c>
      <c r="C254" s="68" t="s">
        <v>95</v>
      </c>
      <c r="D254" s="351" t="s">
        <v>1094</v>
      </c>
    </row>
    <row r="255" spans="1:4" ht="12.75">
      <c r="A255" s="233" t="s">
        <v>96</v>
      </c>
      <c r="B255" s="70" t="s">
        <v>97</v>
      </c>
      <c r="C255" s="70" t="s">
        <v>98</v>
      </c>
      <c r="D255" s="295" t="s">
        <v>99</v>
      </c>
    </row>
    <row r="256" spans="1:4" ht="12.75" customHeight="1">
      <c r="A256" s="245" t="s">
        <v>100</v>
      </c>
      <c r="B256" s="243" t="s">
        <v>801</v>
      </c>
      <c r="C256" s="73" t="s">
        <v>460</v>
      </c>
      <c r="D256" s="296">
        <v>247508859</v>
      </c>
    </row>
    <row r="257" spans="1:4" ht="12.75" customHeight="1">
      <c r="A257" s="245" t="s">
        <v>103</v>
      </c>
      <c r="B257" s="78" t="s">
        <v>461</v>
      </c>
      <c r="C257" s="73" t="s">
        <v>462</v>
      </c>
      <c r="D257" s="296"/>
    </row>
    <row r="258" spans="1:4" ht="12.75" customHeight="1">
      <c r="A258" s="245" t="s">
        <v>106</v>
      </c>
      <c r="B258" s="243" t="s">
        <v>909</v>
      </c>
      <c r="C258" s="73" t="s">
        <v>463</v>
      </c>
      <c r="D258" s="296"/>
    </row>
    <row r="259" spans="1:4" ht="12.75" customHeight="1">
      <c r="A259" s="246" t="s">
        <v>109</v>
      </c>
      <c r="B259" s="80" t="s">
        <v>464</v>
      </c>
      <c r="C259" s="75" t="s">
        <v>465</v>
      </c>
      <c r="D259" s="297">
        <f>SUM(D256:D258)</f>
        <v>247508859</v>
      </c>
    </row>
    <row r="260" spans="1:4" ht="12.75" customHeight="1">
      <c r="A260" s="245" t="s">
        <v>112</v>
      </c>
      <c r="B260" s="78" t="s">
        <v>466</v>
      </c>
      <c r="C260" s="73" t="s">
        <v>467</v>
      </c>
      <c r="D260" s="296"/>
    </row>
    <row r="261" spans="1:4" ht="12.75" customHeight="1">
      <c r="A261" s="245" t="s">
        <v>115</v>
      </c>
      <c r="B261" s="243" t="s">
        <v>910</v>
      </c>
      <c r="C261" s="73" t="s">
        <v>468</v>
      </c>
      <c r="D261" s="296"/>
    </row>
    <row r="262" spans="1:4" ht="12.75" customHeight="1">
      <c r="A262" s="245" t="s">
        <v>118</v>
      </c>
      <c r="B262" s="78" t="s">
        <v>469</v>
      </c>
      <c r="C262" s="73" t="s">
        <v>470</v>
      </c>
      <c r="D262" s="296"/>
    </row>
    <row r="263" spans="1:4" ht="12.75" customHeight="1">
      <c r="A263" s="245" t="s">
        <v>121</v>
      </c>
      <c r="B263" s="243" t="s">
        <v>911</v>
      </c>
      <c r="C263" s="73" t="s">
        <v>471</v>
      </c>
      <c r="D263" s="296"/>
    </row>
    <row r="264" spans="1:4" ht="12.75" customHeight="1">
      <c r="A264" s="246" t="s">
        <v>124</v>
      </c>
      <c r="B264" s="256" t="s">
        <v>472</v>
      </c>
      <c r="C264" s="75" t="s">
        <v>473</v>
      </c>
      <c r="D264" s="296"/>
    </row>
    <row r="265" spans="1:4" ht="12.75" customHeight="1">
      <c r="A265" s="245" t="s">
        <v>127</v>
      </c>
      <c r="B265" s="257" t="s">
        <v>474</v>
      </c>
      <c r="C265" s="258" t="s">
        <v>475</v>
      </c>
      <c r="D265" s="296">
        <v>280187017</v>
      </c>
    </row>
    <row r="266" spans="1:4" ht="12.75" customHeight="1">
      <c r="A266" s="245" t="s">
        <v>130</v>
      </c>
      <c r="B266" s="257" t="s">
        <v>476</v>
      </c>
      <c r="C266" s="258" t="s">
        <v>477</v>
      </c>
      <c r="D266" s="296"/>
    </row>
    <row r="267" spans="1:4" ht="12.75" customHeight="1">
      <c r="A267" s="246" t="s">
        <v>133</v>
      </c>
      <c r="B267" s="259" t="s">
        <v>478</v>
      </c>
      <c r="C267" s="75" t="s">
        <v>479</v>
      </c>
      <c r="D267" s="297">
        <f>SUM(D265:D266)</f>
        <v>280187017</v>
      </c>
    </row>
    <row r="268" spans="1:4" ht="12.75" customHeight="1">
      <c r="A268" s="245" t="s">
        <v>136</v>
      </c>
      <c r="B268" s="243" t="s">
        <v>480</v>
      </c>
      <c r="C268" s="73" t="s">
        <v>481</v>
      </c>
      <c r="D268" s="296"/>
    </row>
    <row r="269" spans="1:4" ht="12.75" customHeight="1">
      <c r="A269" s="245" t="s">
        <v>139</v>
      </c>
      <c r="B269" s="243" t="s">
        <v>482</v>
      </c>
      <c r="C269" s="73" t="s">
        <v>483</v>
      </c>
      <c r="D269" s="296"/>
    </row>
    <row r="270" spans="1:4" ht="12.75" customHeight="1">
      <c r="A270" s="245" t="s">
        <v>142</v>
      </c>
      <c r="B270" s="243" t="s">
        <v>484</v>
      </c>
      <c r="C270" s="73" t="s">
        <v>485</v>
      </c>
      <c r="D270" s="296"/>
    </row>
    <row r="271" spans="1:4" ht="12.75" customHeight="1">
      <c r="A271" s="245" t="s">
        <v>145</v>
      </c>
      <c r="B271" s="243" t="s">
        <v>802</v>
      </c>
      <c r="C271" s="73" t="s">
        <v>486</v>
      </c>
      <c r="D271" s="296"/>
    </row>
    <row r="272" spans="1:4" ht="12.75" customHeight="1">
      <c r="A272" s="245" t="s">
        <v>148</v>
      </c>
      <c r="B272" s="78" t="s">
        <v>487</v>
      </c>
      <c r="C272" s="73" t="s">
        <v>488</v>
      </c>
      <c r="D272" s="296"/>
    </row>
    <row r="273" spans="1:4" ht="12.75" customHeight="1">
      <c r="A273" s="245" t="s">
        <v>151</v>
      </c>
      <c r="B273" s="78" t="s">
        <v>912</v>
      </c>
      <c r="C273" s="73" t="s">
        <v>745</v>
      </c>
      <c r="D273" s="296"/>
    </row>
    <row r="274" spans="1:4" ht="12.75" customHeight="1">
      <c r="A274" s="245" t="s">
        <v>154</v>
      </c>
      <c r="B274" s="78" t="s">
        <v>746</v>
      </c>
      <c r="C274" s="73" t="s">
        <v>747</v>
      </c>
      <c r="D274" s="296"/>
    </row>
    <row r="275" spans="1:4" ht="12.75" customHeight="1">
      <c r="A275" s="246" t="s">
        <v>156</v>
      </c>
      <c r="B275" s="80" t="s">
        <v>748</v>
      </c>
      <c r="C275" s="75" t="s">
        <v>749</v>
      </c>
      <c r="D275" s="296"/>
    </row>
    <row r="276" spans="1:4" ht="12.75" customHeight="1">
      <c r="A276" s="246" t="s">
        <v>158</v>
      </c>
      <c r="B276" s="80" t="s">
        <v>913</v>
      </c>
      <c r="C276" s="75" t="s">
        <v>489</v>
      </c>
      <c r="D276" s="297">
        <f>D259+D264+D267+D275</f>
        <v>527695876</v>
      </c>
    </row>
    <row r="277" spans="1:4" ht="12.75" customHeight="1">
      <c r="A277" s="245" t="s">
        <v>161</v>
      </c>
      <c r="B277" s="78" t="s">
        <v>914</v>
      </c>
      <c r="C277" s="73" t="s">
        <v>490</v>
      </c>
      <c r="D277" s="296"/>
    </row>
    <row r="278" spans="1:4" ht="12.75" customHeight="1">
      <c r="A278" s="245" t="s">
        <v>164</v>
      </c>
      <c r="B278" s="78" t="s">
        <v>491</v>
      </c>
      <c r="C278" s="73" t="s">
        <v>492</v>
      </c>
      <c r="D278" s="296"/>
    </row>
    <row r="279" spans="1:4" ht="12.75" customHeight="1">
      <c r="A279" s="245" t="s">
        <v>167</v>
      </c>
      <c r="B279" s="243" t="s">
        <v>493</v>
      </c>
      <c r="C279" s="73" t="s">
        <v>494</v>
      </c>
      <c r="D279" s="296"/>
    </row>
    <row r="280" spans="1:4" ht="12.75" customHeight="1">
      <c r="A280" s="245" t="s">
        <v>170</v>
      </c>
      <c r="B280" s="243" t="s">
        <v>915</v>
      </c>
      <c r="C280" s="73" t="s">
        <v>495</v>
      </c>
      <c r="D280" s="296"/>
    </row>
    <row r="281" spans="1:4" ht="12.75" customHeight="1">
      <c r="A281" s="245" t="s">
        <v>173</v>
      </c>
      <c r="B281" s="243" t="s">
        <v>750</v>
      </c>
      <c r="C281" s="73" t="s">
        <v>751</v>
      </c>
      <c r="D281" s="296"/>
    </row>
    <row r="282" spans="1:4" ht="12.75" customHeight="1">
      <c r="A282" s="246" t="s">
        <v>176</v>
      </c>
      <c r="B282" s="247" t="s">
        <v>916</v>
      </c>
      <c r="C282" s="75" t="s">
        <v>496</v>
      </c>
      <c r="D282" s="296"/>
    </row>
    <row r="283" spans="1:4" ht="12.75" customHeight="1">
      <c r="A283" s="245" t="s">
        <v>179</v>
      </c>
      <c r="B283" s="78" t="s">
        <v>497</v>
      </c>
      <c r="C283" s="73" t="s">
        <v>498</v>
      </c>
      <c r="D283" s="296"/>
    </row>
    <row r="284" spans="1:4" ht="12.75" customHeight="1">
      <c r="A284" s="245" t="s">
        <v>182</v>
      </c>
      <c r="B284" s="78" t="s">
        <v>752</v>
      </c>
      <c r="C284" s="73" t="s">
        <v>753</v>
      </c>
      <c r="D284" s="296"/>
    </row>
    <row r="285" spans="1:4" ht="12.75" customHeight="1">
      <c r="A285" s="246" t="s">
        <v>185</v>
      </c>
      <c r="B285" s="247" t="s">
        <v>917</v>
      </c>
      <c r="C285" s="75" t="s">
        <v>499</v>
      </c>
      <c r="D285" s="297">
        <f>D276+D282+D283+D284</f>
        <v>527695876</v>
      </c>
    </row>
    <row r="286" ht="13.5" thickBot="1"/>
    <row r="287" spans="1:4" ht="13.5" thickBot="1">
      <c r="A287" s="248" t="s">
        <v>500</v>
      </c>
      <c r="B287" s="82"/>
      <c r="C287" s="82"/>
      <c r="D287" s="302">
        <f>D229+D285</f>
        <v>3234866001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Felhasználó</cp:lastModifiedBy>
  <cp:lastPrinted>2016-09-27T11:12:25Z</cp:lastPrinted>
  <dcterms:created xsi:type="dcterms:W3CDTF">2002-01-04T07:43:44Z</dcterms:created>
  <dcterms:modified xsi:type="dcterms:W3CDTF">2016-12-02T07:43:30Z</dcterms:modified>
  <cp:category/>
  <cp:version/>
  <cp:contentType/>
  <cp:contentStatus/>
</cp:coreProperties>
</file>