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Gergely.Agi\Documents\Régi_D\Ági\Képviselő-testület\jegyzőkönyv 2017\augusztus\"/>
    </mc:Choice>
  </mc:AlternateContent>
  <bookViews>
    <workbookView xWindow="0" yWindow="0" windowWidth="20490" windowHeight="7530" tabRatio="727" firstSheet="17" activeTab="22"/>
  </bookViews>
  <sheets>
    <sheet name="ÖSSZEFÜGGÉSEK" sheetId="1" r:id="rId1"/>
    <sheet name="1.1.sz.mell." sheetId="2" r:id="rId2"/>
    <sheet name="2.1.sz.mell  " sheetId="3" r:id="rId3"/>
    <sheet name="2.2.sz.mell  " sheetId="4" r:id="rId4"/>
    <sheet name="ELLENŐRZÉS-1.sz.2.a.sz.2.b.sz." sheetId="5" r:id="rId5"/>
    <sheet name="3.sz.mell.  " sheetId="6" r:id="rId6"/>
    <sheet name="4.sz.mell." sheetId="7" r:id="rId7"/>
    <sheet name="5.sz.mell." sheetId="8" r:id="rId8"/>
    <sheet name="6.sz.mell." sheetId="9" r:id="rId9"/>
    <sheet name="7.sz.mell." sheetId="10" r:id="rId10"/>
    <sheet name="8.1. sz. mell" sheetId="11" r:id="rId11"/>
    <sheet name="8.1.1. sz. mell " sheetId="12" r:id="rId12"/>
    <sheet name="8.1.2. sz. mell  " sheetId="13" r:id="rId13"/>
    <sheet name="8.2. sz. mell" sheetId="14" r:id="rId14"/>
    <sheet name="8.2.1. sz. mell" sheetId="15" r:id="rId15"/>
    <sheet name="9.sz.mell" sheetId="16" r:id="rId16"/>
    <sheet name="1. sz tájékoztató t." sheetId="17" r:id="rId17"/>
    <sheet name="2. sz tájékoztató t" sheetId="18" r:id="rId18"/>
    <sheet name="3. sz tájékoztató t." sheetId="19" r:id="rId19"/>
    <sheet name="4.sz tájékoztató t." sheetId="20" r:id="rId20"/>
    <sheet name="5.sz tájékoztató t." sheetId="21" r:id="rId21"/>
    <sheet name="6.sz tájékoztató t." sheetId="22" r:id="rId22"/>
    <sheet name="7.sztájékoztató t." sheetId="23" r:id="rId23"/>
  </sheets>
  <definedNames>
    <definedName name="__xlfn_IFERROR">#N/A</definedName>
    <definedName name="_xlnm.Print_Titles" localSheetId="10">'8.1. sz. mell'!$1:$6</definedName>
    <definedName name="_xlnm.Print_Titles" localSheetId="11">'8.1.1. sz. mell '!$1:$6</definedName>
    <definedName name="_xlnm.Print_Titles" localSheetId="12">'8.1.2. sz. mell  '!$1:$6</definedName>
    <definedName name="_xlnm.Print_Titles" localSheetId="13">'8.2. sz. mell'!$1:$6</definedName>
    <definedName name="_xlnm.Print_Titles" localSheetId="14">'8.2.1. sz. mell'!$1:$6</definedName>
    <definedName name="_xlnm.Print_Area" localSheetId="16">'1. sz tájékoztató t.'!$A$86:$E$144</definedName>
  </definedNames>
  <calcPr calcId="162913"/>
  <fileRecoveryPr repairLoad="1"/>
</workbook>
</file>

<file path=xl/calcChain.xml><?xml version="1.0" encoding="utf-8"?>
<calcChain xmlns="http://schemas.openxmlformats.org/spreadsheetml/2006/main">
  <c r="C10" i="11" l="1"/>
  <c r="C61" i="12"/>
  <c r="C56" i="12"/>
  <c r="C46" i="12"/>
  <c r="C46" i="11" s="1"/>
  <c r="C45" i="12"/>
  <c r="C44" i="12"/>
  <c r="D45" i="12"/>
  <c r="D27" i="12"/>
  <c r="C27" i="12"/>
  <c r="C22" i="12"/>
  <c r="D27" i="11"/>
  <c r="C27" i="11"/>
  <c r="C22" i="11" s="1"/>
  <c r="O54" i="20"/>
  <c r="O53" i="20"/>
  <c r="O52" i="20"/>
  <c r="O51" i="20"/>
  <c r="O50" i="20"/>
  <c r="O49" i="20"/>
  <c r="O48" i="20"/>
  <c r="O47" i="20"/>
  <c r="O46" i="20"/>
  <c r="O43" i="20"/>
  <c r="O41" i="20"/>
  <c r="O40" i="20"/>
  <c r="O39" i="20"/>
  <c r="O38" i="20"/>
  <c r="O37" i="20"/>
  <c r="O36" i="20"/>
  <c r="O35" i="20"/>
  <c r="F30" i="23"/>
  <c r="F34" i="23" s="1"/>
  <c r="F36" i="23" s="1"/>
  <c r="E30" i="23"/>
  <c r="E34" i="23"/>
  <c r="E36" i="23" s="1"/>
  <c r="D30" i="23"/>
  <c r="D34" i="23" s="1"/>
  <c r="D36" i="23" s="1"/>
  <c r="F27" i="23"/>
  <c r="E27" i="23"/>
  <c r="D27" i="23"/>
  <c r="F26" i="23"/>
  <c r="F10" i="23"/>
  <c r="F9" i="23" s="1"/>
  <c r="F21" i="23" s="1"/>
  <c r="E10" i="23"/>
  <c r="E9" i="23"/>
  <c r="E21" i="23" s="1"/>
  <c r="D9" i="23"/>
  <c r="D21" i="23" s="1"/>
  <c r="O24" i="20"/>
  <c r="O23" i="20"/>
  <c r="O22" i="20"/>
  <c r="O21" i="20"/>
  <c r="O20" i="20"/>
  <c r="O19" i="20"/>
  <c r="O18" i="20"/>
  <c r="O17" i="20"/>
  <c r="O16" i="20"/>
  <c r="O13" i="20"/>
  <c r="O11" i="20"/>
  <c r="O10" i="20"/>
  <c r="O9" i="20"/>
  <c r="O8" i="20"/>
  <c r="O7" i="20"/>
  <c r="O6" i="20"/>
  <c r="O5" i="20"/>
  <c r="D41" i="17"/>
  <c r="C37" i="15"/>
  <c r="D37" i="15"/>
  <c r="D36" i="15"/>
  <c r="D39" i="15"/>
  <c r="G10" i="10"/>
  <c r="G9" i="10"/>
  <c r="G8" i="10"/>
  <c r="G7" i="10"/>
  <c r="G6" i="10"/>
  <c r="G5" i="10"/>
  <c r="G11" i="9"/>
  <c r="G10" i="9"/>
  <c r="G9" i="9"/>
  <c r="G8" i="9"/>
  <c r="G7" i="9"/>
  <c r="G6" i="9"/>
  <c r="G5" i="9"/>
  <c r="G23" i="9" s="1"/>
  <c r="C44" i="11"/>
  <c r="D44" i="11"/>
  <c r="D76" i="11"/>
  <c r="D76" i="12"/>
  <c r="C135" i="17"/>
  <c r="C133" i="17" s="1"/>
  <c r="D135" i="17"/>
  <c r="D121" i="17"/>
  <c r="D108" i="17"/>
  <c r="D109" i="17"/>
  <c r="D106" i="17"/>
  <c r="D107" i="17"/>
  <c r="D105" i="17"/>
  <c r="D100" i="17"/>
  <c r="D92" i="17"/>
  <c r="D93" i="17"/>
  <c r="D94" i="17"/>
  <c r="D91" i="17"/>
  <c r="D90" i="17" s="1"/>
  <c r="C97" i="11"/>
  <c r="C98" i="11"/>
  <c r="C99" i="11"/>
  <c r="C100" i="11"/>
  <c r="C43" i="11"/>
  <c r="C32" i="11"/>
  <c r="C34" i="11"/>
  <c r="C12" i="12"/>
  <c r="C12" i="11" s="1"/>
  <c r="C13" i="12"/>
  <c r="C8" i="12" s="1"/>
  <c r="C9" i="12"/>
  <c r="C9" i="11"/>
  <c r="C19" i="3"/>
  <c r="D19" i="3"/>
  <c r="D27" i="3" s="1"/>
  <c r="D50" i="14"/>
  <c r="C50" i="14"/>
  <c r="D44" i="14"/>
  <c r="D55" i="14" s="1"/>
  <c r="C44" i="14"/>
  <c r="C55" i="14" s="1"/>
  <c r="D36" i="14"/>
  <c r="C36" i="14"/>
  <c r="D29" i="14"/>
  <c r="C29" i="14"/>
  <c r="D25" i="14"/>
  <c r="C25" i="14"/>
  <c r="D19" i="14"/>
  <c r="C19" i="14"/>
  <c r="D8" i="14"/>
  <c r="D35" i="14" s="1"/>
  <c r="D40" i="14" s="1"/>
  <c r="C8" i="14"/>
  <c r="D139" i="2"/>
  <c r="E138" i="17" s="1"/>
  <c r="C139" i="2"/>
  <c r="D134" i="2"/>
  <c r="C134" i="2"/>
  <c r="D129" i="2"/>
  <c r="C129" i="2"/>
  <c r="D125" i="2"/>
  <c r="D144" i="2" s="1"/>
  <c r="E143" i="17" s="1"/>
  <c r="C125" i="2"/>
  <c r="C144" i="2"/>
  <c r="B14" i="5" s="1"/>
  <c r="D121" i="2"/>
  <c r="E120" i="17" s="1"/>
  <c r="C121" i="2"/>
  <c r="F11" i="3"/>
  <c r="D107" i="2"/>
  <c r="E106" i="17"/>
  <c r="C107" i="2"/>
  <c r="D96" i="2"/>
  <c r="C96" i="2"/>
  <c r="C91" i="2" s="1"/>
  <c r="C124" i="2" s="1"/>
  <c r="D95" i="17"/>
  <c r="C78" i="2"/>
  <c r="D77" i="17"/>
  <c r="C74" i="2"/>
  <c r="C71" i="2"/>
  <c r="D70" i="17" s="1"/>
  <c r="C18" i="4"/>
  <c r="C66" i="2"/>
  <c r="D65" i="17" s="1"/>
  <c r="C62" i="2"/>
  <c r="C56" i="2"/>
  <c r="C51" i="2"/>
  <c r="C10" i="3"/>
  <c r="C45" i="2"/>
  <c r="D44" i="17"/>
  <c r="C34" i="2"/>
  <c r="C28" i="2"/>
  <c r="C27" i="2" s="1"/>
  <c r="C61" i="2" s="1"/>
  <c r="C20" i="2"/>
  <c r="C13" i="2"/>
  <c r="C7" i="3"/>
  <c r="C6" i="2"/>
  <c r="C6" i="3"/>
  <c r="D78" i="2"/>
  <c r="D74" i="2"/>
  <c r="D71" i="2"/>
  <c r="D66" i="2"/>
  <c r="D84" i="2" s="1"/>
  <c r="E83" i="17" s="1"/>
  <c r="D62" i="2"/>
  <c r="D56" i="2"/>
  <c r="D9" i="4" s="1"/>
  <c r="D51" i="2"/>
  <c r="D10" i="3" s="1"/>
  <c r="D45" i="2"/>
  <c r="D34" i="2"/>
  <c r="D28" i="2"/>
  <c r="D27" i="2" s="1"/>
  <c r="D20" i="2"/>
  <c r="D13" i="2"/>
  <c r="D7" i="3" s="1"/>
  <c r="D6" i="2"/>
  <c r="D6" i="3" s="1"/>
  <c r="D49" i="11"/>
  <c r="D22" i="11"/>
  <c r="D44" i="12"/>
  <c r="N55" i="20"/>
  <c r="M55" i="20"/>
  <c r="L55" i="20"/>
  <c r="L56" i="20" s="1"/>
  <c r="K55" i="20"/>
  <c r="J55" i="20"/>
  <c r="I55" i="20"/>
  <c r="H55" i="20"/>
  <c r="H56" i="20" s="1"/>
  <c r="G55" i="20"/>
  <c r="F55" i="20"/>
  <c r="E55" i="20"/>
  <c r="D55" i="20"/>
  <c r="D56" i="20" s="1"/>
  <c r="C55" i="20"/>
  <c r="N44" i="20"/>
  <c r="N56" i="20" s="1"/>
  <c r="M44" i="20"/>
  <c r="M56" i="20" s="1"/>
  <c r="L44" i="20"/>
  <c r="K44" i="20"/>
  <c r="J44" i="20"/>
  <c r="J56" i="20"/>
  <c r="I44" i="20"/>
  <c r="H44" i="20"/>
  <c r="G44" i="20"/>
  <c r="F44" i="20"/>
  <c r="F56" i="20" s="1"/>
  <c r="E44" i="20"/>
  <c r="D44" i="20"/>
  <c r="C44" i="20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9" i="17"/>
  <c r="E140" i="17"/>
  <c r="E141" i="17"/>
  <c r="E142" i="17"/>
  <c r="E121" i="17"/>
  <c r="E122" i="17"/>
  <c r="E107" i="17"/>
  <c r="E108" i="17"/>
  <c r="E109" i="17"/>
  <c r="E92" i="17"/>
  <c r="E90" i="17" s="1"/>
  <c r="E93" i="17"/>
  <c r="E94" i="17"/>
  <c r="E96" i="17"/>
  <c r="E97" i="17"/>
  <c r="E98" i="17"/>
  <c r="E99" i="17"/>
  <c r="E100" i="17"/>
  <c r="E101" i="17"/>
  <c r="E102" i="17"/>
  <c r="E103" i="17"/>
  <c r="E104" i="17"/>
  <c r="E105" i="17"/>
  <c r="E91" i="17"/>
  <c r="E74" i="17"/>
  <c r="E75" i="17"/>
  <c r="E76" i="17"/>
  <c r="E77" i="17"/>
  <c r="E78" i="17"/>
  <c r="E79" i="17"/>
  <c r="E80" i="17"/>
  <c r="E81" i="17"/>
  <c r="E82" i="17"/>
  <c r="E52" i="17"/>
  <c r="E53" i="17"/>
  <c r="E54" i="17"/>
  <c r="E56" i="17"/>
  <c r="E57" i="17"/>
  <c r="E58" i="17"/>
  <c r="E59" i="17"/>
  <c r="E61" i="17"/>
  <c r="E62" i="17"/>
  <c r="E63" i="17"/>
  <c r="E64" i="17"/>
  <c r="E66" i="17"/>
  <c r="E67" i="17"/>
  <c r="E68" i="17"/>
  <c r="E69" i="17"/>
  <c r="E71" i="17"/>
  <c r="E72" i="17"/>
  <c r="E73" i="17"/>
  <c r="E36" i="17"/>
  <c r="E37" i="17"/>
  <c r="E38" i="17"/>
  <c r="E39" i="17"/>
  <c r="E40" i="17"/>
  <c r="E41" i="17"/>
  <c r="E42" i="17"/>
  <c r="E43" i="17"/>
  <c r="E45" i="17"/>
  <c r="E46" i="17"/>
  <c r="E47" i="17"/>
  <c r="E48" i="17"/>
  <c r="E49" i="17"/>
  <c r="E51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7" i="17"/>
  <c r="E26" i="17" s="1"/>
  <c r="E28" i="17"/>
  <c r="E29" i="17"/>
  <c r="E30" i="17"/>
  <c r="E31" i="17"/>
  <c r="E32" i="17"/>
  <c r="E34" i="17"/>
  <c r="E35" i="17"/>
  <c r="E7" i="17"/>
  <c r="E8" i="17"/>
  <c r="E9" i="17"/>
  <c r="E10" i="17"/>
  <c r="E11" i="17"/>
  <c r="D6" i="17"/>
  <c r="E6" i="17"/>
  <c r="E5" i="17" s="1"/>
  <c r="D78" i="17"/>
  <c r="D79" i="17"/>
  <c r="D80" i="17"/>
  <c r="D81" i="17"/>
  <c r="D82" i="17"/>
  <c r="D66" i="17"/>
  <c r="D67" i="17"/>
  <c r="D68" i="17"/>
  <c r="D69" i="17"/>
  <c r="D71" i="17"/>
  <c r="D43" i="17"/>
  <c r="D59" i="17"/>
  <c r="D30" i="17"/>
  <c r="D32" i="17"/>
  <c r="D34" i="17"/>
  <c r="D35" i="17"/>
  <c r="D36" i="17"/>
  <c r="D37" i="17"/>
  <c r="D38" i="17"/>
  <c r="D39" i="17"/>
  <c r="D18" i="17"/>
  <c r="D25" i="17"/>
  <c r="D28" i="17"/>
  <c r="D17" i="17"/>
  <c r="D8" i="17"/>
  <c r="D9" i="17"/>
  <c r="D7" i="17"/>
  <c r="H6" i="17"/>
  <c r="E38" i="22"/>
  <c r="C16" i="19"/>
  <c r="C30" i="19"/>
  <c r="C12" i="19"/>
  <c r="D147" i="11"/>
  <c r="C94" i="12"/>
  <c r="C94" i="11"/>
  <c r="D94" i="12"/>
  <c r="D12" i="12"/>
  <c r="D12" i="11" s="1"/>
  <c r="D13" i="12"/>
  <c r="D13" i="11" s="1"/>
  <c r="D9" i="12"/>
  <c r="D9" i="11" s="1"/>
  <c r="C74" i="12"/>
  <c r="C73" i="12" s="1"/>
  <c r="C86" i="12" s="1"/>
  <c r="D74" i="12"/>
  <c r="D74" i="11"/>
  <c r="D73" i="11" s="1"/>
  <c r="D86" i="11" s="1"/>
  <c r="D61" i="12"/>
  <c r="D58" i="12"/>
  <c r="D56" i="12"/>
  <c r="D56" i="11"/>
  <c r="D53" i="11" s="1"/>
  <c r="D43" i="12"/>
  <c r="D43" i="11"/>
  <c r="D46" i="12"/>
  <c r="D46" i="11"/>
  <c r="C38" i="12"/>
  <c r="C38" i="11"/>
  <c r="C36" i="11" s="1"/>
  <c r="C39" i="12"/>
  <c r="C39" i="11"/>
  <c r="C40" i="12"/>
  <c r="C40" i="11"/>
  <c r="C41" i="12"/>
  <c r="C41" i="11"/>
  <c r="C42" i="12"/>
  <c r="C42" i="11"/>
  <c r="C37" i="12"/>
  <c r="C37" i="11"/>
  <c r="D38" i="12"/>
  <c r="D38" i="11"/>
  <c r="D36" i="11" s="1"/>
  <c r="D39" i="12"/>
  <c r="D39" i="11"/>
  <c r="D40" i="12"/>
  <c r="D40" i="11"/>
  <c r="D41" i="12"/>
  <c r="D41" i="11"/>
  <c r="D42" i="12"/>
  <c r="D42" i="11"/>
  <c r="D37" i="12"/>
  <c r="D36" i="12" s="1"/>
  <c r="C35" i="12"/>
  <c r="C35" i="11" s="1"/>
  <c r="D35" i="12"/>
  <c r="D35" i="11" s="1"/>
  <c r="C33" i="12"/>
  <c r="C33" i="11" s="1"/>
  <c r="D33" i="12"/>
  <c r="D33" i="11" s="1"/>
  <c r="C31" i="12"/>
  <c r="D31" i="12"/>
  <c r="D30" i="12"/>
  <c r="D30" i="11" s="1"/>
  <c r="C20" i="12"/>
  <c r="C20" i="11" s="1"/>
  <c r="D20" i="12"/>
  <c r="D20" i="11" s="1"/>
  <c r="D15" i="11" s="1"/>
  <c r="D136" i="12"/>
  <c r="D136" i="11"/>
  <c r="C136" i="12"/>
  <c r="C134" i="12"/>
  <c r="D122" i="12"/>
  <c r="D122" i="11"/>
  <c r="C122" i="12"/>
  <c r="C106" i="12"/>
  <c r="C106" i="11" s="1"/>
  <c r="C101" i="12"/>
  <c r="C101" i="11" s="1"/>
  <c r="C96" i="12"/>
  <c r="C96" i="11" s="1"/>
  <c r="C93" i="12"/>
  <c r="C93" i="11" s="1"/>
  <c r="C95" i="12"/>
  <c r="C95" i="11" s="1"/>
  <c r="C92" i="12"/>
  <c r="C91" i="12" s="1"/>
  <c r="C110" i="12"/>
  <c r="C110" i="11"/>
  <c r="C108" i="12"/>
  <c r="D110" i="12"/>
  <c r="D107" i="12" s="1"/>
  <c r="D108" i="12"/>
  <c r="D108" i="11"/>
  <c r="D101" i="12"/>
  <c r="D101" i="11" s="1"/>
  <c r="D106" i="12"/>
  <c r="D106" i="11" s="1"/>
  <c r="D93" i="12"/>
  <c r="D93" i="11" s="1"/>
  <c r="D95" i="12"/>
  <c r="D95" i="11" s="1"/>
  <c r="D92" i="12"/>
  <c r="D92" i="11" s="1"/>
  <c r="D91" i="13"/>
  <c r="D124" i="13" s="1"/>
  <c r="D145" i="13" s="1"/>
  <c r="D51" i="15"/>
  <c r="D50" i="15"/>
  <c r="C51" i="15"/>
  <c r="C50" i="15"/>
  <c r="D46" i="15"/>
  <c r="D47" i="15"/>
  <c r="D45" i="15"/>
  <c r="D44" i="15" s="1"/>
  <c r="D55" i="15" s="1"/>
  <c r="C46" i="15"/>
  <c r="C47" i="15"/>
  <c r="C45" i="15"/>
  <c r="C44" i="15" s="1"/>
  <c r="C55" i="15" s="1"/>
  <c r="D16" i="15"/>
  <c r="D13" i="15"/>
  <c r="D8" i="15" s="1"/>
  <c r="D35" i="15" s="1"/>
  <c r="D40" i="15" s="1"/>
  <c r="C39" i="15"/>
  <c r="C36" i="15" s="1"/>
  <c r="C14" i="15"/>
  <c r="C8" i="15" s="1"/>
  <c r="C35" i="15" s="1"/>
  <c r="C15" i="15"/>
  <c r="C16" i="15"/>
  <c r="C13" i="15"/>
  <c r="N25" i="20"/>
  <c r="M25" i="20"/>
  <c r="L25" i="20"/>
  <c r="K25" i="20"/>
  <c r="J25" i="20"/>
  <c r="J26" i="20" s="1"/>
  <c r="I25" i="20"/>
  <c r="H25" i="20"/>
  <c r="G25" i="20"/>
  <c r="F25" i="20"/>
  <c r="F26" i="20" s="1"/>
  <c r="E25" i="20"/>
  <c r="D25" i="20"/>
  <c r="C25" i="20"/>
  <c r="N14" i="20"/>
  <c r="M14" i="20"/>
  <c r="L14" i="20"/>
  <c r="K14" i="20"/>
  <c r="K26" i="20" s="1"/>
  <c r="J14" i="20"/>
  <c r="I14" i="20"/>
  <c r="H14" i="20"/>
  <c r="H26" i="20" s="1"/>
  <c r="G14" i="20"/>
  <c r="G26" i="20"/>
  <c r="F14" i="20"/>
  <c r="E14" i="20"/>
  <c r="O14" i="20" s="1"/>
  <c r="D14" i="20"/>
  <c r="C14" i="20"/>
  <c r="D138" i="17"/>
  <c r="C138" i="17"/>
  <c r="D128" i="17"/>
  <c r="C128" i="17"/>
  <c r="D124" i="17"/>
  <c r="C124" i="17"/>
  <c r="C143" i="17" s="1"/>
  <c r="D120" i="17"/>
  <c r="C120" i="17"/>
  <c r="C106" i="17"/>
  <c r="C90" i="17"/>
  <c r="C123" i="17" s="1"/>
  <c r="C144" i="17" s="1"/>
  <c r="C77" i="17"/>
  <c r="C73" i="17"/>
  <c r="C70" i="17"/>
  <c r="C65" i="17"/>
  <c r="C83" i="17" s="1"/>
  <c r="C61" i="17"/>
  <c r="C55" i="17"/>
  <c r="C50" i="17"/>
  <c r="C44" i="17"/>
  <c r="C33" i="17"/>
  <c r="C27" i="17"/>
  <c r="C26" i="17"/>
  <c r="C19" i="17"/>
  <c r="C12" i="17"/>
  <c r="C5" i="17"/>
  <c r="C29" i="15"/>
  <c r="C25" i="15"/>
  <c r="C19" i="15"/>
  <c r="C139" i="13"/>
  <c r="C134" i="13"/>
  <c r="C129" i="13"/>
  <c r="C125" i="13"/>
  <c r="C144" i="13"/>
  <c r="C121" i="13"/>
  <c r="C107" i="13"/>
  <c r="C91" i="13"/>
  <c r="C80" i="13"/>
  <c r="C76" i="13"/>
  <c r="C73" i="13"/>
  <c r="C68" i="13"/>
  <c r="C86" i="13"/>
  <c r="C64" i="13"/>
  <c r="C58" i="13"/>
  <c r="C53" i="13"/>
  <c r="C47" i="13"/>
  <c r="C36" i="13"/>
  <c r="C30" i="13"/>
  <c r="C29" i="13" s="1"/>
  <c r="C63" i="13"/>
  <c r="C87" i="13" s="1"/>
  <c r="C22" i="13"/>
  <c r="C15" i="13"/>
  <c r="C8" i="13"/>
  <c r="C139" i="12"/>
  <c r="C129" i="12"/>
  <c r="C125" i="12"/>
  <c r="C80" i="12"/>
  <c r="C76" i="12"/>
  <c r="C68" i="12"/>
  <c r="C64" i="12"/>
  <c r="C58" i="12"/>
  <c r="C53" i="12"/>
  <c r="C129" i="11"/>
  <c r="C125" i="11"/>
  <c r="C80" i="11"/>
  <c r="C76" i="11"/>
  <c r="C68" i="11"/>
  <c r="C64" i="11"/>
  <c r="C58" i="11"/>
  <c r="C53" i="11"/>
  <c r="C49" i="12"/>
  <c r="C47" i="12" s="1"/>
  <c r="C47" i="11"/>
  <c r="F23" i="10"/>
  <c r="E23" i="10"/>
  <c r="D23" i="10"/>
  <c r="B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F23" i="9"/>
  <c r="E23" i="9"/>
  <c r="D23" i="9"/>
  <c r="B23" i="9"/>
  <c r="G22" i="9"/>
  <c r="G21" i="9"/>
  <c r="G20" i="9"/>
  <c r="G19" i="9"/>
  <c r="G18" i="9"/>
  <c r="D9" i="7"/>
  <c r="D5" i="7"/>
  <c r="D11" i="7" s="1"/>
  <c r="G26" i="3"/>
  <c r="G27" i="3" s="1"/>
  <c r="G8" i="4"/>
  <c r="G17" i="4" s="1"/>
  <c r="G31" i="4" s="1"/>
  <c r="G6" i="4"/>
  <c r="F6" i="4"/>
  <c r="F17" i="4" s="1"/>
  <c r="F7" i="3"/>
  <c r="F8" i="3"/>
  <c r="F9" i="3"/>
  <c r="F10" i="3"/>
  <c r="F18" i="3" s="1"/>
  <c r="F6" i="3"/>
  <c r="G7" i="3"/>
  <c r="G8" i="3"/>
  <c r="G9" i="3"/>
  <c r="G10" i="3"/>
  <c r="G6" i="3"/>
  <c r="D9" i="3"/>
  <c r="E91" i="2"/>
  <c r="E33" i="17"/>
  <c r="E12" i="17"/>
  <c r="D54" i="17"/>
  <c r="D75" i="17"/>
  <c r="D76" i="17"/>
  <c r="D74" i="17"/>
  <c r="D72" i="17"/>
  <c r="D63" i="17"/>
  <c r="D64" i="17"/>
  <c r="D57" i="17"/>
  <c r="D52" i="17"/>
  <c r="D53" i="17"/>
  <c r="D50" i="17"/>
  <c r="D46" i="17"/>
  <c r="D48" i="17"/>
  <c r="D49" i="17"/>
  <c r="D45" i="17"/>
  <c r="D42" i="17"/>
  <c r="C9" i="7"/>
  <c r="D31" i="17"/>
  <c r="D21" i="17"/>
  <c r="D22" i="17"/>
  <c r="D23" i="17"/>
  <c r="D24" i="17"/>
  <c r="D16" i="17"/>
  <c r="D15" i="17"/>
  <c r="D11" i="17"/>
  <c r="D10" i="17"/>
  <c r="G11" i="16"/>
  <c r="G12" i="16"/>
  <c r="G13" i="16"/>
  <c r="G14" i="16"/>
  <c r="G15" i="16"/>
  <c r="G16" i="16"/>
  <c r="C17" i="16"/>
  <c r="D17" i="16"/>
  <c r="E17" i="16"/>
  <c r="F17" i="16"/>
  <c r="D6" i="18"/>
  <c r="F6" i="18"/>
  <c r="G6" i="18"/>
  <c r="G18" i="18" s="1"/>
  <c r="H6" i="18"/>
  <c r="I7" i="18"/>
  <c r="I8" i="18"/>
  <c r="D9" i="18"/>
  <c r="D18" i="18" s="1"/>
  <c r="E9" i="18"/>
  <c r="F9" i="18"/>
  <c r="F18" i="18" s="1"/>
  <c r="G9" i="18"/>
  <c r="H9" i="18"/>
  <c r="I10" i="18"/>
  <c r="I11" i="18"/>
  <c r="D12" i="18"/>
  <c r="E12" i="18"/>
  <c r="I12" i="18" s="1"/>
  <c r="F12" i="18"/>
  <c r="G12" i="18"/>
  <c r="H12" i="18"/>
  <c r="I13" i="18"/>
  <c r="D14" i="18"/>
  <c r="E14" i="18"/>
  <c r="F14" i="18"/>
  <c r="I14" i="18" s="1"/>
  <c r="G14" i="18"/>
  <c r="H14" i="18"/>
  <c r="I15" i="18"/>
  <c r="D16" i="18"/>
  <c r="I16" i="18" s="1"/>
  <c r="E16" i="18"/>
  <c r="F16" i="18"/>
  <c r="G16" i="18"/>
  <c r="H16" i="18"/>
  <c r="I17" i="18"/>
  <c r="C24" i="3"/>
  <c r="C24" i="4"/>
  <c r="C30" i="4" s="1"/>
  <c r="D7" i="5" s="1"/>
  <c r="F30" i="4"/>
  <c r="D30" i="19"/>
  <c r="F6" i="6"/>
  <c r="F7" i="6"/>
  <c r="F8" i="6"/>
  <c r="F11" i="6"/>
  <c r="F9" i="6"/>
  <c r="F10" i="6"/>
  <c r="C11" i="6"/>
  <c r="D11" i="6"/>
  <c r="E11" i="6"/>
  <c r="B25" i="21"/>
  <c r="C8" i="8"/>
  <c r="D38" i="22"/>
  <c r="F8" i="4"/>
  <c r="D62" i="17"/>
  <c r="C124" i="13"/>
  <c r="C145" i="13"/>
  <c r="D37" i="11"/>
  <c r="D58" i="17"/>
  <c r="C136" i="11"/>
  <c r="C134" i="11"/>
  <c r="C144" i="11" s="1"/>
  <c r="D19" i="4"/>
  <c r="D18" i="4"/>
  <c r="D30" i="4" s="1"/>
  <c r="E70" i="17"/>
  <c r="E55" i="17"/>
  <c r="D51" i="17"/>
  <c r="C6" i="4"/>
  <c r="C17" i="4" s="1"/>
  <c r="D40" i="17"/>
  <c r="D56" i="17"/>
  <c r="D73" i="12"/>
  <c r="D86" i="12" s="1"/>
  <c r="D14" i="17"/>
  <c r="D134" i="12"/>
  <c r="D110" i="11"/>
  <c r="D31" i="11"/>
  <c r="D61" i="11"/>
  <c r="D58" i="11" s="1"/>
  <c r="D47" i="17"/>
  <c r="D53" i="12"/>
  <c r="D20" i="17"/>
  <c r="D13" i="17"/>
  <c r="D8" i="12"/>
  <c r="C12" i="3"/>
  <c r="D29" i="17"/>
  <c r="D73" i="17"/>
  <c r="F26" i="3"/>
  <c r="F27" i="3"/>
  <c r="D14" i="5" s="1"/>
  <c r="D33" i="17"/>
  <c r="D12" i="17"/>
  <c r="D61" i="17"/>
  <c r="D22" i="12"/>
  <c r="D133" i="17"/>
  <c r="M26" i="20"/>
  <c r="N26" i="20"/>
  <c r="I26" i="20"/>
  <c r="E26" i="20"/>
  <c r="D26" i="20"/>
  <c r="L26" i="20"/>
  <c r="O55" i="20"/>
  <c r="K56" i="20"/>
  <c r="D29" i="12"/>
  <c r="I56" i="20"/>
  <c r="C56" i="20"/>
  <c r="E56" i="20"/>
  <c r="G56" i="20"/>
  <c r="I9" i="18"/>
  <c r="C26" i="20"/>
  <c r="D29" i="11"/>
  <c r="D94" i="11"/>
  <c r="D6" i="4"/>
  <c r="D17" i="4" s="1"/>
  <c r="F10" i="4"/>
  <c r="F31" i="4"/>
  <c r="D55" i="17"/>
  <c r="D96" i="12"/>
  <c r="D96" i="11"/>
  <c r="E95" i="17"/>
  <c r="E18" i="18"/>
  <c r="C108" i="11"/>
  <c r="C107" i="11"/>
  <c r="C107" i="12"/>
  <c r="C121" i="12"/>
  <c r="C122" i="11"/>
  <c r="C121" i="11"/>
  <c r="D8" i="4"/>
  <c r="E44" i="17"/>
  <c r="C13" i="11"/>
  <c r="C15" i="12"/>
  <c r="C15" i="11" s="1"/>
  <c r="D143" i="17"/>
  <c r="C92" i="11"/>
  <c r="C31" i="11"/>
  <c r="C30" i="12"/>
  <c r="C29" i="12" s="1"/>
  <c r="D5" i="17"/>
  <c r="D49" i="12"/>
  <c r="D47" i="12"/>
  <c r="D47" i="11"/>
  <c r="C84" i="2"/>
  <c r="B7" i="5" s="1"/>
  <c r="E7" i="5" s="1"/>
  <c r="D91" i="2"/>
  <c r="C27" i="3"/>
  <c r="I6" i="18"/>
  <c r="I18" i="18" s="1"/>
  <c r="D19" i="17"/>
  <c r="C35" i="14"/>
  <c r="C40" i="14"/>
  <c r="C30" i="11"/>
  <c r="C29" i="11" s="1"/>
  <c r="D150" i="2"/>
  <c r="D123" i="17" l="1"/>
  <c r="D144" i="17" s="1"/>
  <c r="D31" i="4"/>
  <c r="D33" i="4"/>
  <c r="G18" i="3"/>
  <c r="G28" i="3" s="1"/>
  <c r="C85" i="2"/>
  <c r="D60" i="17"/>
  <c r="C149" i="2"/>
  <c r="E23" i="23"/>
  <c r="E22" i="23"/>
  <c r="B6" i="5"/>
  <c r="O26" i="20"/>
  <c r="C124" i="12"/>
  <c r="D8" i="11"/>
  <c r="D63" i="11" s="1"/>
  <c r="D87" i="11" s="1"/>
  <c r="F33" i="4"/>
  <c r="F32" i="4"/>
  <c r="C31" i="4"/>
  <c r="C150" i="2"/>
  <c r="D83" i="17"/>
  <c r="C91" i="11"/>
  <c r="C124" i="11" s="1"/>
  <c r="C145" i="11" s="1"/>
  <c r="H18" i="18"/>
  <c r="C144" i="12"/>
  <c r="D91" i="11"/>
  <c r="D124" i="11" s="1"/>
  <c r="F23" i="23"/>
  <c r="F22" i="23"/>
  <c r="D144" i="12"/>
  <c r="D144" i="11" s="1"/>
  <c r="D134" i="11"/>
  <c r="F28" i="3"/>
  <c r="D15" i="5" s="1"/>
  <c r="D13" i="5"/>
  <c r="C60" i="17"/>
  <c r="C84" i="17" s="1"/>
  <c r="C40" i="15"/>
  <c r="D107" i="11"/>
  <c r="C18" i="3"/>
  <c r="B13" i="5"/>
  <c r="C145" i="2"/>
  <c r="B15" i="5" s="1"/>
  <c r="E15" i="5" s="1"/>
  <c r="E14" i="5"/>
  <c r="C8" i="11"/>
  <c r="C63" i="11" s="1"/>
  <c r="G23" i="10"/>
  <c r="D22" i="23"/>
  <c r="D23" i="23" s="1"/>
  <c r="O25" i="20"/>
  <c r="D27" i="17"/>
  <c r="D26" i="17" s="1"/>
  <c r="D121" i="12"/>
  <c r="D121" i="11" s="1"/>
  <c r="E50" i="17"/>
  <c r="O44" i="20"/>
  <c r="O56" i="20" s="1"/>
  <c r="D124" i="2"/>
  <c r="C74" i="11"/>
  <c r="C73" i="11" s="1"/>
  <c r="C36" i="12"/>
  <c r="C63" i="12" s="1"/>
  <c r="C87" i="12" s="1"/>
  <c r="C5" i="7"/>
  <c r="C11" i="7" s="1"/>
  <c r="D12" i="3"/>
  <c r="D18" i="3" s="1"/>
  <c r="G11" i="3"/>
  <c r="E65" i="17"/>
  <c r="D91" i="12"/>
  <c r="D124" i="12" s="1"/>
  <c r="D61" i="2"/>
  <c r="C9" i="3"/>
  <c r="D15" i="12"/>
  <c r="D63" i="12" s="1"/>
  <c r="D87" i="12" s="1"/>
  <c r="C86" i="11"/>
  <c r="D28" i="3" l="1"/>
  <c r="G30" i="3"/>
  <c r="C87" i="11"/>
  <c r="E123" i="17"/>
  <c r="D145" i="2"/>
  <c r="E144" i="17" s="1"/>
  <c r="D145" i="12"/>
  <c r="E13" i="5"/>
  <c r="C145" i="12"/>
  <c r="B8" i="5"/>
  <c r="D84" i="17"/>
  <c r="E60" i="17"/>
  <c r="D85" i="2"/>
  <c r="E84" i="17" s="1"/>
  <c r="D149" i="2"/>
  <c r="C30" i="3"/>
  <c r="C28" i="3"/>
  <c r="D8" i="5" s="1"/>
  <c r="D6" i="5"/>
  <c r="C29" i="3"/>
  <c r="D145" i="11"/>
  <c r="E6" i="5"/>
  <c r="E8" i="5" l="1"/>
</calcChain>
</file>

<file path=xl/sharedStrings.xml><?xml version="1.0" encoding="utf-8"?>
<sst xmlns="http://schemas.openxmlformats.org/spreadsheetml/2006/main" count="2379" uniqueCount="596">
  <si>
    <t>Költségvetési rendelet űrlapjainak összefüggései:</t>
  </si>
  <si>
    <t>2015. évi előirányzat BEVÉTELEK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</si>
  <si>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</si>
  <si>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</si>
  <si>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</si>
  <si>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</si>
  <si>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</si>
  <si>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</si>
  <si>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>2015. évi előirányzat KIADÁSOK</t>
  </si>
  <si>
    <t>1. sz. melléklet Kiadások táblázat 3. oszlop 4 sora =</t>
  </si>
  <si>
    <t xml:space="preserve">2.1. számú melléklet 5. oszlop 13. sor + 2.2. számú melléklet 5. oszlop 12. sor </t>
  </si>
  <si>
    <t>1. sz. melléklet Kiadások táblázat 3. oszlop 9 sora =</t>
  </si>
  <si>
    <t xml:space="preserve">2.1. számú melléklet 5. oszlop 22. sor + 2.2. számú melléklet 5. oszlop 25. sor </t>
  </si>
  <si>
    <t>1. sz. melléklet Kiadások táblázat 3. oszlop 10 sora =</t>
  </si>
  <si>
    <t xml:space="preserve">2.1. számú melléklet 5. oszlop 23. sor + 2.2. számú melléklet 5. oszlop 26. sor </t>
  </si>
  <si>
    <t>B E V É T E L E K</t>
  </si>
  <si>
    <t>1. sz. táblázat</t>
  </si>
  <si>
    <t>Sor-
szám</t>
  </si>
  <si>
    <t>Bevételi jogcím</t>
  </si>
  <si>
    <t>1.</t>
  </si>
  <si>
    <t>2.</t>
  </si>
  <si>
    <t>3.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</si>
  <si>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</si>
  <si>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</si>
  <si>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</si>
  <si>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</si>
  <si>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</si>
  <si>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</si>
  <si>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</si>
  <si>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</si>
  <si>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</si>
  <si>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</si>
  <si>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</si>
  <si>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</si>
  <si>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</si>
  <si>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</si>
  <si>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</si>
  <si>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</si>
  <si>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</si>
  <si>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</si>
  <si>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</si>
  <si>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</si>
  <si>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</si>
  <si>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</si>
  <si>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</si>
  <si>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</si>
  <si>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</si>
  <si>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</si>
  <si>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</si>
  <si>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</si>
  <si>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</si>
  <si>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</si>
  <si>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</si>
  <si>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</si>
  <si>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</si>
  <si>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</si>
  <si>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</si>
  <si>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</si>
  <si>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</si>
  <si>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</si>
  <si>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</si>
  <si>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</si>
  <si>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</si>
  <si>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</si>
  <si>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</si>
  <si>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</si>
  <si>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</si>
  <si>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</si>
  <si>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</si>
  <si>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</si>
  <si>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</si>
  <si>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</si>
  <si>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</si>
  <si>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</si>
  <si>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</si>
  <si>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</si>
  <si>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</si>
  <si>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</si>
  <si>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</si>
  <si>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</si>
  <si>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</si>
  <si>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</si>
  <si>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</si>
  <si>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</si>
  <si>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</si>
  <si>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</si>
  <si>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</si>
  <si>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</si>
  <si>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</si>
  <si>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</si>
  <si>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</si>
  <si>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</si>
  <si>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</si>
  <si>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</si>
  <si>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</si>
  <si>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</si>
  <si>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</si>
  <si>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</si>
  <si>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</si>
  <si>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</si>
  <si>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</si>
  <si>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</si>
  <si>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</si>
  <si>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</si>
  <si>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</si>
  <si>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</si>
  <si>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</si>
  <si>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</si>
  <si>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</si>
  <si>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</si>
  <si>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</si>
  <si>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</si>
  <si>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</si>
  <si>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</si>
  <si>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</si>
  <si>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</si>
  <si>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</si>
  <si>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</si>
  <si>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</si>
  <si>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</si>
  <si>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</si>
  <si>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</si>
  <si>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</si>
  <si>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</si>
  <si>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</si>
  <si>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</si>
  <si>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</si>
  <si>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</si>
  <si>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</si>
  <si>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</si>
  <si>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</si>
  <si>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</si>
  <si>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</si>
  <si>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</si>
  <si>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</si>
  <si>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</si>
  <si>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</si>
  <si>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</si>
  <si>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</si>
  <si>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</si>
  <si>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</si>
  <si>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</si>
  <si>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</si>
  <si>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</si>
  <si>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</si>
  <si>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</si>
  <si>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</si>
  <si>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</si>
  <si>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</si>
  <si>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</si>
  <si>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</si>
  <si>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</si>
  <si>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</si>
  <si>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</si>
  <si>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</si>
  <si>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</si>
  <si>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</si>
  <si>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</si>
  <si>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</si>
  <si>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</si>
  <si>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</si>
  <si>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</si>
  <si>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</si>
  <si>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</si>
  <si>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</si>
  <si>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</si>
  <si>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</si>
  <si>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</si>
  <si>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</si>
  <si>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</si>
  <si>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</si>
  <si>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</si>
  <si>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</si>
  <si>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</si>
  <si>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</si>
  <si>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</si>
  <si>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</si>
  <si>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</si>
  <si>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</si>
  <si>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</si>
  <si>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</si>
  <si>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</si>
  <si>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</si>
  <si>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</si>
  <si>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</si>
  <si>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</si>
  <si>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</si>
  <si>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</si>
  <si>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</si>
  <si>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</si>
  <si>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</si>
  <si>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</si>
  <si>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</si>
  <si>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</si>
  <si>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</si>
  <si>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</si>
  <si>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</si>
  <si>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</si>
  <si>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</si>
  <si>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</si>
  <si>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</si>
  <si>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</si>
  <si>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</si>
  <si>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</si>
  <si>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</si>
  <si>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</si>
  <si>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</si>
  <si>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</si>
  <si>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</si>
  <si>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</si>
  <si>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</si>
  <si>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</si>
  <si>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</si>
  <si>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</si>
  <si>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</si>
  <si>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</si>
  <si>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</si>
  <si>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</si>
  <si>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</si>
  <si>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</si>
  <si>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</si>
  <si>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</si>
  <si>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</si>
  <si>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</si>
  <si>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</si>
  <si>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</si>
  <si>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</si>
  <si>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</si>
  <si>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</si>
  <si>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</si>
  <si>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</si>
  <si>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</si>
  <si>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</si>
  <si>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</si>
  <si>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</si>
  <si>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</si>
  <si>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</si>
  <si>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</si>
  <si>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</si>
  <si>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</si>
  <si>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</si>
  <si>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</si>
  <si>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</si>
  <si>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</si>
  <si>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</si>
  <si>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</si>
  <si>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</si>
  <si>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</si>
  <si>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</si>
  <si>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</si>
  <si>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</si>
  <si>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</si>
  <si>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</si>
  <si>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</si>
  <si>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</si>
  <si>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</si>
  <si>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</si>
  <si>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</si>
  <si>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</si>
  <si>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</si>
  <si>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</si>
  <si>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</si>
  <si>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</si>
  <si>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</si>
  <si>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</si>
  <si>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</si>
  <si>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</si>
  <si>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</si>
  <si>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</si>
  <si>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</si>
  <si>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</si>
  <si>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</si>
  <si>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</si>
  <si>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</si>
  <si>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</si>
  <si>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</si>
  <si>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</si>
  <si>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</si>
  <si>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</si>
  <si>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</si>
  <si>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</si>
  <si>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</si>
  <si>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</si>
  <si>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</si>
  <si>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</si>
  <si>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</si>
  <si>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</si>
  <si>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</si>
  <si>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</si>
  <si>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</si>
  <si>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</si>
  <si>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</si>
  <si>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</si>
  <si>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</si>
  <si>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</si>
  <si>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</si>
  <si>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</si>
  <si>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</si>
  <si>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</si>
  <si>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</si>
  <si>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</si>
  <si>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</si>
  <si>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</si>
  <si>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</si>
  <si>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</si>
  <si>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</si>
  <si>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</si>
  <si>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</si>
  <si>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</si>
  <si>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</si>
  <si>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</si>
  <si>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</si>
  <si>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</si>
  <si>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</si>
  <si>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</si>
  <si>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</si>
  <si>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</si>
  <si>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</si>
  <si>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</si>
  <si>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</si>
  <si>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</si>
  <si>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</si>
  <si>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</si>
  <si>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</si>
  <si>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</si>
  <si>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</si>
  <si>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</si>
  <si>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</si>
  <si>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</si>
  <si>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</si>
  <si>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</si>
  <si>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</si>
  <si>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</si>
  <si>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</si>
  <si>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</si>
  <si>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</si>
  <si>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</si>
  <si>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</si>
  <si>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</si>
  <si>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</si>
  <si>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</si>
  <si>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</si>
  <si>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</si>
  <si>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</si>
  <si>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</si>
  <si>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</si>
  <si>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ELTÉRÉS</t>
  </si>
  <si>
    <t xml:space="preserve">2.1. számú melléklet 6. oszlop 13. sor + 2.2. számú melléklet 6. oszlop 12. sor </t>
  </si>
  <si>
    <t>Sor-szám</t>
  </si>
  <si>
    <t>MEGNEVEZÉS</t>
  </si>
  <si>
    <t>Évek</t>
  </si>
  <si>
    <t>Összesen
(6=3+4+5)</t>
  </si>
  <si>
    <t>2017.</t>
  </si>
  <si>
    <t>2018.</t>
  </si>
  <si>
    <t>ÖSSZES KÖTELEZETTSÉG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</si>
  <si>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</si>
  <si>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</si>
  <si>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</si>
  <si>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</si>
  <si>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</si>
  <si>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</si>
  <si>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</si>
  <si>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</si>
  <si>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</si>
  <si>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</si>
  <si>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</si>
  <si>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</t>
  </si>
  <si>
    <t>Felújítás  megnevezése</t>
  </si>
  <si>
    <t>Teljes költség</t>
  </si>
  <si>
    <t>Kivitelezés kezdési és befejezési éve</t>
  </si>
  <si>
    <t>ÖSSZESEN:</t>
  </si>
  <si>
    <t>Felújítási kiadások előirányzata felújításonként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</si>
  <si>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</si>
  <si>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</si>
  <si>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</si>
  <si>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</si>
  <si>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</si>
  <si>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</si>
  <si>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</si>
  <si>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</si>
  <si>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</si>
  <si>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Központi, irányító szervi támogatások folyósítása</t>
  </si>
  <si>
    <t>Éves engedélyezett létszám előirányzat (fő)</t>
  </si>
  <si>
    <t>Közfoglalkoztatottak létszáma (fő)</t>
  </si>
  <si>
    <t>Kötelező feladatok bevételei, kiadása</t>
  </si>
  <si>
    <t>Önként vállalt feladatok bevételei, kiadása</t>
  </si>
  <si>
    <t>9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</si>
  <si>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</si>
  <si>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</si>
  <si>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</si>
  <si>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</si>
  <si>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</si>
  <si>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</si>
  <si>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</si>
  <si>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</si>
  <si>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</si>
  <si>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</si>
  <si>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</si>
  <si>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</si>
  <si>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</si>
  <si>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</si>
  <si>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</si>
  <si>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</si>
  <si>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</si>
  <si>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</si>
  <si>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</si>
  <si>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</si>
  <si>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</si>
  <si>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</si>
  <si>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</si>
  <si>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</si>
  <si>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</si>
  <si>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</si>
  <si>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</si>
  <si>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02</t>
  </si>
  <si>
    <t>Adatszolgáltatás 
az elismert tartozásállományról</t>
  </si>
  <si>
    <t>Költségvetési szerv neve:</t>
  </si>
  <si>
    <t>Költségvetési szerv számlaszáma:</t>
  </si>
  <si>
    <t>30 napon túli elismert tartozásállomány összesen:  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</si>
  <si>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</si>
  <si>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</si>
  <si>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</si>
  <si>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</si>
  <si>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</si>
  <si>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</si>
  <si>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</si>
  <si>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</si>
  <si>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</si>
  <si>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</si>
  <si>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</si>
  <si>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</si>
  <si>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</si>
  <si>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Rövid lejáratú  hitelek, kölcsönök felvétele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</si>
  <si>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</si>
  <si>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</si>
  <si>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</si>
  <si>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</si>
  <si>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</si>
  <si>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</si>
  <si>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</si>
  <si>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</si>
  <si>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</si>
  <si>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</si>
  <si>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</si>
  <si>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</si>
  <si>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</si>
  <si>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</si>
  <si>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</si>
  <si>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</si>
  <si>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</si>
  <si>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</si>
  <si>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</si>
  <si>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</si>
  <si>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</si>
  <si>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</si>
  <si>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</si>
  <si>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</si>
  <si>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</si>
  <si>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</si>
  <si>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</si>
  <si>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</si>
  <si>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</si>
  <si>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</si>
  <si>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</si>
  <si>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</si>
  <si>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</si>
  <si>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</si>
  <si>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</si>
  <si>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</si>
  <si>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</si>
  <si>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</si>
  <si>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</si>
  <si>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</si>
  <si>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</si>
  <si>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</si>
  <si>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</si>
  <si>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</si>
  <si>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</si>
  <si>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</si>
  <si>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</si>
  <si>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Kölcsön visszatérülés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</si>
  <si>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</si>
  <si>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</si>
  <si>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</si>
  <si>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</si>
  <si>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</si>
  <si>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</si>
  <si>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adatok forintban</t>
  </si>
  <si>
    <t>Jogcím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</si>
  <si>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</si>
  <si>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</si>
  <si>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</si>
  <si>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</si>
  <si>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</si>
  <si>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Óvopedagogusok bértámogatása</t>
  </si>
  <si>
    <t>Óvopedagogúsok munkáját segítők bértámogatása</t>
  </si>
  <si>
    <t>Óvodaműködtetési támogatása</t>
  </si>
  <si>
    <t>Hozzájárulás a pénzbeli szociális ellátásokhoz</t>
  </si>
  <si>
    <t>Szociális étkeztetés</t>
  </si>
  <si>
    <t>Támogatott szervezet neve</t>
  </si>
  <si>
    <t>Támogatás célja</t>
  </si>
  <si>
    <t>Támogatás összege</t>
  </si>
  <si>
    <t>29.</t>
  </si>
  <si>
    <t>30.</t>
  </si>
  <si>
    <t>31.</t>
  </si>
  <si>
    <t>32.</t>
  </si>
  <si>
    <t>33.</t>
  </si>
  <si>
    <t>Módosított előirányzat</t>
  </si>
  <si>
    <t>Tényő Község Önkormányzat adósságot keletkeztető ügyletekből és kezességvállalásokból fennálló kötelezettségei</t>
  </si>
  <si>
    <t xml:space="preserve"> Tényő Község Önkormányzat saját bevételeinek részletezése az adósságot keletkeztető ügyletből származó tárgyévi fizetési kötelezettség megállapításához</t>
  </si>
  <si>
    <t>Beruházási kiadások előirányzata beruházásonként</t>
  </si>
  <si>
    <t>Beruházás  megnevezése</t>
  </si>
  <si>
    <t>Tárgyi eszköz beszerzés</t>
  </si>
  <si>
    <t>Lakott külterülettel kapcsolatos feladatok</t>
  </si>
  <si>
    <t>Szabadföld Sportegyesület</t>
  </si>
  <si>
    <t>helyi sport</t>
  </si>
  <si>
    <t>Polgárőr Egyesület</t>
  </si>
  <si>
    <t>falu biztonságának biztosítása</t>
  </si>
  <si>
    <t>Tényő Község Önkormányzata</t>
  </si>
  <si>
    <t xml:space="preserve">Költségvetési szerv I.                                                                                                                          Napközi Otthonos Óvoda </t>
  </si>
  <si>
    <t>Költségvetési szerv I.                                                                                                                          Napközi Otthonos Óvoda</t>
  </si>
  <si>
    <t>11737007-15366777</t>
  </si>
  <si>
    <t>Utak felújítása (adósságkonszolidáció 2016)</t>
  </si>
  <si>
    <t xml:space="preserve"> Forintban !</t>
  </si>
  <si>
    <t>Forintban</t>
  </si>
  <si>
    <t>Forintban !</t>
  </si>
  <si>
    <t>2016. évi 
várható</t>
  </si>
  <si>
    <t>2017. évi előirányzat</t>
  </si>
  <si>
    <t>2019.</t>
  </si>
  <si>
    <t>Tényő Község Önkormányzat 2017. évi adósságot keletkeztető fejlesztési céljai</t>
  </si>
  <si>
    <t>Felhasználás
2017. XII.31-ig</t>
  </si>
  <si>
    <t>2017.évi módosított előirányzat</t>
  </si>
  <si>
    <t>2017. év utáni szükséglet
7=(2 - 4 - 5-6)</t>
  </si>
  <si>
    <t>Rendezési terv módosítás</t>
  </si>
  <si>
    <t>2017</t>
  </si>
  <si>
    <t>Gépjármű beszerzés</t>
  </si>
  <si>
    <t>Traktor beszerzés</t>
  </si>
  <si>
    <t>Játszótér világítás</t>
  </si>
  <si>
    <t>Születések parkjába játék beszerzése</t>
  </si>
  <si>
    <t>Emlékmű kialakítása</t>
  </si>
  <si>
    <t>Végh Józsefné siremlék felújítás</t>
  </si>
  <si>
    <t>Fő u.11 szám alatti ingatlan felújítása</t>
  </si>
  <si>
    <t xml:space="preserve">Polgárőrség épület belső felújítása </t>
  </si>
  <si>
    <t>Sportöltöző felújítás</t>
  </si>
  <si>
    <t>Ino kazánház ajtó és belső javítás</t>
  </si>
  <si>
    <t>Éves eredeti kiadási előirányzat: 196.214.000 Ft</t>
  </si>
  <si>
    <t>Éves módosított kiadási előirányzat:.314.464.540 Ft</t>
  </si>
  <si>
    <t>2017 előtti kifizetés</t>
  </si>
  <si>
    <t>2019. 
után</t>
  </si>
  <si>
    <t>K I M U T A T Á S
a 2017. évben céljelleggel juttatott támogatásokról</t>
  </si>
  <si>
    <t>2017. évi támogatás összesen</t>
  </si>
  <si>
    <t>Egyéb kiegészítés I.1. jogcímhez</t>
  </si>
  <si>
    <t>7. sz. tájékoztató tábla</t>
  </si>
  <si>
    <t>Forintban!</t>
  </si>
  <si>
    <t>2018.évi</t>
  </si>
  <si>
    <t>2019.évi</t>
  </si>
  <si>
    <t>2020.évi</t>
  </si>
  <si>
    <t>A</t>
  </si>
  <si>
    <t>B</t>
  </si>
  <si>
    <t>C</t>
  </si>
  <si>
    <t>D</t>
  </si>
  <si>
    <t>E</t>
  </si>
  <si>
    <t>Önkormányzat működési támogatásai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</si>
  <si>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</si>
  <si>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</si>
  <si>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</si>
  <si>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</si>
  <si>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</si>
  <si>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</si>
  <si>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</si>
  <si>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</si>
  <si>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</si>
  <si>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</si>
  <si>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</si>
  <si>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</si>
  <si>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</si>
  <si>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</si>
  <si>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KÖLTSÉGVETÉSI KIADÁSOK ÖSSZESEN (1+2)</t>
  </si>
  <si>
    <t>FINANSZÍROZÁSI KIADÁSOK ÖSSZESEN:</t>
  </si>
  <si>
    <t>KIADÁSOK ÖSSZESEN: (3.+4.)</t>
  </si>
  <si>
    <t>Előirányzat-felhasználási terv
2017. évre</t>
  </si>
  <si>
    <t>Módosított-felhasználási terv
2017. évre</t>
  </si>
  <si>
    <t xml:space="preserve">Bölcsöde építés </t>
  </si>
  <si>
    <t>Turisztikai pályázat</t>
  </si>
  <si>
    <t>Ingatlanok beszerzése</t>
  </si>
  <si>
    <t>2017. évi 
várható</t>
  </si>
  <si>
    <t xml:space="preserve"> forintban !</t>
  </si>
  <si>
    <t>A 2017. évi általános működés és ágazati feladatok támogatásának alakulása jogcímenként</t>
  </si>
  <si>
    <t xml:space="preserve">2.1. melléklet a 14/2017. (VIII.22.) önkormányzati rendelethez     </t>
  </si>
  <si>
    <t xml:space="preserve">2.2. melléklet a 14/2017. (VIII.22.) önkormányzati rendelethez     </t>
  </si>
  <si>
    <t>8.1. melléklet a 14/2017. (VIII.22.) önkormányzati rendelethez</t>
  </si>
  <si>
    <t>8.1.1. melléklet a     14/2017. (VIII.22.) önkormányzati rendelethez</t>
  </si>
  <si>
    <t>8.1.2. melléklet a      14/2017. (VIII.22.) önkormányzati rendelethez</t>
  </si>
  <si>
    <t>8.2. melléklet a   14/2017. (VIII.22.) önkormányzati rendelethez</t>
  </si>
  <si>
    <t>8.2.1. melléklet a   14/2017. (VIII.22.) önkormányzati rendelethez</t>
  </si>
  <si>
    <t>Tényő, 2017.  augusztus   hó   21      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</si>
</sst>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"/>
    <numFmt numFmtId="165" formatCode="_-* #,##0.00\ _F_t_-;\-* #,##0.00\ _F_t_-;_-* \-??\ _F_t_-;_-@_-"/>
    <numFmt numFmtId="166" formatCode="_-* #,##0\ _F_t_-;\-* #,##0\ _F_t_-;_-* \-??\ _F_t_-;_-@_-"/>
    <numFmt numFmtId="167" formatCode="mmm\ d/"/>
  </numFmts>
  <fonts count="41" x14ac:knownFonts="1">
    <font>
      <sz val="10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color indexed="17"/>
      <name val="Times New Roman CE"/>
      <family val="1"/>
      <charset val="238"/>
    </font>
    <font>
      <sz val="10"/>
      <color indexed="17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</fills>
  <borders count="1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7">
    <xf numFmtId="0" fontId="0" fillId="0" borderId="0"/>
    <xf numFmtId="165" fontId="32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8" fillId="0" borderId="0"/>
    <xf numFmtId="0" fontId="3" fillId="0" borderId="0"/>
  </cellStyleXfs>
  <cellXfs count="995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/>
    <xf numFmtId="0" fontId="3" fillId="0" borderId="0" xfId="4" applyFont="1" applyFill="1" applyProtection="1"/>
    <xf numFmtId="0" fontId="3" fillId="0" borderId="0" xfId="4" applyFont="1" applyFill="1" applyAlignment="1" applyProtection="1">
      <alignment horizontal="right" vertical="center" indent="1"/>
    </xf>
    <xf numFmtId="0" fontId="3" fillId="0" borderId="0" xfId="4" applyFill="1" applyProtection="1"/>
    <xf numFmtId="164" fontId="5" fillId="0" borderId="0" xfId="4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10" fillId="0" borderId="1" xfId="4" applyFont="1" applyFill="1" applyBorder="1" applyAlignment="1" applyProtection="1">
      <alignment horizontal="center" vertical="center" wrapText="1"/>
    </xf>
    <xf numFmtId="0" fontId="10" fillId="0" borderId="2" xfId="4" applyFont="1" applyFill="1" applyBorder="1" applyAlignment="1" applyProtection="1">
      <alignment horizontal="center" vertical="center" wrapText="1"/>
    </xf>
    <xf numFmtId="0" fontId="4" fillId="0" borderId="0" xfId="4" applyFont="1" applyFill="1" applyAlignment="1" applyProtection="1">
      <alignment wrapText="1"/>
    </xf>
    <xf numFmtId="0" fontId="11" fillId="0" borderId="3" xfId="4" applyFont="1" applyFill="1" applyBorder="1" applyAlignment="1" applyProtection="1">
      <alignment horizontal="center" vertical="center" wrapText="1"/>
    </xf>
    <xf numFmtId="0" fontId="11" fillId="0" borderId="4" xfId="4" applyFont="1" applyFill="1" applyBorder="1" applyAlignment="1" applyProtection="1">
      <alignment horizontal="center" vertical="center" wrapText="1"/>
    </xf>
    <xf numFmtId="0" fontId="12" fillId="0" borderId="0" xfId="4" applyFont="1" applyFill="1" applyProtection="1"/>
    <xf numFmtId="0" fontId="11" fillId="0" borderId="1" xfId="4" applyFont="1" applyFill="1" applyBorder="1" applyAlignment="1" applyProtection="1">
      <alignment horizontal="left" vertical="center" wrapText="1" indent="1"/>
    </xf>
    <xf numFmtId="0" fontId="11" fillId="0" borderId="2" xfId="4" applyFont="1" applyFill="1" applyBorder="1" applyAlignment="1" applyProtection="1">
      <alignment horizontal="left" vertical="center" wrapText="1" indent="1"/>
    </xf>
    <xf numFmtId="164" fontId="11" fillId="0" borderId="2" xfId="4" applyNumberFormat="1" applyFont="1" applyFill="1" applyBorder="1" applyAlignment="1" applyProtection="1">
      <alignment vertical="center" wrapText="1"/>
    </xf>
    <xf numFmtId="0" fontId="0" fillId="0" borderId="0" xfId="4" applyFont="1" applyFill="1" applyProtection="1"/>
    <xf numFmtId="49" fontId="12" fillId="0" borderId="5" xfId="4" applyNumberFormat="1" applyFont="1" applyFill="1" applyBorder="1" applyAlignment="1" applyProtection="1">
      <alignment horizontal="left" vertical="center" wrapText="1" indent="1"/>
    </xf>
    <xf numFmtId="0" fontId="13" fillId="0" borderId="6" xfId="0" applyFont="1" applyBorder="1" applyAlignment="1" applyProtection="1">
      <alignment horizontal="left" wrapText="1" indent="1"/>
    </xf>
    <xf numFmtId="164" fontId="12" fillId="0" borderId="6" xfId="4" applyNumberFormat="1" applyFont="1" applyFill="1" applyBorder="1" applyAlignment="1" applyProtection="1">
      <alignment vertical="center" wrapText="1"/>
      <protection locked="0"/>
    </xf>
    <xf numFmtId="49" fontId="12" fillId="0" borderId="7" xfId="4" applyNumberFormat="1" applyFont="1" applyFill="1" applyBorder="1" applyAlignment="1" applyProtection="1">
      <alignment horizontal="left" vertical="center" wrapText="1" indent="1"/>
    </xf>
    <xf numFmtId="0" fontId="13" fillId="0" borderId="8" xfId="0" applyFont="1" applyBorder="1" applyAlignment="1" applyProtection="1">
      <alignment horizontal="left" wrapText="1" indent="1"/>
    </xf>
    <xf numFmtId="164" fontId="12" fillId="0" borderId="8" xfId="4" applyNumberFormat="1" applyFont="1" applyFill="1" applyBorder="1" applyAlignment="1" applyProtection="1">
      <alignment vertical="center" wrapText="1"/>
      <protection locked="0"/>
    </xf>
    <xf numFmtId="49" fontId="12" fillId="0" borderId="9" xfId="4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0" fontId="14" fillId="0" borderId="2" xfId="0" applyFont="1" applyBorder="1" applyAlignment="1" applyProtection="1">
      <alignment horizontal="left" vertical="center" wrapText="1" indent="1"/>
    </xf>
    <xf numFmtId="164" fontId="12" fillId="0" borderId="10" xfId="4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wrapText="1"/>
    </xf>
    <xf numFmtId="0" fontId="13" fillId="0" borderId="10" xfId="0" applyFont="1" applyBorder="1" applyAlignment="1" applyProtection="1">
      <alignment wrapText="1"/>
    </xf>
    <xf numFmtId="0" fontId="13" fillId="0" borderId="5" xfId="0" applyFont="1" applyBorder="1" applyAlignment="1" applyProtection="1">
      <alignment wrapText="1"/>
    </xf>
    <xf numFmtId="0" fontId="13" fillId="0" borderId="7" xfId="0" applyFont="1" applyBorder="1" applyAlignment="1" applyProtection="1">
      <alignment wrapText="1"/>
    </xf>
    <xf numFmtId="0" fontId="13" fillId="0" borderId="9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0" fontId="14" fillId="0" borderId="11" xfId="0" applyFont="1" applyBorder="1" applyAlignment="1" applyProtection="1">
      <alignment wrapText="1"/>
    </xf>
    <xf numFmtId="0" fontId="14" fillId="0" borderId="12" xfId="0" applyFont="1" applyBorder="1" applyAlignment="1" applyProtection="1">
      <alignment wrapText="1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164" fontId="5" fillId="0" borderId="0" xfId="4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Border="1" applyAlignment="1" applyProtection="1">
      <alignment horizontal="right"/>
    </xf>
    <xf numFmtId="0" fontId="3" fillId="0" borderId="0" xfId="4" applyFill="1" applyAlignment="1" applyProtection="1"/>
    <xf numFmtId="0" fontId="3" fillId="0" borderId="0" xfId="4" applyFill="1" applyAlignment="1" applyProtection="1">
      <alignment wrapText="1"/>
    </xf>
    <xf numFmtId="0" fontId="11" fillId="0" borderId="1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  <xf numFmtId="0" fontId="11" fillId="0" borderId="3" xfId="4" applyFont="1" applyFill="1" applyBorder="1" applyAlignment="1" applyProtection="1">
      <alignment horizontal="left" vertical="center" wrapText="1" indent="1"/>
    </xf>
    <xf numFmtId="49" fontId="12" fillId="0" borderId="13" xfId="4" applyNumberFormat="1" applyFont="1" applyFill="1" applyBorder="1" applyAlignment="1" applyProtection="1">
      <alignment horizontal="left" vertical="center" wrapText="1" indent="1"/>
    </xf>
    <xf numFmtId="0" fontId="12" fillId="0" borderId="14" xfId="4" applyFont="1" applyFill="1" applyBorder="1" applyAlignment="1" applyProtection="1">
      <alignment horizontal="left" vertical="center" wrapText="1" indent="1"/>
    </xf>
    <xf numFmtId="0" fontId="12" fillId="0" borderId="8" xfId="4" applyFont="1" applyFill="1" applyBorder="1" applyAlignment="1" applyProtection="1">
      <alignment horizontal="left" vertical="center" wrapText="1" indent="1"/>
    </xf>
    <xf numFmtId="0" fontId="12" fillId="0" borderId="15" xfId="4" applyFont="1" applyFill="1" applyBorder="1" applyAlignment="1" applyProtection="1">
      <alignment horizontal="left" vertical="center" wrapText="1" indent="1"/>
    </xf>
    <xf numFmtId="0" fontId="12" fillId="0" borderId="0" xfId="4" applyFont="1" applyFill="1" applyBorder="1" applyAlignment="1" applyProtection="1">
      <alignment horizontal="left" vertical="center" wrapText="1" indent="1"/>
    </xf>
    <xf numFmtId="0" fontId="12" fillId="0" borderId="8" xfId="4" applyFont="1" applyFill="1" applyBorder="1" applyAlignment="1" applyProtection="1">
      <alignment horizontal="left" indent="6"/>
    </xf>
    <xf numFmtId="0" fontId="12" fillId="0" borderId="8" xfId="4" applyFont="1" applyFill="1" applyBorder="1" applyAlignment="1" applyProtection="1">
      <alignment horizontal="left" vertical="center" wrapText="1" indent="6"/>
    </xf>
    <xf numFmtId="49" fontId="12" fillId="0" borderId="16" xfId="4" applyNumberFormat="1" applyFont="1" applyFill="1" applyBorder="1" applyAlignment="1" applyProtection="1">
      <alignment horizontal="left" vertical="center" wrapText="1" indent="1"/>
    </xf>
    <xf numFmtId="0" fontId="12" fillId="0" borderId="10" xfId="4" applyFont="1" applyFill="1" applyBorder="1" applyAlignment="1" applyProtection="1">
      <alignment horizontal="left" vertical="center" wrapText="1" indent="6"/>
    </xf>
    <xf numFmtId="49" fontId="12" fillId="0" borderId="17" xfId="4" applyNumberFormat="1" applyFont="1" applyFill="1" applyBorder="1" applyAlignment="1" applyProtection="1">
      <alignment horizontal="left" vertical="center" wrapText="1" indent="1"/>
    </xf>
    <xf numFmtId="0" fontId="12" fillId="0" borderId="18" xfId="4" applyFont="1" applyFill="1" applyBorder="1" applyAlignment="1" applyProtection="1">
      <alignment horizontal="left" vertical="center" wrapText="1" indent="6"/>
    </xf>
    <xf numFmtId="164" fontId="12" fillId="0" borderId="18" xfId="4" applyNumberFormat="1" applyFont="1" applyFill="1" applyBorder="1" applyAlignment="1" applyProtection="1">
      <alignment vertical="center" wrapText="1"/>
      <protection locked="0"/>
    </xf>
    <xf numFmtId="0" fontId="11" fillId="0" borderId="2" xfId="4" applyFont="1" applyFill="1" applyBorder="1" applyAlignment="1" applyProtection="1">
      <alignment vertical="center" wrapText="1"/>
    </xf>
    <xf numFmtId="0" fontId="12" fillId="0" borderId="10" xfId="4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vertical="center" wrapText="1" indent="1"/>
    </xf>
    <xf numFmtId="0" fontId="13" fillId="0" borderId="8" xfId="0" applyFont="1" applyBorder="1" applyAlignment="1" applyProtection="1">
      <alignment horizontal="left" vertical="center" wrapText="1" indent="1"/>
    </xf>
    <xf numFmtId="0" fontId="12" fillId="0" borderId="6" xfId="4" applyFont="1" applyFill="1" applyBorder="1" applyAlignment="1" applyProtection="1">
      <alignment horizontal="left" vertical="center" wrapText="1" indent="6"/>
    </xf>
    <xf numFmtId="0" fontId="12" fillId="0" borderId="6" xfId="4" applyFont="1" applyFill="1" applyBorder="1" applyAlignment="1" applyProtection="1">
      <alignment horizontal="left" vertical="center" wrapText="1" indent="1"/>
    </xf>
    <xf numFmtId="0" fontId="12" fillId="0" borderId="19" xfId="4" applyFont="1" applyFill="1" applyBorder="1" applyAlignment="1" applyProtection="1">
      <alignment horizontal="left" vertical="center" wrapText="1" indent="1"/>
    </xf>
    <xf numFmtId="164" fontId="14" fillId="0" borderId="2" xfId="0" applyNumberFormat="1" applyFont="1" applyBorder="1" applyAlignment="1" applyProtection="1">
      <alignment vertical="center" wrapText="1"/>
    </xf>
    <xf numFmtId="164" fontId="15" fillId="0" borderId="2" xfId="0" applyNumberFormat="1" applyFont="1" applyBorder="1" applyAlignment="1" applyProtection="1">
      <alignment vertical="center" wrapText="1"/>
    </xf>
    <xf numFmtId="0" fontId="5" fillId="0" borderId="0" xfId="4" applyFont="1" applyFill="1" applyProtection="1"/>
    <xf numFmtId="0" fontId="14" fillId="0" borderId="11" xfId="0" applyFont="1" applyBorder="1" applyAlignment="1" applyProtection="1">
      <alignment horizontal="left" vertical="center" wrapText="1" indent="1"/>
    </xf>
    <xf numFmtId="0" fontId="15" fillId="0" borderId="12" xfId="0" applyFont="1" applyBorder="1" applyAlignment="1" applyProtection="1">
      <alignment horizontal="left" vertical="center" wrapText="1" indent="1"/>
    </xf>
    <xf numFmtId="164" fontId="15" fillId="0" borderId="20" xfId="0" applyNumberFormat="1" applyFont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2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0" fillId="0" borderId="23" xfId="0" applyNumberFormat="1" applyFont="1" applyFill="1" applyBorder="1" applyAlignment="1" applyProtection="1">
      <alignment horizontal="left" vertical="center" wrapText="1" indent="1"/>
    </xf>
    <xf numFmtId="164" fontId="12" fillId="0" borderId="5" xfId="0" applyNumberFormat="1" applyFont="1" applyFill="1" applyBorder="1" applyAlignment="1" applyProtection="1">
      <alignment horizontal="left" vertical="center" wrapText="1" indent="1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24" xfId="0" applyNumberFormat="1" applyFont="1" applyFill="1" applyBorder="1" applyAlignment="1" applyProtection="1">
      <alignment horizontal="left" vertical="center" wrapText="1" indent="1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vertical="center" wrapText="1"/>
      <protection locked="0"/>
    </xf>
    <xf numFmtId="164" fontId="12" fillId="0" borderId="25" xfId="0" applyNumberFormat="1" applyFont="1" applyFill="1" applyBorder="1" applyAlignment="1" applyProtection="1">
      <alignment vertical="center" wrapTex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vertical="center" wrapTex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left" vertical="center" wrapText="1" inden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left" vertical="center" wrapText="1" indent="1"/>
    </xf>
    <xf numFmtId="164" fontId="12" fillId="0" borderId="30" xfId="0" applyNumberFormat="1" applyFont="1" applyFill="1" applyBorder="1" applyAlignment="1" applyProtection="1">
      <alignment vertical="center" wrapText="1"/>
      <protection locked="0"/>
    </xf>
    <xf numFmtId="164" fontId="19" fillId="0" borderId="8" xfId="0" applyNumberFormat="1" applyFont="1" applyFill="1" applyBorder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vertical="center" wrapText="1"/>
      <protection locked="0"/>
    </xf>
    <xf numFmtId="164" fontId="18" fillId="0" borderId="31" xfId="0" applyNumberFormat="1" applyFont="1" applyFill="1" applyBorder="1" applyAlignment="1" applyProtection="1">
      <alignment vertical="center" wrapText="1"/>
    </xf>
    <xf numFmtId="164" fontId="18" fillId="0" borderId="31" xfId="0" applyNumberFormat="1" applyFont="1" applyFill="1" applyBorder="1" applyAlignment="1" applyProtection="1">
      <alignment horizontal="right" vertical="center" wrapText="1" indent="1"/>
    </xf>
    <xf numFmtId="164" fontId="1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2"/>
    </xf>
    <xf numFmtId="164" fontId="12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5" xfId="0" applyNumberFormat="1" applyFont="1" applyFill="1" applyBorder="1" applyAlignment="1" applyProtection="1">
      <alignment horizontal="left" vertical="center" wrapText="1" indent="2"/>
    </xf>
    <xf numFmtId="164" fontId="12" fillId="0" borderId="9" xfId="0" applyNumberFormat="1" applyFont="1" applyFill="1" applyBorder="1" applyAlignment="1" applyProtection="1">
      <alignment horizontal="left" vertical="center" wrapText="1" indent="2"/>
    </xf>
    <xf numFmtId="0" fontId="21" fillId="0" borderId="0" xfId="0" applyFont="1"/>
    <xf numFmtId="0" fontId="16" fillId="0" borderId="0" xfId="0" applyFont="1" applyAlignment="1">
      <alignment horizontal="center"/>
    </xf>
    <xf numFmtId="3" fontId="4" fillId="0" borderId="0" xfId="0" applyNumberFormat="1" applyFont="1" applyFill="1" applyAlignment="1">
      <alignment horizontal="right" indent="1"/>
    </xf>
    <xf numFmtId="0" fontId="4" fillId="0" borderId="0" xfId="0" applyFont="1" applyFill="1" applyAlignment="1">
      <alignment horizontal="right" indent="1"/>
    </xf>
    <xf numFmtId="3" fontId="10" fillId="0" borderId="0" xfId="0" applyNumberFormat="1" applyFont="1" applyFill="1" applyAlignment="1">
      <alignment horizontal="right" indent="1"/>
    </xf>
    <xf numFmtId="0" fontId="22" fillId="0" borderId="0" xfId="4" applyFont="1" applyFill="1"/>
    <xf numFmtId="164" fontId="23" fillId="0" borderId="0" xfId="4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/>
    <xf numFmtId="0" fontId="0" fillId="0" borderId="5" xfId="4" applyFont="1" applyFill="1" applyBorder="1" applyAlignment="1">
      <alignment horizontal="center" vertical="center"/>
    </xf>
    <xf numFmtId="0" fontId="0" fillId="0" borderId="6" xfId="4" applyFont="1" applyFill="1" applyBorder="1" applyProtection="1">
      <protection locked="0"/>
    </xf>
    <xf numFmtId="166" fontId="0" fillId="0" borderId="6" xfId="1" applyNumberFormat="1" applyFont="1" applyFill="1" applyBorder="1" applyAlignment="1" applyProtection="1">
      <protection locked="0"/>
    </xf>
    <xf numFmtId="166" fontId="0" fillId="0" borderId="32" xfId="1" applyNumberFormat="1" applyFont="1" applyFill="1" applyBorder="1" applyAlignment="1" applyProtection="1"/>
    <xf numFmtId="0" fontId="0" fillId="0" borderId="7" xfId="4" applyFont="1" applyFill="1" applyBorder="1" applyAlignment="1">
      <alignment horizontal="center" vertical="center"/>
    </xf>
    <xf numFmtId="0" fontId="0" fillId="0" borderId="8" xfId="4" applyFont="1" applyFill="1" applyBorder="1" applyProtection="1">
      <protection locked="0"/>
    </xf>
    <xf numFmtId="166" fontId="0" fillId="0" borderId="8" xfId="1" applyNumberFormat="1" applyFont="1" applyFill="1" applyBorder="1" applyAlignment="1" applyProtection="1">
      <protection locked="0"/>
    </xf>
    <xf numFmtId="166" fontId="0" fillId="0" borderId="25" xfId="1" applyNumberFormat="1" applyFont="1" applyFill="1" applyBorder="1" applyAlignment="1" applyProtection="1"/>
    <xf numFmtId="0" fontId="0" fillId="0" borderId="9" xfId="4" applyFont="1" applyFill="1" applyBorder="1" applyAlignment="1">
      <alignment horizontal="center" vertical="center"/>
    </xf>
    <xf numFmtId="0" fontId="0" fillId="0" borderId="10" xfId="4" applyFont="1" applyFill="1" applyBorder="1" applyProtection="1">
      <protection locked="0"/>
    </xf>
    <xf numFmtId="166" fontId="0" fillId="0" borderId="10" xfId="1" applyNumberFormat="1" applyFont="1" applyFill="1" applyBorder="1" applyAlignment="1" applyProtection="1">
      <protection locked="0"/>
    </xf>
    <xf numFmtId="0" fontId="18" fillId="0" borderId="1" xfId="4" applyFont="1" applyFill="1" applyBorder="1" applyAlignment="1">
      <alignment horizontal="center" vertical="center"/>
    </xf>
    <xf numFmtId="0" fontId="18" fillId="0" borderId="2" xfId="4" applyFont="1" applyFill="1" applyBorder="1"/>
    <xf numFmtId="166" fontId="18" fillId="0" borderId="2" xfId="4" applyNumberFormat="1" applyFont="1" applyFill="1" applyBorder="1"/>
    <xf numFmtId="166" fontId="18" fillId="0" borderId="22" xfId="4" applyNumberFormat="1" applyFont="1" applyFill="1" applyBorder="1"/>
    <xf numFmtId="0" fontId="23" fillId="0" borderId="0" xfId="4" applyFont="1" applyFill="1"/>
    <xf numFmtId="0" fontId="11" fillId="0" borderId="13" xfId="4" applyFont="1" applyFill="1" applyBorder="1" applyAlignment="1" applyProtection="1">
      <alignment horizontal="center" vertical="center" wrapText="1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1" xfId="4" applyFont="1" applyFill="1" applyBorder="1" applyAlignment="1" applyProtection="1">
      <alignment horizontal="center" vertical="center"/>
    </xf>
    <xf numFmtId="0" fontId="11" fillId="0" borderId="2" xfId="4" applyFont="1" applyFill="1" applyBorder="1" applyAlignment="1" applyProtection="1">
      <alignment horizontal="center" vertical="center"/>
    </xf>
    <xf numFmtId="0" fontId="12" fillId="0" borderId="13" xfId="4" applyFont="1" applyFill="1" applyBorder="1" applyAlignment="1" applyProtection="1">
      <alignment horizontal="center" vertical="center"/>
    </xf>
    <xf numFmtId="0" fontId="12" fillId="0" borderId="6" xfId="4" applyFont="1" applyFill="1" applyBorder="1" applyProtection="1"/>
    <xf numFmtId="0" fontId="12" fillId="0" borderId="7" xfId="4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horizontal="justify" wrapText="1"/>
    </xf>
    <xf numFmtId="0" fontId="26" fillId="0" borderId="8" xfId="0" applyFont="1" applyBorder="1" applyAlignment="1">
      <alignment wrapText="1"/>
    </xf>
    <xf numFmtId="0" fontId="12" fillId="0" borderId="9" xfId="4" applyFont="1" applyFill="1" applyBorder="1" applyAlignment="1" applyProtection="1">
      <alignment horizontal="center" vertical="center"/>
    </xf>
    <xf numFmtId="0" fontId="26" fillId="0" borderId="18" xfId="0" applyFont="1" applyBorder="1" applyAlignment="1">
      <alignment wrapText="1"/>
    </xf>
    <xf numFmtId="0" fontId="25" fillId="0" borderId="0" xfId="0" applyFont="1" applyFill="1" applyBorder="1" applyAlignment="1" applyProtection="1">
      <alignment horizontal="right"/>
    </xf>
    <xf numFmtId="0" fontId="11" fillId="0" borderId="34" xfId="4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/>
    </xf>
    <xf numFmtId="0" fontId="12" fillId="0" borderId="2" xfId="4" applyFont="1" applyFill="1" applyBorder="1" applyAlignment="1" applyProtection="1">
      <alignment horizontal="center" vertical="center"/>
    </xf>
    <xf numFmtId="0" fontId="12" fillId="0" borderId="22" xfId="4" applyFont="1" applyFill="1" applyBorder="1" applyAlignment="1" applyProtection="1">
      <alignment horizontal="center" vertical="center"/>
    </xf>
    <xf numFmtId="0" fontId="12" fillId="0" borderId="14" xfId="4" applyFont="1" applyFill="1" applyBorder="1" applyProtection="1">
      <protection locked="0"/>
    </xf>
    <xf numFmtId="166" fontId="12" fillId="0" borderId="34" xfId="1" applyNumberFormat="1" applyFont="1" applyFill="1" applyBorder="1" applyAlignment="1" applyProtection="1">
      <protection locked="0"/>
    </xf>
    <xf numFmtId="0" fontId="12" fillId="0" borderId="8" xfId="4" applyFont="1" applyFill="1" applyBorder="1" applyProtection="1">
      <protection locked="0"/>
    </xf>
    <xf numFmtId="166" fontId="12" fillId="0" borderId="25" xfId="1" applyNumberFormat="1" applyFont="1" applyFill="1" applyBorder="1" applyAlignment="1" applyProtection="1">
      <protection locked="0"/>
    </xf>
    <xf numFmtId="0" fontId="12" fillId="0" borderId="10" xfId="4" applyFont="1" applyFill="1" applyBorder="1" applyProtection="1">
      <protection locked="0"/>
    </xf>
    <xf numFmtId="166" fontId="12" fillId="0" borderId="28" xfId="1" applyNumberFormat="1" applyFont="1" applyFill="1" applyBorder="1" applyAlignment="1" applyProtection="1">
      <protection locked="0"/>
    </xf>
    <xf numFmtId="0" fontId="11" fillId="0" borderId="2" xfId="4" applyFont="1" applyFill="1" applyBorder="1" applyAlignment="1" applyProtection="1">
      <alignment horizontal="left" vertical="center" wrapText="1"/>
    </xf>
    <xf numFmtId="166" fontId="11" fillId="0" borderId="22" xfId="1" applyNumberFormat="1" applyFont="1" applyFill="1" applyBorder="1" applyAlignment="1" applyProtection="1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0" xfId="0" applyNumberFormat="1" applyFont="1" applyFill="1" applyAlignment="1" applyProtection="1">
      <alignment horizontal="right" wrapText="1"/>
    </xf>
    <xf numFmtId="164" fontId="18" fillId="0" borderId="0" xfId="0" applyNumberFormat="1" applyFont="1" applyFill="1" applyAlignment="1">
      <alignment horizontal="center" vertical="center" wrapText="1"/>
    </xf>
    <xf numFmtId="164" fontId="11" fillId="0" borderId="11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35" xfId="0" applyNumberFormat="1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0" applyNumberFormat="1" applyFont="1" applyFill="1" applyBorder="1" applyAlignment="1" applyProtection="1">
      <alignment vertical="center" wrapText="1"/>
    </xf>
    <xf numFmtId="164" fontId="4" fillId="0" borderId="25" xfId="0" applyNumberFormat="1" applyFont="1" applyFill="1" applyBorder="1" applyAlignment="1" applyProtection="1">
      <alignment vertical="center" wrapText="1"/>
    </xf>
    <xf numFmtId="164" fontId="4" fillId="0" borderId="7" xfId="0" applyNumberFormat="1" applyFont="1" applyFill="1" applyBorder="1" applyAlignment="1" applyProtection="1">
      <alignment vertical="center" wrapText="1"/>
      <protection locked="0"/>
    </xf>
    <xf numFmtId="164" fontId="4" fillId="0" borderId="27" xfId="0" applyNumberFormat="1" applyFont="1" applyFill="1" applyBorder="1" applyAlignment="1" applyProtection="1">
      <alignment vertical="center" wrapTex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7" xfId="0" applyNumberFormat="1" applyFont="1" applyFill="1" applyBorder="1" applyAlignment="1" applyProtection="1">
      <alignment vertical="center" wrapText="1"/>
      <protection locked="0"/>
    </xf>
    <xf numFmtId="164" fontId="4" fillId="0" borderId="28" xfId="0" applyNumberFormat="1" applyFont="1" applyFill="1" applyBorder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10" fillId="0" borderId="22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8" fillId="0" borderId="0" xfId="0" applyFont="1" applyFill="1" applyAlignment="1">
      <alignment vertical="center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2" fillId="0" borderId="5" xfId="4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49" fontId="12" fillId="0" borderId="7" xfId="4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49" fontId="12" fillId="0" borderId="9" xfId="4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wrapText="1"/>
    </xf>
    <xf numFmtId="0" fontId="13" fillId="0" borderId="5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 wrapText="1"/>
    </xf>
    <xf numFmtId="0" fontId="13" fillId="0" borderId="9" xfId="0" applyFont="1" applyBorder="1" applyAlignment="1" applyProtection="1">
      <alignment horizontal="center" wrapText="1"/>
    </xf>
    <xf numFmtId="0" fontId="14" fillId="0" borderId="11" xfId="0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164" fontId="11" fillId="0" borderId="43" xfId="4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 wrapText="1"/>
    </xf>
    <xf numFmtId="49" fontId="12" fillId="0" borderId="13" xfId="4" applyNumberFormat="1" applyFont="1" applyFill="1" applyBorder="1" applyAlignment="1" applyProtection="1">
      <alignment horizontal="center" vertical="center" wrapText="1"/>
    </xf>
    <xf numFmtId="49" fontId="12" fillId="0" borderId="16" xfId="4" applyNumberFormat="1" applyFont="1" applyFill="1" applyBorder="1" applyAlignment="1" applyProtection="1">
      <alignment horizontal="center" vertical="center" wrapText="1"/>
    </xf>
    <xf numFmtId="49" fontId="12" fillId="0" borderId="17" xfId="4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ill="1" applyAlignment="1">
      <alignment vertical="center" wrapText="1"/>
    </xf>
    <xf numFmtId="49" fontId="11" fillId="0" borderId="1" xfId="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/>
    </xf>
    <xf numFmtId="0" fontId="18" fillId="0" borderId="44" xfId="0" applyFont="1" applyFill="1" applyBorder="1" applyAlignment="1" applyProtection="1">
      <alignment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20" xfId="4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vertical="center" wrapText="1"/>
    </xf>
    <xf numFmtId="164" fontId="11" fillId="0" borderId="20" xfId="4" applyNumberFormat="1" applyFont="1" applyFill="1" applyBorder="1" applyAlignment="1" applyProtection="1">
      <alignment vertical="center" wrapText="1"/>
    </xf>
    <xf numFmtId="164" fontId="14" fillId="0" borderId="20" xfId="0" applyNumberFormat="1" applyFont="1" applyBorder="1" applyAlignment="1" applyProtection="1">
      <alignment vertical="center" wrapText="1"/>
    </xf>
    <xf numFmtId="0" fontId="11" fillId="0" borderId="11" xfId="4" applyFont="1" applyFill="1" applyBorder="1" applyAlignment="1" applyProtection="1">
      <alignment horizontal="center" vertical="center" wrapText="1"/>
    </xf>
    <xf numFmtId="0" fontId="11" fillId="0" borderId="12" xfId="4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right" vertical="center" wrapText="1" indent="1"/>
    </xf>
    <xf numFmtId="0" fontId="11" fillId="0" borderId="43" xfId="4" applyFont="1" applyFill="1" applyBorder="1" applyAlignment="1" applyProtection="1">
      <alignment vertical="center" wrapText="1"/>
    </xf>
    <xf numFmtId="0" fontId="15" fillId="0" borderId="35" xfId="0" applyFont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26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0" fontId="10" fillId="0" borderId="4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left" vertical="center" wrapText="1" inden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2" xfId="4" applyFont="1" applyFill="1" applyBorder="1" applyAlignment="1" applyProtection="1">
      <alignment horizontal="left" vertical="center" wrapText="1" indent="1"/>
    </xf>
    <xf numFmtId="0" fontId="14" fillId="0" borderId="1" xfId="0" applyFont="1" applyBorder="1" applyAlignment="1" applyProtection="1">
      <alignment horizontal="center" vertical="center" wrapText="1"/>
    </xf>
    <xf numFmtId="0" fontId="28" fillId="0" borderId="45" xfId="0" applyFont="1" applyBorder="1" applyAlignment="1" applyProtection="1">
      <alignment horizontal="left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left" vertical="center" wrapText="1" indent="1"/>
    </xf>
    <xf numFmtId="0" fontId="18" fillId="0" borderId="45" xfId="0" applyFont="1" applyFill="1" applyBorder="1" applyAlignment="1" applyProtection="1">
      <alignment vertical="center" wrapText="1"/>
    </xf>
    <xf numFmtId="164" fontId="1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44" xfId="0" applyFont="1" applyBorder="1" applyAlignment="1" applyProtection="1">
      <alignment horizontal="left" wrapText="1" inden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0" xfId="0" applyFill="1"/>
    <xf numFmtId="0" fontId="29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23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 applyProtection="1"/>
    <xf numFmtId="0" fontId="22" fillId="0" borderId="0" xfId="0" applyFont="1" applyFill="1"/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vertical="center" wrapText="1"/>
    </xf>
    <xf numFmtId="164" fontId="12" fillId="0" borderId="6" xfId="0" applyNumberFormat="1" applyFont="1" applyFill="1" applyBorder="1" applyAlignment="1" applyProtection="1">
      <alignment vertical="center"/>
      <protection locked="0"/>
    </xf>
    <xf numFmtId="164" fontId="11" fillId="0" borderId="32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vertical="center" wrapText="1"/>
    </xf>
    <xf numFmtId="164" fontId="12" fillId="0" borderId="8" xfId="0" applyNumberFormat="1" applyFont="1" applyFill="1" applyBorder="1" applyAlignment="1" applyProtection="1">
      <alignment vertical="center"/>
      <protection locked="0"/>
    </xf>
    <xf numFmtId="164" fontId="11" fillId="0" borderId="25" xfId="0" applyNumberFormat="1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vertical="center"/>
      <protection locked="0"/>
    </xf>
    <xf numFmtId="164" fontId="11" fillId="0" borderId="28" xfId="0" applyNumberFormat="1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/>
    </xf>
    <xf numFmtId="164" fontId="11" fillId="0" borderId="22" xfId="0" applyNumberFormat="1" applyFont="1" applyFill="1" applyBorder="1" applyAlignment="1" applyProtection="1">
      <alignment vertical="center"/>
    </xf>
    <xf numFmtId="0" fontId="18" fillId="0" borderId="0" xfId="0" applyFont="1" applyFill="1"/>
    <xf numFmtId="0" fontId="0" fillId="0" borderId="47" xfId="0" applyFill="1" applyBorder="1" applyProtection="1"/>
    <xf numFmtId="0" fontId="9" fillId="0" borderId="47" xfId="0" applyFont="1" applyFill="1" applyBorder="1" applyAlignment="1" applyProtection="1">
      <alignment horizontal="center"/>
    </xf>
    <xf numFmtId="0" fontId="3" fillId="0" borderId="0" xfId="4" applyFont="1" applyFill="1"/>
    <xf numFmtId="0" fontId="3" fillId="0" borderId="0" xfId="4" applyFont="1" applyFill="1" applyAlignment="1"/>
    <xf numFmtId="0" fontId="3" fillId="0" borderId="0" xfId="4" applyFill="1"/>
    <xf numFmtId="164" fontId="8" fillId="0" borderId="48" xfId="4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44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10" fillId="0" borderId="0" xfId="4" applyFont="1" applyFill="1" applyBorder="1" applyAlignment="1" applyProtection="1">
      <alignment horizontal="center" vertical="center" wrapText="1"/>
    </xf>
    <xf numFmtId="0" fontId="11" fillId="0" borderId="0" xfId="4" applyFont="1" applyFill="1" applyBorder="1" applyAlignment="1" applyProtection="1">
      <alignment vertical="center" wrapText="1"/>
    </xf>
    <xf numFmtId="0" fontId="11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/>
    <xf numFmtId="164" fontId="11" fillId="0" borderId="0" xfId="4" applyNumberFormat="1" applyFont="1" applyFill="1" applyBorder="1" applyAlignment="1" applyProtection="1">
      <alignment vertical="center" wrapText="1"/>
    </xf>
    <xf numFmtId="164" fontId="11" fillId="0" borderId="0" xfId="4" applyNumberFormat="1" applyFont="1" applyFill="1" applyBorder="1" applyAlignment="1" applyProtection="1">
      <alignment horizontal="right" vertical="center" wrapText="1" indent="1"/>
    </xf>
    <xf numFmtId="0" fontId="0" fillId="0" borderId="0" xfId="4" applyFont="1" applyFill="1"/>
    <xf numFmtId="164" fontId="12" fillId="0" borderId="0" xfId="4" applyNumberFormat="1" applyFont="1" applyFill="1" applyBorder="1" applyAlignment="1" applyProtection="1">
      <alignment vertical="center" wrapText="1"/>
      <protection locked="0"/>
    </xf>
    <xf numFmtId="164" fontId="1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4" applyNumberFormat="1" applyFont="1" applyFill="1" applyBorder="1" applyAlignment="1" applyProtection="1">
      <alignment vertical="center" wrapText="1"/>
    </xf>
    <xf numFmtId="164" fontId="12" fillId="0" borderId="0" xfId="4" applyNumberFormat="1" applyFont="1" applyFill="1" applyBorder="1" applyAlignment="1" applyProtection="1">
      <alignment horizontal="right" vertical="center" wrapText="1" indent="1"/>
    </xf>
    <xf numFmtId="0" fontId="14" fillId="0" borderId="1" xfId="0" applyFont="1" applyBorder="1" applyAlignment="1" applyProtection="1">
      <alignment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6" fillId="0" borderId="0" xfId="4" applyFont="1" applyFill="1"/>
    <xf numFmtId="0" fontId="13" fillId="0" borderId="5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 wrapText="1"/>
    </xf>
    <xf numFmtId="164" fontId="11" fillId="0" borderId="0" xfId="4" applyNumberFormat="1" applyFont="1" applyFill="1" applyBorder="1" applyAlignment="1" applyProtection="1">
      <alignment vertical="center" wrapText="1"/>
      <protection locked="0"/>
    </xf>
    <xf numFmtId="164" fontId="1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vertical="center" wrapText="1"/>
    </xf>
    <xf numFmtId="0" fontId="14" fillId="0" borderId="11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  <xf numFmtId="0" fontId="5" fillId="0" borderId="49" xfId="4" applyFont="1" applyFill="1" applyBorder="1" applyAlignment="1" applyProtection="1">
      <alignment horizontal="center" vertical="center" wrapText="1"/>
    </xf>
    <xf numFmtId="0" fontId="5" fillId="0" borderId="49" xfId="4" applyFont="1" applyFill="1" applyBorder="1" applyAlignment="1" applyProtection="1">
      <alignment vertical="center" wrapText="1"/>
    </xf>
    <xf numFmtId="0" fontId="12" fillId="0" borderId="49" xfId="4" applyFont="1" applyFill="1" applyBorder="1" applyAlignment="1" applyProtection="1">
      <alignment vertical="center" wrapText="1"/>
      <protection locked="0"/>
    </xf>
    <xf numFmtId="0" fontId="0" fillId="0" borderId="0" xfId="4" applyFont="1" applyFill="1" applyBorder="1"/>
    <xf numFmtId="164" fontId="14" fillId="0" borderId="0" xfId="0" applyNumberFormat="1" applyFont="1" applyBorder="1" applyAlignment="1" applyProtection="1">
      <alignment vertical="center" wrapText="1"/>
    </xf>
    <xf numFmtId="164" fontId="14" fillId="0" borderId="0" xfId="0" applyNumberFormat="1" applyFont="1" applyBorder="1" applyAlignment="1" applyProtection="1">
      <alignment horizontal="right" vertical="center" wrapText="1" indent="1"/>
    </xf>
    <xf numFmtId="164" fontId="15" fillId="0" borderId="0" xfId="0" applyNumberFormat="1" applyFont="1" applyBorder="1" applyAlignment="1" applyProtection="1">
      <alignment vertical="center" wrapText="1"/>
    </xf>
    <xf numFmtId="164" fontId="15" fillId="0" borderId="0" xfId="0" applyNumberFormat="1" applyFont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right"/>
    </xf>
    <xf numFmtId="164" fontId="23" fillId="0" borderId="0" xfId="0" applyNumberFormat="1" applyFont="1" applyFill="1" applyAlignment="1" applyProtection="1">
      <alignment vertical="center"/>
    </xf>
    <xf numFmtId="164" fontId="10" fillId="0" borderId="41" xfId="0" applyNumberFormat="1" applyFont="1" applyFill="1" applyBorder="1" applyAlignment="1" applyProtection="1">
      <alignment horizontal="center" vertical="center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/>
    </xf>
    <xf numFmtId="164" fontId="11" fillId="0" borderId="42" xfId="0" applyNumberFormat="1" applyFont="1" applyFill="1" applyBorder="1" applyAlignment="1" applyProtection="1">
      <alignment horizontal="center" vertical="center" wrapText="1"/>
    </xf>
    <xf numFmtId="164" fontId="11" fillId="0" borderId="20" xfId="0" applyNumberFormat="1" applyFont="1" applyFill="1" applyBorder="1" applyAlignment="1" applyProtection="1">
      <alignment horizontal="center" vertical="center" wrapText="1"/>
    </xf>
    <xf numFmtId="164" fontId="11" fillId="0" borderId="29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1" xfId="0" applyNumberFormat="1" applyFont="1" applyFill="1" applyBorder="1" applyAlignment="1" applyProtection="1">
      <alignment vertical="center" wrapText="1"/>
    </xf>
    <xf numFmtId="164" fontId="12" fillId="0" borderId="1" xfId="0" applyNumberFormat="1" applyFont="1" applyFill="1" applyBorder="1" applyAlignment="1" applyProtection="1">
      <alignment vertical="center" wrapText="1"/>
    </xf>
    <xf numFmtId="164" fontId="12" fillId="0" borderId="2" xfId="0" applyNumberFormat="1" applyFont="1" applyFill="1" applyBorder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vertical="center" wrapText="1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164" fontId="1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0" applyNumberFormat="1" applyFont="1" applyFill="1" applyBorder="1" applyAlignment="1" applyProtection="1">
      <alignment vertical="center" wrapText="1"/>
      <protection locked="0"/>
    </xf>
    <xf numFmtId="164" fontId="12" fillId="0" borderId="7" xfId="0" applyNumberFormat="1" applyFont="1" applyFill="1" applyBorder="1" applyAlignment="1" applyProtection="1">
      <alignment vertical="center" wrapText="1"/>
      <protection locked="0"/>
    </xf>
    <xf numFmtId="164" fontId="12" fillId="0" borderId="24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164" fontId="12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0" xfId="0" applyNumberFormat="1" applyFont="1" applyFill="1" applyBorder="1" applyAlignment="1" applyProtection="1">
      <alignment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  <protection locked="0"/>
    </xf>
    <xf numFmtId="164" fontId="12" fillId="0" borderId="50" xfId="0" applyNumberFormat="1" applyFont="1" applyFill="1" applyBorder="1" applyAlignment="1" applyProtection="1">
      <alignment vertical="center" wrapText="1"/>
    </xf>
    <xf numFmtId="164" fontId="11" fillId="0" borderId="16" xfId="0" applyNumberFormat="1" applyFont="1" applyFill="1" applyBorder="1" applyAlignment="1" applyProtection="1">
      <alignment horizontal="center" vertical="center" wrapText="1"/>
    </xf>
    <xf numFmtId="164" fontId="1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9" xfId="0" applyNumberFormat="1" applyFont="1" applyFill="1" applyBorder="1" applyAlignment="1" applyProtection="1">
      <alignment vertical="center" wrapText="1"/>
      <protection locked="0"/>
    </xf>
    <xf numFmtId="164" fontId="12" fillId="0" borderId="16" xfId="0" applyNumberFormat="1" applyFont="1" applyFill="1" applyBorder="1" applyAlignment="1" applyProtection="1">
      <alignment vertical="center" wrapText="1"/>
      <protection locked="0"/>
    </xf>
    <xf numFmtId="164" fontId="12" fillId="0" borderId="29" xfId="0" applyNumberFormat="1" applyFont="1" applyFill="1" applyBorder="1" applyAlignment="1" applyProtection="1">
      <alignment vertical="center" wrapText="1"/>
    </xf>
    <xf numFmtId="164" fontId="0" fillId="2" borderId="20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164" fontId="27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 applyProtection="1">
      <alignment horizontal="left" vertical="center" wrapText="1" indent="1"/>
    </xf>
    <xf numFmtId="164" fontId="1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 applyProtection="1">
      <alignment horizontal="left" vertical="center" wrapText="1" indent="1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Fill="1" applyBorder="1" applyAlignment="1" applyProtection="1">
      <alignment horizontal="left" vertical="center" wrapText="1" indent="8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 applyProtection="1">
      <alignment vertical="center" wrapTex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vertical="center" wrapText="1"/>
    </xf>
    <xf numFmtId="164" fontId="11" fillId="0" borderId="3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" fillId="0" borderId="0" xfId="6" applyFill="1" applyProtection="1"/>
    <xf numFmtId="0" fontId="3" fillId="0" borderId="0" xfId="6" applyFill="1" applyProtection="1">
      <protection locked="0"/>
    </xf>
    <xf numFmtId="0" fontId="10" fillId="0" borderId="3" xfId="6" applyFont="1" applyFill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/>
    </xf>
    <xf numFmtId="0" fontId="10" fillId="0" borderId="52" xfId="6" applyFont="1" applyFill="1" applyBorder="1" applyAlignment="1" applyProtection="1">
      <alignment horizontal="center" vertical="center"/>
    </xf>
    <xf numFmtId="0" fontId="12" fillId="0" borderId="1" xfId="6" applyFont="1" applyFill="1" applyBorder="1" applyAlignment="1" applyProtection="1">
      <alignment horizontal="left" vertical="center" indent="1"/>
    </xf>
    <xf numFmtId="0" fontId="3" fillId="0" borderId="0" xfId="6" applyFill="1" applyAlignment="1" applyProtection="1">
      <alignment vertical="center"/>
    </xf>
    <xf numFmtId="0" fontId="12" fillId="0" borderId="16" xfId="6" applyFont="1" applyFill="1" applyBorder="1" applyAlignment="1" applyProtection="1">
      <alignment horizontal="left" vertical="center" indent="1"/>
    </xf>
    <xf numFmtId="0" fontId="12" fillId="0" borderId="7" xfId="6" applyFont="1" applyFill="1" applyBorder="1" applyAlignment="1" applyProtection="1">
      <alignment horizontal="left" vertical="center" indent="1"/>
    </xf>
    <xf numFmtId="0" fontId="12" fillId="0" borderId="8" xfId="6" applyFont="1" applyFill="1" applyBorder="1" applyAlignment="1" applyProtection="1">
      <alignment horizontal="left" vertical="center" wrapText="1" indent="1"/>
    </xf>
    <xf numFmtId="0" fontId="3" fillId="0" borderId="0" xfId="6" applyFill="1" applyAlignment="1" applyProtection="1">
      <alignment vertical="center"/>
      <protection locked="0"/>
    </xf>
    <xf numFmtId="0" fontId="12" fillId="0" borderId="6" xfId="6" applyFont="1" applyFill="1" applyBorder="1" applyAlignment="1" applyProtection="1">
      <alignment horizontal="left" vertical="center" wrapText="1" indent="1"/>
    </xf>
    <xf numFmtId="0" fontId="12" fillId="0" borderId="8" xfId="6" applyFont="1" applyFill="1" applyBorder="1" applyAlignment="1" applyProtection="1">
      <alignment horizontal="left" vertical="center" indent="1"/>
    </xf>
    <xf numFmtId="0" fontId="10" fillId="0" borderId="2" xfId="6" applyFont="1" applyFill="1" applyBorder="1" applyAlignment="1" applyProtection="1">
      <alignment horizontal="left" vertical="center" indent="1"/>
    </xf>
    <xf numFmtId="164" fontId="11" fillId="0" borderId="2" xfId="6" applyNumberFormat="1" applyFont="1" applyFill="1" applyBorder="1" applyAlignment="1" applyProtection="1">
      <alignment vertical="center"/>
    </xf>
    <xf numFmtId="164" fontId="11" fillId="0" borderId="22" xfId="6" applyNumberFormat="1" applyFont="1" applyFill="1" applyBorder="1" applyAlignment="1" applyProtection="1">
      <alignment vertical="center"/>
    </xf>
    <xf numFmtId="0" fontId="12" fillId="0" borderId="5" xfId="6" applyFont="1" applyFill="1" applyBorder="1" applyAlignment="1" applyProtection="1">
      <alignment horizontal="left" vertical="center" indent="1"/>
    </xf>
    <xf numFmtId="0" fontId="12" fillId="0" borderId="6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2" xfId="6" applyFont="1" applyFill="1" applyBorder="1" applyAlignment="1" applyProtection="1">
      <alignment horizontal="left" indent="1"/>
    </xf>
    <xf numFmtId="164" fontId="11" fillId="0" borderId="2" xfId="6" applyNumberFormat="1" applyFont="1" applyFill="1" applyBorder="1" applyProtection="1"/>
    <xf numFmtId="164" fontId="11" fillId="0" borderId="22" xfId="6" applyNumberFormat="1" applyFont="1" applyFill="1" applyBorder="1" applyProtection="1"/>
    <xf numFmtId="0" fontId="0" fillId="0" borderId="53" xfId="6" applyFont="1" applyFill="1" applyBorder="1" applyProtection="1"/>
    <xf numFmtId="0" fontId="3" fillId="0" borderId="49" xfId="6" applyFill="1" applyBorder="1" applyProtection="1">
      <protection locked="0"/>
    </xf>
    <xf numFmtId="0" fontId="3" fillId="0" borderId="54" xfId="6" applyFill="1" applyBorder="1" applyProtection="1"/>
    <xf numFmtId="0" fontId="30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/>
    </xf>
    <xf numFmtId="0" fontId="15" fillId="0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13" fillId="0" borderId="55" xfId="0" applyFont="1" applyFill="1" applyBorder="1" applyAlignment="1" applyProtection="1">
      <alignment horizontal="left" vertical="center" wrapText="1"/>
      <protection locked="0"/>
    </xf>
    <xf numFmtId="164" fontId="13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57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/>
    <xf numFmtId="0" fontId="13" fillId="0" borderId="58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12" fillId="0" borderId="13" xfId="0" applyFont="1" applyBorder="1" applyAlignment="1" applyProtection="1">
      <alignment horizontal="right" vertical="center" indent="1"/>
    </xf>
    <xf numFmtId="0" fontId="12" fillId="0" borderId="14" xfId="0" applyFont="1" applyBorder="1" applyAlignment="1" applyProtection="1">
      <alignment horizontal="left" vertical="center" indent="1"/>
      <protection locked="0"/>
    </xf>
    <xf numFmtId="0" fontId="12" fillId="0" borderId="7" xfId="0" applyFont="1" applyBorder="1" applyAlignment="1" applyProtection="1">
      <alignment horizontal="right" vertical="center" indent="1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2" fillId="0" borderId="9" xfId="0" applyFont="1" applyBorder="1" applyAlignment="1" applyProtection="1">
      <alignment horizontal="right" vertical="center" indent="1"/>
    </xf>
    <xf numFmtId="0" fontId="12" fillId="0" borderId="10" xfId="0" applyFont="1" applyBorder="1" applyAlignment="1" applyProtection="1">
      <alignment horizontal="left" vertical="center" indent="1"/>
      <protection locked="0"/>
    </xf>
    <xf numFmtId="164" fontId="0" fillId="3" borderId="21" xfId="0" applyNumberFormat="1" applyFont="1" applyFill="1" applyBorder="1" applyAlignment="1" applyProtection="1">
      <alignment horizontal="left" vertical="center" wrapText="1" indent="2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20" xfId="4" applyFont="1" applyFill="1" applyBorder="1" applyAlignment="1" applyProtection="1">
      <alignment horizontal="center" vertical="center" wrapText="1"/>
    </xf>
    <xf numFmtId="0" fontId="11" fillId="0" borderId="43" xfId="4" applyFont="1" applyFill="1" applyBorder="1" applyAlignment="1" applyProtection="1">
      <alignment horizontal="center" vertical="center" wrapText="1"/>
    </xf>
    <xf numFmtId="164" fontId="12" fillId="0" borderId="59" xfId="4" applyNumberFormat="1" applyFont="1" applyFill="1" applyBorder="1" applyAlignment="1" applyProtection="1">
      <alignment vertical="center" wrapText="1"/>
      <protection locked="0"/>
    </xf>
    <xf numFmtId="164" fontId="12" fillId="0" borderId="37" xfId="4" applyNumberFormat="1" applyFont="1" applyFill="1" applyBorder="1" applyAlignment="1" applyProtection="1">
      <alignment vertical="center" wrapText="1"/>
      <protection locked="0"/>
    </xf>
    <xf numFmtId="164" fontId="12" fillId="0" borderId="59" xfId="4" applyNumberFormat="1" applyFont="1" applyFill="1" applyBorder="1" applyAlignment="1" applyProtection="1">
      <alignment vertical="center" wrapText="1"/>
    </xf>
    <xf numFmtId="164" fontId="12" fillId="0" borderId="27" xfId="4" applyNumberFormat="1" applyFont="1" applyFill="1" applyBorder="1" applyAlignment="1" applyProtection="1">
      <alignment vertical="center" wrapText="1"/>
      <protection locked="0"/>
    </xf>
    <xf numFmtId="164" fontId="11" fillId="0" borderId="20" xfId="4" applyNumberFormat="1" applyFont="1" applyFill="1" applyBorder="1" applyAlignment="1" applyProtection="1">
      <alignment vertical="center" wrapText="1"/>
      <protection locked="0"/>
    </xf>
    <xf numFmtId="164" fontId="12" fillId="0" borderId="41" xfId="4" applyNumberFormat="1" applyFont="1" applyFill="1" applyBorder="1" applyAlignment="1" applyProtection="1">
      <alignment vertical="center" wrapText="1"/>
      <protection locked="0"/>
    </xf>
    <xf numFmtId="3" fontId="0" fillId="0" borderId="0" xfId="4" applyNumberFormat="1" applyFont="1" applyFill="1" applyProtection="1"/>
    <xf numFmtId="3" fontId="3" fillId="0" borderId="0" xfId="4" applyNumberFormat="1" applyFill="1" applyProtection="1"/>
    <xf numFmtId="3" fontId="3" fillId="0" borderId="0" xfId="4" applyNumberFormat="1" applyFill="1" applyAlignment="1" applyProtection="1"/>
    <xf numFmtId="3" fontId="12" fillId="0" borderId="0" xfId="4" applyNumberFormat="1" applyFont="1" applyFill="1" applyProtection="1"/>
    <xf numFmtId="164" fontId="11" fillId="0" borderId="60" xfId="4" applyNumberFormat="1" applyFont="1" applyFill="1" applyBorder="1" applyAlignment="1" applyProtection="1">
      <alignment vertical="center" wrapText="1"/>
    </xf>
    <xf numFmtId="0" fontId="13" fillId="0" borderId="61" xfId="0" applyFont="1" applyBorder="1" applyAlignment="1" applyProtection="1">
      <alignment horizontal="left" wrapText="1" indent="1"/>
    </xf>
    <xf numFmtId="49" fontId="12" fillId="0" borderId="61" xfId="4" applyNumberFormat="1" applyFont="1" applyFill="1" applyBorder="1" applyAlignment="1" applyProtection="1">
      <alignment horizontal="left" vertical="center" wrapText="1" indent="1"/>
    </xf>
    <xf numFmtId="0" fontId="12" fillId="0" borderId="39" xfId="4" applyFont="1" applyFill="1" applyBorder="1" applyAlignment="1" applyProtection="1">
      <alignment horizontal="left" vertical="center" wrapText="1" indent="1"/>
    </xf>
    <xf numFmtId="0" fontId="12" fillId="0" borderId="27" xfId="4" applyFont="1" applyFill="1" applyBorder="1" applyAlignment="1" applyProtection="1">
      <alignment horizontal="left" vertical="center" wrapText="1" indent="1"/>
    </xf>
    <xf numFmtId="0" fontId="12" fillId="0" borderId="62" xfId="4" applyFont="1" applyFill="1" applyBorder="1" applyAlignment="1" applyProtection="1">
      <alignment horizontal="left" vertical="center" wrapText="1" indent="1"/>
    </xf>
    <xf numFmtId="164" fontId="12" fillId="0" borderId="33" xfId="4" applyNumberFormat="1" applyFont="1" applyFill="1" applyBorder="1" applyAlignment="1" applyProtection="1">
      <alignment vertical="center" wrapText="1"/>
      <protection locked="0"/>
    </xf>
    <xf numFmtId="164" fontId="12" fillId="0" borderId="61" xfId="4" applyNumberFormat="1" applyFont="1" applyFill="1" applyBorder="1" applyAlignment="1" applyProtection="1">
      <alignment vertical="center" wrapText="1"/>
      <protection locked="0"/>
    </xf>
    <xf numFmtId="164" fontId="12" fillId="0" borderId="63" xfId="4" applyNumberFormat="1" applyFont="1" applyFill="1" applyBorder="1" applyAlignment="1" applyProtection="1">
      <alignment vertical="center" wrapText="1"/>
      <protection locked="0"/>
    </xf>
    <xf numFmtId="164" fontId="11" fillId="0" borderId="60" xfId="4" applyNumberFormat="1" applyFont="1" applyFill="1" applyBorder="1" applyAlignment="1" applyProtection="1">
      <alignment horizontal="right" vertical="center" wrapText="1" indent="1"/>
    </xf>
    <xf numFmtId="0" fontId="11" fillId="0" borderId="45" xfId="4" applyFont="1" applyFill="1" applyBorder="1" applyAlignment="1" applyProtection="1">
      <alignment vertical="center" wrapText="1"/>
    </xf>
    <xf numFmtId="0" fontId="11" fillId="0" borderId="60" xfId="4" applyFont="1" applyFill="1" applyBorder="1" applyAlignment="1" applyProtection="1">
      <alignment horizontal="left" vertical="center" wrapText="1" indent="1"/>
    </xf>
    <xf numFmtId="164" fontId="12" fillId="0" borderId="64" xfId="4" applyNumberFormat="1" applyFont="1" applyFill="1" applyBorder="1" applyAlignment="1" applyProtection="1">
      <alignment vertical="center" wrapText="1"/>
      <protection locked="0"/>
    </xf>
    <xf numFmtId="164" fontId="11" fillId="0" borderId="44" xfId="0" applyNumberFormat="1" applyFont="1" applyFill="1" applyBorder="1" applyAlignment="1" applyProtection="1">
      <alignment horizontal="center" vertical="center" wrapText="1"/>
    </xf>
    <xf numFmtId="164" fontId="12" fillId="0" borderId="51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  <protection locked="0"/>
    </xf>
    <xf numFmtId="164" fontId="12" fillId="0" borderId="62" xfId="0" applyNumberFormat="1" applyFont="1" applyFill="1" applyBorder="1" applyAlignment="1" applyProtection="1">
      <alignment vertical="center" wrapText="1"/>
      <protection locked="0"/>
    </xf>
    <xf numFmtId="164" fontId="12" fillId="0" borderId="65" xfId="0" applyNumberFormat="1" applyFont="1" applyFill="1" applyBorder="1" applyAlignment="1" applyProtection="1">
      <alignment vertical="center" wrapText="1"/>
      <protection locked="0"/>
    </xf>
    <xf numFmtId="164" fontId="19" fillId="0" borderId="66" xfId="0" applyNumberFormat="1" applyFont="1" applyFill="1" applyBorder="1" applyAlignment="1" applyProtection="1">
      <alignment vertical="center" wrapText="1"/>
    </xf>
    <xf numFmtId="164" fontId="12" fillId="0" borderId="66" xfId="0" applyNumberFormat="1" applyFont="1" applyFill="1" applyBorder="1" applyAlignment="1" applyProtection="1">
      <alignment vertical="center" wrapText="1"/>
      <protection locked="0"/>
    </xf>
    <xf numFmtId="164" fontId="19" fillId="0" borderId="15" xfId="0" applyNumberFormat="1" applyFont="1" applyFill="1" applyBorder="1" applyAlignment="1" applyProtection="1">
      <alignment vertical="center" wrapText="1"/>
    </xf>
    <xf numFmtId="164" fontId="18" fillId="0" borderId="45" xfId="0" applyNumberFormat="1" applyFont="1" applyFill="1" applyBorder="1" applyAlignment="1" applyProtection="1">
      <alignment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12" fillId="0" borderId="59" xfId="0" applyNumberFormat="1" applyFont="1" applyFill="1" applyBorder="1" applyAlignment="1" applyProtection="1">
      <alignment vertical="center" wrapText="1"/>
      <protection locked="0"/>
    </xf>
    <xf numFmtId="164" fontId="12" fillId="0" borderId="37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12" fillId="0" borderId="33" xfId="0" applyNumberFormat="1" applyFont="1" applyFill="1" applyBorder="1" applyAlignment="1" applyProtection="1">
      <alignment vertical="center" wrapText="1"/>
      <protection locked="0"/>
    </xf>
    <xf numFmtId="164" fontId="12" fillId="0" borderId="61" xfId="0" applyNumberFormat="1" applyFont="1" applyFill="1" applyBorder="1" applyAlignment="1" applyProtection="1">
      <alignment vertical="center" wrapText="1"/>
      <protection locked="0"/>
    </xf>
    <xf numFmtId="164" fontId="12" fillId="0" borderId="63" xfId="0" applyNumberFormat="1" applyFont="1" applyFill="1" applyBorder="1" applyAlignment="1" applyProtection="1">
      <alignment vertical="center" wrapText="1"/>
      <protection locked="0"/>
    </xf>
    <xf numFmtId="164" fontId="11" fillId="0" borderId="60" xfId="0" applyNumberFormat="1" applyFont="1" applyFill="1" applyBorder="1" applyAlignment="1" applyProtection="1">
      <alignment horizontal="center" vertical="center" wrapText="1"/>
    </xf>
    <xf numFmtId="164" fontId="12" fillId="0" borderId="64" xfId="0" applyNumberFormat="1" applyFont="1" applyFill="1" applyBorder="1" applyAlignment="1" applyProtection="1">
      <alignment vertical="center" wrapText="1"/>
      <protection locked="0"/>
    </xf>
    <xf numFmtId="164" fontId="11" fillId="0" borderId="60" xfId="0" applyNumberFormat="1" applyFont="1" applyFill="1" applyBorder="1" applyAlignment="1" applyProtection="1">
      <alignment vertical="center" wrapText="1"/>
    </xf>
    <xf numFmtId="164" fontId="18" fillId="0" borderId="60" xfId="0" applyNumberFormat="1" applyFont="1" applyFill="1" applyBorder="1" applyAlignment="1" applyProtection="1">
      <alignment vertical="center" wrapText="1"/>
    </xf>
    <xf numFmtId="164" fontId="10" fillId="0" borderId="53" xfId="0" applyNumberFormat="1" applyFont="1" applyFill="1" applyBorder="1" applyAlignment="1" applyProtection="1">
      <alignment horizontal="center" vertical="center" wrapText="1"/>
    </xf>
    <xf numFmtId="164" fontId="11" fillId="0" borderId="67" xfId="0" applyNumberFormat="1" applyFont="1" applyFill="1" applyBorder="1" applyAlignment="1" applyProtection="1">
      <alignment horizontal="center" vertical="center" wrapText="1"/>
    </xf>
    <xf numFmtId="164" fontId="10" fillId="0" borderId="68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2" fillId="0" borderId="69" xfId="0" applyNumberFormat="1" applyFont="1" applyFill="1" applyBorder="1" applyAlignment="1" applyProtection="1">
      <alignment horizontal="left" vertical="center" wrapText="1" indent="1"/>
    </xf>
    <xf numFmtId="164" fontId="12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66" xfId="0" applyNumberFormat="1" applyFont="1" applyFill="1" applyBorder="1" applyAlignment="1" applyProtection="1">
      <alignment horizontal="left" vertical="center" wrapText="1" indent="1"/>
    </xf>
    <xf numFmtId="164" fontId="11" fillId="0" borderId="42" xfId="0" applyNumberFormat="1" applyFont="1" applyFill="1" applyBorder="1" applyAlignment="1" applyProtection="1">
      <alignment horizontal="left" vertical="center" wrapText="1" indent="1"/>
    </xf>
    <xf numFmtId="164" fontId="11" fillId="0" borderId="44" xfId="0" applyNumberFormat="1" applyFont="1" applyFill="1" applyBorder="1" applyAlignment="1" applyProtection="1">
      <alignment horizontal="left" vertical="center" wrapText="1" indent="1"/>
    </xf>
    <xf numFmtId="164" fontId="1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0" xfId="0" applyNumberFormat="1" applyFont="1" applyFill="1" applyBorder="1" applyAlignment="1" applyProtection="1">
      <alignment horizontal="right" vertical="center" wrapText="1" indent="1"/>
    </xf>
    <xf numFmtId="164" fontId="1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0" xfId="0" applyNumberFormat="1" applyFont="1" applyFill="1" applyBorder="1" applyAlignment="1" applyProtection="1">
      <alignment horizontal="center" vertical="center" wrapText="1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8" fillId="0" borderId="42" xfId="0" applyNumberFormat="1" applyFont="1" applyFill="1" applyBorder="1" applyAlignment="1" applyProtection="1">
      <alignment horizontal="left" vertical="center" wrapText="1" indent="1"/>
    </xf>
    <xf numFmtId="164" fontId="11" fillId="0" borderId="43" xfId="0" applyNumberFormat="1" applyFont="1" applyFill="1" applyBorder="1" applyAlignment="1" applyProtection="1">
      <alignment horizontal="right" vertical="center" wrapText="1" indent="1"/>
    </xf>
    <xf numFmtId="164" fontId="11" fillId="0" borderId="71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68" xfId="0" applyNumberFormat="1" applyFont="1" applyFill="1" applyBorder="1" applyAlignment="1" applyProtection="1">
      <alignment vertical="center" wrapText="1"/>
    </xf>
    <xf numFmtId="164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51" xfId="0" applyNumberFormat="1" applyFont="1" applyFill="1" applyBorder="1" applyAlignment="1" applyProtection="1">
      <alignment horizontal="left" vertical="center" wrapText="1" indent="1"/>
    </xf>
    <xf numFmtId="164" fontId="10" fillId="0" borderId="49" xfId="0" applyNumberFormat="1" applyFont="1" applyFill="1" applyBorder="1" applyAlignment="1" applyProtection="1">
      <alignment horizontal="center" vertical="center" wrapText="1"/>
    </xf>
    <xf numFmtId="164" fontId="18" fillId="0" borderId="73" xfId="0" applyNumberFormat="1" applyFont="1" applyFill="1" applyBorder="1" applyAlignment="1" applyProtection="1">
      <alignment vertical="center" wrapText="1"/>
    </xf>
    <xf numFmtId="164" fontId="19" fillId="0" borderId="51" xfId="0" applyNumberFormat="1" applyFont="1" applyFill="1" applyBorder="1" applyAlignment="1" applyProtection="1">
      <alignment vertical="center" wrapText="1"/>
    </xf>
    <xf numFmtId="0" fontId="11" fillId="0" borderId="39" xfId="4" applyFont="1" applyFill="1" applyBorder="1" applyAlignment="1" applyProtection="1">
      <alignment horizontal="center" vertical="center" wrapText="1"/>
    </xf>
    <xf numFmtId="0" fontId="11" fillId="0" borderId="20" xfId="4" applyFont="1" applyFill="1" applyBorder="1" applyAlignment="1" applyProtection="1">
      <alignment horizontal="center" vertical="center"/>
    </xf>
    <xf numFmtId="0" fontId="34" fillId="0" borderId="60" xfId="4" applyFont="1" applyFill="1" applyBorder="1" applyAlignment="1">
      <alignment horizontal="center"/>
    </xf>
    <xf numFmtId="166" fontId="12" fillId="0" borderId="39" xfId="1" applyNumberFormat="1" applyFont="1" applyFill="1" applyBorder="1" applyAlignment="1" applyProtection="1">
      <alignment horizontal="right"/>
      <protection locked="0"/>
    </xf>
    <xf numFmtId="166" fontId="12" fillId="0" borderId="63" xfId="1" applyNumberFormat="1" applyFont="1" applyFill="1" applyBorder="1" applyAlignment="1" applyProtection="1">
      <alignment horizontal="right"/>
      <protection locked="0"/>
    </xf>
    <xf numFmtId="0" fontId="22" fillId="0" borderId="61" xfId="4" applyFont="1" applyFill="1" applyBorder="1" applyAlignment="1">
      <alignment horizontal="right"/>
    </xf>
    <xf numFmtId="166" fontId="12" fillId="0" borderId="61" xfId="1" applyNumberFormat="1" applyFont="1" applyFill="1" applyBorder="1" applyAlignment="1" applyProtection="1">
      <alignment horizontal="right"/>
      <protection locked="0"/>
    </xf>
    <xf numFmtId="164" fontId="10" fillId="0" borderId="74" xfId="0" applyNumberFormat="1" applyFont="1" applyFill="1" applyBorder="1" applyAlignment="1" applyProtection="1">
      <alignment horizontal="center" vertical="center" wrapText="1"/>
    </xf>
    <xf numFmtId="0" fontId="5" fillId="0" borderId="0" xfId="6" applyFont="1" applyFill="1" applyBorder="1" applyAlignment="1" applyProtection="1">
      <alignment horizont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164" fontId="12" fillId="2" borderId="37" xfId="4" applyNumberFormat="1" applyFont="1" applyFill="1" applyBorder="1" applyAlignment="1" applyProtection="1">
      <alignment vertical="center" wrapText="1"/>
    </xf>
    <xf numFmtId="0" fontId="0" fillId="0" borderId="61" xfId="0" applyFill="1" applyBorder="1" applyAlignment="1">
      <alignment vertical="center" wrapText="1"/>
    </xf>
    <xf numFmtId="0" fontId="27" fillId="0" borderId="61" xfId="0" applyFont="1" applyFill="1" applyBorder="1" applyAlignment="1">
      <alignment vertical="center" wrapText="1"/>
    </xf>
    <xf numFmtId="0" fontId="22" fillId="0" borderId="61" xfId="0" applyFont="1" applyFill="1" applyBorder="1" applyAlignment="1">
      <alignment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</xf>
    <xf numFmtId="164" fontId="1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6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1" xfId="0" applyNumberFormat="1" applyFont="1" applyFill="1" applyBorder="1" applyAlignment="1" applyProtection="1">
      <alignment horizontal="right" vertical="center" wrapText="1"/>
    </xf>
    <xf numFmtId="164" fontId="11" fillId="0" borderId="68" xfId="4" applyNumberFormat="1" applyFont="1" applyFill="1" applyBorder="1" applyAlignment="1" applyProtection="1">
      <alignment vertical="center" wrapText="1"/>
      <protection locked="0"/>
    </xf>
    <xf numFmtId="0" fontId="12" fillId="0" borderId="33" xfId="6" applyFont="1" applyFill="1" applyBorder="1" applyAlignment="1" applyProtection="1">
      <alignment horizontal="left" vertical="center" wrapText="1" indent="1"/>
    </xf>
    <xf numFmtId="164" fontId="12" fillId="0" borderId="61" xfId="6" applyNumberFormat="1" applyFont="1" applyFill="1" applyBorder="1" applyAlignment="1" applyProtection="1">
      <alignment vertical="center"/>
      <protection locked="0"/>
    </xf>
    <xf numFmtId="164" fontId="12" fillId="0" borderId="75" xfId="6" applyNumberFormat="1" applyFont="1" applyFill="1" applyBorder="1" applyAlignment="1" applyProtection="1">
      <alignment vertical="center"/>
    </xf>
    <xf numFmtId="0" fontId="12" fillId="0" borderId="27" xfId="6" applyFont="1" applyFill="1" applyBorder="1" applyAlignment="1" applyProtection="1">
      <alignment horizontal="left" vertical="center" wrapText="1" indent="1"/>
    </xf>
    <xf numFmtId="164" fontId="12" fillId="0" borderId="76" xfId="6" applyNumberFormat="1" applyFont="1" applyFill="1" applyBorder="1" applyAlignment="1" applyProtection="1">
      <alignment vertical="center"/>
    </xf>
    <xf numFmtId="164" fontId="12" fillId="0" borderId="63" xfId="6" applyNumberFormat="1" applyFont="1" applyFill="1" applyBorder="1" applyAlignment="1" applyProtection="1">
      <alignment vertical="center"/>
      <protection locked="0"/>
    </xf>
    <xf numFmtId="164" fontId="12" fillId="0" borderId="77" xfId="6" applyNumberFormat="1" applyFont="1" applyFill="1" applyBorder="1" applyAlignment="1" applyProtection="1">
      <alignment vertical="center"/>
    </xf>
    <xf numFmtId="164" fontId="11" fillId="0" borderId="78" xfId="6" applyNumberFormat="1" applyFont="1" applyFill="1" applyBorder="1" applyAlignment="1" applyProtection="1">
      <alignment vertical="center"/>
    </xf>
    <xf numFmtId="164" fontId="11" fillId="0" borderId="79" xfId="6" applyNumberFormat="1" applyFont="1" applyFill="1" applyBorder="1" applyAlignment="1" applyProtection="1">
      <alignment vertical="center"/>
    </xf>
    <xf numFmtId="0" fontId="10" fillId="0" borderId="39" xfId="0" applyFont="1" applyFill="1" applyBorder="1" applyAlignment="1" applyProtection="1">
      <alignment horizontal="center" vertical="center" wrapText="1"/>
    </xf>
    <xf numFmtId="0" fontId="0" fillId="0" borderId="61" xfId="0" applyFill="1" applyBorder="1" applyAlignment="1" applyProtection="1">
      <alignment vertical="center" wrapText="1"/>
    </xf>
    <xf numFmtId="3" fontId="18" fillId="0" borderId="42" xfId="0" applyNumberFormat="1" applyFont="1" applyFill="1" applyBorder="1" applyAlignment="1" applyProtection="1">
      <alignment vertical="center" wrapText="1"/>
      <protection locked="0"/>
    </xf>
    <xf numFmtId="0" fontId="12" fillId="0" borderId="33" xfId="4" applyFont="1" applyFill="1" applyBorder="1" applyAlignment="1" applyProtection="1">
      <alignment horizontal="left" vertical="center" wrapText="1" indent="1"/>
    </xf>
    <xf numFmtId="0" fontId="35" fillId="0" borderId="61" xfId="0" applyFont="1" applyFill="1" applyBorder="1" applyAlignment="1" applyProtection="1">
      <alignment vertical="center" wrapText="1"/>
    </xf>
    <xf numFmtId="0" fontId="35" fillId="0" borderId="0" xfId="0" applyFont="1" applyFill="1" applyAlignment="1" applyProtection="1">
      <alignment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10" fillId="0" borderId="60" xfId="0" applyFont="1" applyFill="1" applyBorder="1" applyAlignment="1" applyProtection="1">
      <alignment horizontal="center" vertical="center" wrapText="1"/>
    </xf>
    <xf numFmtId="0" fontId="11" fillId="0" borderId="60" xfId="0" applyFont="1" applyFill="1" applyBorder="1" applyAlignment="1" applyProtection="1">
      <alignment horizontal="center" vertical="center" wrapText="1"/>
    </xf>
    <xf numFmtId="0" fontId="35" fillId="0" borderId="60" xfId="0" applyFont="1" applyFill="1" applyBorder="1" applyAlignment="1" applyProtection="1">
      <alignment vertical="center" wrapText="1"/>
    </xf>
    <xf numFmtId="0" fontId="35" fillId="0" borderId="80" xfId="0" applyFont="1" applyFill="1" applyBorder="1" applyAlignment="1" applyProtection="1">
      <alignment horizontal="center" vertical="center" wrapText="1"/>
    </xf>
    <xf numFmtId="0" fontId="34" fillId="0" borderId="60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11" fillId="0" borderId="20" xfId="0" applyFont="1" applyFill="1" applyBorder="1" applyAlignment="1" applyProtection="1">
      <alignment horizontal="left" vertical="center" wrapText="1" indent="1"/>
    </xf>
    <xf numFmtId="0" fontId="35" fillId="0" borderId="81" xfId="0" applyFont="1" applyFill="1" applyBorder="1" applyAlignment="1" applyProtection="1">
      <alignment vertical="center" wrapText="1"/>
    </xf>
    <xf numFmtId="0" fontId="35" fillId="0" borderId="63" xfId="0" applyFont="1" applyFill="1" applyBorder="1" applyAlignment="1" applyProtection="1">
      <alignment vertical="center" wrapText="1"/>
    </xf>
    <xf numFmtId="3" fontId="35" fillId="0" borderId="64" xfId="0" applyNumberFormat="1" applyFont="1" applyFill="1" applyBorder="1" applyAlignment="1" applyProtection="1">
      <alignment vertical="center" wrapText="1"/>
    </xf>
    <xf numFmtId="0" fontId="10" fillId="0" borderId="82" xfId="0" applyFont="1" applyFill="1" applyBorder="1" applyAlignment="1" applyProtection="1">
      <alignment horizontal="center" vertical="center" wrapText="1"/>
    </xf>
    <xf numFmtId="0" fontId="11" fillId="0" borderId="35" xfId="4" applyFont="1" applyFill="1" applyBorder="1" applyAlignment="1" applyProtection="1">
      <alignment horizontal="left" vertical="center" wrapText="1" indent="1"/>
    </xf>
    <xf numFmtId="0" fontId="10" fillId="0" borderId="20" xfId="0" applyFont="1" applyFill="1" applyBorder="1" applyAlignment="1" applyProtection="1">
      <alignment horizontal="left" vertical="center" wrapText="1" indent="1"/>
    </xf>
    <xf numFmtId="0" fontId="35" fillId="0" borderId="83" xfId="0" applyFont="1" applyFill="1" applyBorder="1" applyAlignment="1" applyProtection="1">
      <alignment vertical="center" wrapText="1"/>
    </xf>
    <xf numFmtId="3" fontId="18" fillId="0" borderId="70" xfId="0" applyNumberFormat="1" applyFont="1" applyFill="1" applyBorder="1" applyAlignment="1" applyProtection="1">
      <alignment vertical="center" wrapText="1"/>
      <protection locked="0"/>
    </xf>
    <xf numFmtId="0" fontId="0" fillId="0" borderId="60" xfId="0" applyFill="1" applyBorder="1" applyAlignment="1" applyProtection="1">
      <alignment vertical="center" wrapText="1"/>
    </xf>
    <xf numFmtId="3" fontId="18" fillId="0" borderId="60" xfId="0" applyNumberFormat="1" applyFont="1" applyFill="1" applyBorder="1" applyAlignment="1" applyProtection="1">
      <alignment vertical="center" wrapText="1"/>
      <protection locked="0"/>
    </xf>
    <xf numFmtId="0" fontId="36" fillId="0" borderId="83" xfId="0" applyFont="1" applyFill="1" applyBorder="1" applyAlignment="1" applyProtection="1">
      <alignment vertical="center" wrapText="1"/>
    </xf>
    <xf numFmtId="0" fontId="36" fillId="0" borderId="81" xfId="0" applyFont="1" applyFill="1" applyBorder="1" applyAlignment="1" applyProtection="1">
      <alignment vertical="center" wrapText="1"/>
    </xf>
    <xf numFmtId="164" fontId="12" fillId="0" borderId="84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85" xfId="0" applyFont="1" applyFill="1" applyBorder="1" applyAlignment="1" applyProtection="1">
      <alignment vertical="center" wrapText="1"/>
    </xf>
    <xf numFmtId="164" fontId="12" fillId="0" borderId="86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87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88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8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</xf>
    <xf numFmtId="164" fontId="12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34" fillId="0" borderId="80" xfId="0" applyFont="1" applyFill="1" applyBorder="1" applyAlignment="1" applyProtection="1">
      <alignment horizontal="center" vertical="center" wrapText="1"/>
    </xf>
    <xf numFmtId="164" fontId="11" fillId="0" borderId="60" xfId="0" applyNumberFormat="1" applyFont="1" applyFill="1" applyBorder="1" applyAlignment="1" applyProtection="1">
      <alignment horizontal="right" vertical="center" wrapText="1"/>
    </xf>
    <xf numFmtId="164" fontId="12" fillId="0" borderId="6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4" xfId="0" applyFill="1" applyBorder="1" applyAlignment="1" applyProtection="1">
      <alignment vertical="center" wrapText="1"/>
    </xf>
    <xf numFmtId="0" fontId="0" fillId="0" borderId="90" xfId="0" applyFill="1" applyBorder="1" applyAlignment="1" applyProtection="1">
      <alignment vertical="center" wrapText="1"/>
    </xf>
    <xf numFmtId="164" fontId="11" fillId="0" borderId="20" xfId="4" applyNumberFormat="1" applyFont="1" applyFill="1" applyBorder="1" applyAlignment="1" applyProtection="1">
      <alignment horizontal="right" vertical="center" wrapText="1" indent="1"/>
    </xf>
    <xf numFmtId="164" fontId="12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27" xfId="4" applyNumberFormat="1" applyFont="1" applyFill="1" applyBorder="1" applyAlignment="1" applyProtection="1">
      <alignment horizontal="right" vertical="center" wrapText="1" indent="1"/>
    </xf>
    <xf numFmtId="164" fontId="12" fillId="2" borderId="37" xfId="4" applyNumberFormat="1" applyFont="1" applyFill="1" applyBorder="1" applyAlignment="1" applyProtection="1">
      <alignment horizontal="right" vertical="center" wrapText="1" indent="1"/>
    </xf>
    <xf numFmtId="164" fontId="1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9" xfId="4" applyNumberFormat="1" applyFont="1" applyFill="1" applyBorder="1" applyAlignment="1" applyProtection="1">
      <alignment horizontal="right" vertical="center" wrapText="1" indent="1"/>
    </xf>
    <xf numFmtId="164" fontId="1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20" xfId="0" applyNumberFormat="1" applyFont="1" applyBorder="1" applyAlignment="1" applyProtection="1">
      <alignment horizontal="right" vertical="center" wrapText="1" indent="1"/>
    </xf>
    <xf numFmtId="3" fontId="18" fillId="0" borderId="20" xfId="0" applyNumberFormat="1" applyFont="1" applyFill="1" applyBorder="1" applyAlignment="1" applyProtection="1">
      <alignment vertical="center" wrapText="1"/>
      <protection locked="0"/>
    </xf>
    <xf numFmtId="0" fontId="10" fillId="0" borderId="33" xfId="0" applyFont="1" applyFill="1" applyBorder="1" applyAlignment="1" applyProtection="1">
      <alignment horizontal="right" vertical="center" wrapText="1" inden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 applyProtection="1">
      <alignment horizontal="center" vertical="center" wrapText="1"/>
    </xf>
    <xf numFmtId="164" fontId="11" fillId="0" borderId="35" xfId="4" applyNumberFormat="1" applyFont="1" applyFill="1" applyBorder="1" applyAlignment="1" applyProtection="1">
      <alignment horizontal="right" vertical="center" wrapText="1" indent="1"/>
    </xf>
    <xf numFmtId="0" fontId="11" fillId="0" borderId="60" xfId="0" applyFont="1" applyFill="1" applyBorder="1" applyAlignment="1">
      <alignment horizontal="center" vertical="center" wrapText="1"/>
    </xf>
    <xf numFmtId="0" fontId="37" fillId="0" borderId="60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vertical="center" wrapText="1"/>
    </xf>
    <xf numFmtId="0" fontId="27" fillId="0" borderId="60" xfId="0" applyFont="1" applyFill="1" applyBorder="1" applyAlignment="1">
      <alignment vertical="center" wrapText="1"/>
    </xf>
    <xf numFmtId="0" fontId="22" fillId="0" borderId="64" xfId="0" applyFont="1" applyFill="1" applyBorder="1" applyAlignment="1">
      <alignment vertical="center" wrapText="1"/>
    </xf>
    <xf numFmtId="0" fontId="22" fillId="0" borderId="63" xfId="0" applyFont="1" applyFill="1" applyBorder="1" applyAlignment="1">
      <alignment vertical="center" wrapText="1"/>
    </xf>
    <xf numFmtId="0" fontId="22" fillId="0" borderId="60" xfId="0" applyFont="1" applyFill="1" applyBorder="1" applyAlignment="1">
      <alignment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0" fontId="11" fillId="0" borderId="33" xfId="4" applyFont="1" applyFill="1" applyBorder="1" applyAlignment="1" applyProtection="1">
      <alignment vertical="center" wrapText="1"/>
    </xf>
    <xf numFmtId="164" fontId="11" fillId="0" borderId="70" xfId="4" applyNumberFormat="1" applyFont="1" applyFill="1" applyBorder="1" applyAlignment="1" applyProtection="1">
      <alignment vertical="center" wrapText="1"/>
    </xf>
    <xf numFmtId="164" fontId="11" fillId="0" borderId="91" xfId="0" applyNumberFormat="1" applyFont="1" applyFill="1" applyBorder="1" applyAlignment="1" applyProtection="1">
      <alignment horizontal="right" vertical="center" wrapText="1" indent="1"/>
    </xf>
    <xf numFmtId="0" fontId="0" fillId="0" borderId="60" xfId="0" applyFill="1" applyBorder="1" applyAlignment="1">
      <alignment vertical="center" wrapText="1"/>
    </xf>
    <xf numFmtId="164" fontId="15" fillId="0" borderId="60" xfId="0" applyNumberFormat="1" applyFont="1" applyBorder="1" applyAlignment="1" applyProtection="1">
      <alignment vertical="center" wrapText="1"/>
    </xf>
    <xf numFmtId="164" fontId="15" fillId="0" borderId="60" xfId="0" applyNumberFormat="1" applyFont="1" applyBorder="1" applyAlignment="1" applyProtection="1">
      <alignment horizontal="right" vertical="center" wrapText="1" indent="1"/>
    </xf>
    <xf numFmtId="164" fontId="11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3" xfId="0" applyFont="1" applyFill="1" applyBorder="1" applyAlignment="1" applyProtection="1">
      <alignment horizontal="right" vertical="center" wrapText="1" indent="1"/>
    </xf>
    <xf numFmtId="164" fontId="14" fillId="0" borderId="70" xfId="0" applyNumberFormat="1" applyFont="1" applyBorder="1" applyAlignment="1" applyProtection="1">
      <alignment vertical="center" wrapText="1"/>
    </xf>
    <xf numFmtId="0" fontId="12" fillId="0" borderId="61" xfId="0" applyFont="1" applyFill="1" applyBorder="1" applyAlignment="1">
      <alignment vertical="center" wrapText="1"/>
    </xf>
    <xf numFmtId="0" fontId="12" fillId="0" borderId="64" xfId="0" applyFont="1" applyFill="1" applyBorder="1" applyAlignment="1">
      <alignment vertical="center" wrapText="1"/>
    </xf>
    <xf numFmtId="0" fontId="12" fillId="0" borderId="60" xfId="0" applyFont="1" applyFill="1" applyBorder="1" applyAlignment="1">
      <alignment vertical="center" wrapText="1"/>
    </xf>
    <xf numFmtId="0" fontId="12" fillId="0" borderId="63" xfId="0" applyFont="1" applyFill="1" applyBorder="1" applyAlignment="1">
      <alignment vertical="center" wrapText="1"/>
    </xf>
    <xf numFmtId="0" fontId="19" fillId="0" borderId="63" xfId="0" applyFont="1" applyFill="1" applyBorder="1" applyAlignment="1">
      <alignment vertical="center" wrapText="1"/>
    </xf>
    <xf numFmtId="0" fontId="19" fillId="0" borderId="64" xfId="0" applyFont="1" applyFill="1" applyBorder="1" applyAlignment="1">
      <alignment vertical="center" wrapText="1"/>
    </xf>
    <xf numFmtId="0" fontId="19" fillId="0" borderId="61" xfId="0" applyFont="1" applyFill="1" applyBorder="1" applyAlignment="1">
      <alignment vertical="center" wrapText="1"/>
    </xf>
    <xf numFmtId="0" fontId="19" fillId="0" borderId="60" xfId="0" applyFont="1" applyFill="1" applyBorder="1" applyAlignment="1">
      <alignment vertical="center" wrapText="1"/>
    </xf>
    <xf numFmtId="0" fontId="11" fillId="0" borderId="60" xfId="0" applyFont="1" applyFill="1" applyBorder="1" applyAlignment="1">
      <alignment vertical="center" wrapText="1"/>
    </xf>
    <xf numFmtId="164" fontId="14" fillId="0" borderId="60" xfId="0" applyNumberFormat="1" applyFont="1" applyBorder="1" applyAlignment="1" applyProtection="1">
      <alignment vertical="center" wrapText="1"/>
    </xf>
    <xf numFmtId="0" fontId="12" fillId="0" borderId="90" xfId="0" applyFont="1" applyFill="1" applyBorder="1" applyAlignment="1">
      <alignment vertical="center" wrapText="1"/>
    </xf>
    <xf numFmtId="164" fontId="12" fillId="0" borderId="39" xfId="4" applyNumberFormat="1" applyFont="1" applyFill="1" applyBorder="1" applyAlignment="1" applyProtection="1">
      <alignment vertical="center" wrapText="1"/>
      <protection locked="0"/>
    </xf>
    <xf numFmtId="0" fontId="0" fillId="0" borderId="45" xfId="0" applyFont="1" applyFill="1" applyBorder="1" applyAlignment="1" applyProtection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37" xfId="4" applyNumberFormat="1" applyFont="1" applyFill="1" applyBorder="1" applyAlignment="1" applyProtection="1">
      <alignment vertical="center" wrapText="1"/>
      <protection locked="0"/>
    </xf>
    <xf numFmtId="164" fontId="12" fillId="0" borderId="60" xfId="4" applyNumberFormat="1" applyFont="1" applyFill="1" applyBorder="1" applyAlignment="1" applyProtection="1">
      <alignment vertical="center" wrapText="1"/>
      <protection locked="0"/>
    </xf>
    <xf numFmtId="3" fontId="12" fillId="0" borderId="63" xfId="0" applyNumberFormat="1" applyFont="1" applyFill="1" applyBorder="1" applyAlignment="1">
      <alignment vertical="center" wrapText="1"/>
    </xf>
    <xf numFmtId="164" fontId="15" fillId="0" borderId="35" xfId="0" applyNumberFormat="1" applyFont="1" applyBorder="1" applyAlignment="1" applyProtection="1">
      <alignment vertical="center" wrapText="1"/>
    </xf>
    <xf numFmtId="3" fontId="35" fillId="0" borderId="61" xfId="0" applyNumberFormat="1" applyFont="1" applyFill="1" applyBorder="1" applyAlignment="1">
      <alignment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37" fillId="0" borderId="80" xfId="0" applyFont="1" applyFill="1" applyBorder="1" applyAlignment="1">
      <alignment horizontal="center" vertical="center" wrapText="1"/>
    </xf>
    <xf numFmtId="3" fontId="12" fillId="0" borderId="64" xfId="0" applyNumberFormat="1" applyFont="1" applyFill="1" applyBorder="1" applyAlignment="1">
      <alignment vertical="center" wrapText="1"/>
    </xf>
    <xf numFmtId="164" fontId="12" fillId="0" borderId="92" xfId="4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27" xfId="4" applyFont="1" applyFill="1" applyBorder="1" applyAlignment="1" applyProtection="1">
      <alignment horizontal="left" indent="6"/>
    </xf>
    <xf numFmtId="0" fontId="12" fillId="0" borderId="27" xfId="4" applyFont="1" applyFill="1" applyBorder="1" applyAlignment="1" applyProtection="1">
      <alignment horizontal="left" vertical="center" wrapText="1" indent="6"/>
    </xf>
    <xf numFmtId="0" fontId="12" fillId="0" borderId="37" xfId="4" applyFont="1" applyFill="1" applyBorder="1" applyAlignment="1" applyProtection="1">
      <alignment horizontal="left" vertical="center" wrapText="1" indent="6"/>
    </xf>
    <xf numFmtId="3" fontId="11" fillId="0" borderId="60" xfId="4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 indent="1"/>
    </xf>
    <xf numFmtId="0" fontId="14" fillId="0" borderId="3" xfId="0" applyFont="1" applyBorder="1" applyAlignment="1" applyProtection="1">
      <alignment horizontal="center" wrapText="1"/>
    </xf>
    <xf numFmtId="0" fontId="14" fillId="0" borderId="60" xfId="0" applyFont="1" applyBorder="1" applyAlignment="1" applyProtection="1">
      <alignment horizontal="center" wrapText="1"/>
    </xf>
    <xf numFmtId="0" fontId="14" fillId="0" borderId="4" xfId="0" applyFont="1" applyBorder="1" applyAlignment="1" applyProtection="1">
      <alignment wrapText="1"/>
    </xf>
    <xf numFmtId="0" fontId="14" fillId="0" borderId="60" xfId="0" applyFont="1" applyBorder="1" applyAlignment="1" applyProtection="1">
      <alignment wrapText="1"/>
    </xf>
    <xf numFmtId="3" fontId="35" fillId="0" borderId="64" xfId="0" applyNumberFormat="1" applyFont="1" applyFill="1" applyBorder="1" applyAlignment="1">
      <alignment vertical="center" wrapText="1"/>
    </xf>
    <xf numFmtId="164" fontId="11" fillId="0" borderId="60" xfId="4" applyNumberFormat="1" applyFont="1" applyFill="1" applyBorder="1" applyAlignment="1" applyProtection="1">
      <alignment vertical="center" wrapText="1"/>
      <protection locked="0"/>
    </xf>
    <xf numFmtId="3" fontId="35" fillId="0" borderId="63" xfId="0" applyNumberFormat="1" applyFont="1" applyFill="1" applyBorder="1" applyAlignment="1">
      <alignment vertical="center" wrapText="1"/>
    </xf>
    <xf numFmtId="3" fontId="35" fillId="0" borderId="60" xfId="0" applyNumberFormat="1" applyFont="1" applyFill="1" applyBorder="1" applyAlignment="1">
      <alignment vertical="center" wrapText="1"/>
    </xf>
    <xf numFmtId="0" fontId="10" fillId="0" borderId="93" xfId="0" applyFont="1" applyFill="1" applyBorder="1" applyAlignment="1" applyProtection="1">
      <alignment horizontal="center" vertical="center" wrapText="1"/>
    </xf>
    <xf numFmtId="3" fontId="12" fillId="0" borderId="60" xfId="0" applyNumberFormat="1" applyFont="1" applyFill="1" applyBorder="1" applyAlignment="1">
      <alignment vertical="center" wrapText="1"/>
    </xf>
    <xf numFmtId="0" fontId="12" fillId="0" borderId="59" xfId="4" applyFont="1" applyFill="1" applyBorder="1" applyAlignment="1" applyProtection="1">
      <alignment horizontal="left" vertical="center" wrapText="1" indent="1"/>
    </xf>
    <xf numFmtId="164" fontId="11" fillId="0" borderId="63" xfId="4" applyNumberFormat="1" applyFont="1" applyFill="1" applyBorder="1" applyAlignment="1" applyProtection="1">
      <alignment vertical="center" wrapText="1"/>
    </xf>
    <xf numFmtId="164" fontId="11" fillId="0" borderId="33" xfId="4" applyNumberFormat="1" applyFont="1" applyFill="1" applyBorder="1" applyAlignment="1" applyProtection="1">
      <alignment vertical="center" wrapText="1"/>
      <protection locked="0"/>
    </xf>
    <xf numFmtId="3" fontId="14" fillId="0" borderId="60" xfId="0" applyNumberFormat="1" applyFont="1" applyBorder="1" applyAlignment="1" applyProtection="1">
      <alignment vertical="center" wrapText="1"/>
    </xf>
    <xf numFmtId="3" fontId="12" fillId="0" borderId="90" xfId="0" applyNumberFormat="1" applyFont="1" applyFill="1" applyBorder="1" applyAlignment="1">
      <alignment vertical="center" wrapText="1"/>
    </xf>
    <xf numFmtId="3" fontId="37" fillId="0" borderId="60" xfId="0" applyNumberFormat="1" applyFont="1" applyFill="1" applyBorder="1" applyAlignment="1">
      <alignment vertical="center" wrapText="1"/>
    </xf>
    <xf numFmtId="3" fontId="12" fillId="0" borderId="27" xfId="0" applyNumberFormat="1" applyFont="1" applyBorder="1" applyAlignment="1" applyProtection="1">
      <alignment vertical="center"/>
      <protection locked="0"/>
    </xf>
    <xf numFmtId="3" fontId="12" fillId="0" borderId="27" xfId="0" applyNumberFormat="1" applyFont="1" applyFill="1" applyBorder="1" applyAlignment="1" applyProtection="1">
      <alignment horizontal="right" vertical="center" indent="1"/>
      <protection locked="0"/>
    </xf>
    <xf numFmtId="3" fontId="12" fillId="0" borderId="37" xfId="0" applyNumberFormat="1" applyFont="1" applyFill="1" applyBorder="1" applyAlignment="1" applyProtection="1">
      <alignment horizontal="right" vertical="center" indent="1"/>
      <protection locked="0"/>
    </xf>
    <xf numFmtId="3" fontId="18" fillId="0" borderId="20" xfId="0" applyNumberFormat="1" applyFont="1" applyFill="1" applyBorder="1" applyAlignment="1" applyProtection="1">
      <alignment horizontal="right" vertical="center"/>
    </xf>
    <xf numFmtId="0" fontId="0" fillId="0" borderId="61" xfId="0" applyBorder="1"/>
    <xf numFmtId="3" fontId="12" fillId="0" borderId="61" xfId="0" applyNumberFormat="1" applyFont="1" applyBorder="1" applyAlignment="1" applyProtection="1">
      <alignment vertical="center"/>
      <protection locked="0"/>
    </xf>
    <xf numFmtId="0" fontId="0" fillId="0" borderId="64" xfId="0" applyBorder="1"/>
    <xf numFmtId="3" fontId="18" fillId="0" borderId="60" xfId="0" applyNumberFormat="1" applyFont="1" applyFill="1" applyBorder="1" applyAlignment="1" applyProtection="1">
      <alignment horizontal="right" vertical="center"/>
    </xf>
    <xf numFmtId="164" fontId="8" fillId="0" borderId="48" xfId="4" applyNumberFormat="1" applyFont="1" applyFill="1" applyBorder="1" applyAlignment="1" applyProtection="1">
      <alignment vertical="center"/>
      <protection locked="0"/>
    </xf>
    <xf numFmtId="0" fontId="10" fillId="0" borderId="1" xfId="4" applyFont="1" applyFill="1" applyBorder="1" applyAlignment="1" applyProtection="1">
      <alignment horizontal="center" vertical="center" wrapText="1"/>
      <protection locked="0"/>
    </xf>
    <xf numFmtId="0" fontId="10" fillId="0" borderId="2" xfId="4" applyFont="1" applyFill="1" applyBorder="1" applyAlignment="1" applyProtection="1">
      <alignment horizontal="center" vertical="center" wrapText="1"/>
      <protection locked="0"/>
    </xf>
    <xf numFmtId="0" fontId="10" fillId="0" borderId="44" xfId="4" applyFont="1" applyFill="1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vertical="center" wrapText="1"/>
    </xf>
    <xf numFmtId="0" fontId="5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vertical="center" wrapText="1"/>
      <protection locked="0"/>
    </xf>
    <xf numFmtId="0" fontId="12" fillId="0" borderId="0" xfId="4" applyNumberFormat="1" applyFont="1" applyFill="1" applyBorder="1" applyAlignment="1" applyProtection="1">
      <alignment vertical="center" wrapText="1"/>
    </xf>
    <xf numFmtId="0" fontId="11" fillId="0" borderId="0" xfId="4" applyNumberFormat="1" applyFont="1" applyFill="1" applyBorder="1" applyAlignment="1" applyProtection="1">
      <alignment vertical="center" wrapText="1"/>
      <protection locked="0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vertical="center" wrapText="1"/>
    </xf>
    <xf numFmtId="0" fontId="15" fillId="0" borderId="0" xfId="0" applyNumberFormat="1" applyFont="1" applyBorder="1" applyAlignment="1" applyProtection="1">
      <alignment vertical="center" wrapText="1"/>
    </xf>
    <xf numFmtId="0" fontId="3" fillId="0" borderId="0" xfId="4" applyNumberFormat="1" applyFont="1" applyFill="1" applyAlignment="1"/>
    <xf numFmtId="0" fontId="10" fillId="0" borderId="20" xfId="4" applyFont="1" applyFill="1" applyBorder="1" applyAlignment="1" applyProtection="1">
      <alignment horizontal="center" vertical="center" wrapText="1"/>
      <protection locked="0"/>
    </xf>
    <xf numFmtId="0" fontId="11" fillId="0" borderId="20" xfId="4" applyFont="1" applyFill="1" applyBorder="1" applyAlignment="1" applyProtection="1">
      <alignment horizontal="center" vertical="center" wrapText="1"/>
    </xf>
    <xf numFmtId="164" fontId="12" fillId="0" borderId="94" xfId="4" applyNumberFormat="1" applyFont="1" applyFill="1" applyBorder="1" applyAlignment="1" applyProtection="1">
      <alignment vertical="center" wrapText="1"/>
      <protection locked="0"/>
    </xf>
    <xf numFmtId="164" fontId="12" fillId="0" borderId="72" xfId="4" applyNumberFormat="1" applyFont="1" applyFill="1" applyBorder="1" applyAlignment="1" applyProtection="1">
      <alignment vertical="center" wrapText="1"/>
      <protection locked="0"/>
    </xf>
    <xf numFmtId="164" fontId="12" fillId="0" borderId="95" xfId="4" applyNumberFormat="1" applyFont="1" applyFill="1" applyBorder="1" applyAlignment="1" applyProtection="1">
      <alignment vertical="center" wrapText="1"/>
      <protection locked="0"/>
    </xf>
    <xf numFmtId="164" fontId="11" fillId="0" borderId="82" xfId="4" applyNumberFormat="1" applyFont="1" applyFill="1" applyBorder="1" applyAlignment="1" applyProtection="1">
      <alignment vertical="center" wrapText="1"/>
      <protection locked="0"/>
    </xf>
    <xf numFmtId="164" fontId="11" fillId="0" borderId="82" xfId="4" applyNumberFormat="1" applyFont="1" applyFill="1" applyBorder="1" applyAlignment="1" applyProtection="1">
      <alignment vertical="center" wrapText="1"/>
    </xf>
    <xf numFmtId="164" fontId="34" fillId="0" borderId="82" xfId="4" applyNumberFormat="1" applyFont="1" applyFill="1" applyBorder="1" applyAlignment="1" applyProtection="1">
      <alignment vertical="center" wrapText="1"/>
    </xf>
    <xf numFmtId="164" fontId="12" fillId="0" borderId="94" xfId="4" applyNumberFormat="1" applyFont="1" applyFill="1" applyBorder="1" applyAlignment="1" applyProtection="1">
      <alignment vertical="center" wrapText="1"/>
    </xf>
    <xf numFmtId="164" fontId="35" fillId="0" borderId="72" xfId="4" applyNumberFormat="1" applyFont="1" applyFill="1" applyBorder="1" applyAlignment="1" applyProtection="1">
      <alignment vertical="center" wrapText="1"/>
      <protection locked="0"/>
    </xf>
    <xf numFmtId="164" fontId="35" fillId="0" borderId="95" xfId="4" applyNumberFormat="1" applyFont="1" applyFill="1" applyBorder="1" applyAlignment="1" applyProtection="1">
      <alignment vertical="center" wrapText="1"/>
      <protection locked="0"/>
    </xf>
    <xf numFmtId="164" fontId="35" fillId="0" borderId="94" xfId="4" applyNumberFormat="1" applyFont="1" applyFill="1" applyBorder="1" applyAlignment="1" applyProtection="1">
      <alignment vertical="center" wrapText="1"/>
      <protection locked="0"/>
    </xf>
    <xf numFmtId="164" fontId="34" fillId="0" borderId="60" xfId="4" applyNumberFormat="1" applyFont="1" applyFill="1" applyBorder="1" applyAlignment="1" applyProtection="1">
      <alignment vertical="center" wrapText="1"/>
    </xf>
    <xf numFmtId="164" fontId="34" fillId="0" borderId="60" xfId="4" applyNumberFormat="1" applyFont="1" applyFill="1" applyBorder="1" applyAlignment="1" applyProtection="1">
      <alignment vertical="center" wrapText="1"/>
      <protection locked="0"/>
    </xf>
    <xf numFmtId="0" fontId="10" fillId="0" borderId="6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60" xfId="4" applyNumberFormat="1" applyFont="1" applyFill="1" applyBorder="1" applyAlignment="1" applyProtection="1">
      <alignment horizontal="center" vertical="center" wrapText="1"/>
    </xf>
    <xf numFmtId="0" fontId="33" fillId="0" borderId="60" xfId="4" applyFont="1" applyFill="1" applyBorder="1" applyAlignment="1" applyProtection="1">
      <alignment horizontal="center" vertical="center" wrapText="1"/>
    </xf>
    <xf numFmtId="164" fontId="11" fillId="0" borderId="71" xfId="4" applyNumberFormat="1" applyFont="1" applyFill="1" applyBorder="1" applyAlignment="1" applyProtection="1">
      <alignment vertical="center" wrapText="1"/>
    </xf>
    <xf numFmtId="164" fontId="12" fillId="0" borderId="61" xfId="4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60" xfId="0" applyNumberFormat="1" applyFont="1" applyFill="1" applyBorder="1" applyAlignment="1" applyProtection="1">
      <alignment horizontal="left" vertical="center" wrapText="1" indent="1"/>
    </xf>
    <xf numFmtId="164" fontId="18" fillId="0" borderId="60" xfId="0" applyNumberFormat="1" applyFont="1" applyFill="1" applyBorder="1" applyAlignment="1" applyProtection="1">
      <alignment horizontal="left" vertical="center" wrapText="1" indent="1"/>
    </xf>
    <xf numFmtId="164" fontId="35" fillId="0" borderId="16" xfId="0" applyNumberFormat="1" applyFont="1" applyFill="1" applyBorder="1" applyAlignment="1" applyProtection="1">
      <alignment horizontal="left" vertical="center" wrapText="1" indent="1"/>
    </xf>
    <xf numFmtId="164" fontId="35" fillId="0" borderId="6" xfId="0" applyNumberFormat="1" applyFont="1" applyFill="1" applyBorder="1" applyAlignment="1" applyProtection="1">
      <alignment vertical="center" wrapTex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53" xfId="0" applyNumberFormat="1" applyFont="1" applyFill="1" applyBorder="1" applyAlignment="1" applyProtection="1">
      <alignment horizontal="left" vertical="center" wrapText="1" indent="1"/>
    </xf>
    <xf numFmtId="164" fontId="18" fillId="0" borderId="53" xfId="0" applyNumberFormat="1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>
      <alignment horizontal="center" vertical="center" wrapText="1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0" xfId="4" applyFont="1" applyFill="1" applyBorder="1" applyAlignment="1">
      <alignment horizontal="center" vertical="center" wrapText="1"/>
    </xf>
    <xf numFmtId="0" fontId="37" fillId="0" borderId="11" xfId="4" applyFont="1" applyFill="1" applyBorder="1" applyAlignment="1">
      <alignment horizontal="center" vertical="center"/>
    </xf>
    <xf numFmtId="0" fontId="37" fillId="0" borderId="2" xfId="4" applyFont="1" applyFill="1" applyBorder="1" applyAlignment="1">
      <alignment horizontal="center" vertical="center"/>
    </xf>
    <xf numFmtId="0" fontId="37" fillId="0" borderId="35" xfId="4" applyFont="1" applyFill="1" applyBorder="1" applyAlignment="1">
      <alignment horizontal="center" vertical="center"/>
    </xf>
    <xf numFmtId="0" fontId="37" fillId="0" borderId="60" xfId="4" applyFont="1" applyFill="1" applyBorder="1" applyAlignment="1">
      <alignment horizontal="center" vertical="center"/>
    </xf>
    <xf numFmtId="0" fontId="37" fillId="0" borderId="31" xfId="4" applyFont="1" applyFill="1" applyBorder="1" applyAlignment="1">
      <alignment horizontal="center" vertical="center"/>
    </xf>
    <xf numFmtId="164" fontId="11" fillId="0" borderId="80" xfId="4" applyNumberFormat="1" applyFont="1" applyFill="1" applyBorder="1" applyAlignment="1" applyProtection="1">
      <alignment vertical="center" wrapText="1"/>
    </xf>
    <xf numFmtId="3" fontId="11" fillId="0" borderId="80" xfId="4" applyNumberFormat="1" applyFont="1" applyFill="1" applyBorder="1" applyAlignment="1" applyProtection="1">
      <alignment vertical="center" wrapText="1"/>
    </xf>
    <xf numFmtId="0" fontId="11" fillId="0" borderId="74" xfId="0" applyFont="1" applyFill="1" applyBorder="1" applyAlignment="1" applyProtection="1">
      <alignment horizontal="center" vertical="center" wrapText="1"/>
    </xf>
    <xf numFmtId="164" fontId="11" fillId="0" borderId="82" xfId="0" applyNumberFormat="1" applyFont="1" applyFill="1" applyBorder="1" applyAlignment="1" applyProtection="1">
      <alignment horizontal="right" vertical="center" wrapText="1" indent="1"/>
    </xf>
    <xf numFmtId="3" fontId="12" fillId="0" borderId="72" xfId="0" applyNumberFormat="1" applyFont="1" applyFill="1" applyBorder="1" applyAlignment="1">
      <alignment vertical="center" wrapText="1"/>
    </xf>
    <xf numFmtId="0" fontId="10" fillId="0" borderId="96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0" fillId="0" borderId="60" xfId="0" applyFont="1" applyFill="1" applyBorder="1" applyAlignment="1" applyProtection="1">
      <alignment horizontal="center" vertical="center"/>
    </xf>
    <xf numFmtId="164" fontId="12" fillId="0" borderId="6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1" xfId="4" applyNumberFormat="1" applyFont="1" applyFill="1" applyBorder="1" applyAlignment="1" applyProtection="1">
      <alignment horizontal="center" vertical="center" wrapText="1"/>
    </xf>
    <xf numFmtId="3" fontId="12" fillId="0" borderId="63" xfId="4" applyNumberFormat="1" applyFont="1" applyFill="1" applyBorder="1" applyAlignment="1" applyProtection="1">
      <alignment vertical="center" wrapText="1"/>
      <protection locked="0"/>
    </xf>
    <xf numFmtId="3" fontId="12" fillId="0" borderId="61" xfId="4" applyNumberFormat="1" applyFont="1" applyFill="1" applyBorder="1" applyAlignment="1" applyProtection="1">
      <alignment vertical="center" wrapText="1"/>
      <protection locked="0"/>
    </xf>
    <xf numFmtId="3" fontId="12" fillId="0" borderId="64" xfId="4" applyNumberFormat="1" applyFont="1" applyFill="1" applyBorder="1" applyAlignment="1" applyProtection="1">
      <alignment vertical="center" wrapText="1"/>
      <protection locked="0"/>
    </xf>
    <xf numFmtId="3" fontId="34" fillId="0" borderId="60" xfId="4" applyNumberFormat="1" applyFont="1" applyFill="1" applyBorder="1" applyAlignment="1" applyProtection="1">
      <alignment vertical="center" wrapText="1"/>
      <protection locked="0"/>
    </xf>
    <xf numFmtId="3" fontId="12" fillId="0" borderId="60" xfId="4" applyNumberFormat="1" applyFont="1" applyFill="1" applyBorder="1" applyAlignment="1" applyProtection="1">
      <alignment vertical="center" wrapText="1"/>
      <protection locked="0"/>
    </xf>
    <xf numFmtId="164" fontId="11" fillId="0" borderId="74" xfId="4" applyNumberFormat="1" applyFont="1" applyFill="1" applyBorder="1" applyAlignment="1" applyProtection="1">
      <alignment vertical="center" wrapText="1"/>
    </xf>
    <xf numFmtId="164" fontId="11" fillId="0" borderId="68" xfId="4" applyNumberFormat="1" applyFont="1" applyFill="1" applyBorder="1" applyAlignment="1" applyProtection="1">
      <alignment vertical="center" wrapText="1"/>
    </xf>
    <xf numFmtId="3" fontId="12" fillId="0" borderId="63" xfId="0" applyNumberFormat="1" applyFont="1" applyBorder="1" applyAlignment="1" applyProtection="1">
      <alignment vertical="center"/>
      <protection locked="0"/>
    </xf>
    <xf numFmtId="0" fontId="37" fillId="0" borderId="60" xfId="0" applyFont="1" applyBorder="1" applyAlignment="1">
      <alignment vertical="center" wrapText="1"/>
    </xf>
    <xf numFmtId="3" fontId="12" fillId="0" borderId="59" xfId="0" applyNumberFormat="1" applyFont="1" applyBorder="1" applyAlignment="1" applyProtection="1">
      <alignment vertical="center"/>
      <protection locked="0"/>
    </xf>
    <xf numFmtId="0" fontId="18" fillId="0" borderId="60" xfId="0" applyFont="1" applyBorder="1" applyAlignment="1" applyProtection="1">
      <alignment horizontal="center" vertical="center" wrapText="1"/>
    </xf>
    <xf numFmtId="0" fontId="18" fillId="0" borderId="53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18" fillId="0" borderId="60" xfId="0" applyFont="1" applyBorder="1" applyAlignment="1" applyProtection="1">
      <alignment horizontal="center" vertical="center"/>
    </xf>
    <xf numFmtId="0" fontId="12" fillId="0" borderId="90" xfId="4" applyNumberFormat="1" applyFont="1" applyFill="1" applyBorder="1" applyAlignment="1" applyProtection="1">
      <alignment vertical="center" wrapText="1"/>
      <protection locked="0"/>
    </xf>
    <xf numFmtId="3" fontId="34" fillId="0" borderId="60" xfId="0" applyNumberFormat="1" applyFont="1" applyFill="1" applyBorder="1" applyAlignment="1">
      <alignment vertical="center" wrapText="1"/>
    </xf>
    <xf numFmtId="164" fontId="11" fillId="0" borderId="97" xfId="4" applyNumberFormat="1" applyFont="1" applyFill="1" applyBorder="1" applyAlignment="1" applyProtection="1">
      <alignment vertical="center" wrapText="1"/>
    </xf>
    <xf numFmtId="164" fontId="12" fillId="0" borderId="98" xfId="4" applyNumberFormat="1" applyFont="1" applyFill="1" applyBorder="1" applyAlignment="1" applyProtection="1">
      <alignment vertical="center" wrapText="1"/>
      <protection locked="0"/>
    </xf>
    <xf numFmtId="164" fontId="12" fillId="0" borderId="99" xfId="4" applyNumberFormat="1" applyFont="1" applyFill="1" applyBorder="1" applyAlignment="1" applyProtection="1">
      <alignment vertical="center" wrapText="1"/>
      <protection locked="0"/>
    </xf>
    <xf numFmtId="164" fontId="34" fillId="0" borderId="97" xfId="4" applyNumberFormat="1" applyFont="1" applyFill="1" applyBorder="1" applyAlignment="1" applyProtection="1">
      <alignment vertical="center" wrapText="1"/>
    </xf>
    <xf numFmtId="164" fontId="12" fillId="0" borderId="98" xfId="4" applyNumberFormat="1" applyFont="1" applyFill="1" applyBorder="1" applyAlignment="1" applyProtection="1">
      <alignment vertical="center" wrapText="1"/>
    </xf>
    <xf numFmtId="164" fontId="35" fillId="0" borderId="99" xfId="4" applyNumberFormat="1" applyFont="1" applyFill="1" applyBorder="1" applyAlignment="1" applyProtection="1">
      <alignment vertical="center" wrapText="1"/>
      <protection locked="0"/>
    </xf>
    <xf numFmtId="164" fontId="35" fillId="0" borderId="98" xfId="4" applyNumberFormat="1" applyFont="1" applyFill="1" applyBorder="1" applyAlignment="1" applyProtection="1">
      <alignment vertical="center" wrapText="1"/>
      <protection locked="0"/>
    </xf>
    <xf numFmtId="164" fontId="11" fillId="0" borderId="97" xfId="4" applyNumberFormat="1" applyFont="1" applyFill="1" applyBorder="1" applyAlignment="1" applyProtection="1">
      <alignment vertical="center" wrapText="1"/>
      <protection locked="0"/>
    </xf>
    <xf numFmtId="164" fontId="11" fillId="0" borderId="100" xfId="4" applyNumberFormat="1" applyFont="1" applyFill="1" applyBorder="1" applyAlignment="1" applyProtection="1">
      <alignment vertical="center" wrapText="1"/>
    </xf>
    <xf numFmtId="164" fontId="12" fillId="0" borderId="9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1" xfId="4" applyNumberFormat="1" applyFont="1" applyFill="1" applyBorder="1" applyAlignment="1" applyProtection="1">
      <alignment vertical="center" wrapText="1"/>
      <protection locked="0"/>
    </xf>
    <xf numFmtId="164" fontId="12" fillId="0" borderId="102" xfId="4" applyNumberFormat="1" applyFont="1" applyFill="1" applyBorder="1" applyAlignment="1" applyProtection="1">
      <alignment vertical="center" wrapText="1"/>
      <protection locked="0"/>
    </xf>
    <xf numFmtId="164" fontId="11" fillId="0" borderId="97" xfId="4" applyNumberFormat="1" applyFont="1" applyFill="1" applyBorder="1" applyAlignment="1" applyProtection="1">
      <alignment horizontal="right" vertical="center" wrapText="1" indent="1"/>
    </xf>
    <xf numFmtId="164" fontId="12" fillId="0" borderId="101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7" xfId="0" applyNumberFormat="1" applyFont="1" applyBorder="1" applyAlignment="1" applyProtection="1">
      <alignment horizontal="right" vertical="center" wrapText="1" indent="1"/>
    </xf>
    <xf numFmtId="164" fontId="15" fillId="0" borderId="74" xfId="0" quotePrefix="1" applyNumberFormat="1" applyFont="1" applyBorder="1" applyAlignment="1" applyProtection="1">
      <alignment vertical="center" wrapText="1"/>
    </xf>
    <xf numFmtId="164" fontId="34" fillId="0" borderId="60" xfId="0" applyNumberFormat="1" applyFont="1" applyFill="1" applyBorder="1" applyAlignment="1" applyProtection="1">
      <alignment horizontal="right" vertical="center" wrapText="1" indent="1"/>
    </xf>
    <xf numFmtId="164" fontId="34" fillId="0" borderId="60" xfId="0" applyNumberFormat="1" applyFont="1" applyFill="1" applyBorder="1" applyAlignment="1" applyProtection="1">
      <alignment vertical="center" wrapText="1"/>
    </xf>
    <xf numFmtId="164" fontId="12" fillId="0" borderId="90" xfId="0" applyNumberFormat="1" applyFont="1" applyFill="1" applyBorder="1" applyAlignment="1" applyProtection="1">
      <alignment vertical="center" wrapText="1"/>
      <protection locked="0"/>
    </xf>
    <xf numFmtId="164" fontId="34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9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60" xfId="0" applyNumberFormat="1" applyFont="1" applyFill="1" applyBorder="1" applyAlignment="1" applyProtection="1">
      <alignment vertical="center" wrapText="1"/>
      <protection locked="0"/>
    </xf>
    <xf numFmtId="164" fontId="35" fillId="0" borderId="103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3" xfId="0" applyNumberFormat="1" applyFont="1" applyFill="1" applyBorder="1" applyAlignment="1" applyProtection="1">
      <alignment vertical="center" wrapText="1"/>
      <protection locked="0"/>
    </xf>
    <xf numFmtId="164" fontId="35" fillId="0" borderId="61" xfId="0" applyNumberFormat="1" applyFont="1" applyFill="1" applyBorder="1" applyAlignment="1" applyProtection="1">
      <alignment vertical="center" wrapText="1"/>
      <protection locked="0"/>
    </xf>
    <xf numFmtId="164" fontId="3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61" xfId="4" applyNumberFormat="1" applyFont="1" applyFill="1" applyBorder="1" applyAlignment="1" applyProtection="1">
      <alignment vertical="center" wrapText="1"/>
      <protection locked="0"/>
    </xf>
    <xf numFmtId="164" fontId="35" fillId="0" borderId="61" xfId="4" applyNumberFormat="1" applyFont="1" applyFill="1" applyBorder="1" applyAlignment="1" applyProtection="1">
      <alignment vertical="center" wrapText="1"/>
      <protection locked="0"/>
    </xf>
    <xf numFmtId="0" fontId="34" fillId="0" borderId="60" xfId="4" applyFont="1" applyFill="1" applyBorder="1" applyAlignment="1" applyProtection="1">
      <alignment horizontal="center"/>
    </xf>
    <xf numFmtId="164" fontId="12" fillId="0" borderId="63" xfId="4" applyNumberFormat="1" applyFont="1" applyFill="1" applyBorder="1" applyAlignment="1" applyProtection="1">
      <alignment vertical="center" wrapText="1"/>
    </xf>
    <xf numFmtId="164" fontId="35" fillId="0" borderId="64" xfId="4" applyNumberFormat="1" applyFont="1" applyFill="1" applyBorder="1" applyAlignment="1" applyProtection="1">
      <alignment vertical="center" wrapText="1"/>
      <protection locked="0"/>
    </xf>
    <xf numFmtId="164" fontId="35" fillId="0" borderId="63" xfId="4" applyNumberFormat="1" applyFont="1" applyFill="1" applyBorder="1" applyAlignment="1" applyProtection="1">
      <alignment vertical="center" wrapText="1"/>
      <protection locked="0"/>
    </xf>
    <xf numFmtId="3" fontId="35" fillId="0" borderId="63" xfId="4" applyNumberFormat="1" applyFont="1" applyFill="1" applyBorder="1" applyAlignment="1" applyProtection="1">
      <alignment vertical="center" wrapText="1"/>
      <protection locked="0"/>
    </xf>
    <xf numFmtId="3" fontId="35" fillId="0" borderId="64" xfId="4" applyNumberFormat="1" applyFont="1" applyFill="1" applyBorder="1" applyAlignment="1" applyProtection="1">
      <alignment vertical="center" wrapText="1"/>
      <protection locked="0"/>
    </xf>
    <xf numFmtId="0" fontId="0" fillId="0" borderId="0" xfId="4" applyFont="1" applyFill="1" applyBorder="1" applyProtection="1"/>
    <xf numFmtId="164" fontId="15" fillId="0" borderId="60" xfId="0" quotePrefix="1" applyNumberFormat="1" applyFont="1" applyBorder="1" applyAlignment="1" applyProtection="1">
      <alignment vertical="center" wrapText="1"/>
    </xf>
    <xf numFmtId="164" fontId="14" fillId="0" borderId="60" xfId="0" quotePrefix="1" applyNumberFormat="1" applyFont="1" applyBorder="1" applyAlignment="1" applyProtection="1">
      <alignment vertical="center" wrapText="1"/>
    </xf>
    <xf numFmtId="164" fontId="14" fillId="0" borderId="97" xfId="0" quotePrefix="1" applyNumberFormat="1" applyFont="1" applyBorder="1" applyAlignment="1" applyProtection="1">
      <alignment vertical="center" wrapText="1"/>
    </xf>
    <xf numFmtId="0" fontId="16" fillId="0" borderId="0" xfId="4" applyFont="1" applyFill="1" applyAlignment="1" applyProtection="1"/>
    <xf numFmtId="0" fontId="3" fillId="0" borderId="0" xfId="4" applyFill="1" applyBorder="1" applyProtection="1"/>
    <xf numFmtId="164" fontId="37" fillId="0" borderId="60" xfId="0" applyNumberFormat="1" applyFont="1" applyFill="1" applyBorder="1" applyAlignment="1" applyProtection="1">
      <alignment vertical="center" wrapText="1"/>
    </xf>
    <xf numFmtId="166" fontId="12" fillId="0" borderId="27" xfId="1" applyNumberFormat="1" applyFont="1" applyFill="1" applyBorder="1" applyAlignment="1" applyProtection="1">
      <alignment horizontal="right"/>
      <protection locked="0"/>
    </xf>
    <xf numFmtId="166" fontId="12" fillId="0" borderId="37" xfId="1" applyNumberFormat="1" applyFont="1" applyFill="1" applyBorder="1" applyAlignment="1" applyProtection="1">
      <alignment horizontal="right"/>
      <protection locked="0"/>
    </xf>
    <xf numFmtId="0" fontId="22" fillId="0" borderId="64" xfId="4" applyFont="1" applyFill="1" applyBorder="1" applyAlignment="1">
      <alignment horizontal="right"/>
    </xf>
    <xf numFmtId="166" fontId="11" fillId="0" borderId="60" xfId="1" applyNumberFormat="1" applyFont="1" applyFill="1" applyBorder="1" applyAlignment="1" applyProtection="1">
      <alignment horizontal="right"/>
    </xf>
    <xf numFmtId="3" fontId="12" fillId="0" borderId="80" xfId="4" applyNumberFormat="1" applyFont="1" applyFill="1" applyBorder="1" applyAlignment="1" applyProtection="1">
      <alignment horizontal="center"/>
    </xf>
    <xf numFmtId="0" fontId="11" fillId="0" borderId="33" xfId="4" applyFont="1" applyFill="1" applyBorder="1" applyAlignment="1" applyProtection="1">
      <alignment horizontal="center" vertical="center" wrapText="1"/>
    </xf>
    <xf numFmtId="0" fontId="10" fillId="0" borderId="60" xfId="4" applyFont="1" applyFill="1" applyBorder="1" applyAlignment="1" applyProtection="1">
      <alignment horizontal="center" vertical="center" wrapText="1"/>
    </xf>
    <xf numFmtId="0" fontId="3" fillId="0" borderId="0" xfId="4" applyFill="1" applyBorder="1" applyAlignment="1" applyProtection="1"/>
    <xf numFmtId="0" fontId="3" fillId="0" borderId="0" xfId="4" applyFill="1" applyBorder="1" applyAlignment="1" applyProtection="1">
      <alignment wrapText="1"/>
    </xf>
    <xf numFmtId="0" fontId="14" fillId="0" borderId="104" xfId="0" applyFont="1" applyBorder="1" applyAlignment="1" applyProtection="1">
      <alignment wrapText="1"/>
    </xf>
    <xf numFmtId="0" fontId="14" fillId="0" borderId="80" xfId="0" applyFont="1" applyBorder="1" applyAlignment="1" applyProtection="1">
      <alignment horizontal="left" vertical="center" wrapText="1" indent="1"/>
    </xf>
    <xf numFmtId="164" fontId="35" fillId="0" borderId="64" xfId="0" applyNumberFormat="1" applyFont="1" applyFill="1" applyBorder="1" applyAlignment="1" applyProtection="1">
      <alignment vertical="center" wrapText="1"/>
      <protection locked="0"/>
    </xf>
    <xf numFmtId="0" fontId="13" fillId="0" borderId="27" xfId="0" applyFont="1" applyBorder="1" applyAlignment="1" applyProtection="1">
      <alignment horizontal="left" wrapText="1" indent="1"/>
    </xf>
    <xf numFmtId="164" fontId="12" fillId="0" borderId="43" xfId="4" applyNumberFormat="1" applyFont="1" applyFill="1" applyBorder="1" applyAlignment="1" applyProtection="1">
      <alignment vertical="center" wrapText="1"/>
      <protection locked="0"/>
    </xf>
    <xf numFmtId="0" fontId="14" fillId="0" borderId="20" xfId="0" applyFont="1" applyBorder="1" applyAlignment="1" applyProtection="1">
      <alignment horizontal="left" vertical="center" wrapText="1" indent="1"/>
    </xf>
    <xf numFmtId="3" fontId="35" fillId="0" borderId="90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 applyProtection="1">
      <alignment vertical="center" wrapText="1"/>
      <protection locked="0"/>
    </xf>
    <xf numFmtId="3" fontId="4" fillId="0" borderId="8" xfId="0" applyNumberFormat="1" applyFont="1" applyFill="1" applyBorder="1" applyAlignment="1" applyProtection="1">
      <alignment vertical="center" wrapText="1"/>
      <protection locked="0"/>
    </xf>
    <xf numFmtId="3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7" xfId="0" applyNumberFormat="1" applyFont="1" applyFill="1" applyBorder="1" applyAlignment="1" applyProtection="1">
      <alignment vertical="center" wrapText="1"/>
      <protection locked="0"/>
    </xf>
    <xf numFmtId="3" fontId="4" fillId="0" borderId="72" xfId="5" applyNumberFormat="1" applyFont="1" applyFill="1" applyBorder="1" applyAlignment="1" applyProtection="1">
      <alignment horizontal="right" vertical="center" wrapText="1"/>
      <protection locked="0"/>
    </xf>
    <xf numFmtId="164" fontId="4" fillId="0" borderId="105" xfId="0" applyNumberFormat="1" applyFont="1" applyFill="1" applyBorder="1" applyAlignment="1" applyProtection="1">
      <alignment vertical="center" wrapText="1"/>
      <protection locked="0"/>
    </xf>
    <xf numFmtId="164" fontId="4" fillId="0" borderId="61" xfId="0" applyNumberFormat="1" applyFont="1" applyFill="1" applyBorder="1" applyAlignment="1" applyProtection="1">
      <alignment vertical="center" wrapText="1"/>
      <protection locked="0"/>
    </xf>
    <xf numFmtId="49" fontId="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2" xfId="0" applyFont="1" applyFill="1" applyBorder="1" applyAlignment="1" applyProtection="1">
      <alignment horizontal="center" vertical="center" wrapText="1"/>
    </xf>
    <xf numFmtId="0" fontId="12" fillId="0" borderId="9" xfId="6" applyFont="1" applyFill="1" applyBorder="1" applyAlignment="1" applyProtection="1">
      <alignment horizontal="left" vertical="center" indent="1"/>
    </xf>
    <xf numFmtId="0" fontId="12" fillId="0" borderId="10" xfId="6" applyFont="1" applyFill="1" applyBorder="1" applyAlignment="1" applyProtection="1">
      <alignment horizontal="left" vertical="center" wrapText="1" indent="1"/>
    </xf>
    <xf numFmtId="164" fontId="12" fillId="0" borderId="64" xfId="6" applyNumberFormat="1" applyFont="1" applyFill="1" applyBorder="1" applyAlignment="1" applyProtection="1">
      <alignment vertical="center"/>
      <protection locked="0"/>
    </xf>
    <xf numFmtId="164" fontId="12" fillId="0" borderId="106" xfId="6" applyNumberFormat="1" applyFont="1" applyFill="1" applyBorder="1" applyAlignment="1" applyProtection="1">
      <alignment vertical="center"/>
    </xf>
    <xf numFmtId="164" fontId="39" fillId="0" borderId="107" xfId="4" applyNumberFormat="1" applyFont="1" applyFill="1" applyBorder="1" applyAlignment="1" applyProtection="1">
      <alignment horizontal="left" vertical="center"/>
    </xf>
    <xf numFmtId="0" fontId="40" fillId="0" borderId="0" xfId="4" applyFont="1" applyFill="1" applyAlignment="1" applyProtection="1">
      <alignment horizontal="right" vertical="center" indent="1"/>
    </xf>
    <xf numFmtId="0" fontId="9" fillId="0" borderId="107" xfId="0" applyFont="1" applyFill="1" applyBorder="1" applyAlignment="1" applyProtection="1">
      <alignment horizontal="right" vertical="center"/>
    </xf>
    <xf numFmtId="0" fontId="10" fillId="0" borderId="108" xfId="4" applyFont="1" applyFill="1" applyBorder="1" applyAlignment="1" applyProtection="1">
      <alignment horizontal="center" vertical="center" wrapText="1"/>
    </xf>
    <xf numFmtId="0" fontId="10" fillId="0" borderId="78" xfId="4" applyFont="1" applyFill="1" applyBorder="1" applyAlignment="1" applyProtection="1">
      <alignment horizontal="center" vertical="center" wrapText="1"/>
    </xf>
    <xf numFmtId="0" fontId="10" fillId="0" borderId="109" xfId="4" applyFont="1" applyFill="1" applyBorder="1" applyAlignment="1" applyProtection="1">
      <alignment horizontal="center" vertical="center" wrapText="1"/>
    </xf>
    <xf numFmtId="0" fontId="10" fillId="0" borderId="68" xfId="4" applyFont="1" applyFill="1" applyBorder="1" applyAlignment="1" applyProtection="1">
      <alignment horizontal="center" vertical="center" wrapText="1"/>
    </xf>
    <xf numFmtId="0" fontId="11" fillId="0" borderId="108" xfId="4" applyFont="1" applyFill="1" applyBorder="1" applyAlignment="1" applyProtection="1">
      <alignment horizontal="center" vertical="center" wrapText="1"/>
    </xf>
    <xf numFmtId="0" fontId="11" fillId="0" borderId="78" xfId="4" applyFont="1" applyFill="1" applyBorder="1" applyAlignment="1" applyProtection="1">
      <alignment horizontal="center" vertical="center" wrapText="1"/>
    </xf>
    <xf numFmtId="0" fontId="11" fillId="0" borderId="68" xfId="4" applyFont="1" applyFill="1" applyBorder="1" applyAlignment="1" applyProtection="1">
      <alignment horizontal="center" vertical="center" wrapText="1"/>
    </xf>
    <xf numFmtId="0" fontId="11" fillId="0" borderId="108" xfId="4" applyFont="1" applyFill="1" applyBorder="1" applyAlignment="1" applyProtection="1">
      <alignment horizontal="left" vertical="center" wrapText="1" indent="1"/>
    </xf>
    <xf numFmtId="0" fontId="11" fillId="0" borderId="78" xfId="4" applyFont="1" applyFill="1" applyBorder="1" applyAlignment="1" applyProtection="1">
      <alignment horizontal="left" vertical="center" wrapText="1" indent="1"/>
    </xf>
    <xf numFmtId="164" fontId="11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8" xfId="0" applyFont="1" applyBorder="1" applyAlignment="1" applyProtection="1">
      <alignment horizontal="left" vertical="center" wrapText="1" indent="1"/>
    </xf>
    <xf numFmtId="164" fontId="11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78" xfId="4" applyNumberFormat="1" applyFont="1" applyFill="1" applyBorder="1" applyAlignment="1" applyProtection="1">
      <alignment horizontal="right" vertical="center" wrapText="1" indent="1"/>
    </xf>
    <xf numFmtId="164" fontId="34" fillId="0" borderId="68" xfId="4" applyNumberFormat="1" applyFont="1" applyFill="1" applyBorder="1" applyAlignment="1" applyProtection="1">
      <alignment horizontal="right" vertical="center" wrapText="1" indent="1"/>
    </xf>
    <xf numFmtId="49" fontId="12" fillId="0" borderId="110" xfId="4" applyNumberFormat="1" applyFont="1" applyFill="1" applyBorder="1" applyAlignment="1" applyProtection="1">
      <alignment horizontal="left" vertical="center" wrapText="1" indent="1"/>
    </xf>
    <xf numFmtId="0" fontId="13" fillId="0" borderId="63" xfId="0" applyFont="1" applyBorder="1" applyAlignment="1" applyProtection="1">
      <alignment horizontal="left" wrapText="1" indent="1"/>
    </xf>
    <xf numFmtId="164" fontId="1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1" xfId="4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05" xfId="4" applyNumberFormat="1" applyFont="1" applyFill="1" applyBorder="1" applyAlignment="1" applyProtection="1">
      <alignment horizontal="left" vertical="center" wrapText="1" indent="1"/>
    </xf>
    <xf numFmtId="164" fontId="1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2" xfId="4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13" xfId="4" applyNumberFormat="1" applyFont="1" applyFill="1" applyBorder="1" applyAlignment="1" applyProtection="1">
      <alignment horizontal="left" vertical="center" wrapText="1" indent="1"/>
    </xf>
    <xf numFmtId="0" fontId="13" fillId="0" borderId="64" xfId="0" applyFont="1" applyBorder="1" applyAlignment="1" applyProtection="1">
      <alignment horizontal="left" wrapText="1" indent="1"/>
    </xf>
    <xf numFmtId="164" fontId="1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7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79" xfId="4" applyNumberFormat="1" applyFont="1" applyFill="1" applyBorder="1" applyAlignment="1" applyProtection="1">
      <alignment horizontal="right" vertical="center" wrapText="1" indent="1"/>
    </xf>
    <xf numFmtId="164" fontId="34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4" xfId="4" applyFont="1" applyFill="1" applyBorder="1" applyAlignment="1" applyProtection="1">
      <alignment horizontal="center" vertical="center" wrapText="1"/>
    </xf>
    <xf numFmtId="0" fontId="5" fillId="0" borderId="114" xfId="4" applyFont="1" applyFill="1" applyBorder="1" applyAlignment="1" applyProtection="1">
      <alignment vertical="center" wrapText="1"/>
    </xf>
    <xf numFmtId="164" fontId="5" fillId="0" borderId="114" xfId="4" applyNumberFormat="1" applyFont="1" applyFill="1" applyBorder="1" applyAlignment="1" applyProtection="1">
      <alignment horizontal="right" vertical="center" wrapText="1" indent="1"/>
    </xf>
    <xf numFmtId="0" fontId="12" fillId="0" borderId="114" xfId="4" applyFont="1" applyFill="1" applyBorder="1" applyAlignment="1" applyProtection="1">
      <alignment horizontal="right" vertical="center" wrapText="1" indent="1"/>
    </xf>
    <xf numFmtId="164" fontId="35" fillId="0" borderId="114" xfId="4" applyNumberFormat="1" applyFont="1" applyFill="1" applyBorder="1" applyAlignment="1" applyProtection="1">
      <alignment horizontal="right" vertical="center" wrapText="1" indent="1"/>
    </xf>
    <xf numFmtId="0" fontId="11" fillId="0" borderId="115" xfId="4" applyFont="1" applyFill="1" applyBorder="1" applyAlignment="1" applyProtection="1">
      <alignment horizontal="center" vertical="center" wrapText="1"/>
    </xf>
    <xf numFmtId="0" fontId="11" fillId="0" borderId="116" xfId="4" applyFont="1" applyFill="1" applyBorder="1" applyAlignment="1" applyProtection="1">
      <alignment horizontal="center" vertical="center" wrapText="1"/>
    </xf>
    <xf numFmtId="0" fontId="11" fillId="0" borderId="93" xfId="4" applyFont="1" applyFill="1" applyBorder="1" applyAlignment="1" applyProtection="1">
      <alignment horizontal="center" vertical="center" wrapText="1"/>
    </xf>
    <xf numFmtId="0" fontId="11" fillId="0" borderId="78" xfId="4" applyFont="1" applyFill="1" applyBorder="1" applyAlignment="1" applyProtection="1">
      <alignment vertical="center" wrapText="1"/>
    </xf>
    <xf numFmtId="0" fontId="11" fillId="0" borderId="117" xfId="4" applyFont="1" applyFill="1" applyBorder="1" applyAlignment="1" applyProtection="1">
      <alignment horizontal="left" vertical="center" wrapText="1" indent="1"/>
    </xf>
    <xf numFmtId="0" fontId="34" fillId="0" borderId="118" xfId="4" applyFont="1" applyFill="1" applyBorder="1" applyAlignment="1" applyProtection="1">
      <alignment vertical="center" wrapText="1"/>
    </xf>
    <xf numFmtId="164" fontId="34" fillId="0" borderId="118" xfId="4" applyNumberFormat="1" applyFont="1" applyFill="1" applyBorder="1" applyAlignment="1" applyProtection="1">
      <alignment horizontal="right" vertical="center" wrapText="1" indent="1"/>
    </xf>
    <xf numFmtId="164" fontId="34" fillId="0" borderId="119" xfId="4" applyNumberFormat="1" applyFont="1" applyFill="1" applyBorder="1" applyAlignment="1" applyProtection="1">
      <alignment horizontal="right" vertical="center" wrapText="1" indent="1"/>
    </xf>
    <xf numFmtId="0" fontId="12" fillId="0" borderId="61" xfId="4" applyFont="1" applyFill="1" applyBorder="1" applyAlignment="1" applyProtection="1">
      <alignment horizontal="left" vertical="center" wrapText="1" indent="1"/>
    </xf>
    <xf numFmtId="0" fontId="12" fillId="0" borderId="64" xfId="4" applyFont="1" applyFill="1" applyBorder="1" applyAlignment="1" applyProtection="1">
      <alignment horizontal="left" vertical="center" wrapText="1" indent="1"/>
    </xf>
    <xf numFmtId="0" fontId="13" fillId="0" borderId="64" xfId="0" applyFont="1" applyBorder="1" applyAlignment="1" applyProtection="1">
      <alignment horizontal="left" vertical="center" wrapText="1" indent="1"/>
    </xf>
    <xf numFmtId="0" fontId="34" fillId="0" borderId="78" xfId="4" applyFont="1" applyFill="1" applyBorder="1" applyAlignment="1" applyProtection="1">
      <alignment horizontal="left" vertical="center" wrapText="1" indent="1"/>
    </xf>
    <xf numFmtId="164" fontId="11" fillId="0" borderId="78" xfId="4" applyNumberFormat="1" applyFont="1" applyFill="1" applyBorder="1" applyAlignment="1" applyProtection="1">
      <alignment horizontal="right" vertical="center" wrapText="1" indent="1"/>
    </xf>
    <xf numFmtId="164" fontId="11" fillId="0" borderId="68" xfId="4" applyNumberFormat="1" applyFont="1" applyFill="1" applyBorder="1" applyAlignment="1" applyProtection="1">
      <alignment horizontal="right" vertical="center" wrapText="1" indent="1"/>
    </xf>
    <xf numFmtId="164" fontId="15" fillId="0" borderId="78" xfId="0" quotePrefix="1" applyNumberFormat="1" applyFont="1" applyBorder="1" applyAlignment="1" applyProtection="1">
      <alignment horizontal="right" vertical="center" wrapText="1" indent="1"/>
      <protection locked="0"/>
    </xf>
    <xf numFmtId="164" fontId="15" fillId="0" borderId="68" xfId="0" quotePrefix="1" applyNumberFormat="1" applyFont="1" applyBorder="1" applyAlignment="1" applyProtection="1">
      <alignment horizontal="right" vertical="center" wrapText="1" indent="1"/>
      <protection locked="0"/>
    </xf>
    <xf numFmtId="0" fontId="14" fillId="0" borderId="117" xfId="0" applyFont="1" applyBorder="1" applyAlignment="1" applyProtection="1">
      <alignment horizontal="left" vertical="center" wrapText="1" indent="1"/>
    </xf>
    <xf numFmtId="0" fontId="15" fillId="0" borderId="118" xfId="0" applyFont="1" applyBorder="1" applyAlignment="1" applyProtection="1">
      <alignment horizontal="left" vertical="center" wrapText="1" indent="1"/>
    </xf>
    <xf numFmtId="164" fontId="15" fillId="0" borderId="78" xfId="0" quotePrefix="1" applyNumberFormat="1" applyFont="1" applyBorder="1" applyAlignment="1" applyProtection="1">
      <alignment horizontal="right" vertical="center" wrapText="1" indent="1"/>
    </xf>
    <xf numFmtId="164" fontId="15" fillId="0" borderId="68" xfId="0" quotePrefix="1" applyNumberFormat="1" applyFont="1" applyBorder="1" applyAlignment="1" applyProtection="1">
      <alignment horizontal="right" vertical="center" wrapText="1" indent="1"/>
    </xf>
    <xf numFmtId="0" fontId="10" fillId="0" borderId="49" xfId="6" applyFont="1" applyFill="1" applyBorder="1" applyAlignment="1" applyProtection="1">
      <alignment horizontal="left" indent="1"/>
    </xf>
    <xf numFmtId="164" fontId="11" fillId="0" borderId="49" xfId="6" applyNumberFormat="1" applyFont="1" applyFill="1" applyBorder="1" applyProtection="1"/>
    <xf numFmtId="0" fontId="11" fillId="0" borderId="0" xfId="6" applyFont="1" applyFill="1" applyBorder="1" applyAlignment="1" applyProtection="1">
      <alignment horizontal="left" vertical="center" indent="1"/>
    </xf>
    <xf numFmtId="0" fontId="10" fillId="0" borderId="0" xfId="6" applyFont="1" applyFill="1" applyBorder="1" applyAlignment="1" applyProtection="1">
      <alignment horizontal="left" indent="1"/>
    </xf>
    <xf numFmtId="164" fontId="11" fillId="0" borderId="0" xfId="6" applyNumberFormat="1" applyFont="1" applyFill="1" applyBorder="1" applyProtection="1"/>
    <xf numFmtId="0" fontId="0" fillId="0" borderId="0" xfId="6" applyFont="1" applyFill="1" applyBorder="1" applyProtection="1"/>
    <xf numFmtId="0" fontId="3" fillId="0" borderId="0" xfId="6" applyFill="1" applyBorder="1" applyProtection="1">
      <protection locked="0"/>
    </xf>
    <xf numFmtId="0" fontId="3" fillId="0" borderId="0" xfId="6" applyFill="1" applyBorder="1" applyProtection="1"/>
    <xf numFmtId="0" fontId="11" fillId="0" borderId="3" xfId="6" applyFont="1" applyFill="1" applyBorder="1" applyAlignment="1" applyProtection="1">
      <alignment horizontal="left" vertical="center" indent="1"/>
    </xf>
    <xf numFmtId="0" fontId="10" fillId="0" borderId="44" xfId="6" applyFont="1" applyFill="1" applyBorder="1" applyAlignment="1" applyProtection="1">
      <alignment horizontal="left" indent="1"/>
    </xf>
    <xf numFmtId="0" fontId="11" fillId="0" borderId="60" xfId="6" applyFont="1" applyFill="1" applyBorder="1" applyAlignment="1" applyProtection="1">
      <alignment horizontal="left" vertical="center" indent="1"/>
    </xf>
    <xf numFmtId="164" fontId="11" fillId="0" borderId="20" xfId="6" applyNumberFormat="1" applyFont="1" applyFill="1" applyBorder="1" applyProtection="1"/>
    <xf numFmtId="164" fontId="11" fillId="0" borderId="52" xfId="6" applyNumberFormat="1" applyFont="1" applyFill="1" applyBorder="1" applyAlignment="1" applyProtection="1">
      <alignment vertical="center"/>
    </xf>
    <xf numFmtId="164" fontId="11" fillId="0" borderId="60" xfId="6" applyNumberFormat="1" applyFont="1" applyFill="1" applyBorder="1" applyProtection="1"/>
    <xf numFmtId="164" fontId="5" fillId="0" borderId="0" xfId="4" applyNumberFormat="1" applyFont="1" applyFill="1" applyBorder="1" applyAlignment="1" applyProtection="1">
      <alignment horizontal="center" vertical="center"/>
    </xf>
    <xf numFmtId="164" fontId="8" fillId="0" borderId="48" xfId="4" applyNumberFormat="1" applyFont="1" applyFill="1" applyBorder="1" applyAlignment="1" applyProtection="1">
      <alignment horizontal="left" vertical="center"/>
    </xf>
    <xf numFmtId="164" fontId="8" fillId="0" borderId="48" xfId="4" applyNumberFormat="1" applyFont="1" applyFill="1" applyBorder="1" applyAlignment="1" applyProtection="1">
      <alignment horizontal="left"/>
    </xf>
    <xf numFmtId="0" fontId="5" fillId="0" borderId="0" xfId="4" applyFont="1" applyFill="1" applyBorder="1" applyAlignment="1" applyProtection="1">
      <alignment horizontal="center"/>
    </xf>
    <xf numFmtId="164" fontId="8" fillId="0" borderId="0" xfId="4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textRotation="180" wrapText="1"/>
    </xf>
    <xf numFmtId="164" fontId="10" fillId="0" borderId="21" xfId="0" applyNumberFormat="1" applyFont="1" applyFill="1" applyBorder="1" applyAlignment="1" applyProtection="1">
      <alignment horizontal="center" vertical="center" wrapText="1"/>
    </xf>
    <xf numFmtId="164" fontId="10" fillId="0" borderId="4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120" xfId="0" applyNumberFormat="1" applyFont="1" applyFill="1" applyBorder="1" applyAlignment="1" applyProtection="1">
      <alignment horizontal="center" vertical="center" wrapText="1"/>
    </xf>
    <xf numFmtId="164" fontId="10" fillId="0" borderId="53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74" xfId="0" applyNumberFormat="1" applyFont="1" applyFill="1" applyBorder="1" applyAlignment="1" applyProtection="1">
      <alignment horizontal="center" vertical="center" wrapText="1"/>
    </xf>
    <xf numFmtId="164" fontId="10" fillId="0" borderId="82" xfId="0" applyNumberFormat="1" applyFont="1" applyFill="1" applyBorder="1" applyAlignment="1" applyProtection="1">
      <alignment horizontal="center" vertical="center" wrapText="1"/>
    </xf>
    <xf numFmtId="164" fontId="10" fillId="0" borderId="68" xfId="0" applyNumberFormat="1" applyFont="1" applyFill="1" applyBorder="1" applyAlignment="1" applyProtection="1">
      <alignment horizontal="center" vertical="center" wrapText="1"/>
    </xf>
    <xf numFmtId="164" fontId="23" fillId="0" borderId="0" xfId="4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18" fillId="0" borderId="71" xfId="4" applyFont="1" applyFill="1" applyBorder="1" applyAlignment="1">
      <alignment horizontal="center" vertical="center" wrapText="1"/>
    </xf>
    <xf numFmtId="0" fontId="18" fillId="0" borderId="121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122" xfId="4" applyFont="1" applyFill="1" applyBorder="1" applyAlignment="1">
      <alignment horizontal="center" vertical="center" wrapText="1"/>
    </xf>
    <xf numFmtId="0" fontId="18" fillId="0" borderId="123" xfId="4" applyFont="1" applyFill="1" applyBorder="1" applyAlignment="1">
      <alignment horizontal="center" vertical="center" wrapText="1"/>
    </xf>
    <xf numFmtId="0" fontId="18" fillId="0" borderId="124" xfId="4" applyFont="1" applyFill="1" applyBorder="1" applyAlignment="1">
      <alignment horizontal="center" vertical="center" wrapText="1"/>
    </xf>
    <xf numFmtId="0" fontId="18" fillId="0" borderId="54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 applyProtection="1">
      <alignment horizontal="left"/>
    </xf>
    <xf numFmtId="0" fontId="10" fillId="0" borderId="42" xfId="4" applyFont="1" applyFill="1" applyBorder="1" applyAlignment="1" applyProtection="1">
      <alignment horizontal="left"/>
    </xf>
    <xf numFmtId="0" fontId="12" fillId="0" borderId="49" xfId="4" applyFont="1" applyFill="1" applyBorder="1" applyAlignment="1">
      <alignment horizontal="justify" vertical="center" wrapText="1"/>
    </xf>
    <xf numFmtId="0" fontId="12" fillId="0" borderId="0" xfId="4" applyFont="1" applyFill="1" applyBorder="1" applyAlignment="1">
      <alignment horizontal="justify" vertical="center" wrapText="1"/>
    </xf>
    <xf numFmtId="0" fontId="25" fillId="0" borderId="0" xfId="0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125" xfId="0" applyFont="1" applyFill="1" applyBorder="1" applyAlignment="1" applyProtection="1">
      <alignment horizontal="center" vertical="center" wrapText="1"/>
    </xf>
    <xf numFmtId="0" fontId="9" fillId="0" borderId="74" xfId="0" applyFont="1" applyFill="1" applyBorder="1" applyAlignment="1" applyProtection="1">
      <alignment horizontal="right"/>
    </xf>
    <xf numFmtId="0" fontId="9" fillId="0" borderId="68" xfId="0" applyFont="1" applyFill="1" applyBorder="1" applyAlignment="1" applyProtection="1">
      <alignment horizontal="right"/>
    </xf>
    <xf numFmtId="0" fontId="10" fillId="0" borderId="74" xfId="0" applyFont="1" applyFill="1" applyBorder="1" applyAlignment="1" applyProtection="1">
      <alignment horizontal="right" vertical="center"/>
    </xf>
    <xf numFmtId="0" fontId="10" fillId="0" borderId="68" xfId="0" applyFont="1" applyFill="1" applyBorder="1" applyAlignment="1" applyProtection="1">
      <alignment horizontal="right" vertical="center"/>
    </xf>
    <xf numFmtId="0" fontId="26" fillId="0" borderId="48" xfId="0" applyFont="1" applyBorder="1" applyAlignment="1" applyProtection="1">
      <alignment horizontal="right" vertical="top"/>
      <protection locked="0"/>
    </xf>
    <xf numFmtId="0" fontId="26" fillId="0" borderId="0" xfId="0" applyFont="1" applyBorder="1" applyAlignment="1" applyProtection="1">
      <alignment horizontal="right" vertical="top"/>
      <protection locked="0"/>
    </xf>
    <xf numFmtId="0" fontId="10" fillId="0" borderId="74" xfId="0" applyFont="1" applyFill="1" applyBorder="1" applyAlignment="1" applyProtection="1">
      <alignment horizontal="center" vertical="center" wrapText="1"/>
    </xf>
    <xf numFmtId="0" fontId="10" fillId="0" borderId="126" xfId="0" applyFont="1" applyFill="1" applyBorder="1" applyAlignment="1" applyProtection="1">
      <alignment horizontal="center" vertical="center" wrapText="1"/>
    </xf>
    <xf numFmtId="0" fontId="10" fillId="0" borderId="82" xfId="0" applyFont="1" applyFill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49" fontId="10" fillId="0" borderId="74" xfId="0" applyNumberFormat="1" applyFont="1" applyFill="1" applyBorder="1" applyAlignment="1" applyProtection="1">
      <alignment horizontal="right" vertical="center"/>
    </xf>
    <xf numFmtId="49" fontId="10" fillId="0" borderId="68" xfId="0" applyNumberFormat="1" applyFont="1" applyFill="1" applyBorder="1" applyAlignment="1" applyProtection="1">
      <alignment horizontal="right" vertical="center"/>
    </xf>
    <xf numFmtId="49" fontId="10" fillId="0" borderId="127" xfId="0" applyNumberFormat="1" applyFont="1" applyFill="1" applyBorder="1" applyAlignment="1" applyProtection="1">
      <alignment horizontal="right" vertical="center"/>
    </xf>
    <xf numFmtId="49" fontId="10" fillId="0" borderId="93" xfId="0" applyNumberFormat="1" applyFont="1" applyFill="1" applyBorder="1" applyAlignment="1" applyProtection="1">
      <alignment horizontal="right" vertical="center"/>
    </xf>
    <xf numFmtId="0" fontId="10" fillId="0" borderId="12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left"/>
      <protection locked="0"/>
    </xf>
    <xf numFmtId="164" fontId="5" fillId="0" borderId="0" xfId="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2"/>
    </xf>
    <xf numFmtId="164" fontId="10" fillId="0" borderId="21" xfId="0" applyNumberFormat="1" applyFont="1" applyFill="1" applyBorder="1" applyAlignment="1" applyProtection="1">
      <alignment horizontal="center" vertical="center"/>
    </xf>
    <xf numFmtId="164" fontId="10" fillId="0" borderId="129" xfId="0" applyNumberFormat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12" fillId="0" borderId="49" xfId="0" applyFont="1" applyFill="1" applyBorder="1" applyAlignment="1">
      <alignment horizontal="justify" vertical="center" wrapText="1"/>
    </xf>
    <xf numFmtId="0" fontId="5" fillId="0" borderId="0" xfId="6" applyFont="1" applyFill="1" applyBorder="1" applyAlignment="1" applyProtection="1">
      <alignment horizontal="center" wrapText="1"/>
    </xf>
    <xf numFmtId="0" fontId="8" fillId="0" borderId="22" xfId="6" applyFont="1" applyFill="1" applyBorder="1" applyAlignment="1" applyProtection="1">
      <alignment horizontal="left" vertical="center" indent="1"/>
    </xf>
    <xf numFmtId="0" fontId="8" fillId="0" borderId="52" xfId="6" applyFont="1" applyFill="1" applyBorder="1" applyAlignment="1" applyProtection="1">
      <alignment horizontal="left" vertical="center" indent="1"/>
    </xf>
    <xf numFmtId="0" fontId="5" fillId="0" borderId="0" xfId="6" applyFont="1" applyFill="1" applyBorder="1" applyAlignment="1" applyProtection="1">
      <alignment horizontal="center"/>
    </xf>
    <xf numFmtId="0" fontId="9" fillId="0" borderId="48" xfId="0" applyFont="1" applyFill="1" applyBorder="1" applyAlignment="1">
      <alignment horizontal="right"/>
    </xf>
    <xf numFmtId="0" fontId="30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wrapText="1"/>
    </xf>
    <xf numFmtId="0" fontId="10" fillId="0" borderId="42" xfId="0" applyFont="1" applyBorder="1" applyAlignment="1" applyProtection="1">
      <alignment vertical="center"/>
    </xf>
    <xf numFmtId="0" fontId="10" fillId="0" borderId="31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/>
    </xf>
    <xf numFmtId="164" fontId="39" fillId="0" borderId="0" xfId="4" applyNumberFormat="1" applyFont="1" applyFill="1" applyBorder="1" applyAlignment="1" applyProtection="1">
      <alignment horizontal="right" vertical="center"/>
    </xf>
    <xf numFmtId="164" fontId="39" fillId="0" borderId="107" xfId="4" applyNumberFormat="1" applyFont="1" applyFill="1" applyBorder="1" applyAlignment="1" applyProtection="1">
      <alignment horizontal="left" vertical="center"/>
    </xf>
    <xf numFmtId="164" fontId="39" fillId="0" borderId="107" xfId="4" applyNumberFormat="1" applyFont="1" applyFill="1" applyBorder="1" applyAlignment="1" applyProtection="1">
      <alignment horizontal="left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Munka10" xfId="5"/>
    <cellStyle name="Normál_SEGEDLETEK" xfId="6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B16"/>
  <sheetViews>
    <sheetView workbookViewId="0">
      <selection activeCell="I14" sqref="I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0</v>
      </c>
    </row>
    <row r="4" spans="1:2" x14ac:dyDescent="0.2">
      <c r="A4" s="1"/>
      <c r="B4" s="1"/>
    </row>
    <row r="5" spans="1:2" s="4" customFormat="1" ht="15.75" x14ac:dyDescent="0.25">
      <c r="A5" s="2" t="s">
        <v>1</v>
      </c>
      <c r="B5" s="3"/>
    </row>
    <row r="6" spans="1:2" x14ac:dyDescent="0.2">
      <c r="A6" s="1"/>
      <c r="B6" s="1"/>
    </row>
    <row r="7" spans="1:2" x14ac:dyDescent="0.2">
      <c r="A7" s="1" t="s">
        <v>2</v>
      </c>
      <c r="B7" s="1" t="s">
        <v>3</v>
      </c>
    </row>
    <row r="8" spans="1:2" x14ac:dyDescent="0.2">
      <c r="A8" s="1" t="s">
        <v>4</v>
      </c>
      <c r="B8" s="1" t="s">
        <v>5</v>
      </c>
    </row>
    <row r="9" spans="1:2" x14ac:dyDescent="0.2">
      <c r="A9" s="1" t="s">
        <v>6</v>
      </c>
      <c r="B9" s="1" t="s">
        <v>7</v>
      </c>
    </row>
    <row r="10" spans="1:2" x14ac:dyDescent="0.2">
      <c r="A10" s="1"/>
      <c r="B10" s="1"/>
    </row>
    <row r="11" spans="1:2" x14ac:dyDescent="0.2">
      <c r="A11" s="1"/>
      <c r="B11" s="1"/>
    </row>
    <row r="12" spans="1:2" s="4" customFormat="1" ht="15.75" x14ac:dyDescent="0.25">
      <c r="A12" s="2" t="s">
        <v>8</v>
      </c>
      <c r="B12" s="3"/>
    </row>
    <row r="13" spans="1:2" x14ac:dyDescent="0.2">
      <c r="A13" s="1"/>
      <c r="B13" s="1"/>
    </row>
    <row r="14" spans="1:2" x14ac:dyDescent="0.2">
      <c r="A14" s="1" t="s">
        <v>9</v>
      </c>
      <c r="B14" s="1" t="s">
        <v>10</v>
      </c>
    </row>
    <row r="15" spans="1:2" x14ac:dyDescent="0.2">
      <c r="A15" s="1" t="s">
        <v>11</v>
      </c>
      <c r="B15" s="1" t="s">
        <v>12</v>
      </c>
    </row>
    <row r="16" spans="1:2" x14ac:dyDescent="0.2">
      <c r="A16" s="1" t="s">
        <v>13</v>
      </c>
      <c r="B16" s="1" t="s">
        <v>14</v>
      </c>
    </row>
  </sheetData>
  <sheetProtection sheet="1" objects="1" scenarios="1"/>
  <pageMargins left="1.0631944444444446" right="1.02361111111111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23"/>
  <sheetViews>
    <sheetView view="pageLayout" topLeftCell="A16" zoomScaleNormal="100" workbookViewId="0">
      <selection activeCell="F6" sqref="F6"/>
    </sheetView>
  </sheetViews>
  <sheetFormatPr defaultRowHeight="12.75" x14ac:dyDescent="0.2"/>
  <cols>
    <col min="1" max="1" width="38.5" style="165" customWidth="1"/>
    <col min="2" max="2" width="15.6640625" style="166" customWidth="1"/>
    <col min="3" max="3" width="16.33203125" style="166" customWidth="1"/>
    <col min="4" max="4" width="18" style="166" customWidth="1"/>
    <col min="5" max="6" width="16.6640625" style="166" customWidth="1"/>
    <col min="7" max="7" width="18.83203125" style="166" customWidth="1"/>
    <col min="8" max="9" width="12.83203125" style="166" customWidth="1"/>
    <col min="10" max="10" width="13.83203125" style="166" customWidth="1"/>
    <col min="11" max="16384" width="9.33203125" style="166"/>
  </cols>
  <sheetData>
    <row r="1" spans="1:7" ht="24.75" customHeight="1" x14ac:dyDescent="0.2">
      <c r="A1" s="953" t="s">
        <v>371</v>
      </c>
      <c r="B1" s="953"/>
      <c r="C1" s="953"/>
      <c r="D1" s="953"/>
      <c r="E1" s="953"/>
      <c r="F1" s="953"/>
      <c r="G1" s="953"/>
    </row>
    <row r="2" spans="1:7" ht="23.25" customHeight="1" x14ac:dyDescent="0.25">
      <c r="A2" s="73"/>
      <c r="B2" s="72"/>
      <c r="C2" s="72"/>
      <c r="D2" s="72"/>
      <c r="E2" s="72"/>
      <c r="F2" s="72"/>
      <c r="G2" s="167" t="s">
        <v>525</v>
      </c>
    </row>
    <row r="3" spans="1:7" s="168" customFormat="1" ht="48.75" customHeight="1" x14ac:dyDescent="0.2">
      <c r="A3" s="75" t="s">
        <v>367</v>
      </c>
      <c r="B3" s="76" t="s">
        <v>368</v>
      </c>
      <c r="C3" s="76" t="s">
        <v>369</v>
      </c>
      <c r="D3" s="76" t="s">
        <v>530</v>
      </c>
      <c r="E3" s="76" t="s">
        <v>527</v>
      </c>
      <c r="F3" s="74" t="s">
        <v>531</v>
      </c>
      <c r="G3" s="77" t="s">
        <v>532</v>
      </c>
    </row>
    <row r="4" spans="1:7" s="72" customFormat="1" ht="15" customHeight="1" x14ac:dyDescent="0.2">
      <c r="A4" s="169" t="s">
        <v>19</v>
      </c>
      <c r="B4" s="170" t="s">
        <v>20</v>
      </c>
      <c r="C4" s="170" t="s">
        <v>21</v>
      </c>
      <c r="D4" s="170" t="s">
        <v>231</v>
      </c>
      <c r="E4" s="170" t="s">
        <v>75</v>
      </c>
      <c r="F4" s="171" t="s">
        <v>97</v>
      </c>
      <c r="G4" s="172" t="s">
        <v>242</v>
      </c>
    </row>
    <row r="5" spans="1:7" ht="15.95" customHeight="1" x14ac:dyDescent="0.2">
      <c r="A5" s="173" t="s">
        <v>540</v>
      </c>
      <c r="B5" s="174">
        <v>300000</v>
      </c>
      <c r="C5" s="175" t="s">
        <v>534</v>
      </c>
      <c r="D5" s="174"/>
      <c r="E5" s="174">
        <v>300000</v>
      </c>
      <c r="F5" s="174">
        <v>300000</v>
      </c>
      <c r="G5" s="176">
        <f t="shared" ref="G5:G10" si="0">B5-D5-E5</f>
        <v>0</v>
      </c>
    </row>
    <row r="6" spans="1:7" ht="15.95" customHeight="1" x14ac:dyDescent="0.2">
      <c r="A6" s="173" t="s">
        <v>541</v>
      </c>
      <c r="B6" s="174">
        <v>4000000</v>
      </c>
      <c r="C6" s="175" t="s">
        <v>534</v>
      </c>
      <c r="D6" s="174"/>
      <c r="E6" s="174">
        <v>4000000</v>
      </c>
      <c r="F6" s="174">
        <v>4000000</v>
      </c>
      <c r="G6" s="176">
        <f t="shared" si="0"/>
        <v>0</v>
      </c>
    </row>
    <row r="7" spans="1:7" ht="23.85" customHeight="1" x14ac:dyDescent="0.2">
      <c r="A7" s="173" t="s">
        <v>542</v>
      </c>
      <c r="B7" s="174">
        <v>400000</v>
      </c>
      <c r="C7" s="175" t="s">
        <v>534</v>
      </c>
      <c r="D7" s="174"/>
      <c r="E7" s="174">
        <v>400000</v>
      </c>
      <c r="F7" s="174">
        <v>400000</v>
      </c>
      <c r="G7" s="176">
        <f t="shared" si="0"/>
        <v>0</v>
      </c>
    </row>
    <row r="8" spans="1:7" ht="15.95" customHeight="1" x14ac:dyDescent="0.2">
      <c r="A8" s="173" t="s">
        <v>522</v>
      </c>
      <c r="B8" s="174">
        <v>14660000</v>
      </c>
      <c r="C8" s="175" t="s">
        <v>534</v>
      </c>
      <c r="D8" s="174"/>
      <c r="E8" s="174">
        <v>14660000</v>
      </c>
      <c r="F8" s="174">
        <v>14660000</v>
      </c>
      <c r="G8" s="177">
        <f t="shared" si="0"/>
        <v>0</v>
      </c>
    </row>
    <row r="9" spans="1:7" ht="19.5" customHeight="1" x14ac:dyDescent="0.2">
      <c r="A9" s="178" t="s">
        <v>543</v>
      </c>
      <c r="B9" s="174">
        <v>1000000</v>
      </c>
      <c r="C9" s="175" t="s">
        <v>534</v>
      </c>
      <c r="D9" s="174"/>
      <c r="E9" s="174">
        <v>1000000</v>
      </c>
      <c r="F9" s="174">
        <v>796000</v>
      </c>
      <c r="G9" s="177">
        <f t="shared" si="0"/>
        <v>0</v>
      </c>
    </row>
    <row r="10" spans="1:7" ht="24" customHeight="1" x14ac:dyDescent="0.2">
      <c r="A10" s="178" t="s">
        <v>544</v>
      </c>
      <c r="B10" s="174">
        <v>300000</v>
      </c>
      <c r="C10" s="175" t="s">
        <v>534</v>
      </c>
      <c r="D10" s="174"/>
      <c r="E10" s="174">
        <v>300000</v>
      </c>
      <c r="F10" s="174">
        <v>300000</v>
      </c>
      <c r="G10" s="177">
        <f t="shared" si="0"/>
        <v>0</v>
      </c>
    </row>
    <row r="11" spans="1:7" ht="15.95" customHeight="1" x14ac:dyDescent="0.2">
      <c r="A11" s="178"/>
      <c r="B11" s="174"/>
      <c r="C11" s="175"/>
      <c r="D11" s="174"/>
      <c r="E11" s="174"/>
      <c r="F11" s="839"/>
      <c r="G11" s="177">
        <f t="shared" ref="G11:G22" si="1">B11-D11-E11</f>
        <v>0</v>
      </c>
    </row>
    <row r="12" spans="1:7" ht="25.35" customHeight="1" x14ac:dyDescent="0.2">
      <c r="A12" s="840"/>
      <c r="B12" s="841"/>
      <c r="C12" s="842"/>
      <c r="D12" s="841"/>
      <c r="E12" s="841"/>
      <c r="F12" s="839"/>
      <c r="G12" s="177">
        <f t="shared" si="1"/>
        <v>0</v>
      </c>
    </row>
    <row r="13" spans="1:7" ht="15.95" customHeight="1" x14ac:dyDescent="0.2">
      <c r="A13" s="180"/>
      <c r="B13" s="174"/>
      <c r="C13" s="175"/>
      <c r="D13" s="174"/>
      <c r="E13" s="174"/>
      <c r="F13" s="179"/>
      <c r="G13" s="177">
        <f t="shared" si="1"/>
        <v>0</v>
      </c>
    </row>
    <row r="14" spans="1:7" ht="15.95" customHeight="1" x14ac:dyDescent="0.2">
      <c r="A14" s="180"/>
      <c r="B14" s="174"/>
      <c r="C14" s="175"/>
      <c r="D14" s="174"/>
      <c r="E14" s="174"/>
      <c r="F14" s="179"/>
      <c r="G14" s="177">
        <f t="shared" si="1"/>
        <v>0</v>
      </c>
    </row>
    <row r="15" spans="1:7" ht="15.95" customHeight="1" x14ac:dyDescent="0.2">
      <c r="A15" s="180"/>
      <c r="B15" s="174"/>
      <c r="C15" s="175"/>
      <c r="D15" s="174"/>
      <c r="E15" s="174"/>
      <c r="F15" s="179"/>
      <c r="G15" s="177">
        <f t="shared" si="1"/>
        <v>0</v>
      </c>
    </row>
    <row r="16" spans="1:7" ht="15.95" customHeight="1" x14ac:dyDescent="0.2">
      <c r="A16" s="180"/>
      <c r="B16" s="174"/>
      <c r="C16" s="175"/>
      <c r="D16" s="174"/>
      <c r="E16" s="174"/>
      <c r="F16" s="179"/>
      <c r="G16" s="177">
        <f t="shared" si="1"/>
        <v>0</v>
      </c>
    </row>
    <row r="17" spans="1:7" ht="15.95" customHeight="1" x14ac:dyDescent="0.2">
      <c r="A17" s="180"/>
      <c r="B17" s="174"/>
      <c r="C17" s="175"/>
      <c r="D17" s="174"/>
      <c r="E17" s="174"/>
      <c r="F17" s="179"/>
      <c r="G17" s="177">
        <f t="shared" si="1"/>
        <v>0</v>
      </c>
    </row>
    <row r="18" spans="1:7" ht="15.95" customHeight="1" x14ac:dyDescent="0.2">
      <c r="A18" s="180"/>
      <c r="B18" s="174"/>
      <c r="C18" s="175"/>
      <c r="D18" s="174"/>
      <c r="E18" s="174"/>
      <c r="F18" s="179"/>
      <c r="G18" s="177">
        <f t="shared" si="1"/>
        <v>0</v>
      </c>
    </row>
    <row r="19" spans="1:7" ht="15.95" customHeight="1" x14ac:dyDescent="0.2">
      <c r="A19" s="180"/>
      <c r="B19" s="174"/>
      <c r="C19" s="175"/>
      <c r="D19" s="174"/>
      <c r="E19" s="174"/>
      <c r="F19" s="179"/>
      <c r="G19" s="177">
        <f t="shared" si="1"/>
        <v>0</v>
      </c>
    </row>
    <row r="20" spans="1:7" ht="15.95" customHeight="1" x14ac:dyDescent="0.2">
      <c r="A20" s="180"/>
      <c r="B20" s="174"/>
      <c r="C20" s="175"/>
      <c r="D20" s="174"/>
      <c r="E20" s="174"/>
      <c r="F20" s="179"/>
      <c r="G20" s="177">
        <f t="shared" si="1"/>
        <v>0</v>
      </c>
    </row>
    <row r="21" spans="1:7" ht="15.95" customHeight="1" x14ac:dyDescent="0.2">
      <c r="A21" s="180"/>
      <c r="B21" s="174"/>
      <c r="C21" s="175"/>
      <c r="D21" s="174"/>
      <c r="E21" s="174"/>
      <c r="F21" s="179"/>
      <c r="G21" s="177">
        <f t="shared" si="1"/>
        <v>0</v>
      </c>
    </row>
    <row r="22" spans="1:7" ht="15.95" customHeight="1" x14ac:dyDescent="0.2">
      <c r="A22" s="181"/>
      <c r="B22" s="182"/>
      <c r="C22" s="183"/>
      <c r="D22" s="182"/>
      <c r="E22" s="182"/>
      <c r="F22" s="184"/>
      <c r="G22" s="185">
        <f t="shared" si="1"/>
        <v>0</v>
      </c>
    </row>
    <row r="23" spans="1:7" s="190" customFormat="1" ht="18" customHeight="1" x14ac:dyDescent="0.2">
      <c r="A23" s="186" t="s">
        <v>370</v>
      </c>
      <c r="B23" s="187">
        <f>SUM(B5:B22)</f>
        <v>20660000</v>
      </c>
      <c r="C23" s="188"/>
      <c r="D23" s="187">
        <f>SUM(D5:D22)</f>
        <v>0</v>
      </c>
      <c r="E23" s="187">
        <f>SUM(E5:E22)</f>
        <v>20660000</v>
      </c>
      <c r="F23" s="187">
        <f>SUM(F5:F22)</f>
        <v>20456000</v>
      </c>
      <c r="G23" s="189">
        <f>SUM(G5:G22)</f>
        <v>0</v>
      </c>
    </row>
  </sheetData>
  <sheetProtection selectLockedCells="1" selectUnlockedCells="1"/>
  <mergeCells count="1">
    <mergeCell ref="A1:G1"/>
  </mergeCells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>
    <oddHeader xml:space="preserve">&amp;R&amp;"Times New Roman CE,Félkövér dőlt"&amp;12 &amp;11 7. melléklet a 14/2017. (VIII.22.) önkormányzati rendelethez
&amp;"Times New Roman CE,Normál"&amp;10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50"/>
  <sheetViews>
    <sheetView topLeftCell="A127" zoomScaleSheetLayoutView="85" workbookViewId="0">
      <selection activeCell="I140" sqref="I140"/>
    </sheetView>
  </sheetViews>
  <sheetFormatPr defaultRowHeight="12.75" x14ac:dyDescent="0.2"/>
  <cols>
    <col min="1" max="1" width="19.5" style="191" customWidth="1"/>
    <col min="2" max="2" width="68.33203125" style="192" customWidth="1"/>
    <col min="3" max="3" width="19.33203125" style="193" customWidth="1"/>
    <col min="4" max="4" width="17.1640625" style="194" customWidth="1"/>
    <col min="5" max="16384" width="9.33203125" style="194"/>
  </cols>
  <sheetData>
    <row r="1" spans="1:4" s="198" customFormat="1" ht="16.5" customHeight="1" thickBot="1" x14ac:dyDescent="0.25">
      <c r="A1" s="195"/>
      <c r="B1" s="196"/>
      <c r="C1" s="197" t="s">
        <v>590</v>
      </c>
    </row>
    <row r="2" spans="1:4" s="201" customFormat="1" ht="21" customHeight="1" thickBot="1" x14ac:dyDescent="0.25">
      <c r="A2" s="199" t="s">
        <v>263</v>
      </c>
      <c r="B2" s="200" t="s">
        <v>372</v>
      </c>
      <c r="C2" s="959" t="s">
        <v>373</v>
      </c>
      <c r="D2" s="960"/>
    </row>
    <row r="3" spans="1:4" s="201" customFormat="1" ht="16.5" thickBot="1" x14ac:dyDescent="0.25">
      <c r="A3" s="202" t="s">
        <v>374</v>
      </c>
      <c r="B3" s="203" t="s">
        <v>375</v>
      </c>
      <c r="C3" s="959">
        <v>1</v>
      </c>
      <c r="D3" s="960"/>
    </row>
    <row r="4" spans="1:4" s="205" customFormat="1" ht="15.95" customHeight="1" thickBot="1" x14ac:dyDescent="0.3">
      <c r="A4" s="204"/>
      <c r="B4" s="204"/>
      <c r="C4" s="957" t="s">
        <v>525</v>
      </c>
      <c r="D4" s="958"/>
    </row>
    <row r="5" spans="1:4" ht="24.75" thickBot="1" x14ac:dyDescent="0.25">
      <c r="A5" s="206" t="s">
        <v>376</v>
      </c>
      <c r="B5" s="207" t="s">
        <v>377</v>
      </c>
      <c r="C5" s="565" t="s">
        <v>378</v>
      </c>
      <c r="D5" s="677" t="s">
        <v>507</v>
      </c>
    </row>
    <row r="6" spans="1:4" s="211" customFormat="1" ht="12.95" customHeight="1" thickBot="1" x14ac:dyDescent="0.25">
      <c r="A6" s="208" t="s">
        <v>19</v>
      </c>
      <c r="B6" s="209" t="s">
        <v>20</v>
      </c>
      <c r="C6" s="564" t="s">
        <v>21</v>
      </c>
      <c r="D6" s="617" t="s">
        <v>231</v>
      </c>
    </row>
    <row r="7" spans="1:4" s="211" customFormat="1" ht="15.95" customHeight="1" thickBot="1" x14ac:dyDescent="0.25">
      <c r="A7" s="954" t="s">
        <v>261</v>
      </c>
      <c r="B7" s="955"/>
      <c r="C7" s="955"/>
      <c r="D7" s="956"/>
    </row>
    <row r="8" spans="1:4" s="211" customFormat="1" ht="12" customHeight="1" thickBot="1" x14ac:dyDescent="0.25">
      <c r="A8" s="44" t="s">
        <v>19</v>
      </c>
      <c r="B8" s="17" t="s">
        <v>22</v>
      </c>
      <c r="C8" s="240">
        <f>+C9+C10+C11+C12+C13+C14</f>
        <v>33158278</v>
      </c>
      <c r="D8" s="464">
        <f>+D9+D10+D11+D12+D13+D14</f>
        <v>43372920</v>
      </c>
    </row>
    <row r="9" spans="1:4" s="213" customFormat="1" ht="12" customHeight="1" x14ac:dyDescent="0.2">
      <c r="A9" s="212" t="s">
        <v>23</v>
      </c>
      <c r="B9" s="21" t="s">
        <v>24</v>
      </c>
      <c r="C9" s="675">
        <f>('8.1.1. sz. mell '!C9)</f>
        <v>28115895</v>
      </c>
      <c r="D9" s="675">
        <f>SUM('8.1.1. sz. mell '!D9)</f>
        <v>28115895</v>
      </c>
    </row>
    <row r="10" spans="1:4" s="215" customFormat="1" ht="12" customHeight="1" x14ac:dyDescent="0.2">
      <c r="A10" s="214" t="s">
        <v>25</v>
      </c>
      <c r="B10" s="24" t="s">
        <v>26</v>
      </c>
      <c r="C10" s="675">
        <f>('8.1.1. sz. mell '!C10)</f>
        <v>0</v>
      </c>
      <c r="D10" s="654">
        <v>0</v>
      </c>
    </row>
    <row r="11" spans="1:4" s="215" customFormat="1" ht="12" customHeight="1" x14ac:dyDescent="0.2">
      <c r="A11" s="214" t="s">
        <v>27</v>
      </c>
      <c r="B11" s="24" t="s">
        <v>28</v>
      </c>
      <c r="C11" s="675">
        <v>3229783</v>
      </c>
      <c r="D11" s="675">
        <v>13160783</v>
      </c>
    </row>
    <row r="12" spans="1:4" s="215" customFormat="1" ht="12" customHeight="1" x14ac:dyDescent="0.2">
      <c r="A12" s="214" t="s">
        <v>29</v>
      </c>
      <c r="B12" s="24" t="s">
        <v>30</v>
      </c>
      <c r="C12" s="675">
        <f>('8.1.1. sz. mell '!C12)</f>
        <v>1812600</v>
      </c>
      <c r="D12" s="654">
        <f>SUM('8.1.1. sz. mell '!D12)</f>
        <v>1902392</v>
      </c>
    </row>
    <row r="13" spans="1:4" s="215" customFormat="1" ht="12" customHeight="1" x14ac:dyDescent="0.2">
      <c r="A13" s="214" t="s">
        <v>31</v>
      </c>
      <c r="B13" s="24" t="s">
        <v>32</v>
      </c>
      <c r="C13" s="675">
        <f>('8.1.1. sz. mell '!C13)</f>
        <v>0</v>
      </c>
      <c r="D13" s="654">
        <f>SUM('8.1.1. sz. mell '!D13)</f>
        <v>193850</v>
      </c>
    </row>
    <row r="14" spans="1:4" s="213" customFormat="1" ht="12" customHeight="1" thickBot="1" x14ac:dyDescent="0.25">
      <c r="A14" s="216" t="s">
        <v>33</v>
      </c>
      <c r="B14" s="27" t="s">
        <v>34</v>
      </c>
      <c r="C14" s="833"/>
      <c r="D14" s="673"/>
    </row>
    <row r="15" spans="1:4" s="213" customFormat="1" ht="12" customHeight="1" thickBot="1" x14ac:dyDescent="0.25">
      <c r="A15" s="44" t="s">
        <v>20</v>
      </c>
      <c r="B15" s="832" t="s">
        <v>35</v>
      </c>
      <c r="C15" s="773">
        <f>('8.1.1. sz. mell '!C15)</f>
        <v>17306100</v>
      </c>
      <c r="D15" s="464">
        <f>+D16+D17+D18+D19+D20</f>
        <v>17306100</v>
      </c>
    </row>
    <row r="16" spans="1:4" s="213" customFormat="1" ht="12" customHeight="1" x14ac:dyDescent="0.2">
      <c r="A16" s="212" t="s">
        <v>36</v>
      </c>
      <c r="B16" s="21" t="s">
        <v>37</v>
      </c>
      <c r="C16" s="675"/>
      <c r="D16" s="675"/>
    </row>
    <row r="17" spans="1:4" s="213" customFormat="1" ht="12" customHeight="1" x14ac:dyDescent="0.2">
      <c r="A17" s="214" t="s">
        <v>38</v>
      </c>
      <c r="B17" s="24" t="s">
        <v>39</v>
      </c>
      <c r="C17" s="675"/>
      <c r="D17" s="654"/>
    </row>
    <row r="18" spans="1:4" s="213" customFormat="1" ht="12" customHeight="1" x14ac:dyDescent="0.2">
      <c r="A18" s="214" t="s">
        <v>40</v>
      </c>
      <c r="B18" s="24" t="s">
        <v>41</v>
      </c>
      <c r="C18" s="675"/>
      <c r="D18" s="654"/>
    </row>
    <row r="19" spans="1:4" s="213" customFormat="1" ht="12" customHeight="1" x14ac:dyDescent="0.2">
      <c r="A19" s="214" t="s">
        <v>42</v>
      </c>
      <c r="B19" s="24" t="s">
        <v>43</v>
      </c>
      <c r="C19" s="675"/>
      <c r="D19" s="654"/>
    </row>
    <row r="20" spans="1:4" s="213" customFormat="1" ht="12" customHeight="1" x14ac:dyDescent="0.2">
      <c r="A20" s="214" t="s">
        <v>44</v>
      </c>
      <c r="B20" s="24" t="s">
        <v>45</v>
      </c>
      <c r="C20" s="675">
        <f>('8.1.1. sz. mell '!C20)</f>
        <v>17306100</v>
      </c>
      <c r="D20" s="654">
        <f>SUM('8.1.1. sz. mell '!D20)</f>
        <v>17306100</v>
      </c>
    </row>
    <row r="21" spans="1:4" s="215" customFormat="1" ht="12" customHeight="1" thickBot="1" x14ac:dyDescent="0.25">
      <c r="A21" s="216" t="s">
        <v>46</v>
      </c>
      <c r="B21" s="27" t="s">
        <v>47</v>
      </c>
      <c r="C21" s="455"/>
      <c r="D21" s="673"/>
    </row>
    <row r="22" spans="1:4" s="215" customFormat="1" ht="12" customHeight="1" thickBot="1" x14ac:dyDescent="0.25">
      <c r="A22" s="44" t="s">
        <v>21</v>
      </c>
      <c r="B22" s="17" t="s">
        <v>48</v>
      </c>
      <c r="C22" s="240">
        <f>+C23+C24+C25+C26+C27</f>
        <v>9999000</v>
      </c>
      <c r="D22" s="773">
        <f>SUM(D23:D27)</f>
        <v>120884927</v>
      </c>
    </row>
    <row r="23" spans="1:4" s="215" customFormat="1" ht="12" customHeight="1" x14ac:dyDescent="0.2">
      <c r="A23" s="212" t="s">
        <v>49</v>
      </c>
      <c r="B23" s="21" t="s">
        <v>50</v>
      </c>
      <c r="C23" s="454"/>
      <c r="D23" s="675"/>
    </row>
    <row r="24" spans="1:4" s="213" customFormat="1" ht="12" customHeight="1" x14ac:dyDescent="0.2">
      <c r="A24" s="214" t="s">
        <v>51</v>
      </c>
      <c r="B24" s="24" t="s">
        <v>52</v>
      </c>
      <c r="C24" s="454"/>
      <c r="D24" s="654"/>
    </row>
    <row r="25" spans="1:4" s="215" customFormat="1" ht="12" customHeight="1" x14ac:dyDescent="0.2">
      <c r="A25" s="214" t="s">
        <v>53</v>
      </c>
      <c r="B25" s="24" t="s">
        <v>54</v>
      </c>
      <c r="C25" s="454"/>
      <c r="D25" s="654"/>
    </row>
    <row r="26" spans="1:4" s="215" customFormat="1" ht="12" customHeight="1" x14ac:dyDescent="0.2">
      <c r="A26" s="214" t="s">
        <v>55</v>
      </c>
      <c r="B26" s="24" t="s">
        <v>56</v>
      </c>
      <c r="C26" s="454"/>
      <c r="D26" s="654"/>
    </row>
    <row r="27" spans="1:4" s="215" customFormat="1" ht="12" customHeight="1" x14ac:dyDescent="0.2">
      <c r="A27" s="214" t="s">
        <v>57</v>
      </c>
      <c r="B27" s="24" t="s">
        <v>58</v>
      </c>
      <c r="C27" s="454">
        <f>('1.1.sz.mell.'!C25)</f>
        <v>9999000</v>
      </c>
      <c r="D27" s="454">
        <f>('1.1.sz.mell.'!D25)</f>
        <v>120884927</v>
      </c>
    </row>
    <row r="28" spans="1:4" s="215" customFormat="1" ht="12" customHeight="1" thickBot="1" x14ac:dyDescent="0.25">
      <c r="A28" s="216" t="s">
        <v>59</v>
      </c>
      <c r="B28" s="27" t="s">
        <v>60</v>
      </c>
      <c r="C28" s="455"/>
      <c r="D28" s="673"/>
    </row>
    <row r="29" spans="1:4" s="215" customFormat="1" ht="12" customHeight="1" thickBot="1" x14ac:dyDescent="0.25">
      <c r="A29" s="44" t="s">
        <v>61</v>
      </c>
      <c r="B29" s="17" t="s">
        <v>62</v>
      </c>
      <c r="C29" s="464">
        <f>+C30+C33+C34+C35</f>
        <v>37505722</v>
      </c>
      <c r="D29" s="464">
        <f>+D30+D33+D34+D35</f>
        <v>37512722</v>
      </c>
    </row>
    <row r="30" spans="1:4" s="215" customFormat="1" ht="12" customHeight="1" x14ac:dyDescent="0.2">
      <c r="A30" s="212" t="s">
        <v>63</v>
      </c>
      <c r="B30" s="21" t="s">
        <v>64</v>
      </c>
      <c r="C30" s="457">
        <f>('8.1.1. sz. mell '!C30)</f>
        <v>4000000</v>
      </c>
      <c r="D30" s="675">
        <f>SUM('8.1.1. sz. mell '!D30)</f>
        <v>4000000</v>
      </c>
    </row>
    <row r="31" spans="1:4" s="215" customFormat="1" ht="12" customHeight="1" x14ac:dyDescent="0.2">
      <c r="A31" s="214" t="s">
        <v>65</v>
      </c>
      <c r="B31" s="24" t="s">
        <v>66</v>
      </c>
      <c r="C31" s="457">
        <f>('8.1.1. sz. mell '!C31)</f>
        <v>4000000</v>
      </c>
      <c r="D31" s="654">
        <f>SUM('8.1.1. sz. mell '!D31)</f>
        <v>4000000</v>
      </c>
    </row>
    <row r="32" spans="1:4" s="215" customFormat="1" ht="12" customHeight="1" x14ac:dyDescent="0.2">
      <c r="A32" s="214" t="s">
        <v>67</v>
      </c>
      <c r="B32" s="24" t="s">
        <v>68</v>
      </c>
      <c r="C32" s="457">
        <f>('8.1.1. sz. mell '!C32)</f>
        <v>0</v>
      </c>
      <c r="D32" s="654"/>
    </row>
    <row r="33" spans="1:4" s="215" customFormat="1" ht="12" customHeight="1" x14ac:dyDescent="0.2">
      <c r="A33" s="214" t="s">
        <v>69</v>
      </c>
      <c r="B33" s="24" t="s">
        <v>70</v>
      </c>
      <c r="C33" s="457">
        <f>('8.1.1. sz. mell '!C33)</f>
        <v>33000000</v>
      </c>
      <c r="D33" s="654">
        <f>SUM('8.1.1. sz. mell '!D33)</f>
        <v>33000000</v>
      </c>
    </row>
    <row r="34" spans="1:4" s="215" customFormat="1" ht="12" customHeight="1" x14ac:dyDescent="0.2">
      <c r="A34" s="214" t="s">
        <v>71</v>
      </c>
      <c r="B34" s="24" t="s">
        <v>72</v>
      </c>
      <c r="C34" s="457">
        <f>('8.1.1. sz. mell '!C34)</f>
        <v>0</v>
      </c>
      <c r="D34" s="654"/>
    </row>
    <row r="35" spans="1:4" s="215" customFormat="1" ht="12" customHeight="1" thickBot="1" x14ac:dyDescent="0.25">
      <c r="A35" s="216" t="s">
        <v>73</v>
      </c>
      <c r="B35" s="27" t="s">
        <v>74</v>
      </c>
      <c r="C35" s="457">
        <f>('8.1.1. sz. mell '!C35)</f>
        <v>505722</v>
      </c>
      <c r="D35" s="673">
        <f>SUM('8.1.1. sz. mell '!D35)</f>
        <v>512722</v>
      </c>
    </row>
    <row r="36" spans="1:4" s="215" customFormat="1" ht="12" customHeight="1" thickBot="1" x14ac:dyDescent="0.25">
      <c r="A36" s="44" t="s">
        <v>75</v>
      </c>
      <c r="B36" s="17" t="s">
        <v>76</v>
      </c>
      <c r="C36" s="240">
        <f>SUM(C37:C46)</f>
        <v>13449900</v>
      </c>
      <c r="D36" s="464">
        <f>SUM(D37:D46)</f>
        <v>14202654</v>
      </c>
    </row>
    <row r="37" spans="1:4" s="215" customFormat="1" ht="12" customHeight="1" x14ac:dyDescent="0.2">
      <c r="A37" s="212" t="s">
        <v>77</v>
      </c>
      <c r="B37" s="21" t="s">
        <v>78</v>
      </c>
      <c r="C37" s="454">
        <f>('8.1.1. sz. mell '!C37)</f>
        <v>550000</v>
      </c>
      <c r="D37" s="675">
        <f>SUM('8.1.1. sz. mell '!D37)</f>
        <v>550000</v>
      </c>
    </row>
    <row r="38" spans="1:4" s="215" customFormat="1" ht="12" customHeight="1" x14ac:dyDescent="0.2">
      <c r="A38" s="214" t="s">
        <v>79</v>
      </c>
      <c r="B38" s="24" t="s">
        <v>80</v>
      </c>
      <c r="C38" s="454">
        <f>('8.1.1. sz. mell '!C38)</f>
        <v>3725000</v>
      </c>
      <c r="D38" s="654">
        <f>SUM('8.1.1. sz. mell '!D38)</f>
        <v>3725000</v>
      </c>
    </row>
    <row r="39" spans="1:4" s="215" customFormat="1" ht="12" customHeight="1" x14ac:dyDescent="0.2">
      <c r="A39" s="214" t="s">
        <v>81</v>
      </c>
      <c r="B39" s="24" t="s">
        <v>82</v>
      </c>
      <c r="C39" s="454">
        <f>('8.1.1. sz. mell '!C39)</f>
        <v>275000</v>
      </c>
      <c r="D39" s="654">
        <f>SUM('8.1.1. sz. mell '!D39)</f>
        <v>347754</v>
      </c>
    </row>
    <row r="40" spans="1:4" s="215" customFormat="1" ht="12" customHeight="1" x14ac:dyDescent="0.2">
      <c r="A40" s="214" t="s">
        <v>83</v>
      </c>
      <c r="B40" s="24" t="s">
        <v>84</v>
      </c>
      <c r="C40" s="454">
        <f>('8.1.1. sz. mell '!C40)</f>
        <v>24000</v>
      </c>
      <c r="D40" s="654">
        <f>SUM('8.1.1. sz. mell '!D40)</f>
        <v>24000</v>
      </c>
    </row>
    <row r="41" spans="1:4" s="215" customFormat="1" ht="12" customHeight="1" x14ac:dyDescent="0.2">
      <c r="A41" s="214" t="s">
        <v>85</v>
      </c>
      <c r="B41" s="24" t="s">
        <v>86</v>
      </c>
      <c r="C41" s="454">
        <f>('8.1.1. sz. mell '!C41)</f>
        <v>6959000</v>
      </c>
      <c r="D41" s="654">
        <f>SUM('8.1.1. sz. mell '!D41)</f>
        <v>6959000</v>
      </c>
    </row>
    <row r="42" spans="1:4" s="215" customFormat="1" ht="12" customHeight="1" x14ac:dyDescent="0.2">
      <c r="A42" s="214" t="s">
        <v>87</v>
      </c>
      <c r="B42" s="24" t="s">
        <v>88</v>
      </c>
      <c r="C42" s="454">
        <f>('8.1.1. sz. mell '!C42)</f>
        <v>1911000</v>
      </c>
      <c r="D42" s="654">
        <f>SUM('8.1.1. sz. mell '!D42)</f>
        <v>2591000</v>
      </c>
    </row>
    <row r="43" spans="1:4" s="215" customFormat="1" ht="12" customHeight="1" x14ac:dyDescent="0.2">
      <c r="A43" s="214" t="s">
        <v>89</v>
      </c>
      <c r="B43" s="24" t="s">
        <v>90</v>
      </c>
      <c r="C43" s="454">
        <f>('8.1.1. sz. mell '!C43)</f>
        <v>0</v>
      </c>
      <c r="D43" s="654">
        <f>SUM('8.1.1. sz. mell '!D43)</f>
        <v>0</v>
      </c>
    </row>
    <row r="44" spans="1:4" s="215" customFormat="1" ht="12" customHeight="1" x14ac:dyDescent="0.2">
      <c r="A44" s="214" t="s">
        <v>91</v>
      </c>
      <c r="B44" s="24" t="s">
        <v>92</v>
      </c>
      <c r="C44" s="654">
        <f>('1.1.sz.mell.'!C42)</f>
        <v>5900</v>
      </c>
      <c r="D44" s="654">
        <f>('1.1.sz.mell.'!D42)</f>
        <v>5900</v>
      </c>
    </row>
    <row r="45" spans="1:4" s="215" customFormat="1" ht="12" customHeight="1" x14ac:dyDescent="0.2">
      <c r="A45" s="214" t="s">
        <v>93</v>
      </c>
      <c r="B45" s="24" t="s">
        <v>94</v>
      </c>
      <c r="C45" s="454"/>
      <c r="D45" s="654"/>
    </row>
    <row r="46" spans="1:4" s="215" customFormat="1" ht="12" customHeight="1" thickBot="1" x14ac:dyDescent="0.25">
      <c r="A46" s="216" t="s">
        <v>95</v>
      </c>
      <c r="B46" s="27" t="s">
        <v>96</v>
      </c>
      <c r="C46" s="454">
        <f>('8.1.1. sz. mell '!C46)</f>
        <v>0</v>
      </c>
      <c r="D46" s="673">
        <f>SUM('8.1.1. sz. mell '!D46)</f>
        <v>0</v>
      </c>
    </row>
    <row r="47" spans="1:4" s="215" customFormat="1" ht="12" customHeight="1" thickBot="1" x14ac:dyDescent="0.25">
      <c r="A47" s="44" t="s">
        <v>97</v>
      </c>
      <c r="B47" s="17" t="s">
        <v>98</v>
      </c>
      <c r="C47" s="240">
        <f>SUM(C48:C52)</f>
        <v>0</v>
      </c>
      <c r="D47" s="464">
        <f>SUM(D48:D52)</f>
        <v>2400000</v>
      </c>
    </row>
    <row r="48" spans="1:4" s="215" customFormat="1" ht="12" customHeight="1" x14ac:dyDescent="0.2">
      <c r="A48" s="212" t="s">
        <v>99</v>
      </c>
      <c r="B48" s="21" t="s">
        <v>100</v>
      </c>
      <c r="C48" s="454"/>
      <c r="D48" s="675"/>
    </row>
    <row r="49" spans="1:4" s="215" customFormat="1" ht="12" customHeight="1" x14ac:dyDescent="0.2">
      <c r="A49" s="214" t="s">
        <v>101</v>
      </c>
      <c r="B49" s="24" t="s">
        <v>102</v>
      </c>
      <c r="C49" s="454"/>
      <c r="D49" s="654">
        <f>('1.1.sz.mell.'!D47)</f>
        <v>2400000</v>
      </c>
    </row>
    <row r="50" spans="1:4" s="215" customFormat="1" ht="12" customHeight="1" x14ac:dyDescent="0.2">
      <c r="A50" s="214" t="s">
        <v>103</v>
      </c>
      <c r="B50" s="24" t="s">
        <v>104</v>
      </c>
      <c r="C50" s="454"/>
      <c r="D50" s="654"/>
    </row>
    <row r="51" spans="1:4" s="215" customFormat="1" ht="12" customHeight="1" x14ac:dyDescent="0.2">
      <c r="A51" s="214" t="s">
        <v>105</v>
      </c>
      <c r="B51" s="24" t="s">
        <v>106</v>
      </c>
      <c r="C51" s="454"/>
      <c r="D51" s="654"/>
    </row>
    <row r="52" spans="1:4" s="215" customFormat="1" ht="12" customHeight="1" thickBot="1" x14ac:dyDescent="0.25">
      <c r="A52" s="216" t="s">
        <v>107</v>
      </c>
      <c r="B52" s="27" t="s">
        <v>108</v>
      </c>
      <c r="C52" s="454"/>
      <c r="D52" s="673"/>
    </row>
    <row r="53" spans="1:4" s="215" customFormat="1" ht="12" customHeight="1" thickBot="1" x14ac:dyDescent="0.25">
      <c r="A53" s="44" t="s">
        <v>109</v>
      </c>
      <c r="B53" s="17" t="s">
        <v>110</v>
      </c>
      <c r="C53" s="240">
        <f>SUM(C54:C56)</f>
        <v>0</v>
      </c>
      <c r="D53" s="464">
        <f>SUM(D54:D56)</f>
        <v>0</v>
      </c>
    </row>
    <row r="54" spans="1:4" s="215" customFormat="1" ht="12" customHeight="1" x14ac:dyDescent="0.2">
      <c r="A54" s="212" t="s">
        <v>111</v>
      </c>
      <c r="B54" s="21" t="s">
        <v>112</v>
      </c>
      <c r="C54" s="454"/>
      <c r="D54" s="675"/>
    </row>
    <row r="55" spans="1:4" s="215" customFormat="1" ht="12" customHeight="1" x14ac:dyDescent="0.2">
      <c r="A55" s="214" t="s">
        <v>113</v>
      </c>
      <c r="B55" s="24" t="s">
        <v>114</v>
      </c>
      <c r="C55" s="454"/>
      <c r="D55" s="654"/>
    </row>
    <row r="56" spans="1:4" s="215" customFormat="1" ht="12" customHeight="1" x14ac:dyDescent="0.2">
      <c r="A56" s="214" t="s">
        <v>115</v>
      </c>
      <c r="B56" s="24" t="s">
        <v>116</v>
      </c>
      <c r="C56" s="454"/>
      <c r="D56" s="654">
        <f>SUM('8.1.1. sz. mell '!D56)</f>
        <v>0</v>
      </c>
    </row>
    <row r="57" spans="1:4" s="215" customFormat="1" ht="12" customHeight="1" thickBot="1" x14ac:dyDescent="0.25">
      <c r="A57" s="216" t="s">
        <v>117</v>
      </c>
      <c r="B57" s="27" t="s">
        <v>118</v>
      </c>
      <c r="C57" s="455"/>
      <c r="D57" s="673"/>
    </row>
    <row r="58" spans="1:4" s="215" customFormat="1" ht="12" customHeight="1" thickBot="1" x14ac:dyDescent="0.25">
      <c r="A58" s="44" t="s">
        <v>119</v>
      </c>
      <c r="B58" s="28" t="s">
        <v>120</v>
      </c>
      <c r="C58" s="240">
        <f>SUM(C59:C61)</f>
        <v>0</v>
      </c>
      <c r="D58" s="464">
        <f>SUM(D59:D61)</f>
        <v>0</v>
      </c>
    </row>
    <row r="59" spans="1:4" s="215" customFormat="1" ht="12" customHeight="1" x14ac:dyDescent="0.2">
      <c r="A59" s="212" t="s">
        <v>121</v>
      </c>
      <c r="B59" s="21" t="s">
        <v>122</v>
      </c>
      <c r="C59" s="457"/>
      <c r="D59" s="675"/>
    </row>
    <row r="60" spans="1:4" s="215" customFormat="1" ht="12" customHeight="1" x14ac:dyDescent="0.2">
      <c r="A60" s="214" t="s">
        <v>123</v>
      </c>
      <c r="B60" s="24" t="s">
        <v>124</v>
      </c>
      <c r="C60" s="457"/>
      <c r="D60" s="654"/>
    </row>
    <row r="61" spans="1:4" s="215" customFormat="1" ht="12" customHeight="1" x14ac:dyDescent="0.2">
      <c r="A61" s="214" t="s">
        <v>125</v>
      </c>
      <c r="B61" s="24" t="s">
        <v>126</v>
      </c>
      <c r="C61" s="457"/>
      <c r="D61" s="654">
        <f>SUM('8.1.1. sz. mell '!D61)</f>
        <v>0</v>
      </c>
    </row>
    <row r="62" spans="1:4" s="215" customFormat="1" ht="12" customHeight="1" thickBot="1" x14ac:dyDescent="0.25">
      <c r="A62" s="216" t="s">
        <v>127</v>
      </c>
      <c r="B62" s="27" t="s">
        <v>128</v>
      </c>
      <c r="C62" s="457"/>
      <c r="D62" s="673"/>
    </row>
    <row r="63" spans="1:4" s="215" customFormat="1" ht="12" customHeight="1" thickBot="1" x14ac:dyDescent="0.25">
      <c r="A63" s="44" t="s">
        <v>129</v>
      </c>
      <c r="B63" s="17" t="s">
        <v>130</v>
      </c>
      <c r="C63" s="240">
        <f>+C8+C15+C22+C29+C36+C47+C53+C58</f>
        <v>111419000</v>
      </c>
      <c r="D63" s="464">
        <f>+D8+D15+D22+D29+D36+D47+D53+D58</f>
        <v>235679323</v>
      </c>
    </row>
    <row r="64" spans="1:4" s="215" customFormat="1" ht="12" customHeight="1" thickBot="1" x14ac:dyDescent="0.2">
      <c r="A64" s="217" t="s">
        <v>379</v>
      </c>
      <c r="B64" s="28" t="s">
        <v>132</v>
      </c>
      <c r="C64" s="240">
        <f>SUM(C65:C67)</f>
        <v>0</v>
      </c>
      <c r="D64" s="676"/>
    </row>
    <row r="65" spans="1:4" s="215" customFormat="1" ht="12" customHeight="1" x14ac:dyDescent="0.2">
      <c r="A65" s="212" t="s">
        <v>133</v>
      </c>
      <c r="B65" s="21" t="s">
        <v>134</v>
      </c>
      <c r="C65" s="457"/>
      <c r="D65" s="675"/>
    </row>
    <row r="66" spans="1:4" s="215" customFormat="1" ht="12" customHeight="1" x14ac:dyDescent="0.2">
      <c r="A66" s="214" t="s">
        <v>135</v>
      </c>
      <c r="B66" s="24" t="s">
        <v>136</v>
      </c>
      <c r="C66" s="457"/>
      <c r="D66" s="654"/>
    </row>
    <row r="67" spans="1:4" s="215" customFormat="1" ht="12" customHeight="1" thickBot="1" x14ac:dyDescent="0.25">
      <c r="A67" s="216" t="s">
        <v>137</v>
      </c>
      <c r="B67" s="31" t="s">
        <v>138</v>
      </c>
      <c r="C67" s="457"/>
      <c r="D67" s="673"/>
    </row>
    <row r="68" spans="1:4" s="215" customFormat="1" ht="12" customHeight="1" thickBot="1" x14ac:dyDescent="0.2">
      <c r="A68" s="217" t="s">
        <v>139</v>
      </c>
      <c r="B68" s="28" t="s">
        <v>140</v>
      </c>
      <c r="C68" s="240">
        <f>SUM(C69:C72)</f>
        <v>0</v>
      </c>
      <c r="D68" s="676"/>
    </row>
    <row r="69" spans="1:4" s="215" customFormat="1" ht="12" customHeight="1" x14ac:dyDescent="0.2">
      <c r="A69" s="212" t="s">
        <v>141</v>
      </c>
      <c r="B69" s="21" t="s">
        <v>142</v>
      </c>
      <c r="C69" s="457"/>
      <c r="D69" s="675"/>
    </row>
    <row r="70" spans="1:4" s="215" customFormat="1" ht="12" customHeight="1" x14ac:dyDescent="0.2">
      <c r="A70" s="214" t="s">
        <v>143</v>
      </c>
      <c r="B70" s="24" t="s">
        <v>144</v>
      </c>
      <c r="C70" s="457"/>
      <c r="D70" s="654"/>
    </row>
    <row r="71" spans="1:4" s="215" customFormat="1" ht="12" customHeight="1" x14ac:dyDescent="0.2">
      <c r="A71" s="214" t="s">
        <v>145</v>
      </c>
      <c r="B71" s="24" t="s">
        <v>146</v>
      </c>
      <c r="C71" s="457"/>
      <c r="D71" s="654"/>
    </row>
    <row r="72" spans="1:4" s="215" customFormat="1" ht="12" customHeight="1" thickBot="1" x14ac:dyDescent="0.25">
      <c r="A72" s="216" t="s">
        <v>147</v>
      </c>
      <c r="B72" s="27" t="s">
        <v>148</v>
      </c>
      <c r="C72" s="457"/>
      <c r="D72" s="673"/>
    </row>
    <row r="73" spans="1:4" s="215" customFormat="1" ht="12" customHeight="1" thickBot="1" x14ac:dyDescent="0.2">
      <c r="A73" s="217" t="s">
        <v>149</v>
      </c>
      <c r="B73" s="28" t="s">
        <v>150</v>
      </c>
      <c r="C73" s="240">
        <f>SUM(C74:C75)</f>
        <v>50900000</v>
      </c>
      <c r="D73" s="464">
        <f>SUM(D74:D75)</f>
        <v>44489853</v>
      </c>
    </row>
    <row r="74" spans="1:4" s="215" customFormat="1" ht="12" customHeight="1" x14ac:dyDescent="0.2">
      <c r="A74" s="212" t="s">
        <v>151</v>
      </c>
      <c r="B74" s="21" t="s">
        <v>152</v>
      </c>
      <c r="C74" s="675">
        <f>SUM('8.1.1. sz. mell '!C74)</f>
        <v>50900000</v>
      </c>
      <c r="D74" s="675">
        <f>SUM('8.1.1. sz. mell '!D74)</f>
        <v>44489853</v>
      </c>
    </row>
    <row r="75" spans="1:4" s="215" customFormat="1" ht="12" customHeight="1" thickBot="1" x14ac:dyDescent="0.25">
      <c r="A75" s="216" t="s">
        <v>153</v>
      </c>
      <c r="B75" s="27" t="s">
        <v>154</v>
      </c>
      <c r="C75" s="457"/>
      <c r="D75" s="673"/>
    </row>
    <row r="76" spans="1:4" s="213" customFormat="1" ht="12" customHeight="1" thickBot="1" x14ac:dyDescent="0.2">
      <c r="A76" s="217" t="s">
        <v>155</v>
      </c>
      <c r="B76" s="28" t="s">
        <v>156</v>
      </c>
      <c r="C76" s="240">
        <f>SUM(C77:C79)</f>
        <v>0</v>
      </c>
      <c r="D76" s="676">
        <f>SUM(D77:D79)</f>
        <v>0</v>
      </c>
    </row>
    <row r="77" spans="1:4" s="215" customFormat="1" ht="12" customHeight="1" x14ac:dyDescent="0.2">
      <c r="A77" s="212" t="s">
        <v>157</v>
      </c>
      <c r="B77" s="21" t="s">
        <v>158</v>
      </c>
      <c r="C77" s="457"/>
      <c r="D77" s="675"/>
    </row>
    <row r="78" spans="1:4" s="215" customFormat="1" ht="12" customHeight="1" x14ac:dyDescent="0.2">
      <c r="A78" s="214" t="s">
        <v>159</v>
      </c>
      <c r="B78" s="24" t="s">
        <v>160</v>
      </c>
      <c r="C78" s="457"/>
      <c r="D78" s="654"/>
    </row>
    <row r="79" spans="1:4" s="215" customFormat="1" ht="12" customHeight="1" thickBot="1" x14ac:dyDescent="0.25">
      <c r="A79" s="216" t="s">
        <v>161</v>
      </c>
      <c r="B79" s="27" t="s">
        <v>162</v>
      </c>
      <c r="C79" s="457"/>
      <c r="D79" s="673"/>
    </row>
    <row r="80" spans="1:4" s="215" customFormat="1" ht="12" customHeight="1" thickBot="1" x14ac:dyDescent="0.2">
      <c r="A80" s="217" t="s">
        <v>163</v>
      </c>
      <c r="B80" s="28" t="s">
        <v>164</v>
      </c>
      <c r="C80" s="240">
        <f>SUM(C81:C84)</f>
        <v>0</v>
      </c>
      <c r="D80" s="676"/>
    </row>
    <row r="81" spans="1:4" s="215" customFormat="1" ht="12" customHeight="1" x14ac:dyDescent="0.2">
      <c r="A81" s="218" t="s">
        <v>165</v>
      </c>
      <c r="B81" s="21" t="s">
        <v>166</v>
      </c>
      <c r="C81" s="457"/>
      <c r="D81" s="675"/>
    </row>
    <row r="82" spans="1:4" s="215" customFormat="1" ht="12" customHeight="1" x14ac:dyDescent="0.2">
      <c r="A82" s="219" t="s">
        <v>167</v>
      </c>
      <c r="B82" s="24" t="s">
        <v>168</v>
      </c>
      <c r="C82" s="457"/>
      <c r="D82" s="654"/>
    </row>
    <row r="83" spans="1:4" s="215" customFormat="1" ht="12" customHeight="1" x14ac:dyDescent="0.2">
      <c r="A83" s="219" t="s">
        <v>169</v>
      </c>
      <c r="B83" s="24" t="s">
        <v>170</v>
      </c>
      <c r="C83" s="457"/>
      <c r="D83" s="654"/>
    </row>
    <row r="84" spans="1:4" s="213" customFormat="1" ht="12" customHeight="1" thickBot="1" x14ac:dyDescent="0.25">
      <c r="A84" s="220" t="s">
        <v>171</v>
      </c>
      <c r="B84" s="27" t="s">
        <v>172</v>
      </c>
      <c r="C84" s="457"/>
      <c r="D84" s="673"/>
    </row>
    <row r="85" spans="1:4" s="213" customFormat="1" ht="12" customHeight="1" thickBot="1" x14ac:dyDescent="0.2">
      <c r="A85" s="217" t="s">
        <v>173</v>
      </c>
      <c r="B85" s="28" t="s">
        <v>174</v>
      </c>
      <c r="C85" s="458"/>
      <c r="D85" s="674"/>
    </row>
    <row r="86" spans="1:4" s="213" customFormat="1" ht="12" customHeight="1" thickBot="1" x14ac:dyDescent="0.2">
      <c r="A86" s="669" t="s">
        <v>175</v>
      </c>
      <c r="B86" s="671" t="s">
        <v>176</v>
      </c>
      <c r="C86" s="226">
        <f>+C64+C68+C73+C76+C80+C85</f>
        <v>50900000</v>
      </c>
      <c r="D86" s="464">
        <f>+D64+D68+D73+D76+D80+D85</f>
        <v>44489853</v>
      </c>
    </row>
    <row r="87" spans="1:4" s="213" customFormat="1" ht="12" customHeight="1" thickBot="1" x14ac:dyDescent="0.2">
      <c r="A87" s="670" t="s">
        <v>177</v>
      </c>
      <c r="B87" s="672" t="s">
        <v>380</v>
      </c>
      <c r="C87" s="464">
        <f>+C63+C86</f>
        <v>162319000</v>
      </c>
      <c r="D87" s="464">
        <f>+D63+D86</f>
        <v>280169176</v>
      </c>
    </row>
    <row r="88" spans="1:4" s="215" customFormat="1" ht="15" customHeight="1" x14ac:dyDescent="0.2">
      <c r="A88" s="222"/>
      <c r="B88" s="223"/>
      <c r="C88" s="244"/>
    </row>
    <row r="89" spans="1:4" ht="13.5" thickBot="1" x14ac:dyDescent="0.25">
      <c r="A89" s="222"/>
      <c r="B89" s="667"/>
      <c r="C89" s="668"/>
    </row>
    <row r="90" spans="1:4" s="211" customFormat="1" ht="16.5" customHeight="1" thickBot="1" x14ac:dyDescent="0.25">
      <c r="A90" s="749"/>
      <c r="B90" s="575" t="s">
        <v>262</v>
      </c>
      <c r="C90" s="750"/>
      <c r="D90" s="655"/>
    </row>
    <row r="91" spans="1:4" s="227" customFormat="1" ht="12" customHeight="1" thickBot="1" x14ac:dyDescent="0.25">
      <c r="A91" s="626" t="s">
        <v>19</v>
      </c>
      <c r="B91" s="627" t="s">
        <v>183</v>
      </c>
      <c r="C91" s="747">
        <f>SUM(C92:C96)</f>
        <v>112167000</v>
      </c>
      <c r="D91" s="748">
        <f>SUM(D92:D96)</f>
        <v>113988156</v>
      </c>
    </row>
    <row r="92" spans="1:4" ht="12" customHeight="1" x14ac:dyDescent="0.2">
      <c r="A92" s="228" t="s">
        <v>23</v>
      </c>
      <c r="B92" s="467" t="s">
        <v>184</v>
      </c>
      <c r="C92" s="472">
        <f>('8.1.1. sz. mell '!C92)</f>
        <v>30237000</v>
      </c>
      <c r="D92" s="652">
        <f>SUM('8.1.1. sz. mell '!D92)</f>
        <v>30850642</v>
      </c>
    </row>
    <row r="93" spans="1:4" ht="12" customHeight="1" x14ac:dyDescent="0.2">
      <c r="A93" s="214" t="s">
        <v>25</v>
      </c>
      <c r="B93" s="468" t="s">
        <v>185</v>
      </c>
      <c r="C93" s="472">
        <f>('8.1.1. sz. mell '!C93)</f>
        <v>6806000</v>
      </c>
      <c r="D93" s="649">
        <f>SUM('8.1.1. sz. mell '!D93)</f>
        <v>6806000</v>
      </c>
    </row>
    <row r="94" spans="1:4" ht="12" customHeight="1" x14ac:dyDescent="0.2">
      <c r="A94" s="214" t="s">
        <v>27</v>
      </c>
      <c r="B94" s="468" t="s">
        <v>186</v>
      </c>
      <c r="C94" s="472">
        <f>('8.1.1. sz. mell '!C94)+'8.1.2. sz. mell  '!C94</f>
        <v>47136000</v>
      </c>
      <c r="D94" s="649">
        <f>SUM('8.1.1. sz. mell '!D94)+('8.1.2. sz. mell  '!D94)</f>
        <v>48260662</v>
      </c>
    </row>
    <row r="95" spans="1:4" ht="12" customHeight="1" x14ac:dyDescent="0.2">
      <c r="A95" s="214" t="s">
        <v>29</v>
      </c>
      <c r="B95" s="469" t="s">
        <v>187</v>
      </c>
      <c r="C95" s="472">
        <f>('8.1.1. sz. mell '!C95)</f>
        <v>2155000</v>
      </c>
      <c r="D95" s="649">
        <f>SUM('8.1.1. sz. mell '!D95)</f>
        <v>1327000</v>
      </c>
    </row>
    <row r="96" spans="1:4" ht="12" customHeight="1" x14ac:dyDescent="0.2">
      <c r="A96" s="214" t="s">
        <v>188</v>
      </c>
      <c r="B96" s="51" t="s">
        <v>189</v>
      </c>
      <c r="C96" s="472">
        <f>('8.1.1. sz. mell '!C96)</f>
        <v>25833000</v>
      </c>
      <c r="D96" s="649">
        <f>SUM('8.1.1. sz. mell '!D96)</f>
        <v>26743852</v>
      </c>
    </row>
    <row r="97" spans="1:4" ht="12" customHeight="1" x14ac:dyDescent="0.2">
      <c r="A97" s="214" t="s">
        <v>33</v>
      </c>
      <c r="B97" s="468" t="s">
        <v>190</v>
      </c>
      <c r="C97" s="472">
        <f>('8.1.1. sz. mell '!C97)</f>
        <v>0</v>
      </c>
      <c r="D97" s="649"/>
    </row>
    <row r="98" spans="1:4" ht="12" customHeight="1" x14ac:dyDescent="0.2">
      <c r="A98" s="214" t="s">
        <v>191</v>
      </c>
      <c r="B98" s="663" t="s">
        <v>192</v>
      </c>
      <c r="C98" s="472">
        <f>('8.1.1. sz. mell '!C98)</f>
        <v>0</v>
      </c>
      <c r="D98" s="649"/>
    </row>
    <row r="99" spans="1:4" ht="12" customHeight="1" x14ac:dyDescent="0.2">
      <c r="A99" s="214" t="s">
        <v>193</v>
      </c>
      <c r="B99" s="664" t="s">
        <v>194</v>
      </c>
      <c r="C99" s="472">
        <f>('8.1.1. sz. mell '!C99)</f>
        <v>0</v>
      </c>
      <c r="D99" s="649"/>
    </row>
    <row r="100" spans="1:4" ht="12" customHeight="1" x14ac:dyDescent="0.2">
      <c r="A100" s="214" t="s">
        <v>195</v>
      </c>
      <c r="B100" s="664" t="s">
        <v>196</v>
      </c>
      <c r="C100" s="472">
        <f>('8.1.1. sz. mell '!C100)</f>
        <v>0</v>
      </c>
      <c r="D100" s="649"/>
    </row>
    <row r="101" spans="1:4" ht="12" customHeight="1" x14ac:dyDescent="0.2">
      <c r="A101" s="214" t="s">
        <v>197</v>
      </c>
      <c r="B101" s="663" t="s">
        <v>198</v>
      </c>
      <c r="C101" s="472">
        <f>('8.1.1. sz. mell '!C101)</f>
        <v>24320000</v>
      </c>
      <c r="D101" s="649">
        <f>SUM('8.1.1. sz. mell '!D101)</f>
        <v>24335400</v>
      </c>
    </row>
    <row r="102" spans="1:4" ht="12" customHeight="1" x14ac:dyDescent="0.2">
      <c r="A102" s="214" t="s">
        <v>199</v>
      </c>
      <c r="B102" s="663" t="s">
        <v>200</v>
      </c>
      <c r="C102" s="471"/>
      <c r="D102" s="649"/>
    </row>
    <row r="103" spans="1:4" ht="12" customHeight="1" x14ac:dyDescent="0.2">
      <c r="A103" s="214" t="s">
        <v>201</v>
      </c>
      <c r="B103" s="664" t="s">
        <v>202</v>
      </c>
      <c r="C103" s="471"/>
      <c r="D103" s="649"/>
    </row>
    <row r="104" spans="1:4" ht="12" customHeight="1" x14ac:dyDescent="0.2">
      <c r="A104" s="229" t="s">
        <v>203</v>
      </c>
      <c r="B104" s="665" t="s">
        <v>204</v>
      </c>
      <c r="C104" s="471"/>
      <c r="D104" s="649"/>
    </row>
    <row r="105" spans="1:4" ht="12" customHeight="1" x14ac:dyDescent="0.2">
      <c r="A105" s="214" t="s">
        <v>205</v>
      </c>
      <c r="B105" s="665" t="s">
        <v>206</v>
      </c>
      <c r="C105" s="471"/>
      <c r="D105" s="649"/>
    </row>
    <row r="106" spans="1:4" ht="12" customHeight="1" thickBot="1" x14ac:dyDescent="0.25">
      <c r="A106" s="230" t="s">
        <v>207</v>
      </c>
      <c r="B106" s="57" t="s">
        <v>208</v>
      </c>
      <c r="C106" s="659">
        <f>SUM('8.1.1. sz. mell '!C106)</f>
        <v>1500000</v>
      </c>
      <c r="D106" s="659">
        <f>SUM('8.1.1. sz. mell '!D106)</f>
        <v>2395000</v>
      </c>
    </row>
    <row r="107" spans="1:4" ht="12" customHeight="1" thickBot="1" x14ac:dyDescent="0.25">
      <c r="A107" s="44" t="s">
        <v>20</v>
      </c>
      <c r="B107" s="59" t="s">
        <v>209</v>
      </c>
      <c r="C107" s="240">
        <f>+C108+C110+C112</f>
        <v>43324000</v>
      </c>
      <c r="D107" s="666">
        <f>+D108+D110+D112</f>
        <v>159353584</v>
      </c>
    </row>
    <row r="108" spans="1:4" ht="12" customHeight="1" x14ac:dyDescent="0.2">
      <c r="A108" s="212" t="s">
        <v>36</v>
      </c>
      <c r="B108" s="49" t="s">
        <v>210</v>
      </c>
      <c r="C108" s="652">
        <f>SUM('8.1.1. sz. mell '!C108)</f>
        <v>22664000</v>
      </c>
      <c r="D108" s="652">
        <f>SUM('8.1.1. sz. mell '!D108)</f>
        <v>138897584</v>
      </c>
    </row>
    <row r="109" spans="1:4" ht="12" customHeight="1" x14ac:dyDescent="0.2">
      <c r="A109" s="212" t="s">
        <v>38</v>
      </c>
      <c r="B109" s="60" t="s">
        <v>211</v>
      </c>
      <c r="C109" s="457"/>
      <c r="D109" s="649"/>
    </row>
    <row r="110" spans="1:4" ht="12" customHeight="1" x14ac:dyDescent="0.2">
      <c r="A110" s="212" t="s">
        <v>40</v>
      </c>
      <c r="B110" s="60" t="s">
        <v>212</v>
      </c>
      <c r="C110" s="649">
        <f>SUM('8.1.1. sz. mell '!C110)</f>
        <v>20660000</v>
      </c>
      <c r="D110" s="649">
        <f>SUM('8.1.1. sz. mell '!D110)</f>
        <v>20456000</v>
      </c>
    </row>
    <row r="111" spans="1:4" ht="12" customHeight="1" x14ac:dyDescent="0.2">
      <c r="A111" s="212" t="s">
        <v>42</v>
      </c>
      <c r="B111" s="60" t="s">
        <v>213</v>
      </c>
      <c r="C111" s="457"/>
      <c r="D111" s="649"/>
    </row>
    <row r="112" spans="1:4" ht="12" customHeight="1" x14ac:dyDescent="0.2">
      <c r="A112" s="212" t="s">
        <v>44</v>
      </c>
      <c r="B112" s="61" t="s">
        <v>214</v>
      </c>
      <c r="C112" s="457"/>
      <c r="D112" s="649"/>
    </row>
    <row r="113" spans="1:4" ht="12" customHeight="1" x14ac:dyDescent="0.2">
      <c r="A113" s="212" t="s">
        <v>46</v>
      </c>
      <c r="B113" s="62" t="s">
        <v>215</v>
      </c>
      <c r="C113" s="457"/>
      <c r="D113" s="649"/>
    </row>
    <row r="114" spans="1:4" ht="12" customHeight="1" x14ac:dyDescent="0.2">
      <c r="A114" s="212" t="s">
        <v>216</v>
      </c>
      <c r="B114" s="63" t="s">
        <v>217</v>
      </c>
      <c r="C114" s="457"/>
      <c r="D114" s="649"/>
    </row>
    <row r="115" spans="1:4" ht="12" customHeight="1" x14ac:dyDescent="0.2">
      <c r="A115" s="212" t="s">
        <v>218</v>
      </c>
      <c r="B115" s="53" t="s">
        <v>196</v>
      </c>
      <c r="C115" s="457"/>
      <c r="D115" s="649"/>
    </row>
    <row r="116" spans="1:4" ht="12" customHeight="1" x14ac:dyDescent="0.2">
      <c r="A116" s="212" t="s">
        <v>219</v>
      </c>
      <c r="B116" s="53" t="s">
        <v>220</v>
      </c>
      <c r="C116" s="457"/>
      <c r="D116" s="649"/>
    </row>
    <row r="117" spans="1:4" ht="12" customHeight="1" x14ac:dyDescent="0.2">
      <c r="A117" s="212" t="s">
        <v>221</v>
      </c>
      <c r="B117" s="53" t="s">
        <v>222</v>
      </c>
      <c r="C117" s="457"/>
      <c r="D117" s="649"/>
    </row>
    <row r="118" spans="1:4" ht="12" customHeight="1" x14ac:dyDescent="0.2">
      <c r="A118" s="212" t="s">
        <v>223</v>
      </c>
      <c r="B118" s="53" t="s">
        <v>202</v>
      </c>
      <c r="C118" s="457"/>
      <c r="D118" s="649"/>
    </row>
    <row r="119" spans="1:4" ht="12" customHeight="1" x14ac:dyDescent="0.2">
      <c r="A119" s="212" t="s">
        <v>224</v>
      </c>
      <c r="B119" s="53" t="s">
        <v>225</v>
      </c>
      <c r="C119" s="457"/>
      <c r="D119" s="649"/>
    </row>
    <row r="120" spans="1:4" ht="12" customHeight="1" thickBot="1" x14ac:dyDescent="0.25">
      <c r="A120" s="229" t="s">
        <v>226</v>
      </c>
      <c r="B120" s="53" t="s">
        <v>227</v>
      </c>
      <c r="C120" s="457"/>
      <c r="D120" s="659"/>
    </row>
    <row r="121" spans="1:4" ht="12" customHeight="1" thickBot="1" x14ac:dyDescent="0.25">
      <c r="A121" s="44" t="s">
        <v>21</v>
      </c>
      <c r="B121" s="17" t="s">
        <v>228</v>
      </c>
      <c r="C121" s="240">
        <f>+C122+C123</f>
        <v>4138000</v>
      </c>
      <c r="D121" s="678">
        <f>SUM('8.1.1. sz. mell '!D121)</f>
        <v>4138000</v>
      </c>
    </row>
    <row r="122" spans="1:4" ht="12" customHeight="1" x14ac:dyDescent="0.2">
      <c r="A122" s="212" t="s">
        <v>49</v>
      </c>
      <c r="B122" s="64" t="s">
        <v>229</v>
      </c>
      <c r="C122" s="652">
        <f>SUM('8.1.1. sz. mell '!C122)</f>
        <v>4138000</v>
      </c>
      <c r="D122" s="652">
        <f>SUM('8.1.1. sz. mell '!D122)</f>
        <v>4138000</v>
      </c>
    </row>
    <row r="123" spans="1:4" ht="12" customHeight="1" thickBot="1" x14ac:dyDescent="0.25">
      <c r="A123" s="216" t="s">
        <v>51</v>
      </c>
      <c r="B123" s="60" t="s">
        <v>230</v>
      </c>
      <c r="C123" s="470"/>
      <c r="D123" s="659"/>
    </row>
    <row r="124" spans="1:4" ht="12" customHeight="1" thickBot="1" x14ac:dyDescent="0.25">
      <c r="A124" s="44" t="s">
        <v>231</v>
      </c>
      <c r="B124" s="238" t="s">
        <v>232</v>
      </c>
      <c r="C124" s="464">
        <f>+C91+C107+C121</f>
        <v>159629000</v>
      </c>
      <c r="D124" s="666">
        <f>+D91+D107+D121</f>
        <v>277479740</v>
      </c>
    </row>
    <row r="125" spans="1:4" ht="12" customHeight="1" thickBot="1" x14ac:dyDescent="0.25">
      <c r="A125" s="44" t="s">
        <v>75</v>
      </c>
      <c r="B125" s="238" t="s">
        <v>233</v>
      </c>
      <c r="C125" s="464">
        <f>+C126+C127+C128</f>
        <v>0</v>
      </c>
      <c r="D125" s="678"/>
    </row>
    <row r="126" spans="1:4" s="227" customFormat="1" ht="12" customHeight="1" x14ac:dyDescent="0.2">
      <c r="A126" s="212" t="s">
        <v>77</v>
      </c>
      <c r="B126" s="679" t="s">
        <v>234</v>
      </c>
      <c r="C126" s="472"/>
      <c r="D126" s="652"/>
    </row>
    <row r="127" spans="1:4" ht="12" customHeight="1" x14ac:dyDescent="0.2">
      <c r="A127" s="212" t="s">
        <v>79</v>
      </c>
      <c r="B127" s="679" t="s">
        <v>235</v>
      </c>
      <c r="C127" s="471"/>
      <c r="D127" s="649"/>
    </row>
    <row r="128" spans="1:4" ht="12" customHeight="1" thickBot="1" x14ac:dyDescent="0.25">
      <c r="A128" s="229" t="s">
        <v>81</v>
      </c>
      <c r="B128" s="561" t="s">
        <v>236</v>
      </c>
      <c r="C128" s="476"/>
      <c r="D128" s="659"/>
    </row>
    <row r="129" spans="1:10" ht="12" customHeight="1" thickBot="1" x14ac:dyDescent="0.25">
      <c r="A129" s="44" t="s">
        <v>97</v>
      </c>
      <c r="B129" s="238" t="s">
        <v>237</v>
      </c>
      <c r="C129" s="464">
        <f>+C130+C131+C132+C133</f>
        <v>0</v>
      </c>
      <c r="D129" s="678"/>
    </row>
    <row r="130" spans="1:10" ht="12" customHeight="1" x14ac:dyDescent="0.2">
      <c r="A130" s="212" t="s">
        <v>99</v>
      </c>
      <c r="B130" s="679" t="s">
        <v>238</v>
      </c>
      <c r="C130" s="472"/>
      <c r="D130" s="652"/>
    </row>
    <row r="131" spans="1:10" ht="12" customHeight="1" x14ac:dyDescent="0.2">
      <c r="A131" s="212" t="s">
        <v>101</v>
      </c>
      <c r="B131" s="679" t="s">
        <v>239</v>
      </c>
      <c r="C131" s="471"/>
      <c r="D131" s="649"/>
    </row>
    <row r="132" spans="1:10" ht="12" customHeight="1" x14ac:dyDescent="0.2">
      <c r="A132" s="212" t="s">
        <v>103</v>
      </c>
      <c r="B132" s="679" t="s">
        <v>240</v>
      </c>
      <c r="C132" s="471"/>
      <c r="D132" s="649"/>
    </row>
    <row r="133" spans="1:10" s="227" customFormat="1" ht="12" customHeight="1" thickBot="1" x14ac:dyDescent="0.25">
      <c r="A133" s="229" t="s">
        <v>105</v>
      </c>
      <c r="B133" s="561" t="s">
        <v>241</v>
      </c>
      <c r="C133" s="476"/>
      <c r="D133" s="659"/>
    </row>
    <row r="134" spans="1:10" ht="12" customHeight="1" thickBot="1" x14ac:dyDescent="0.25">
      <c r="A134" s="44" t="s">
        <v>242</v>
      </c>
      <c r="B134" s="238" t="s">
        <v>243</v>
      </c>
      <c r="C134" s="464">
        <f>+C135+C136+C137+C138</f>
        <v>2690000</v>
      </c>
      <c r="D134" s="678">
        <f>SUM('8.1.1. sz. mell '!D134)</f>
        <v>2689436</v>
      </c>
      <c r="J134" s="231"/>
    </row>
    <row r="135" spans="1:10" x14ac:dyDescent="0.2">
      <c r="A135" s="212" t="s">
        <v>111</v>
      </c>
      <c r="B135" s="679" t="s">
        <v>244</v>
      </c>
      <c r="C135" s="472"/>
      <c r="D135" s="652"/>
    </row>
    <row r="136" spans="1:10" ht="12" customHeight="1" x14ac:dyDescent="0.2">
      <c r="A136" s="212" t="s">
        <v>113</v>
      </c>
      <c r="B136" s="679" t="s">
        <v>245</v>
      </c>
      <c r="C136" s="649">
        <f>SUM('8.1.1. sz. mell '!C136)</f>
        <v>2690000</v>
      </c>
      <c r="D136" s="649">
        <f>SUM('8.1.1. sz. mell '!D136)</f>
        <v>2689436</v>
      </c>
    </row>
    <row r="137" spans="1:10" s="227" customFormat="1" ht="12" customHeight="1" x14ac:dyDescent="0.2">
      <c r="A137" s="212" t="s">
        <v>115</v>
      </c>
      <c r="B137" s="679" t="s">
        <v>246</v>
      </c>
      <c r="C137" s="471"/>
      <c r="D137" s="649"/>
    </row>
    <row r="138" spans="1:10" s="227" customFormat="1" ht="12" customHeight="1" thickBot="1" x14ac:dyDescent="0.25">
      <c r="A138" s="229" t="s">
        <v>117</v>
      </c>
      <c r="B138" s="561" t="s">
        <v>247</v>
      </c>
      <c r="C138" s="476"/>
      <c r="D138" s="659"/>
    </row>
    <row r="139" spans="1:10" s="227" customFormat="1" ht="12" customHeight="1" thickBot="1" x14ac:dyDescent="0.25">
      <c r="A139" s="44" t="s">
        <v>119</v>
      </c>
      <c r="B139" s="238" t="s">
        <v>248</v>
      </c>
      <c r="C139" s="645"/>
      <c r="D139" s="678"/>
    </row>
    <row r="140" spans="1:10" s="227" customFormat="1" ht="12" customHeight="1" x14ac:dyDescent="0.2">
      <c r="A140" s="212" t="s">
        <v>121</v>
      </c>
      <c r="B140" s="679" t="s">
        <v>249</v>
      </c>
      <c r="C140" s="472"/>
      <c r="D140" s="652"/>
    </row>
    <row r="141" spans="1:10" s="227" customFormat="1" ht="12" customHeight="1" x14ac:dyDescent="0.2">
      <c r="A141" s="212" t="s">
        <v>123</v>
      </c>
      <c r="B141" s="679" t="s">
        <v>250</v>
      </c>
      <c r="C141" s="471"/>
      <c r="D141" s="649"/>
    </row>
    <row r="142" spans="1:10" s="227" customFormat="1" ht="12" customHeight="1" thickBot="1" x14ac:dyDescent="0.25">
      <c r="A142" s="229" t="s">
        <v>125</v>
      </c>
      <c r="B142" s="561" t="s">
        <v>251</v>
      </c>
      <c r="C142" s="471"/>
      <c r="D142" s="649"/>
    </row>
    <row r="143" spans="1:10" s="233" customFormat="1" ht="12.75" customHeight="1" thickBot="1" x14ac:dyDescent="0.25">
      <c r="A143" s="232" t="s">
        <v>129</v>
      </c>
      <c r="B143" s="17" t="s">
        <v>381</v>
      </c>
      <c r="C143" s="681"/>
      <c r="D143" s="659"/>
    </row>
    <row r="144" spans="1:10" ht="12" customHeight="1" thickBot="1" x14ac:dyDescent="0.25">
      <c r="A144" s="44" t="s">
        <v>254</v>
      </c>
      <c r="B144" s="238" t="s">
        <v>253</v>
      </c>
      <c r="C144" s="631">
        <f>+C125+C129+C134+C139</f>
        <v>2690000</v>
      </c>
      <c r="D144" s="678">
        <f>SUM('8.1.1. sz. mell '!D144)</f>
        <v>2689436</v>
      </c>
    </row>
    <row r="145" spans="1:4" ht="15" customHeight="1" thickBot="1" x14ac:dyDescent="0.25">
      <c r="A145" s="234" t="s">
        <v>273</v>
      </c>
      <c r="B145" s="70" t="s">
        <v>255</v>
      </c>
      <c r="C145" s="653">
        <f>+C124+C144</f>
        <v>162319000</v>
      </c>
      <c r="D145" s="682">
        <f>+D124+D144</f>
        <v>280169176</v>
      </c>
    </row>
    <row r="146" spans="1:4" ht="13.5" thickBot="1" x14ac:dyDescent="0.25">
      <c r="C146" s="661"/>
      <c r="D146" s="683"/>
    </row>
    <row r="147" spans="1:4" ht="15" customHeight="1" thickBot="1" x14ac:dyDescent="0.25">
      <c r="A147" s="235" t="s">
        <v>382</v>
      </c>
      <c r="B147" s="236"/>
      <c r="C147" s="611">
        <v>5</v>
      </c>
      <c r="D147" s="684">
        <f>SUM('8.1.1. sz. mell '!D147)</f>
        <v>5</v>
      </c>
    </row>
    <row r="148" spans="1:4" ht="14.25" customHeight="1" thickBot="1" x14ac:dyDescent="0.25">
      <c r="A148" s="235" t="s">
        <v>383</v>
      </c>
      <c r="B148" s="236"/>
      <c r="C148" s="611">
        <v>8</v>
      </c>
      <c r="D148" s="684">
        <v>10</v>
      </c>
    </row>
    <row r="149" spans="1:4" x14ac:dyDescent="0.2">
      <c r="D149" s="662"/>
    </row>
    <row r="150" spans="1:4" x14ac:dyDescent="0.2">
      <c r="D150" s="662"/>
    </row>
  </sheetData>
  <sheetProtection selectLockedCells="1" selectUnlockedCells="1"/>
  <mergeCells count="4">
    <mergeCell ref="A7:D7"/>
    <mergeCell ref="C4:D4"/>
    <mergeCell ref="C3:D3"/>
    <mergeCell ref="C2:D2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48"/>
  <sheetViews>
    <sheetView topLeftCell="A136" zoomScaleSheetLayoutView="85" workbookViewId="0">
      <selection activeCell="E11" sqref="E11"/>
    </sheetView>
  </sheetViews>
  <sheetFormatPr defaultRowHeight="12.75" x14ac:dyDescent="0.2"/>
  <cols>
    <col min="1" max="1" width="19.5" style="191" customWidth="1"/>
    <col min="2" max="2" width="72" style="192" customWidth="1"/>
    <col min="3" max="3" width="17.5" style="193" customWidth="1"/>
    <col min="4" max="4" width="14.33203125" style="194" customWidth="1"/>
    <col min="5" max="16384" width="9.33203125" style="194"/>
  </cols>
  <sheetData>
    <row r="1" spans="1:4" s="198" customFormat="1" ht="16.5" customHeight="1" thickBot="1" x14ac:dyDescent="0.25">
      <c r="A1" s="195"/>
      <c r="B1" s="961" t="s">
        <v>591</v>
      </c>
      <c r="C1" s="962"/>
    </row>
    <row r="2" spans="1:4" s="201" customFormat="1" ht="21" customHeight="1" thickBot="1" x14ac:dyDescent="0.25">
      <c r="A2" s="199" t="s">
        <v>263</v>
      </c>
      <c r="B2" s="200" t="s">
        <v>372</v>
      </c>
      <c r="C2" s="959" t="s">
        <v>373</v>
      </c>
      <c r="D2" s="960"/>
    </row>
    <row r="3" spans="1:4" s="201" customFormat="1" ht="16.5" thickBot="1" x14ac:dyDescent="0.25">
      <c r="A3" s="202" t="s">
        <v>374</v>
      </c>
      <c r="B3" s="203" t="s">
        <v>384</v>
      </c>
      <c r="C3" s="959">
        <v>2</v>
      </c>
      <c r="D3" s="960"/>
    </row>
    <row r="4" spans="1:4" s="205" customFormat="1" ht="15.95" customHeight="1" thickBot="1" x14ac:dyDescent="0.3">
      <c r="A4" s="204"/>
      <c r="B4" s="204"/>
      <c r="C4" s="957" t="s">
        <v>525</v>
      </c>
      <c r="D4" s="958"/>
    </row>
    <row r="5" spans="1:4" ht="26.25" thickBot="1" x14ac:dyDescent="0.25">
      <c r="A5" s="206" t="s">
        <v>376</v>
      </c>
      <c r="B5" s="237" t="s">
        <v>377</v>
      </c>
      <c r="C5" s="657" t="s">
        <v>378</v>
      </c>
      <c r="D5" s="658" t="s">
        <v>507</v>
      </c>
    </row>
    <row r="6" spans="1:4" s="211" customFormat="1" ht="12.95" customHeight="1" thickBot="1" x14ac:dyDescent="0.25">
      <c r="A6" s="613" t="s">
        <v>19</v>
      </c>
      <c r="B6" s="614" t="s">
        <v>20</v>
      </c>
      <c r="C6" s="615" t="s">
        <v>21</v>
      </c>
      <c r="D6" s="656" t="s">
        <v>231</v>
      </c>
    </row>
    <row r="7" spans="1:4" s="211" customFormat="1" ht="15.95" customHeight="1" thickBot="1" x14ac:dyDescent="0.25">
      <c r="A7" s="963" t="s">
        <v>261</v>
      </c>
      <c r="B7" s="964"/>
      <c r="C7" s="964"/>
      <c r="D7" s="655"/>
    </row>
    <row r="8" spans="1:4" s="211" customFormat="1" ht="12" customHeight="1" thickBot="1" x14ac:dyDescent="0.25">
      <c r="A8" s="242" t="s">
        <v>19</v>
      </c>
      <c r="B8" s="576" t="s">
        <v>22</v>
      </c>
      <c r="C8" s="628">
        <f>+C9+C10+C11+C12+C13+C14</f>
        <v>33158278</v>
      </c>
      <c r="D8" s="464">
        <f>+D9+D10+D11+D12+D13+D14</f>
        <v>43372920</v>
      </c>
    </row>
    <row r="9" spans="1:4" s="213" customFormat="1" ht="12" customHeight="1" x14ac:dyDescent="0.2">
      <c r="A9" s="212" t="s">
        <v>23</v>
      </c>
      <c r="B9" s="21" t="s">
        <v>24</v>
      </c>
      <c r="C9" s="831">
        <f>('1.1.sz.mell.'!C7)</f>
        <v>28115895</v>
      </c>
      <c r="D9" s="675">
        <f>SUM('1.1.sz.mell.'!D7)</f>
        <v>28115895</v>
      </c>
    </row>
    <row r="10" spans="1:4" s="215" customFormat="1" ht="12" customHeight="1" x14ac:dyDescent="0.2">
      <c r="A10" s="214" t="s">
        <v>25</v>
      </c>
      <c r="B10" s="830" t="s">
        <v>26</v>
      </c>
      <c r="C10" s="471"/>
      <c r="D10" s="654"/>
    </row>
    <row r="11" spans="1:4" s="215" customFormat="1" ht="12" customHeight="1" x14ac:dyDescent="0.2">
      <c r="A11" s="214" t="s">
        <v>27</v>
      </c>
      <c r="B11" s="830" t="s">
        <v>28</v>
      </c>
      <c r="C11" s="471">
        <v>3229783</v>
      </c>
      <c r="D11" s="471">
        <v>13160783</v>
      </c>
    </row>
    <row r="12" spans="1:4" s="215" customFormat="1" ht="12" customHeight="1" x14ac:dyDescent="0.2">
      <c r="A12" s="214" t="s">
        <v>29</v>
      </c>
      <c r="B12" s="830" t="s">
        <v>30</v>
      </c>
      <c r="C12" s="471">
        <f>('1.1.sz.mell.'!C10)</f>
        <v>1812600</v>
      </c>
      <c r="D12" s="654">
        <f>SUM('1.1.sz.mell.'!D10)</f>
        <v>1902392</v>
      </c>
    </row>
    <row r="13" spans="1:4" s="215" customFormat="1" ht="12" customHeight="1" x14ac:dyDescent="0.2">
      <c r="A13" s="214" t="s">
        <v>31</v>
      </c>
      <c r="B13" s="24" t="s">
        <v>32</v>
      </c>
      <c r="C13" s="454">
        <f>('1.1.sz.mell.'!C11)</f>
        <v>0</v>
      </c>
      <c r="D13" s="654">
        <f>SUM('1.1.sz.mell.'!D11)</f>
        <v>193850</v>
      </c>
    </row>
    <row r="14" spans="1:4" s="213" customFormat="1" ht="12" customHeight="1" thickBot="1" x14ac:dyDescent="0.25">
      <c r="A14" s="216" t="s">
        <v>33</v>
      </c>
      <c r="B14" s="27" t="s">
        <v>34</v>
      </c>
      <c r="C14" s="538"/>
      <c r="D14" s="641"/>
    </row>
    <row r="15" spans="1:4" s="213" customFormat="1" ht="12" customHeight="1" thickBot="1" x14ac:dyDescent="0.25">
      <c r="A15" s="44" t="s">
        <v>20</v>
      </c>
      <c r="B15" s="28" t="s">
        <v>35</v>
      </c>
      <c r="C15" s="240">
        <f>+C16+C17+C18+C19+C20</f>
        <v>17306100</v>
      </c>
      <c r="D15" s="464">
        <f>+D16+D17+D18+D19+D20</f>
        <v>17306100</v>
      </c>
    </row>
    <row r="16" spans="1:4" s="213" customFormat="1" ht="12" customHeight="1" x14ac:dyDescent="0.2">
      <c r="A16" s="212" t="s">
        <v>36</v>
      </c>
      <c r="B16" s="21" t="s">
        <v>37</v>
      </c>
      <c r="C16" s="454"/>
      <c r="D16" s="640"/>
    </row>
    <row r="17" spans="1:4" s="213" customFormat="1" ht="12" customHeight="1" x14ac:dyDescent="0.2">
      <c r="A17" s="214" t="s">
        <v>38</v>
      </c>
      <c r="B17" s="24" t="s">
        <v>39</v>
      </c>
      <c r="C17" s="457"/>
      <c r="D17" s="642"/>
    </row>
    <row r="18" spans="1:4" s="213" customFormat="1" ht="12" customHeight="1" x14ac:dyDescent="0.2">
      <c r="A18" s="214" t="s">
        <v>40</v>
      </c>
      <c r="B18" s="24" t="s">
        <v>41</v>
      </c>
      <c r="C18" s="457"/>
      <c r="D18" s="642"/>
    </row>
    <row r="19" spans="1:4" s="213" customFormat="1" ht="12" customHeight="1" x14ac:dyDescent="0.2">
      <c r="A19" s="214" t="s">
        <v>42</v>
      </c>
      <c r="B19" s="24" t="s">
        <v>43</v>
      </c>
      <c r="C19" s="457"/>
      <c r="D19" s="642"/>
    </row>
    <row r="20" spans="1:4" s="213" customFormat="1" ht="12" customHeight="1" x14ac:dyDescent="0.2">
      <c r="A20" s="214" t="s">
        <v>44</v>
      </c>
      <c r="B20" s="24" t="s">
        <v>45</v>
      </c>
      <c r="C20" s="649">
        <f>SUM('1.1.sz.mell.'!C18)</f>
        <v>17306100</v>
      </c>
      <c r="D20" s="649">
        <f>SUM('1.1.sz.mell.'!D18)</f>
        <v>17306100</v>
      </c>
    </row>
    <row r="21" spans="1:4" s="215" customFormat="1" ht="12" customHeight="1" thickBot="1" x14ac:dyDescent="0.25">
      <c r="A21" s="216" t="s">
        <v>46</v>
      </c>
      <c r="B21" s="27" t="s">
        <v>47</v>
      </c>
      <c r="C21" s="455"/>
      <c r="D21" s="637"/>
    </row>
    <row r="22" spans="1:4" s="215" customFormat="1" ht="12" customHeight="1" thickBot="1" x14ac:dyDescent="0.25">
      <c r="A22" s="44" t="s">
        <v>21</v>
      </c>
      <c r="B22" s="17" t="s">
        <v>48</v>
      </c>
      <c r="C22" s="240">
        <f>+C23+C24+C25+C26+C27</f>
        <v>9999000</v>
      </c>
      <c r="D22" s="773">
        <f>SUM(D23:D28)</f>
        <v>120884927</v>
      </c>
    </row>
    <row r="23" spans="1:4" s="215" customFormat="1" ht="12" customHeight="1" x14ac:dyDescent="0.2">
      <c r="A23" s="212" t="s">
        <v>49</v>
      </c>
      <c r="B23" s="21" t="s">
        <v>50</v>
      </c>
      <c r="C23" s="454"/>
      <c r="D23" s="652"/>
    </row>
    <row r="24" spans="1:4" s="213" customFormat="1" ht="12" customHeight="1" x14ac:dyDescent="0.2">
      <c r="A24" s="214" t="s">
        <v>51</v>
      </c>
      <c r="B24" s="24" t="s">
        <v>52</v>
      </c>
      <c r="C24" s="457"/>
      <c r="D24" s="642"/>
    </row>
    <row r="25" spans="1:4" s="215" customFormat="1" ht="12" customHeight="1" x14ac:dyDescent="0.2">
      <c r="A25" s="214" t="s">
        <v>53</v>
      </c>
      <c r="B25" s="24" t="s">
        <v>54</v>
      </c>
      <c r="C25" s="457"/>
      <c r="D25" s="636"/>
    </row>
    <row r="26" spans="1:4" s="215" customFormat="1" ht="12" customHeight="1" x14ac:dyDescent="0.2">
      <c r="A26" s="214" t="s">
        <v>55</v>
      </c>
      <c r="B26" s="24" t="s">
        <v>56</v>
      </c>
      <c r="C26" s="457"/>
      <c r="D26" s="636"/>
    </row>
    <row r="27" spans="1:4" s="215" customFormat="1" ht="12" customHeight="1" x14ac:dyDescent="0.2">
      <c r="A27" s="214" t="s">
        <v>57</v>
      </c>
      <c r="B27" s="24" t="s">
        <v>58</v>
      </c>
      <c r="C27" s="457">
        <f>('1.1.sz.mell.'!C25)</f>
        <v>9999000</v>
      </c>
      <c r="D27" s="457">
        <f>('1.1.sz.mell.'!D25)</f>
        <v>120884927</v>
      </c>
    </row>
    <row r="28" spans="1:4" s="215" customFormat="1" ht="12" customHeight="1" thickBot="1" x14ac:dyDescent="0.25">
      <c r="A28" s="216" t="s">
        <v>59</v>
      </c>
      <c r="B28" s="27" t="s">
        <v>60</v>
      </c>
      <c r="C28" s="455"/>
      <c r="D28" s="637"/>
    </row>
    <row r="29" spans="1:4" s="215" customFormat="1" ht="12" customHeight="1" thickBot="1" x14ac:dyDescent="0.25">
      <c r="A29" s="44" t="s">
        <v>61</v>
      </c>
      <c r="B29" s="17" t="s">
        <v>62</v>
      </c>
      <c r="C29" s="240">
        <f>+C30+C33+C34+C35</f>
        <v>37505722</v>
      </c>
      <c r="D29" s="728">
        <f>+D30+D33+D34+D35</f>
        <v>37512722</v>
      </c>
    </row>
    <row r="30" spans="1:4" s="215" customFormat="1" ht="12" customHeight="1" x14ac:dyDescent="0.2">
      <c r="A30" s="212" t="s">
        <v>63</v>
      </c>
      <c r="B30" s="21" t="s">
        <v>64</v>
      </c>
      <c r="C30" s="456">
        <f>SUM(C31:C32)</f>
        <v>4000000</v>
      </c>
      <c r="D30" s="729">
        <f>SUM(D31:D32)</f>
        <v>4000000</v>
      </c>
    </row>
    <row r="31" spans="1:4" s="215" customFormat="1" ht="12" customHeight="1" x14ac:dyDescent="0.2">
      <c r="A31" s="214" t="s">
        <v>65</v>
      </c>
      <c r="B31" s="24" t="s">
        <v>66</v>
      </c>
      <c r="C31" s="751">
        <f>SUM('1.1.sz.mell.'!C29)</f>
        <v>4000000</v>
      </c>
      <c r="D31" s="649">
        <f>SUM('1.1.sz.mell.'!D29)</f>
        <v>4000000</v>
      </c>
    </row>
    <row r="32" spans="1:4" s="215" customFormat="1" ht="12" customHeight="1" x14ac:dyDescent="0.2">
      <c r="A32" s="214" t="s">
        <v>67</v>
      </c>
      <c r="B32" s="24" t="s">
        <v>68</v>
      </c>
      <c r="C32" s="457"/>
      <c r="D32" s="636"/>
    </row>
    <row r="33" spans="1:4" s="215" customFormat="1" ht="12" customHeight="1" x14ac:dyDescent="0.2">
      <c r="A33" s="214" t="s">
        <v>69</v>
      </c>
      <c r="B33" s="24" t="s">
        <v>70</v>
      </c>
      <c r="C33" s="649">
        <f>SUM('1.1.sz.mell.'!C31)</f>
        <v>33000000</v>
      </c>
      <c r="D33" s="649">
        <f>SUM('1.1.sz.mell.'!D31)</f>
        <v>33000000</v>
      </c>
    </row>
    <row r="34" spans="1:4" s="215" customFormat="1" ht="12" customHeight="1" x14ac:dyDescent="0.2">
      <c r="A34" s="214" t="s">
        <v>71</v>
      </c>
      <c r="B34" s="24" t="s">
        <v>72</v>
      </c>
      <c r="C34" s="457"/>
      <c r="D34" s="636"/>
    </row>
    <row r="35" spans="1:4" s="215" customFormat="1" ht="12" customHeight="1" thickBot="1" x14ac:dyDescent="0.25">
      <c r="A35" s="216" t="s">
        <v>73</v>
      </c>
      <c r="B35" s="27" t="s">
        <v>74</v>
      </c>
      <c r="C35" s="649">
        <f>SUM('1.1.sz.mell.'!C33)</f>
        <v>505722</v>
      </c>
      <c r="D35" s="659">
        <f>SUM('1.1.sz.mell.'!D33)</f>
        <v>512722</v>
      </c>
    </row>
    <row r="36" spans="1:4" s="215" customFormat="1" ht="12" customHeight="1" thickBot="1" x14ac:dyDescent="0.25">
      <c r="A36" s="44" t="s">
        <v>75</v>
      </c>
      <c r="B36" s="17" t="s">
        <v>76</v>
      </c>
      <c r="C36" s="240">
        <f>SUM(C37:C46)</f>
        <v>13449900</v>
      </c>
      <c r="D36" s="464">
        <f>SUM(D37:D46)</f>
        <v>14202654</v>
      </c>
    </row>
    <row r="37" spans="1:4" s="215" customFormat="1" ht="12" customHeight="1" x14ac:dyDescent="0.2">
      <c r="A37" s="212" t="s">
        <v>77</v>
      </c>
      <c r="B37" s="21" t="s">
        <v>78</v>
      </c>
      <c r="C37" s="649">
        <f>SUM('1.1.sz.mell.'!C35)</f>
        <v>550000</v>
      </c>
      <c r="D37" s="652">
        <f>SUM('1.1.sz.mell.'!D35)</f>
        <v>550000</v>
      </c>
    </row>
    <row r="38" spans="1:4" s="215" customFormat="1" ht="12" customHeight="1" x14ac:dyDescent="0.2">
      <c r="A38" s="214" t="s">
        <v>79</v>
      </c>
      <c r="B38" s="24" t="s">
        <v>80</v>
      </c>
      <c r="C38" s="649">
        <f>SUM('1.1.sz.mell.'!C36)</f>
        <v>3725000</v>
      </c>
      <c r="D38" s="649">
        <f>SUM('1.1.sz.mell.'!D36)</f>
        <v>3725000</v>
      </c>
    </row>
    <row r="39" spans="1:4" s="215" customFormat="1" ht="12" customHeight="1" x14ac:dyDescent="0.2">
      <c r="A39" s="214" t="s">
        <v>81</v>
      </c>
      <c r="B39" s="24" t="s">
        <v>82</v>
      </c>
      <c r="C39" s="649">
        <f>SUM('1.1.sz.mell.'!C37)</f>
        <v>275000</v>
      </c>
      <c r="D39" s="649">
        <f>SUM('1.1.sz.mell.'!D37)</f>
        <v>347754</v>
      </c>
    </row>
    <row r="40" spans="1:4" s="215" customFormat="1" ht="12" customHeight="1" x14ac:dyDescent="0.2">
      <c r="A40" s="214" t="s">
        <v>83</v>
      </c>
      <c r="B40" s="24" t="s">
        <v>84</v>
      </c>
      <c r="C40" s="649">
        <f>SUM('1.1.sz.mell.'!C38)</f>
        <v>24000</v>
      </c>
      <c r="D40" s="649">
        <f>SUM('1.1.sz.mell.'!D38)</f>
        <v>24000</v>
      </c>
    </row>
    <row r="41" spans="1:4" s="215" customFormat="1" ht="12" customHeight="1" x14ac:dyDescent="0.2">
      <c r="A41" s="214" t="s">
        <v>85</v>
      </c>
      <c r="B41" s="24" t="s">
        <v>86</v>
      </c>
      <c r="C41" s="649">
        <f>SUM('1.1.sz.mell.'!C39)</f>
        <v>6959000</v>
      </c>
      <c r="D41" s="649">
        <f>SUM('1.1.sz.mell.'!D39)</f>
        <v>6959000</v>
      </c>
    </row>
    <row r="42" spans="1:4" s="215" customFormat="1" ht="12" customHeight="1" x14ac:dyDescent="0.2">
      <c r="A42" s="214" t="s">
        <v>87</v>
      </c>
      <c r="B42" s="24" t="s">
        <v>88</v>
      </c>
      <c r="C42" s="649">
        <f>SUM('1.1.sz.mell.'!C40)</f>
        <v>1911000</v>
      </c>
      <c r="D42" s="649">
        <f>SUM('1.1.sz.mell.'!D40)</f>
        <v>2591000</v>
      </c>
    </row>
    <row r="43" spans="1:4" s="215" customFormat="1" ht="12" customHeight="1" x14ac:dyDescent="0.2">
      <c r="A43" s="214" t="s">
        <v>89</v>
      </c>
      <c r="B43" s="24" t="s">
        <v>90</v>
      </c>
      <c r="C43" s="457"/>
      <c r="D43" s="649">
        <f>SUM('1.1.sz.mell.'!D41)</f>
        <v>0</v>
      </c>
    </row>
    <row r="44" spans="1:4" s="215" customFormat="1" ht="12" customHeight="1" x14ac:dyDescent="0.2">
      <c r="A44" s="214" t="s">
        <v>91</v>
      </c>
      <c r="B44" s="24" t="s">
        <v>92</v>
      </c>
      <c r="C44" s="649">
        <f>SUM('1.1.sz.mell.'!C42)</f>
        <v>5900</v>
      </c>
      <c r="D44" s="649">
        <f>('1.1.sz.mell.'!D42)</f>
        <v>5900</v>
      </c>
    </row>
    <row r="45" spans="1:4" s="215" customFormat="1" ht="12" customHeight="1" x14ac:dyDescent="0.2">
      <c r="A45" s="214" t="s">
        <v>93</v>
      </c>
      <c r="B45" s="24" t="s">
        <v>94</v>
      </c>
      <c r="C45" s="649">
        <f>('1.1.sz.mell.'!C43)</f>
        <v>0</v>
      </c>
      <c r="D45" s="649">
        <f>('1.1.sz.mell.'!D43)</f>
        <v>0</v>
      </c>
    </row>
    <row r="46" spans="1:4" s="215" customFormat="1" ht="12" customHeight="1" thickBot="1" x14ac:dyDescent="0.25">
      <c r="A46" s="216" t="s">
        <v>95</v>
      </c>
      <c r="B46" s="27" t="s">
        <v>96</v>
      </c>
      <c r="C46" s="649">
        <f>('1.1.sz.mell.'!C44)</f>
        <v>0</v>
      </c>
      <c r="D46" s="659">
        <f>SUM('1.1.sz.mell.'!D44)</f>
        <v>0</v>
      </c>
    </row>
    <row r="47" spans="1:4" s="215" customFormat="1" ht="12" customHeight="1" thickBot="1" x14ac:dyDescent="0.25">
      <c r="A47" s="44" t="s">
        <v>97</v>
      </c>
      <c r="B47" s="17" t="s">
        <v>98</v>
      </c>
      <c r="C47" s="240">
        <f>SUM(C48:C52)</f>
        <v>0</v>
      </c>
      <c r="D47" s="773">
        <f>SUM(D48:D52)</f>
        <v>2400000</v>
      </c>
    </row>
    <row r="48" spans="1:4" s="215" customFormat="1" ht="12" customHeight="1" x14ac:dyDescent="0.2">
      <c r="A48" s="212" t="s">
        <v>99</v>
      </c>
      <c r="B48" s="21" t="s">
        <v>100</v>
      </c>
      <c r="C48" s="454"/>
      <c r="D48" s="639"/>
    </row>
    <row r="49" spans="1:4" s="215" customFormat="1" ht="12" customHeight="1" x14ac:dyDescent="0.2">
      <c r="A49" s="214" t="s">
        <v>101</v>
      </c>
      <c r="B49" s="24" t="s">
        <v>102</v>
      </c>
      <c r="C49" s="649">
        <f>('8.1. sz. mell'!C49)</f>
        <v>0</v>
      </c>
      <c r="D49" s="649">
        <f>('8.1. sz. mell'!D49)</f>
        <v>2400000</v>
      </c>
    </row>
    <row r="50" spans="1:4" s="215" customFormat="1" ht="12" customHeight="1" x14ac:dyDescent="0.2">
      <c r="A50" s="214" t="s">
        <v>103</v>
      </c>
      <c r="B50" s="24" t="s">
        <v>104</v>
      </c>
      <c r="C50" s="457"/>
      <c r="D50" s="636"/>
    </row>
    <row r="51" spans="1:4" s="215" customFormat="1" ht="12" customHeight="1" x14ac:dyDescent="0.2">
      <c r="A51" s="214" t="s">
        <v>105</v>
      </c>
      <c r="B51" s="24" t="s">
        <v>106</v>
      </c>
      <c r="C51" s="457"/>
      <c r="D51" s="636"/>
    </row>
    <row r="52" spans="1:4" s="215" customFormat="1" ht="12" customHeight="1" thickBot="1" x14ac:dyDescent="0.25">
      <c r="A52" s="216" t="s">
        <v>107</v>
      </c>
      <c r="B52" s="27" t="s">
        <v>108</v>
      </c>
      <c r="C52" s="455"/>
      <c r="D52" s="637"/>
    </row>
    <row r="53" spans="1:4" s="215" customFormat="1" ht="12" customHeight="1" thickBot="1" x14ac:dyDescent="0.25">
      <c r="A53" s="44" t="s">
        <v>109</v>
      </c>
      <c r="B53" s="17" t="s">
        <v>110</v>
      </c>
      <c r="C53" s="240">
        <f>SUM(C54:C56)</f>
        <v>0</v>
      </c>
      <c r="D53" s="464">
        <f>SUM(D54:D56)</f>
        <v>0</v>
      </c>
    </row>
    <row r="54" spans="1:4" s="215" customFormat="1" ht="12" customHeight="1" x14ac:dyDescent="0.2">
      <c r="A54" s="212" t="s">
        <v>111</v>
      </c>
      <c r="B54" s="21" t="s">
        <v>112</v>
      </c>
      <c r="C54" s="454"/>
      <c r="D54" s="639"/>
    </row>
    <row r="55" spans="1:4" s="215" customFormat="1" ht="12" customHeight="1" x14ac:dyDescent="0.2">
      <c r="A55" s="214" t="s">
        <v>113</v>
      </c>
      <c r="B55" s="24" t="s">
        <v>114</v>
      </c>
      <c r="C55" s="457"/>
      <c r="D55" s="636"/>
    </row>
    <row r="56" spans="1:4" s="215" customFormat="1" ht="12" customHeight="1" x14ac:dyDescent="0.2">
      <c r="A56" s="214" t="s">
        <v>115</v>
      </c>
      <c r="B56" s="24" t="s">
        <v>116</v>
      </c>
      <c r="C56" s="649">
        <f>SUM('1.1.sz.mell.'!C54)</f>
        <v>0</v>
      </c>
      <c r="D56" s="649">
        <f>SUM('1.1.sz.mell.'!D54)</f>
        <v>0</v>
      </c>
    </row>
    <row r="57" spans="1:4" s="215" customFormat="1" ht="12" customHeight="1" thickBot="1" x14ac:dyDescent="0.25">
      <c r="A57" s="216" t="s">
        <v>117</v>
      </c>
      <c r="B57" s="27" t="s">
        <v>118</v>
      </c>
      <c r="C57" s="455"/>
      <c r="D57" s="637"/>
    </row>
    <row r="58" spans="1:4" s="215" customFormat="1" ht="12" customHeight="1" thickBot="1" x14ac:dyDescent="0.25">
      <c r="A58" s="44" t="s">
        <v>119</v>
      </c>
      <c r="B58" s="28" t="s">
        <v>120</v>
      </c>
      <c r="C58" s="240">
        <f>SUM(C59:C61)</f>
        <v>0</v>
      </c>
      <c r="D58" s="464">
        <f>SUM(D59:D61)</f>
        <v>0</v>
      </c>
    </row>
    <row r="59" spans="1:4" s="215" customFormat="1" ht="12" customHeight="1" x14ac:dyDescent="0.2">
      <c r="A59" s="212" t="s">
        <v>121</v>
      </c>
      <c r="B59" s="21" t="s">
        <v>122</v>
      </c>
      <c r="C59" s="457"/>
      <c r="D59" s="639"/>
    </row>
    <row r="60" spans="1:4" s="215" customFormat="1" ht="12" customHeight="1" x14ac:dyDescent="0.2">
      <c r="A60" s="214" t="s">
        <v>123</v>
      </c>
      <c r="B60" s="24" t="s">
        <v>124</v>
      </c>
      <c r="C60" s="457"/>
      <c r="D60" s="636"/>
    </row>
    <row r="61" spans="1:4" s="215" customFormat="1" ht="12" customHeight="1" x14ac:dyDescent="0.2">
      <c r="A61" s="214" t="s">
        <v>125</v>
      </c>
      <c r="B61" s="24" t="s">
        <v>126</v>
      </c>
      <c r="C61" s="649">
        <f>SUM('1.1.sz.mell.'!C59)</f>
        <v>0</v>
      </c>
      <c r="D61" s="649">
        <f>SUM('1.1.sz.mell.'!D59)</f>
        <v>0</v>
      </c>
    </row>
    <row r="62" spans="1:4" s="215" customFormat="1" ht="12" customHeight="1" thickBot="1" x14ac:dyDescent="0.25">
      <c r="A62" s="216" t="s">
        <v>127</v>
      </c>
      <c r="B62" s="27" t="s">
        <v>128</v>
      </c>
      <c r="C62" s="457"/>
      <c r="D62" s="637"/>
    </row>
    <row r="63" spans="1:4" s="215" customFormat="1" ht="12" customHeight="1" thickBot="1" x14ac:dyDescent="0.25">
      <c r="A63" s="44" t="s">
        <v>129</v>
      </c>
      <c r="B63" s="17" t="s">
        <v>130</v>
      </c>
      <c r="C63" s="240">
        <f>+C8+C15+C22+C29+C36+C47+C53+C58</f>
        <v>111419000</v>
      </c>
      <c r="D63" s="464">
        <f>+D8+D15+D22+D29+D36+D47+D53+D58</f>
        <v>235679323</v>
      </c>
    </row>
    <row r="64" spans="1:4" s="215" customFormat="1" ht="12" customHeight="1" thickBot="1" x14ac:dyDescent="0.2">
      <c r="A64" s="217" t="s">
        <v>379</v>
      </c>
      <c r="B64" s="28" t="s">
        <v>132</v>
      </c>
      <c r="C64" s="240">
        <f>SUM(C65:C67)</f>
        <v>0</v>
      </c>
      <c r="D64" s="639"/>
    </row>
    <row r="65" spans="1:4" s="215" customFormat="1" ht="12" customHeight="1" x14ac:dyDescent="0.2">
      <c r="A65" s="212" t="s">
        <v>133</v>
      </c>
      <c r="B65" s="21" t="s">
        <v>134</v>
      </c>
      <c r="C65" s="457"/>
      <c r="D65" s="636"/>
    </row>
    <row r="66" spans="1:4" s="215" customFormat="1" ht="12" customHeight="1" x14ac:dyDescent="0.2">
      <c r="A66" s="214" t="s">
        <v>135</v>
      </c>
      <c r="B66" s="24" t="s">
        <v>136</v>
      </c>
      <c r="C66" s="457"/>
      <c r="D66" s="636"/>
    </row>
    <row r="67" spans="1:4" s="215" customFormat="1" ht="12" customHeight="1" thickBot="1" x14ac:dyDescent="0.25">
      <c r="A67" s="216" t="s">
        <v>137</v>
      </c>
      <c r="B67" s="31" t="s">
        <v>138</v>
      </c>
      <c r="C67" s="457"/>
      <c r="D67" s="637"/>
    </row>
    <row r="68" spans="1:4" s="215" customFormat="1" ht="12" customHeight="1" thickBot="1" x14ac:dyDescent="0.2">
      <c r="A68" s="217" t="s">
        <v>139</v>
      </c>
      <c r="B68" s="28" t="s">
        <v>140</v>
      </c>
      <c r="C68" s="240">
        <f>SUM(C69:C72)</f>
        <v>0</v>
      </c>
      <c r="D68" s="638"/>
    </row>
    <row r="69" spans="1:4" s="215" customFormat="1" ht="12" customHeight="1" x14ac:dyDescent="0.2">
      <c r="A69" s="212" t="s">
        <v>141</v>
      </c>
      <c r="B69" s="21" t="s">
        <v>142</v>
      </c>
      <c r="C69" s="457"/>
      <c r="D69" s="639"/>
    </row>
    <row r="70" spans="1:4" s="215" customFormat="1" ht="12" customHeight="1" x14ac:dyDescent="0.2">
      <c r="A70" s="214" t="s">
        <v>143</v>
      </c>
      <c r="B70" s="24" t="s">
        <v>144</v>
      </c>
      <c r="C70" s="457"/>
      <c r="D70" s="636"/>
    </row>
    <row r="71" spans="1:4" s="215" customFormat="1" ht="12" customHeight="1" x14ac:dyDescent="0.2">
      <c r="A71" s="214" t="s">
        <v>145</v>
      </c>
      <c r="B71" s="24" t="s">
        <v>146</v>
      </c>
      <c r="C71" s="457"/>
      <c r="D71" s="636"/>
    </row>
    <row r="72" spans="1:4" s="215" customFormat="1" ht="12" customHeight="1" thickBot="1" x14ac:dyDescent="0.25">
      <c r="A72" s="216" t="s">
        <v>147</v>
      </c>
      <c r="B72" s="27" t="s">
        <v>148</v>
      </c>
      <c r="C72" s="457"/>
      <c r="D72" s="637"/>
    </row>
    <row r="73" spans="1:4" s="215" customFormat="1" ht="12" customHeight="1" thickBot="1" x14ac:dyDescent="0.2">
      <c r="A73" s="217" t="s">
        <v>149</v>
      </c>
      <c r="B73" s="28" t="s">
        <v>150</v>
      </c>
      <c r="C73" s="240">
        <f>SUM(C74:C75)</f>
        <v>50900000</v>
      </c>
      <c r="D73" s="464">
        <f>SUM(D74:D75)</f>
        <v>44489853</v>
      </c>
    </row>
    <row r="74" spans="1:4" s="215" customFormat="1" ht="12" customHeight="1" x14ac:dyDescent="0.2">
      <c r="A74" s="212" t="s">
        <v>151</v>
      </c>
      <c r="B74" s="21" t="s">
        <v>152</v>
      </c>
      <c r="C74" s="457">
        <f>SUM('1.1.sz.mell.'!C72)</f>
        <v>50900000</v>
      </c>
      <c r="D74" s="472">
        <f>SUM('1.1.sz.mell.'!D72)</f>
        <v>44489853</v>
      </c>
    </row>
    <row r="75" spans="1:4" s="215" customFormat="1" ht="12" customHeight="1" thickBot="1" x14ac:dyDescent="0.25">
      <c r="A75" s="216" t="s">
        <v>153</v>
      </c>
      <c r="B75" s="27" t="s">
        <v>154</v>
      </c>
      <c r="C75" s="457"/>
      <c r="D75" s="637"/>
    </row>
    <row r="76" spans="1:4" s="213" customFormat="1" ht="12" customHeight="1" thickBot="1" x14ac:dyDescent="0.2">
      <c r="A76" s="217" t="s">
        <v>155</v>
      </c>
      <c r="B76" s="28" t="s">
        <v>156</v>
      </c>
      <c r="C76" s="240">
        <f>SUM(C77:C79)</f>
        <v>0</v>
      </c>
      <c r="D76" s="773">
        <f>SUM(D77:D79)</f>
        <v>0</v>
      </c>
    </row>
    <row r="77" spans="1:4" s="215" customFormat="1" ht="12" customHeight="1" x14ac:dyDescent="0.2">
      <c r="A77" s="212" t="s">
        <v>157</v>
      </c>
      <c r="B77" s="21" t="s">
        <v>158</v>
      </c>
      <c r="C77" s="457"/>
      <c r="D77" s="652"/>
    </row>
    <row r="78" spans="1:4" s="215" customFormat="1" ht="12" customHeight="1" x14ac:dyDescent="0.2">
      <c r="A78" s="214" t="s">
        <v>159</v>
      </c>
      <c r="B78" s="24" t="s">
        <v>160</v>
      </c>
      <c r="C78" s="457"/>
      <c r="D78" s="636"/>
    </row>
    <row r="79" spans="1:4" s="215" customFormat="1" ht="12" customHeight="1" thickBot="1" x14ac:dyDescent="0.25">
      <c r="A79" s="216" t="s">
        <v>161</v>
      </c>
      <c r="B79" s="27" t="s">
        <v>162</v>
      </c>
      <c r="C79" s="457"/>
      <c r="D79" s="637"/>
    </row>
    <row r="80" spans="1:4" s="215" customFormat="1" ht="12" customHeight="1" thickBot="1" x14ac:dyDescent="0.2">
      <c r="A80" s="217" t="s">
        <v>163</v>
      </c>
      <c r="B80" s="28" t="s">
        <v>164</v>
      </c>
      <c r="C80" s="240">
        <f>SUM(C81:C84)</f>
        <v>0</v>
      </c>
      <c r="D80" s="638"/>
    </row>
    <row r="81" spans="1:4" s="215" customFormat="1" ht="12" customHeight="1" x14ac:dyDescent="0.2">
      <c r="A81" s="218" t="s">
        <v>165</v>
      </c>
      <c r="B81" s="21" t="s">
        <v>166</v>
      </c>
      <c r="C81" s="457"/>
      <c r="D81" s="639"/>
    </row>
    <row r="82" spans="1:4" s="215" customFormat="1" ht="12" customHeight="1" x14ac:dyDescent="0.2">
      <c r="A82" s="219" t="s">
        <v>167</v>
      </c>
      <c r="B82" s="24" t="s">
        <v>168</v>
      </c>
      <c r="C82" s="457"/>
      <c r="D82" s="636"/>
    </row>
    <row r="83" spans="1:4" s="215" customFormat="1" ht="12" customHeight="1" x14ac:dyDescent="0.2">
      <c r="A83" s="219" t="s">
        <v>169</v>
      </c>
      <c r="B83" s="24" t="s">
        <v>170</v>
      </c>
      <c r="C83" s="457"/>
      <c r="D83" s="636"/>
    </row>
    <row r="84" spans="1:4" s="213" customFormat="1" ht="12" customHeight="1" thickBot="1" x14ac:dyDescent="0.25">
      <c r="A84" s="220" t="s">
        <v>171</v>
      </c>
      <c r="B84" s="27" t="s">
        <v>172</v>
      </c>
      <c r="C84" s="459"/>
      <c r="D84" s="641"/>
    </row>
    <row r="85" spans="1:4" s="213" customFormat="1" ht="12" customHeight="1" thickBot="1" x14ac:dyDescent="0.2">
      <c r="A85" s="217" t="s">
        <v>173</v>
      </c>
      <c r="B85" s="28" t="s">
        <v>174</v>
      </c>
      <c r="C85" s="458"/>
      <c r="D85" s="643"/>
    </row>
    <row r="86" spans="1:4" s="213" customFormat="1" ht="12" customHeight="1" thickBot="1" x14ac:dyDescent="0.2">
      <c r="A86" s="217" t="s">
        <v>175</v>
      </c>
      <c r="B86" s="35" t="s">
        <v>176</v>
      </c>
      <c r="C86" s="240">
        <f>+C64+C68+C73+C76+C80+C85</f>
        <v>50900000</v>
      </c>
      <c r="D86" s="464">
        <f>+D64+D68+D73+D76+D80+D85</f>
        <v>44489853</v>
      </c>
    </row>
    <row r="87" spans="1:4" s="213" customFormat="1" ht="12" customHeight="1" thickBot="1" x14ac:dyDescent="0.2">
      <c r="A87" s="221" t="s">
        <v>177</v>
      </c>
      <c r="B87" s="37" t="s">
        <v>380</v>
      </c>
      <c r="C87" s="240">
        <f>+C63+C86</f>
        <v>162319000</v>
      </c>
      <c r="D87" s="464">
        <f>+D63+D86</f>
        <v>280169176</v>
      </c>
    </row>
    <row r="88" spans="1:4" s="215" customFormat="1" ht="15" customHeight="1" x14ac:dyDescent="0.2">
      <c r="A88" s="222"/>
      <c r="B88" s="223"/>
      <c r="C88" s="239"/>
    </row>
    <row r="89" spans="1:4" ht="13.5" thickBot="1" x14ac:dyDescent="0.25">
      <c r="A89" s="224"/>
      <c r="B89" s="225"/>
      <c r="C89" s="225"/>
    </row>
    <row r="90" spans="1:4" s="211" customFormat="1" ht="16.5" customHeight="1" thickBot="1" x14ac:dyDescent="0.25">
      <c r="A90" s="963" t="s">
        <v>262</v>
      </c>
      <c r="B90" s="965"/>
      <c r="C90" s="965"/>
      <c r="D90" s="966"/>
    </row>
    <row r="91" spans="1:4" s="227" customFormat="1" ht="12" customHeight="1" thickBot="1" x14ac:dyDescent="0.25">
      <c r="A91" s="626" t="s">
        <v>19</v>
      </c>
      <c r="B91" s="627" t="s">
        <v>183</v>
      </c>
      <c r="C91" s="464">
        <f>SUM(C92:C96)</f>
        <v>111467000</v>
      </c>
      <c r="D91" s="464">
        <f>SUM(D92:D96)</f>
        <v>113288156</v>
      </c>
    </row>
    <row r="92" spans="1:4" ht="12" customHeight="1" x14ac:dyDescent="0.2">
      <c r="A92" s="228" t="s">
        <v>23</v>
      </c>
      <c r="B92" s="48" t="s">
        <v>184</v>
      </c>
      <c r="C92" s="652">
        <f>SUM('1.1.sz.mell.'!C92)</f>
        <v>30237000</v>
      </c>
      <c r="D92" s="652">
        <f>SUM('1.1.sz.mell.'!D92)</f>
        <v>30850642</v>
      </c>
    </row>
    <row r="93" spans="1:4" ht="12" customHeight="1" x14ac:dyDescent="0.2">
      <c r="A93" s="214" t="s">
        <v>25</v>
      </c>
      <c r="B93" s="49" t="s">
        <v>185</v>
      </c>
      <c r="C93" s="649">
        <f>SUM('1.1.sz.mell.'!C93)</f>
        <v>6806000</v>
      </c>
      <c r="D93" s="649">
        <f>SUM('1.1.sz.mell.'!D93)</f>
        <v>6806000</v>
      </c>
    </row>
    <row r="94" spans="1:4" ht="12" customHeight="1" x14ac:dyDescent="0.2">
      <c r="A94" s="214" t="s">
        <v>27</v>
      </c>
      <c r="B94" s="49" t="s">
        <v>186</v>
      </c>
      <c r="C94" s="649">
        <f>SUM('1.1.sz.mell.'!C94)-('8.1.2. sz. mell  '!C94)</f>
        <v>46436000</v>
      </c>
      <c r="D94" s="649">
        <f>SUM('1.1.sz.mell.'!D94)-('8.1.2. sz. mell  '!D94)</f>
        <v>47560662</v>
      </c>
    </row>
    <row r="95" spans="1:4" ht="12" customHeight="1" x14ac:dyDescent="0.2">
      <c r="A95" s="214" t="s">
        <v>29</v>
      </c>
      <c r="B95" s="50" t="s">
        <v>187</v>
      </c>
      <c r="C95" s="649">
        <f>SUM('1.1.sz.mell.'!C95)</f>
        <v>2155000</v>
      </c>
      <c r="D95" s="649">
        <f>SUM('1.1.sz.mell.'!D95)</f>
        <v>1327000</v>
      </c>
    </row>
    <row r="96" spans="1:4" ht="12" customHeight="1" x14ac:dyDescent="0.2">
      <c r="A96" s="214" t="s">
        <v>188</v>
      </c>
      <c r="B96" s="51" t="s">
        <v>189</v>
      </c>
      <c r="C96" s="649">
        <f>SUM('1.1.sz.mell.'!C96-'8.2. sz. mell'!C39)</f>
        <v>25833000</v>
      </c>
      <c r="D96" s="649">
        <f>SUM('1.1.sz.mell.'!D96-'8.2. sz. mell'!D39)</f>
        <v>26743852</v>
      </c>
    </row>
    <row r="97" spans="1:4" ht="12" customHeight="1" x14ac:dyDescent="0.2">
      <c r="A97" s="214" t="s">
        <v>33</v>
      </c>
      <c r="B97" s="49" t="s">
        <v>190</v>
      </c>
      <c r="C97" s="650"/>
      <c r="D97" s="636"/>
    </row>
    <row r="98" spans="1:4" ht="12" customHeight="1" x14ac:dyDescent="0.2">
      <c r="A98" s="214" t="s">
        <v>191</v>
      </c>
      <c r="B98" s="52" t="s">
        <v>192</v>
      </c>
      <c r="C98" s="650"/>
      <c r="D98" s="636"/>
    </row>
    <row r="99" spans="1:4" ht="12" customHeight="1" x14ac:dyDescent="0.2">
      <c r="A99" s="214" t="s">
        <v>193</v>
      </c>
      <c r="B99" s="53" t="s">
        <v>194</v>
      </c>
      <c r="C99" s="650"/>
      <c r="D99" s="636"/>
    </row>
    <row r="100" spans="1:4" ht="12" customHeight="1" x14ac:dyDescent="0.2">
      <c r="A100" s="214" t="s">
        <v>195</v>
      </c>
      <c r="B100" s="53" t="s">
        <v>196</v>
      </c>
      <c r="C100" s="650"/>
      <c r="D100" s="636"/>
    </row>
    <row r="101" spans="1:4" ht="12" customHeight="1" x14ac:dyDescent="0.2">
      <c r="A101" s="214" t="s">
        <v>197</v>
      </c>
      <c r="B101" s="52" t="s">
        <v>198</v>
      </c>
      <c r="C101" s="649">
        <f>SUM('1.1.sz.mell.'!C101-'8.2. sz. mell'!C39)</f>
        <v>24320000</v>
      </c>
      <c r="D101" s="649">
        <f>SUM('1.1.sz.mell.'!D101-'8.2. sz. mell'!D39)</f>
        <v>24335400</v>
      </c>
    </row>
    <row r="102" spans="1:4" ht="12" customHeight="1" x14ac:dyDescent="0.2">
      <c r="A102" s="214" t="s">
        <v>199</v>
      </c>
      <c r="B102" s="52" t="s">
        <v>200</v>
      </c>
      <c r="C102" s="650"/>
      <c r="D102" s="636"/>
    </row>
    <row r="103" spans="1:4" ht="12" customHeight="1" x14ac:dyDescent="0.2">
      <c r="A103" s="214" t="s">
        <v>201</v>
      </c>
      <c r="B103" s="53" t="s">
        <v>202</v>
      </c>
      <c r="C103" s="650"/>
      <c r="D103" s="636"/>
    </row>
    <row r="104" spans="1:4" ht="12" customHeight="1" x14ac:dyDescent="0.2">
      <c r="A104" s="229" t="s">
        <v>203</v>
      </c>
      <c r="B104" s="55" t="s">
        <v>204</v>
      </c>
      <c r="C104" s="650"/>
      <c r="D104" s="636"/>
    </row>
    <row r="105" spans="1:4" ht="12" customHeight="1" x14ac:dyDescent="0.2">
      <c r="A105" s="214" t="s">
        <v>205</v>
      </c>
      <c r="B105" s="55" t="s">
        <v>206</v>
      </c>
      <c r="C105" s="650"/>
      <c r="D105" s="636"/>
    </row>
    <row r="106" spans="1:4" ht="12" customHeight="1" thickBot="1" x14ac:dyDescent="0.25">
      <c r="A106" s="230" t="s">
        <v>207</v>
      </c>
      <c r="B106" s="57" t="s">
        <v>208</v>
      </c>
      <c r="C106" s="649">
        <f>SUM('1.1.sz.mell.'!C106)</f>
        <v>1500000</v>
      </c>
      <c r="D106" s="659">
        <f>SUM('1.1.sz.mell.'!D106)</f>
        <v>2395000</v>
      </c>
    </row>
    <row r="107" spans="1:4" ht="12" customHeight="1" thickBot="1" x14ac:dyDescent="0.25">
      <c r="A107" s="44" t="s">
        <v>20</v>
      </c>
      <c r="B107" s="59" t="s">
        <v>209</v>
      </c>
      <c r="C107" s="240">
        <f>+C108+C110+C112</f>
        <v>43324000</v>
      </c>
      <c r="D107" s="464">
        <f>+D108+D110+D112</f>
        <v>159353584</v>
      </c>
    </row>
    <row r="108" spans="1:4" ht="12" customHeight="1" x14ac:dyDescent="0.2">
      <c r="A108" s="212" t="s">
        <v>36</v>
      </c>
      <c r="B108" s="49" t="s">
        <v>210</v>
      </c>
      <c r="C108" s="649">
        <f>SUM('1.1.sz.mell.'!C108)</f>
        <v>22664000</v>
      </c>
      <c r="D108" s="652">
        <f>SUM('1.1.sz.mell.'!D108)</f>
        <v>138897584</v>
      </c>
    </row>
    <row r="109" spans="1:4" ht="12" customHeight="1" x14ac:dyDescent="0.2">
      <c r="A109" s="212" t="s">
        <v>38</v>
      </c>
      <c r="B109" s="60" t="s">
        <v>211</v>
      </c>
      <c r="C109" s="457"/>
      <c r="D109" s="649"/>
    </row>
    <row r="110" spans="1:4" ht="12" customHeight="1" x14ac:dyDescent="0.2">
      <c r="A110" s="212" t="s">
        <v>40</v>
      </c>
      <c r="B110" s="60" t="s">
        <v>212</v>
      </c>
      <c r="C110" s="649">
        <f>SUM('1.1.sz.mell.'!C110)</f>
        <v>20660000</v>
      </c>
      <c r="D110" s="649">
        <f>SUM('1.1.sz.mell.'!D110)</f>
        <v>20456000</v>
      </c>
    </row>
    <row r="111" spans="1:4" ht="12" customHeight="1" x14ac:dyDescent="0.2">
      <c r="A111" s="212" t="s">
        <v>42</v>
      </c>
      <c r="B111" s="60" t="s">
        <v>213</v>
      </c>
      <c r="C111" s="457"/>
      <c r="D111" s="636"/>
    </row>
    <row r="112" spans="1:4" ht="12" customHeight="1" x14ac:dyDescent="0.2">
      <c r="A112" s="212" t="s">
        <v>44</v>
      </c>
      <c r="B112" s="61" t="s">
        <v>214</v>
      </c>
      <c r="C112" s="457"/>
      <c r="D112" s="636"/>
    </row>
    <row r="113" spans="1:4" ht="12" customHeight="1" x14ac:dyDescent="0.2">
      <c r="A113" s="212" t="s">
        <v>46</v>
      </c>
      <c r="B113" s="62" t="s">
        <v>215</v>
      </c>
      <c r="C113" s="457"/>
      <c r="D113" s="636"/>
    </row>
    <row r="114" spans="1:4" ht="12" customHeight="1" x14ac:dyDescent="0.2">
      <c r="A114" s="212" t="s">
        <v>216</v>
      </c>
      <c r="B114" s="63" t="s">
        <v>217</v>
      </c>
      <c r="C114" s="457"/>
      <c r="D114" s="636"/>
    </row>
    <row r="115" spans="1:4" ht="12" customHeight="1" x14ac:dyDescent="0.2">
      <c r="A115" s="212" t="s">
        <v>218</v>
      </c>
      <c r="B115" s="53" t="s">
        <v>196</v>
      </c>
      <c r="C115" s="457"/>
      <c r="D115" s="636"/>
    </row>
    <row r="116" spans="1:4" ht="12" customHeight="1" x14ac:dyDescent="0.2">
      <c r="A116" s="212" t="s">
        <v>219</v>
      </c>
      <c r="B116" s="53" t="s">
        <v>220</v>
      </c>
      <c r="C116" s="457"/>
      <c r="D116" s="636"/>
    </row>
    <row r="117" spans="1:4" ht="12" customHeight="1" x14ac:dyDescent="0.2">
      <c r="A117" s="212" t="s">
        <v>221</v>
      </c>
      <c r="B117" s="53" t="s">
        <v>222</v>
      </c>
      <c r="C117" s="457"/>
      <c r="D117" s="636"/>
    </row>
    <row r="118" spans="1:4" ht="12" customHeight="1" x14ac:dyDescent="0.2">
      <c r="A118" s="212" t="s">
        <v>223</v>
      </c>
      <c r="B118" s="53" t="s">
        <v>202</v>
      </c>
      <c r="C118" s="457"/>
      <c r="D118" s="636"/>
    </row>
    <row r="119" spans="1:4" ht="12" customHeight="1" x14ac:dyDescent="0.2">
      <c r="A119" s="212" t="s">
        <v>224</v>
      </c>
      <c r="B119" s="53" t="s">
        <v>225</v>
      </c>
      <c r="C119" s="457"/>
      <c r="D119" s="636"/>
    </row>
    <row r="120" spans="1:4" ht="12" customHeight="1" thickBot="1" x14ac:dyDescent="0.25">
      <c r="A120" s="229" t="s">
        <v>226</v>
      </c>
      <c r="B120" s="53" t="s">
        <v>227</v>
      </c>
      <c r="C120" s="459"/>
      <c r="D120" s="637"/>
    </row>
    <row r="121" spans="1:4" ht="12" customHeight="1" thickBot="1" x14ac:dyDescent="0.25">
      <c r="A121" s="44" t="s">
        <v>21</v>
      </c>
      <c r="B121" s="17" t="s">
        <v>228</v>
      </c>
      <c r="C121" s="240">
        <f>+C122+C123</f>
        <v>4138000</v>
      </c>
      <c r="D121" s="651">
        <f>SUM('1.1.sz.mell.'!D121)</f>
        <v>4138000</v>
      </c>
    </row>
    <row r="122" spans="1:4" ht="12" customHeight="1" x14ac:dyDescent="0.2">
      <c r="A122" s="212" t="s">
        <v>49</v>
      </c>
      <c r="B122" s="64" t="s">
        <v>229</v>
      </c>
      <c r="C122" s="647">
        <f>SUM('1.1.sz.mell.'!C122)</f>
        <v>4138000</v>
      </c>
      <c r="D122" s="472">
        <f>SUM('1.1.sz.mell.'!D122)</f>
        <v>4138000</v>
      </c>
    </row>
    <row r="123" spans="1:4" ht="12" customHeight="1" thickBot="1" x14ac:dyDescent="0.25">
      <c r="A123" s="216" t="s">
        <v>51</v>
      </c>
      <c r="B123" s="60" t="s">
        <v>230</v>
      </c>
      <c r="C123" s="455"/>
      <c r="D123" s="637"/>
    </row>
    <row r="124" spans="1:4" ht="12" customHeight="1" thickBot="1" x14ac:dyDescent="0.25">
      <c r="A124" s="44" t="s">
        <v>231</v>
      </c>
      <c r="B124" s="17" t="s">
        <v>232</v>
      </c>
      <c r="C124" s="240">
        <f>+C91+C107+C121</f>
        <v>158929000</v>
      </c>
      <c r="D124" s="464">
        <f>+D91+D107+D121</f>
        <v>276779740</v>
      </c>
    </row>
    <row r="125" spans="1:4" ht="12" customHeight="1" thickBot="1" x14ac:dyDescent="0.25">
      <c r="A125" s="44" t="s">
        <v>75</v>
      </c>
      <c r="B125" s="17" t="s">
        <v>233</v>
      </c>
      <c r="C125" s="240">
        <f>+C126+C127+C128</f>
        <v>0</v>
      </c>
      <c r="D125" s="638"/>
    </row>
    <row r="126" spans="1:4" s="227" customFormat="1" ht="12" customHeight="1" x14ac:dyDescent="0.2">
      <c r="A126" s="212" t="s">
        <v>77</v>
      </c>
      <c r="B126" s="64" t="s">
        <v>234</v>
      </c>
      <c r="C126" s="647"/>
      <c r="D126" s="640"/>
    </row>
    <row r="127" spans="1:4" ht="12" customHeight="1" x14ac:dyDescent="0.2">
      <c r="A127" s="212" t="s">
        <v>79</v>
      </c>
      <c r="B127" s="64" t="s">
        <v>235</v>
      </c>
      <c r="C127" s="457"/>
      <c r="D127" s="636"/>
    </row>
    <row r="128" spans="1:4" ht="12" customHeight="1" thickBot="1" x14ac:dyDescent="0.25">
      <c r="A128" s="229" t="s">
        <v>81</v>
      </c>
      <c r="B128" s="65" t="s">
        <v>236</v>
      </c>
      <c r="C128" s="459"/>
      <c r="D128" s="637"/>
    </row>
    <row r="129" spans="1:10" ht="12" customHeight="1" thickBot="1" x14ac:dyDescent="0.25">
      <c r="A129" s="44" t="s">
        <v>97</v>
      </c>
      <c r="B129" s="17" t="s">
        <v>237</v>
      </c>
      <c r="C129" s="240">
        <f>+C130+C131+C132+C133</f>
        <v>0</v>
      </c>
      <c r="D129" s="638"/>
    </row>
    <row r="130" spans="1:10" ht="12" customHeight="1" x14ac:dyDescent="0.2">
      <c r="A130" s="212" t="s">
        <v>99</v>
      </c>
      <c r="B130" s="64" t="s">
        <v>238</v>
      </c>
      <c r="C130" s="647"/>
      <c r="D130" s="639"/>
    </row>
    <row r="131" spans="1:10" ht="12" customHeight="1" x14ac:dyDescent="0.2">
      <c r="A131" s="212" t="s">
        <v>101</v>
      </c>
      <c r="B131" s="64" t="s">
        <v>239</v>
      </c>
      <c r="C131" s="457"/>
      <c r="D131" s="636"/>
    </row>
    <row r="132" spans="1:10" ht="12" customHeight="1" x14ac:dyDescent="0.2">
      <c r="A132" s="212" t="s">
        <v>103</v>
      </c>
      <c r="B132" s="64" t="s">
        <v>240</v>
      </c>
      <c r="C132" s="457"/>
      <c r="D132" s="636"/>
    </row>
    <row r="133" spans="1:10" s="227" customFormat="1" ht="12" customHeight="1" thickBot="1" x14ac:dyDescent="0.25">
      <c r="A133" s="229" t="s">
        <v>105</v>
      </c>
      <c r="B133" s="65" t="s">
        <v>241</v>
      </c>
      <c r="C133" s="459"/>
      <c r="D133" s="641"/>
    </row>
    <row r="134" spans="1:10" ht="12" customHeight="1" thickBot="1" x14ac:dyDescent="0.25">
      <c r="A134" s="44" t="s">
        <v>242</v>
      </c>
      <c r="B134" s="17" t="s">
        <v>243</v>
      </c>
      <c r="C134" s="240">
        <f>+C135+C136+C137+C138</f>
        <v>2690000</v>
      </c>
      <c r="D134" s="464">
        <f>+D135+D136+D137+D138</f>
        <v>2689436</v>
      </c>
      <c r="J134" s="231"/>
    </row>
    <row r="135" spans="1:10" x14ac:dyDescent="0.2">
      <c r="A135" s="212" t="s">
        <v>111</v>
      </c>
      <c r="B135" s="64" t="s">
        <v>244</v>
      </c>
      <c r="C135" s="647"/>
      <c r="D135" s="639"/>
    </row>
    <row r="136" spans="1:10" ht="12" customHeight="1" x14ac:dyDescent="0.2">
      <c r="A136" s="212" t="s">
        <v>113</v>
      </c>
      <c r="B136" s="64" t="s">
        <v>245</v>
      </c>
      <c r="C136" s="457">
        <f>SUM('1.1.sz.mell.'!C136)</f>
        <v>2690000</v>
      </c>
      <c r="D136" s="660">
        <f>SUM('1.1.sz.mell.'!D136)</f>
        <v>2689436</v>
      </c>
    </row>
    <row r="137" spans="1:10" s="227" customFormat="1" ht="12" customHeight="1" x14ac:dyDescent="0.2">
      <c r="A137" s="212" t="s">
        <v>115</v>
      </c>
      <c r="B137" s="64" t="s">
        <v>246</v>
      </c>
      <c r="C137" s="457"/>
      <c r="D137" s="642"/>
    </row>
    <row r="138" spans="1:10" s="227" customFormat="1" ht="12" customHeight="1" thickBot="1" x14ac:dyDescent="0.25">
      <c r="A138" s="229" t="s">
        <v>117</v>
      </c>
      <c r="B138" s="65" t="s">
        <v>247</v>
      </c>
      <c r="C138" s="459"/>
      <c r="D138" s="641"/>
    </row>
    <row r="139" spans="1:10" s="227" customFormat="1" ht="12" customHeight="1" thickBot="1" x14ac:dyDescent="0.25">
      <c r="A139" s="44" t="s">
        <v>119</v>
      </c>
      <c r="B139" s="17" t="s">
        <v>248</v>
      </c>
      <c r="C139" s="241">
        <f>+C140+C141+C142</f>
        <v>0</v>
      </c>
      <c r="D139" s="643"/>
    </row>
    <row r="140" spans="1:10" s="227" customFormat="1" ht="12" customHeight="1" x14ac:dyDescent="0.2">
      <c r="A140" s="212" t="s">
        <v>121</v>
      </c>
      <c r="B140" s="64" t="s">
        <v>249</v>
      </c>
      <c r="C140" s="647"/>
      <c r="D140" s="640"/>
    </row>
    <row r="141" spans="1:10" s="227" customFormat="1" ht="12" customHeight="1" x14ac:dyDescent="0.2">
      <c r="A141" s="212" t="s">
        <v>123</v>
      </c>
      <c r="B141" s="64" t="s">
        <v>250</v>
      </c>
      <c r="C141" s="457"/>
      <c r="D141" s="642"/>
    </row>
    <row r="142" spans="1:10" s="227" customFormat="1" ht="12" customHeight="1" thickBot="1" x14ac:dyDescent="0.25">
      <c r="A142" s="229" t="s">
        <v>125</v>
      </c>
      <c r="B142" s="65" t="s">
        <v>251</v>
      </c>
      <c r="C142" s="455"/>
      <c r="D142" s="641"/>
    </row>
    <row r="143" spans="1:10" s="233" customFormat="1" ht="12.75" customHeight="1" thickBot="1" x14ac:dyDescent="0.25">
      <c r="A143" s="232" t="s">
        <v>129</v>
      </c>
      <c r="B143" s="17" t="s">
        <v>381</v>
      </c>
      <c r="C143" s="458"/>
      <c r="D143" s="644"/>
    </row>
    <row r="144" spans="1:10" ht="12" customHeight="1" thickBot="1" x14ac:dyDescent="0.25">
      <c r="A144" s="44" t="s">
        <v>254</v>
      </c>
      <c r="B144" s="17" t="s">
        <v>253</v>
      </c>
      <c r="C144" s="71">
        <f>+C125+C129+C134+C139</f>
        <v>2690000</v>
      </c>
      <c r="D144" s="631">
        <f>+D125+D129+D134+D139</f>
        <v>2689436</v>
      </c>
    </row>
    <row r="145" spans="1:4" ht="15" customHeight="1" thickBot="1" x14ac:dyDescent="0.25">
      <c r="A145" s="234" t="s">
        <v>273</v>
      </c>
      <c r="B145" s="70" t="s">
        <v>255</v>
      </c>
      <c r="C145" s="241">
        <f>+C124+C144</f>
        <v>161619000</v>
      </c>
      <c r="D145" s="645">
        <f>+D124+D144</f>
        <v>279469176</v>
      </c>
    </row>
    <row r="146" spans="1:4" ht="13.5" thickBot="1" x14ac:dyDescent="0.25">
      <c r="C146" s="648"/>
      <c r="D146" s="646"/>
    </row>
    <row r="147" spans="1:4" ht="15" customHeight="1" thickBot="1" x14ac:dyDescent="0.25">
      <c r="A147" s="235" t="s">
        <v>382</v>
      </c>
      <c r="B147" s="236"/>
      <c r="C147" s="611">
        <v>5</v>
      </c>
      <c r="D147" s="581">
        <v>5</v>
      </c>
    </row>
    <row r="148" spans="1:4" ht="14.25" customHeight="1" thickBot="1" x14ac:dyDescent="0.25">
      <c r="A148" s="235" t="s">
        <v>383</v>
      </c>
      <c r="B148" s="236"/>
      <c r="C148" s="611">
        <v>8</v>
      </c>
      <c r="D148" s="581">
        <v>8</v>
      </c>
    </row>
  </sheetData>
  <sheetProtection selectLockedCells="1" selectUnlockedCells="1"/>
  <mergeCells count="6">
    <mergeCell ref="B1:C1"/>
    <mergeCell ref="A7:C7"/>
    <mergeCell ref="A90:D90"/>
    <mergeCell ref="C2:D2"/>
    <mergeCell ref="C3:D3"/>
    <mergeCell ref="C4:D4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148"/>
  <sheetViews>
    <sheetView topLeftCell="A145" zoomScaleSheetLayoutView="85" workbookViewId="0">
      <selection activeCell="E9" sqref="E9"/>
    </sheetView>
  </sheetViews>
  <sheetFormatPr defaultRowHeight="12.75" x14ac:dyDescent="0.2"/>
  <cols>
    <col min="1" max="1" width="19.5" style="191" customWidth="1"/>
    <col min="2" max="2" width="72" style="192" customWidth="1"/>
    <col min="3" max="3" width="15.5" style="193" customWidth="1"/>
    <col min="4" max="4" width="13.5" style="194" customWidth="1"/>
    <col min="5" max="16384" width="9.33203125" style="194"/>
  </cols>
  <sheetData>
    <row r="1" spans="1:4" s="198" customFormat="1" ht="16.5" customHeight="1" thickBot="1" x14ac:dyDescent="0.25">
      <c r="A1" s="195"/>
      <c r="B1" s="196"/>
      <c r="C1" s="197" t="s">
        <v>592</v>
      </c>
    </row>
    <row r="2" spans="1:4" s="201" customFormat="1" ht="21" customHeight="1" thickBot="1" x14ac:dyDescent="0.25">
      <c r="A2" s="199" t="s">
        <v>263</v>
      </c>
      <c r="B2" s="200" t="s">
        <v>372</v>
      </c>
      <c r="C2" s="959" t="s">
        <v>373</v>
      </c>
      <c r="D2" s="960"/>
    </row>
    <row r="3" spans="1:4" s="201" customFormat="1" ht="16.5" thickBot="1" x14ac:dyDescent="0.25">
      <c r="A3" s="202" t="s">
        <v>374</v>
      </c>
      <c r="B3" s="203" t="s">
        <v>385</v>
      </c>
      <c r="C3" s="959">
        <v>3</v>
      </c>
      <c r="D3" s="960"/>
    </row>
    <row r="4" spans="1:4" s="205" customFormat="1" ht="15.95" customHeight="1" thickBot="1" x14ac:dyDescent="0.3">
      <c r="A4" s="204"/>
      <c r="B4" s="204"/>
      <c r="C4" s="957" t="s">
        <v>525</v>
      </c>
      <c r="D4" s="958"/>
    </row>
    <row r="5" spans="1:4" ht="26.25" thickBot="1" x14ac:dyDescent="0.25">
      <c r="A5" s="206" t="s">
        <v>376</v>
      </c>
      <c r="B5" s="237" t="s">
        <v>377</v>
      </c>
      <c r="C5" s="612" t="s">
        <v>378</v>
      </c>
      <c r="D5" s="618" t="s">
        <v>507</v>
      </c>
    </row>
    <row r="6" spans="1:4" s="211" customFormat="1" ht="12.95" customHeight="1" thickBot="1" x14ac:dyDescent="0.25">
      <c r="A6" s="613" t="s">
        <v>19</v>
      </c>
      <c r="B6" s="614" t="s">
        <v>20</v>
      </c>
      <c r="C6" s="615" t="s">
        <v>21</v>
      </c>
      <c r="D6" s="617" t="s">
        <v>231</v>
      </c>
    </row>
    <row r="7" spans="1:4" s="211" customFormat="1" ht="15.95" customHeight="1" thickBot="1" x14ac:dyDescent="0.25">
      <c r="A7" s="963" t="s">
        <v>261</v>
      </c>
      <c r="B7" s="965"/>
      <c r="C7" s="965"/>
      <c r="D7" s="966"/>
    </row>
    <row r="8" spans="1:4" s="211" customFormat="1" ht="12" customHeight="1" thickBot="1" x14ac:dyDescent="0.25">
      <c r="A8" s="242" t="s">
        <v>19</v>
      </c>
      <c r="B8" s="243" t="s">
        <v>22</v>
      </c>
      <c r="C8" s="616">
        <f>+C9+C10+C11+C12+C13+C14</f>
        <v>0</v>
      </c>
      <c r="D8" s="620"/>
    </row>
    <row r="9" spans="1:4" s="213" customFormat="1" ht="12" customHeight="1" x14ac:dyDescent="0.2">
      <c r="A9" s="212" t="s">
        <v>23</v>
      </c>
      <c r="B9" s="21" t="s">
        <v>24</v>
      </c>
      <c r="C9" s="600"/>
      <c r="D9" s="619"/>
    </row>
    <row r="10" spans="1:4" s="215" customFormat="1" ht="12" customHeight="1" x14ac:dyDescent="0.2">
      <c r="A10" s="214" t="s">
        <v>25</v>
      </c>
      <c r="B10" s="24" t="s">
        <v>26</v>
      </c>
      <c r="C10" s="601"/>
      <c r="D10" s="541"/>
    </row>
    <row r="11" spans="1:4" s="215" customFormat="1" ht="12" customHeight="1" x14ac:dyDescent="0.2">
      <c r="A11" s="214" t="s">
        <v>27</v>
      </c>
      <c r="B11" s="24" t="s">
        <v>28</v>
      </c>
      <c r="C11" s="601"/>
      <c r="D11" s="541"/>
    </row>
    <row r="12" spans="1:4" s="215" customFormat="1" ht="12" customHeight="1" x14ac:dyDescent="0.2">
      <c r="A12" s="214" t="s">
        <v>29</v>
      </c>
      <c r="B12" s="24" t="s">
        <v>30</v>
      </c>
      <c r="C12" s="601"/>
      <c r="D12" s="541"/>
    </row>
    <row r="13" spans="1:4" s="215" customFormat="1" ht="12" customHeight="1" x14ac:dyDescent="0.2">
      <c r="A13" s="214" t="s">
        <v>31</v>
      </c>
      <c r="B13" s="24" t="s">
        <v>32</v>
      </c>
      <c r="C13" s="602"/>
      <c r="D13" s="541"/>
    </row>
    <row r="14" spans="1:4" s="213" customFormat="1" ht="12" customHeight="1" thickBot="1" x14ac:dyDescent="0.25">
      <c r="A14" s="216" t="s">
        <v>33</v>
      </c>
      <c r="B14" s="27" t="s">
        <v>34</v>
      </c>
      <c r="C14" s="603"/>
      <c r="D14" s="621"/>
    </row>
    <row r="15" spans="1:4" s="213" customFormat="1" ht="12" customHeight="1" thickBot="1" x14ac:dyDescent="0.25">
      <c r="A15" s="44" t="s">
        <v>20</v>
      </c>
      <c r="B15" s="28" t="s">
        <v>35</v>
      </c>
      <c r="C15" s="599">
        <f>+C16+C17+C18+C19+C20</f>
        <v>0</v>
      </c>
      <c r="D15" s="622"/>
    </row>
    <row r="16" spans="1:4" s="213" customFormat="1" ht="12" customHeight="1" x14ac:dyDescent="0.2">
      <c r="A16" s="212" t="s">
        <v>36</v>
      </c>
      <c r="B16" s="21" t="s">
        <v>37</v>
      </c>
      <c r="C16" s="600"/>
      <c r="D16" s="619"/>
    </row>
    <row r="17" spans="1:4" s="213" customFormat="1" ht="12" customHeight="1" x14ac:dyDescent="0.2">
      <c r="A17" s="214" t="s">
        <v>38</v>
      </c>
      <c r="B17" s="24" t="s">
        <v>39</v>
      </c>
      <c r="C17" s="601"/>
      <c r="D17" s="540"/>
    </row>
    <row r="18" spans="1:4" s="213" customFormat="1" ht="12" customHeight="1" x14ac:dyDescent="0.2">
      <c r="A18" s="214" t="s">
        <v>40</v>
      </c>
      <c r="B18" s="24" t="s">
        <v>41</v>
      </c>
      <c r="C18" s="601"/>
      <c r="D18" s="540"/>
    </row>
    <row r="19" spans="1:4" s="213" customFormat="1" ht="12" customHeight="1" x14ac:dyDescent="0.2">
      <c r="A19" s="214" t="s">
        <v>42</v>
      </c>
      <c r="B19" s="24" t="s">
        <v>43</v>
      </c>
      <c r="C19" s="601"/>
      <c r="D19" s="540"/>
    </row>
    <row r="20" spans="1:4" s="213" customFormat="1" ht="12" customHeight="1" x14ac:dyDescent="0.2">
      <c r="A20" s="214" t="s">
        <v>44</v>
      </c>
      <c r="B20" s="24" t="s">
        <v>45</v>
      </c>
      <c r="C20" s="601"/>
      <c r="D20" s="540"/>
    </row>
    <row r="21" spans="1:4" s="215" customFormat="1" ht="12" customHeight="1" thickBot="1" x14ac:dyDescent="0.25">
      <c r="A21" s="216" t="s">
        <v>46</v>
      </c>
      <c r="B21" s="27" t="s">
        <v>47</v>
      </c>
      <c r="C21" s="604"/>
      <c r="D21" s="623"/>
    </row>
    <row r="22" spans="1:4" s="215" customFormat="1" ht="12" customHeight="1" thickBot="1" x14ac:dyDescent="0.25">
      <c r="A22" s="44" t="s">
        <v>21</v>
      </c>
      <c r="B22" s="17" t="s">
        <v>48</v>
      </c>
      <c r="C22" s="599">
        <f>+C23+C24+C25+C26+C27</f>
        <v>0</v>
      </c>
      <c r="D22" s="625"/>
    </row>
    <row r="23" spans="1:4" s="215" customFormat="1" ht="12" customHeight="1" x14ac:dyDescent="0.2">
      <c r="A23" s="212" t="s">
        <v>49</v>
      </c>
      <c r="B23" s="21" t="s">
        <v>50</v>
      </c>
      <c r="C23" s="600"/>
      <c r="D23" s="624"/>
    </row>
    <row r="24" spans="1:4" s="213" customFormat="1" ht="12" customHeight="1" x14ac:dyDescent="0.2">
      <c r="A24" s="214" t="s">
        <v>51</v>
      </c>
      <c r="B24" s="24" t="s">
        <v>52</v>
      </c>
      <c r="C24" s="601"/>
      <c r="D24" s="540"/>
    </row>
    <row r="25" spans="1:4" s="215" customFormat="1" ht="12" customHeight="1" x14ac:dyDescent="0.2">
      <c r="A25" s="214" t="s">
        <v>53</v>
      </c>
      <c r="B25" s="24" t="s">
        <v>54</v>
      </c>
      <c r="C25" s="601"/>
      <c r="D25" s="541"/>
    </row>
    <row r="26" spans="1:4" s="215" customFormat="1" ht="12" customHeight="1" x14ac:dyDescent="0.2">
      <c r="A26" s="214" t="s">
        <v>55</v>
      </c>
      <c r="B26" s="24" t="s">
        <v>56</v>
      </c>
      <c r="C26" s="601"/>
      <c r="D26" s="541"/>
    </row>
    <row r="27" spans="1:4" s="215" customFormat="1" ht="12" customHeight="1" x14ac:dyDescent="0.2">
      <c r="A27" s="214" t="s">
        <v>57</v>
      </c>
      <c r="B27" s="24" t="s">
        <v>58</v>
      </c>
      <c r="C27" s="601"/>
      <c r="D27" s="541"/>
    </row>
    <row r="28" spans="1:4" s="215" customFormat="1" ht="12" customHeight="1" thickBot="1" x14ac:dyDescent="0.25">
      <c r="A28" s="216" t="s">
        <v>59</v>
      </c>
      <c r="B28" s="27" t="s">
        <v>60</v>
      </c>
      <c r="C28" s="604"/>
      <c r="D28" s="623"/>
    </row>
    <row r="29" spans="1:4" s="215" customFormat="1" ht="12" customHeight="1" thickBot="1" x14ac:dyDescent="0.25">
      <c r="A29" s="44" t="s">
        <v>61</v>
      </c>
      <c r="B29" s="17" t="s">
        <v>62</v>
      </c>
      <c r="C29" s="599">
        <f>+C30+C33+C34+C35</f>
        <v>0</v>
      </c>
      <c r="D29" s="625"/>
    </row>
    <row r="30" spans="1:4" s="215" customFormat="1" ht="12" customHeight="1" x14ac:dyDescent="0.2">
      <c r="A30" s="212" t="s">
        <v>63</v>
      </c>
      <c r="B30" s="21" t="s">
        <v>64</v>
      </c>
      <c r="C30" s="605">
        <f>+C31+C32</f>
        <v>0</v>
      </c>
      <c r="D30" s="624"/>
    </row>
    <row r="31" spans="1:4" s="215" customFormat="1" ht="12" customHeight="1" x14ac:dyDescent="0.2">
      <c r="A31" s="214" t="s">
        <v>65</v>
      </c>
      <c r="B31" s="24" t="s">
        <v>66</v>
      </c>
      <c r="C31" s="601"/>
      <c r="D31" s="541"/>
    </row>
    <row r="32" spans="1:4" s="215" customFormat="1" ht="12" customHeight="1" x14ac:dyDescent="0.2">
      <c r="A32" s="214" t="s">
        <v>67</v>
      </c>
      <c r="B32" s="24" t="s">
        <v>68</v>
      </c>
      <c r="C32" s="601"/>
      <c r="D32" s="541"/>
    </row>
    <row r="33" spans="1:4" s="215" customFormat="1" ht="12" customHeight="1" x14ac:dyDescent="0.2">
      <c r="A33" s="214" t="s">
        <v>69</v>
      </c>
      <c r="B33" s="24" t="s">
        <v>70</v>
      </c>
      <c r="C33" s="601"/>
      <c r="D33" s="541"/>
    </row>
    <row r="34" spans="1:4" s="215" customFormat="1" ht="12" customHeight="1" x14ac:dyDescent="0.2">
      <c r="A34" s="214" t="s">
        <v>71</v>
      </c>
      <c r="B34" s="24" t="s">
        <v>72</v>
      </c>
      <c r="C34" s="601"/>
      <c r="D34" s="541"/>
    </row>
    <row r="35" spans="1:4" s="215" customFormat="1" ht="12" customHeight="1" thickBot="1" x14ac:dyDescent="0.25">
      <c r="A35" s="216" t="s">
        <v>73</v>
      </c>
      <c r="B35" s="27" t="s">
        <v>74</v>
      </c>
      <c r="C35" s="604"/>
      <c r="D35" s="623"/>
    </row>
    <row r="36" spans="1:4" s="215" customFormat="1" ht="12" customHeight="1" thickBot="1" x14ac:dyDescent="0.25">
      <c r="A36" s="44" t="s">
        <v>75</v>
      </c>
      <c r="B36" s="17" t="s">
        <v>76</v>
      </c>
      <c r="C36" s="599">
        <f>SUM(C37:C46)</f>
        <v>0</v>
      </c>
      <c r="D36" s="625"/>
    </row>
    <row r="37" spans="1:4" s="215" customFormat="1" ht="12" customHeight="1" x14ac:dyDescent="0.2">
      <c r="A37" s="212" t="s">
        <v>77</v>
      </c>
      <c r="B37" s="21" t="s">
        <v>78</v>
      </c>
      <c r="C37" s="600"/>
      <c r="D37" s="624"/>
    </row>
    <row r="38" spans="1:4" s="215" customFormat="1" ht="12" customHeight="1" x14ac:dyDescent="0.2">
      <c r="A38" s="214" t="s">
        <v>79</v>
      </c>
      <c r="B38" s="24" t="s">
        <v>80</v>
      </c>
      <c r="C38" s="601"/>
      <c r="D38" s="541"/>
    </row>
    <row r="39" spans="1:4" s="215" customFormat="1" ht="12" customHeight="1" x14ac:dyDescent="0.2">
      <c r="A39" s="214" t="s">
        <v>81</v>
      </c>
      <c r="B39" s="24" t="s">
        <v>82</v>
      </c>
      <c r="C39" s="601"/>
      <c r="D39" s="541"/>
    </row>
    <row r="40" spans="1:4" s="215" customFormat="1" ht="12" customHeight="1" x14ac:dyDescent="0.2">
      <c r="A40" s="214" t="s">
        <v>83</v>
      </c>
      <c r="B40" s="24" t="s">
        <v>84</v>
      </c>
      <c r="C40" s="601"/>
      <c r="D40" s="541"/>
    </row>
    <row r="41" spans="1:4" s="215" customFormat="1" ht="12" customHeight="1" x14ac:dyDescent="0.2">
      <c r="A41" s="214" t="s">
        <v>85</v>
      </c>
      <c r="B41" s="24" t="s">
        <v>86</v>
      </c>
      <c r="C41" s="601"/>
      <c r="D41" s="541"/>
    </row>
    <row r="42" spans="1:4" s="215" customFormat="1" ht="12" customHeight="1" x14ac:dyDescent="0.2">
      <c r="A42" s="214" t="s">
        <v>87</v>
      </c>
      <c r="B42" s="24" t="s">
        <v>88</v>
      </c>
      <c r="C42" s="601"/>
      <c r="D42" s="541"/>
    </row>
    <row r="43" spans="1:4" s="215" customFormat="1" ht="12" customHeight="1" x14ac:dyDescent="0.2">
      <c r="A43" s="214" t="s">
        <v>89</v>
      </c>
      <c r="B43" s="24" t="s">
        <v>90</v>
      </c>
      <c r="C43" s="601"/>
      <c r="D43" s="541"/>
    </row>
    <row r="44" spans="1:4" s="215" customFormat="1" ht="12" customHeight="1" x14ac:dyDescent="0.2">
      <c r="A44" s="214" t="s">
        <v>91</v>
      </c>
      <c r="B44" s="24" t="s">
        <v>92</v>
      </c>
      <c r="C44" s="601"/>
      <c r="D44" s="541"/>
    </row>
    <row r="45" spans="1:4" s="215" customFormat="1" ht="12" customHeight="1" x14ac:dyDescent="0.2">
      <c r="A45" s="214" t="s">
        <v>93</v>
      </c>
      <c r="B45" s="24" t="s">
        <v>94</v>
      </c>
      <c r="C45" s="601"/>
      <c r="D45" s="541"/>
    </row>
    <row r="46" spans="1:4" s="215" customFormat="1" ht="12" customHeight="1" thickBot="1" x14ac:dyDescent="0.25">
      <c r="A46" s="216" t="s">
        <v>95</v>
      </c>
      <c r="B46" s="27" t="s">
        <v>96</v>
      </c>
      <c r="C46" s="604"/>
      <c r="D46" s="623"/>
    </row>
    <row r="47" spans="1:4" s="215" customFormat="1" ht="12" customHeight="1" thickBot="1" x14ac:dyDescent="0.25">
      <c r="A47" s="44" t="s">
        <v>97</v>
      </c>
      <c r="B47" s="17" t="s">
        <v>98</v>
      </c>
      <c r="C47" s="599">
        <f>SUM(C48:C52)</f>
        <v>0</v>
      </c>
      <c r="D47" s="625"/>
    </row>
    <row r="48" spans="1:4" s="215" customFormat="1" ht="12" customHeight="1" x14ac:dyDescent="0.2">
      <c r="A48" s="212" t="s">
        <v>99</v>
      </c>
      <c r="B48" s="21" t="s">
        <v>100</v>
      </c>
      <c r="C48" s="600"/>
      <c r="D48" s="624"/>
    </row>
    <row r="49" spans="1:4" s="215" customFormat="1" ht="12" customHeight="1" x14ac:dyDescent="0.2">
      <c r="A49" s="214" t="s">
        <v>101</v>
      </c>
      <c r="B49" s="24" t="s">
        <v>102</v>
      </c>
      <c r="C49" s="601"/>
      <c r="D49" s="541"/>
    </row>
    <row r="50" spans="1:4" s="215" customFormat="1" ht="12" customHeight="1" x14ac:dyDescent="0.2">
      <c r="A50" s="214" t="s">
        <v>103</v>
      </c>
      <c r="B50" s="24" t="s">
        <v>104</v>
      </c>
      <c r="C50" s="601"/>
      <c r="D50" s="541"/>
    </row>
    <row r="51" spans="1:4" s="215" customFormat="1" ht="12" customHeight="1" x14ac:dyDescent="0.2">
      <c r="A51" s="214" t="s">
        <v>105</v>
      </c>
      <c r="B51" s="24" t="s">
        <v>106</v>
      </c>
      <c r="C51" s="601"/>
      <c r="D51" s="541"/>
    </row>
    <row r="52" spans="1:4" s="215" customFormat="1" ht="12" customHeight="1" thickBot="1" x14ac:dyDescent="0.25">
      <c r="A52" s="216" t="s">
        <v>107</v>
      </c>
      <c r="B52" s="27" t="s">
        <v>108</v>
      </c>
      <c r="C52" s="604"/>
      <c r="D52" s="623"/>
    </row>
    <row r="53" spans="1:4" s="215" customFormat="1" ht="12" customHeight="1" thickBot="1" x14ac:dyDescent="0.25">
      <c r="A53" s="44" t="s">
        <v>109</v>
      </c>
      <c r="B53" s="17" t="s">
        <v>110</v>
      </c>
      <c r="C53" s="599">
        <f>SUM(C54:C56)</f>
        <v>0</v>
      </c>
      <c r="D53" s="625"/>
    </row>
    <row r="54" spans="1:4" s="215" customFormat="1" ht="12" customHeight="1" x14ac:dyDescent="0.2">
      <c r="A54" s="212" t="s">
        <v>111</v>
      </c>
      <c r="B54" s="21" t="s">
        <v>112</v>
      </c>
      <c r="C54" s="600"/>
      <c r="D54" s="624"/>
    </row>
    <row r="55" spans="1:4" s="215" customFormat="1" ht="12" customHeight="1" x14ac:dyDescent="0.2">
      <c r="A55" s="214" t="s">
        <v>113</v>
      </c>
      <c r="B55" s="24" t="s">
        <v>114</v>
      </c>
      <c r="C55" s="601"/>
      <c r="D55" s="541"/>
    </row>
    <row r="56" spans="1:4" s="215" customFormat="1" ht="12" customHeight="1" x14ac:dyDescent="0.2">
      <c r="A56" s="214" t="s">
        <v>115</v>
      </c>
      <c r="B56" s="24" t="s">
        <v>116</v>
      </c>
      <c r="C56" s="601"/>
      <c r="D56" s="541"/>
    </row>
    <row r="57" spans="1:4" s="215" customFormat="1" ht="12" customHeight="1" thickBot="1" x14ac:dyDescent="0.25">
      <c r="A57" s="216" t="s">
        <v>117</v>
      </c>
      <c r="B57" s="27" t="s">
        <v>118</v>
      </c>
      <c r="C57" s="604"/>
      <c r="D57" s="623"/>
    </row>
    <row r="58" spans="1:4" s="215" customFormat="1" ht="12" customHeight="1" thickBot="1" x14ac:dyDescent="0.25">
      <c r="A58" s="44" t="s">
        <v>119</v>
      </c>
      <c r="B58" s="28" t="s">
        <v>120</v>
      </c>
      <c r="C58" s="599">
        <f>SUM(C59:C61)</f>
        <v>0</v>
      </c>
      <c r="D58" s="625"/>
    </row>
    <row r="59" spans="1:4" s="215" customFormat="1" ht="12" customHeight="1" x14ac:dyDescent="0.2">
      <c r="A59" s="212" t="s">
        <v>121</v>
      </c>
      <c r="B59" s="21" t="s">
        <v>122</v>
      </c>
      <c r="C59" s="601"/>
      <c r="D59" s="624"/>
    </row>
    <row r="60" spans="1:4" s="215" customFormat="1" ht="12" customHeight="1" x14ac:dyDescent="0.2">
      <c r="A60" s="214" t="s">
        <v>123</v>
      </c>
      <c r="B60" s="24" t="s">
        <v>124</v>
      </c>
      <c r="C60" s="601"/>
      <c r="D60" s="541"/>
    </row>
    <row r="61" spans="1:4" s="215" customFormat="1" ht="12" customHeight="1" x14ac:dyDescent="0.2">
      <c r="A61" s="214" t="s">
        <v>125</v>
      </c>
      <c r="B61" s="24" t="s">
        <v>126</v>
      </c>
      <c r="C61" s="601"/>
      <c r="D61" s="541"/>
    </row>
    <row r="62" spans="1:4" s="215" customFormat="1" ht="12" customHeight="1" thickBot="1" x14ac:dyDescent="0.25">
      <c r="A62" s="216" t="s">
        <v>127</v>
      </c>
      <c r="B62" s="27" t="s">
        <v>128</v>
      </c>
      <c r="C62" s="601"/>
      <c r="D62" s="623"/>
    </row>
    <row r="63" spans="1:4" s="215" customFormat="1" ht="12" customHeight="1" thickBot="1" x14ac:dyDescent="0.25">
      <c r="A63" s="44" t="s">
        <v>129</v>
      </c>
      <c r="B63" s="17" t="s">
        <v>130</v>
      </c>
      <c r="C63" s="599">
        <f>+C8+C15+C22+C29+C36+C47+C53+C58</f>
        <v>0</v>
      </c>
      <c r="D63" s="625"/>
    </row>
    <row r="64" spans="1:4" s="215" customFormat="1" ht="12" customHeight="1" thickBot="1" x14ac:dyDescent="0.2">
      <c r="A64" s="217" t="s">
        <v>379</v>
      </c>
      <c r="B64" s="28" t="s">
        <v>132</v>
      </c>
      <c r="C64" s="599">
        <f>SUM(C65:C67)</f>
        <v>0</v>
      </c>
      <c r="D64" s="625"/>
    </row>
    <row r="65" spans="1:4" s="215" customFormat="1" ht="12" customHeight="1" x14ac:dyDescent="0.2">
      <c r="A65" s="212" t="s">
        <v>133</v>
      </c>
      <c r="B65" s="21" t="s">
        <v>134</v>
      </c>
      <c r="C65" s="601"/>
      <c r="D65" s="624"/>
    </row>
    <row r="66" spans="1:4" s="215" customFormat="1" ht="12" customHeight="1" x14ac:dyDescent="0.2">
      <c r="A66" s="214" t="s">
        <v>135</v>
      </c>
      <c r="B66" s="24" t="s">
        <v>136</v>
      </c>
      <c r="C66" s="601"/>
      <c r="D66" s="541"/>
    </row>
    <row r="67" spans="1:4" s="215" customFormat="1" ht="12" customHeight="1" thickBot="1" x14ac:dyDescent="0.25">
      <c r="A67" s="216" t="s">
        <v>137</v>
      </c>
      <c r="B67" s="31" t="s">
        <v>138</v>
      </c>
      <c r="C67" s="601"/>
      <c r="D67" s="623"/>
    </row>
    <row r="68" spans="1:4" s="215" customFormat="1" ht="12" customHeight="1" thickBot="1" x14ac:dyDescent="0.2">
      <c r="A68" s="217" t="s">
        <v>139</v>
      </c>
      <c r="B68" s="28" t="s">
        <v>140</v>
      </c>
      <c r="C68" s="599">
        <f>SUM(C69:C72)</f>
        <v>0</v>
      </c>
      <c r="D68" s="625"/>
    </row>
    <row r="69" spans="1:4" s="215" customFormat="1" ht="12" customHeight="1" x14ac:dyDescent="0.2">
      <c r="A69" s="212" t="s">
        <v>141</v>
      </c>
      <c r="B69" s="21" t="s">
        <v>142</v>
      </c>
      <c r="C69" s="601"/>
      <c r="D69" s="624"/>
    </row>
    <row r="70" spans="1:4" s="215" customFormat="1" ht="12" customHeight="1" x14ac:dyDescent="0.2">
      <c r="A70" s="214" t="s">
        <v>143</v>
      </c>
      <c r="B70" s="24" t="s">
        <v>144</v>
      </c>
      <c r="C70" s="601"/>
      <c r="D70" s="541"/>
    </row>
    <row r="71" spans="1:4" s="215" customFormat="1" ht="12" customHeight="1" x14ac:dyDescent="0.2">
      <c r="A71" s="214" t="s">
        <v>145</v>
      </c>
      <c r="B71" s="24" t="s">
        <v>146</v>
      </c>
      <c r="C71" s="601"/>
      <c r="D71" s="541"/>
    </row>
    <row r="72" spans="1:4" s="215" customFormat="1" ht="12" customHeight="1" thickBot="1" x14ac:dyDescent="0.25">
      <c r="A72" s="216" t="s">
        <v>147</v>
      </c>
      <c r="B72" s="27" t="s">
        <v>148</v>
      </c>
      <c r="C72" s="601"/>
      <c r="D72" s="623"/>
    </row>
    <row r="73" spans="1:4" s="215" customFormat="1" ht="12" customHeight="1" thickBot="1" x14ac:dyDescent="0.2">
      <c r="A73" s="217" t="s">
        <v>149</v>
      </c>
      <c r="B73" s="28" t="s">
        <v>150</v>
      </c>
      <c r="C73" s="599">
        <f>SUM(C74:C75)</f>
        <v>0</v>
      </c>
      <c r="D73" s="625"/>
    </row>
    <row r="74" spans="1:4" s="215" customFormat="1" ht="12" customHeight="1" x14ac:dyDescent="0.2">
      <c r="A74" s="212" t="s">
        <v>151</v>
      </c>
      <c r="B74" s="21" t="s">
        <v>152</v>
      </c>
      <c r="C74" s="601"/>
      <c r="D74" s="624"/>
    </row>
    <row r="75" spans="1:4" s="215" customFormat="1" ht="12" customHeight="1" thickBot="1" x14ac:dyDescent="0.25">
      <c r="A75" s="216" t="s">
        <v>153</v>
      </c>
      <c r="B75" s="27" t="s">
        <v>154</v>
      </c>
      <c r="C75" s="601"/>
      <c r="D75" s="623"/>
    </row>
    <row r="76" spans="1:4" s="213" customFormat="1" ht="12" customHeight="1" thickBot="1" x14ac:dyDescent="0.2">
      <c r="A76" s="217" t="s">
        <v>155</v>
      </c>
      <c r="B76" s="28" t="s">
        <v>156</v>
      </c>
      <c r="C76" s="599">
        <f>SUM(C77:C79)</f>
        <v>0</v>
      </c>
      <c r="D76" s="622"/>
    </row>
    <row r="77" spans="1:4" s="215" customFormat="1" ht="12" customHeight="1" x14ac:dyDescent="0.2">
      <c r="A77" s="212" t="s">
        <v>157</v>
      </c>
      <c r="B77" s="21" t="s">
        <v>158</v>
      </c>
      <c r="C77" s="601"/>
      <c r="D77" s="624"/>
    </row>
    <row r="78" spans="1:4" s="215" customFormat="1" ht="12" customHeight="1" x14ac:dyDescent="0.2">
      <c r="A78" s="214" t="s">
        <v>159</v>
      </c>
      <c r="B78" s="24" t="s">
        <v>160</v>
      </c>
      <c r="C78" s="601"/>
      <c r="D78" s="541"/>
    </row>
    <row r="79" spans="1:4" s="215" customFormat="1" ht="12" customHeight="1" thickBot="1" x14ac:dyDescent="0.25">
      <c r="A79" s="216" t="s">
        <v>161</v>
      </c>
      <c r="B79" s="27" t="s">
        <v>162</v>
      </c>
      <c r="C79" s="606"/>
      <c r="D79" s="623"/>
    </row>
    <row r="80" spans="1:4" s="215" customFormat="1" ht="12" customHeight="1" thickBot="1" x14ac:dyDescent="0.2">
      <c r="A80" s="217" t="s">
        <v>163</v>
      </c>
      <c r="B80" s="28" t="s">
        <v>164</v>
      </c>
      <c r="C80" s="599">
        <f>SUM(C81:C84)</f>
        <v>0</v>
      </c>
      <c r="D80" s="625"/>
    </row>
    <row r="81" spans="1:4" s="215" customFormat="1" ht="12" customHeight="1" x14ac:dyDescent="0.2">
      <c r="A81" s="218" t="s">
        <v>165</v>
      </c>
      <c r="B81" s="21" t="s">
        <v>166</v>
      </c>
      <c r="C81" s="607"/>
      <c r="D81" s="624"/>
    </row>
    <row r="82" spans="1:4" s="215" customFormat="1" ht="12" customHeight="1" x14ac:dyDescent="0.2">
      <c r="A82" s="219" t="s">
        <v>167</v>
      </c>
      <c r="B82" s="24" t="s">
        <v>168</v>
      </c>
      <c r="C82" s="601"/>
      <c r="D82" s="541"/>
    </row>
    <row r="83" spans="1:4" s="215" customFormat="1" ht="12" customHeight="1" x14ac:dyDescent="0.2">
      <c r="A83" s="219" t="s">
        <v>169</v>
      </c>
      <c r="B83" s="24" t="s">
        <v>170</v>
      </c>
      <c r="C83" s="601"/>
      <c r="D83" s="541"/>
    </row>
    <row r="84" spans="1:4" s="213" customFormat="1" ht="12" customHeight="1" thickBot="1" x14ac:dyDescent="0.25">
      <c r="A84" s="220" t="s">
        <v>171</v>
      </c>
      <c r="B84" s="27" t="s">
        <v>172</v>
      </c>
      <c r="C84" s="601"/>
      <c r="D84" s="621"/>
    </row>
    <row r="85" spans="1:4" s="213" customFormat="1" ht="12" customHeight="1" thickBot="1" x14ac:dyDescent="0.2">
      <c r="A85" s="217" t="s">
        <v>173</v>
      </c>
      <c r="B85" s="28" t="s">
        <v>174</v>
      </c>
      <c r="C85" s="608"/>
      <c r="D85" s="622"/>
    </row>
    <row r="86" spans="1:4" s="213" customFormat="1" ht="12" customHeight="1" thickBot="1" x14ac:dyDescent="0.2">
      <c r="A86" s="217" t="s">
        <v>175</v>
      </c>
      <c r="B86" s="35" t="s">
        <v>176</v>
      </c>
      <c r="C86" s="599">
        <f>+C64+C68+C73+C76+C80+C85</f>
        <v>0</v>
      </c>
      <c r="D86" s="622"/>
    </row>
    <row r="87" spans="1:4" s="213" customFormat="1" ht="12" customHeight="1" thickBot="1" x14ac:dyDescent="0.2">
      <c r="A87" s="221" t="s">
        <v>177</v>
      </c>
      <c r="B87" s="37" t="s">
        <v>380</v>
      </c>
      <c r="C87" s="599">
        <f>+C63+C86</f>
        <v>0</v>
      </c>
      <c r="D87" s="622"/>
    </row>
    <row r="88" spans="1:4" s="215" customFormat="1" ht="15" customHeight="1" x14ac:dyDescent="0.2">
      <c r="A88" s="222"/>
      <c r="B88" s="223"/>
      <c r="C88" s="244"/>
    </row>
    <row r="89" spans="1:4" ht="13.5" thickBot="1" x14ac:dyDescent="0.25">
      <c r="A89" s="224"/>
      <c r="B89" s="225"/>
      <c r="C89" s="245"/>
    </row>
    <row r="90" spans="1:4" s="211" customFormat="1" ht="16.5" customHeight="1" thickBot="1" x14ac:dyDescent="0.25">
      <c r="A90" s="963" t="s">
        <v>262</v>
      </c>
      <c r="B90" s="965"/>
      <c r="C90" s="965"/>
      <c r="D90" s="966"/>
    </row>
    <row r="91" spans="1:4" s="227" customFormat="1" ht="18" customHeight="1" thickBot="1" x14ac:dyDescent="0.25">
      <c r="A91" s="626" t="s">
        <v>19</v>
      </c>
      <c r="B91" s="627" t="s">
        <v>183</v>
      </c>
      <c r="C91" s="628">
        <f>SUM(C92:C96)</f>
        <v>700000</v>
      </c>
      <c r="D91" s="464">
        <f>SUM(D92:D96)</f>
        <v>700000</v>
      </c>
    </row>
    <row r="92" spans="1:4" ht="12" customHeight="1" x14ac:dyDescent="0.2">
      <c r="A92" s="228" t="s">
        <v>23</v>
      </c>
      <c r="B92" s="48" t="s">
        <v>184</v>
      </c>
      <c r="C92" s="629"/>
      <c r="D92" s="639"/>
    </row>
    <row r="93" spans="1:4" ht="12" customHeight="1" x14ac:dyDescent="0.2">
      <c r="A93" s="214" t="s">
        <v>25</v>
      </c>
      <c r="B93" s="49" t="s">
        <v>185</v>
      </c>
      <c r="C93" s="600"/>
      <c r="D93" s="636"/>
    </row>
    <row r="94" spans="1:4" ht="12" customHeight="1" x14ac:dyDescent="0.2">
      <c r="A94" s="214" t="s">
        <v>27</v>
      </c>
      <c r="B94" s="49" t="s">
        <v>186</v>
      </c>
      <c r="C94" s="609">
        <v>700000</v>
      </c>
      <c r="D94" s="649">
        <v>700000</v>
      </c>
    </row>
    <row r="95" spans="1:4" ht="12" customHeight="1" x14ac:dyDescent="0.2">
      <c r="A95" s="214" t="s">
        <v>29</v>
      </c>
      <c r="B95" s="50" t="s">
        <v>187</v>
      </c>
      <c r="C95" s="604"/>
      <c r="D95" s="636"/>
    </row>
    <row r="96" spans="1:4" ht="12" customHeight="1" x14ac:dyDescent="0.2">
      <c r="A96" s="214" t="s">
        <v>188</v>
      </c>
      <c r="B96" s="51" t="s">
        <v>189</v>
      </c>
      <c r="C96" s="455"/>
      <c r="D96" s="636"/>
    </row>
    <row r="97" spans="1:4" ht="12" customHeight="1" x14ac:dyDescent="0.2">
      <c r="A97" s="214" t="s">
        <v>33</v>
      </c>
      <c r="B97" s="49" t="s">
        <v>190</v>
      </c>
      <c r="C97" s="604"/>
      <c r="D97" s="636"/>
    </row>
    <row r="98" spans="1:4" ht="12" customHeight="1" x14ac:dyDescent="0.2">
      <c r="A98" s="214" t="s">
        <v>191</v>
      </c>
      <c r="B98" s="52" t="s">
        <v>192</v>
      </c>
      <c r="C98" s="604"/>
      <c r="D98" s="636"/>
    </row>
    <row r="99" spans="1:4" ht="12" customHeight="1" x14ac:dyDescent="0.2">
      <c r="A99" s="214" t="s">
        <v>193</v>
      </c>
      <c r="B99" s="53" t="s">
        <v>194</v>
      </c>
      <c r="C99" s="604"/>
      <c r="D99" s="636"/>
    </row>
    <row r="100" spans="1:4" ht="12" customHeight="1" x14ac:dyDescent="0.2">
      <c r="A100" s="214" t="s">
        <v>195</v>
      </c>
      <c r="B100" s="53" t="s">
        <v>196</v>
      </c>
      <c r="C100" s="604"/>
      <c r="D100" s="636"/>
    </row>
    <row r="101" spans="1:4" ht="12" customHeight="1" x14ac:dyDescent="0.2">
      <c r="A101" s="214" t="s">
        <v>197</v>
      </c>
      <c r="B101" s="52" t="s">
        <v>198</v>
      </c>
      <c r="C101" s="604"/>
      <c r="D101" s="636"/>
    </row>
    <row r="102" spans="1:4" ht="12" customHeight="1" x14ac:dyDescent="0.2">
      <c r="A102" s="214" t="s">
        <v>199</v>
      </c>
      <c r="B102" s="52" t="s">
        <v>200</v>
      </c>
      <c r="C102" s="604"/>
      <c r="D102" s="636"/>
    </row>
    <row r="103" spans="1:4" ht="12" customHeight="1" x14ac:dyDescent="0.2">
      <c r="A103" s="214" t="s">
        <v>201</v>
      </c>
      <c r="B103" s="53" t="s">
        <v>202</v>
      </c>
      <c r="C103" s="604"/>
      <c r="D103" s="636"/>
    </row>
    <row r="104" spans="1:4" ht="12" customHeight="1" x14ac:dyDescent="0.2">
      <c r="A104" s="229" t="s">
        <v>203</v>
      </c>
      <c r="B104" s="55" t="s">
        <v>204</v>
      </c>
      <c r="C104" s="604"/>
      <c r="D104" s="636"/>
    </row>
    <row r="105" spans="1:4" ht="12" customHeight="1" x14ac:dyDescent="0.2">
      <c r="A105" s="214" t="s">
        <v>205</v>
      </c>
      <c r="B105" s="55" t="s">
        <v>206</v>
      </c>
      <c r="C105" s="604"/>
      <c r="D105" s="636"/>
    </row>
    <row r="106" spans="1:4" ht="12" customHeight="1" thickBot="1" x14ac:dyDescent="0.25">
      <c r="A106" s="230" t="s">
        <v>207</v>
      </c>
      <c r="B106" s="57" t="s">
        <v>208</v>
      </c>
      <c r="C106" s="606"/>
      <c r="D106" s="637"/>
    </row>
    <row r="107" spans="1:4" ht="12" customHeight="1" thickBot="1" x14ac:dyDescent="0.25">
      <c r="A107" s="44" t="s">
        <v>20</v>
      </c>
      <c r="B107" s="59" t="s">
        <v>209</v>
      </c>
      <c r="C107" s="599">
        <f>+C108+C110+C112</f>
        <v>0</v>
      </c>
      <c r="D107" s="638"/>
    </row>
    <row r="108" spans="1:4" ht="12" customHeight="1" x14ac:dyDescent="0.2">
      <c r="A108" s="212" t="s">
        <v>36</v>
      </c>
      <c r="B108" s="49" t="s">
        <v>210</v>
      </c>
      <c r="C108" s="607"/>
      <c r="D108" s="639"/>
    </row>
    <row r="109" spans="1:4" ht="12" customHeight="1" x14ac:dyDescent="0.2">
      <c r="A109" s="212" t="s">
        <v>38</v>
      </c>
      <c r="B109" s="60" t="s">
        <v>211</v>
      </c>
      <c r="C109" s="600"/>
      <c r="D109" s="636"/>
    </row>
    <row r="110" spans="1:4" ht="12" customHeight="1" x14ac:dyDescent="0.2">
      <c r="A110" s="212" t="s">
        <v>40</v>
      </c>
      <c r="B110" s="60" t="s">
        <v>212</v>
      </c>
      <c r="C110" s="601"/>
      <c r="D110" s="636"/>
    </row>
    <row r="111" spans="1:4" ht="12" customHeight="1" x14ac:dyDescent="0.2">
      <c r="A111" s="212" t="s">
        <v>42</v>
      </c>
      <c r="B111" s="60" t="s">
        <v>213</v>
      </c>
      <c r="C111" s="601"/>
      <c r="D111" s="636"/>
    </row>
    <row r="112" spans="1:4" ht="12" customHeight="1" x14ac:dyDescent="0.2">
      <c r="A112" s="212" t="s">
        <v>44</v>
      </c>
      <c r="B112" s="61" t="s">
        <v>214</v>
      </c>
      <c r="C112" s="601"/>
      <c r="D112" s="539"/>
    </row>
    <row r="113" spans="1:4" ht="12" customHeight="1" x14ac:dyDescent="0.2">
      <c r="A113" s="212" t="s">
        <v>46</v>
      </c>
      <c r="B113" s="62" t="s">
        <v>215</v>
      </c>
      <c r="C113" s="601"/>
      <c r="D113" s="539"/>
    </row>
    <row r="114" spans="1:4" ht="12" customHeight="1" x14ac:dyDescent="0.2">
      <c r="A114" s="212" t="s">
        <v>216</v>
      </c>
      <c r="B114" s="63" t="s">
        <v>217</v>
      </c>
      <c r="C114" s="601"/>
      <c r="D114" s="539"/>
    </row>
    <row r="115" spans="1:4" ht="12" customHeight="1" x14ac:dyDescent="0.2">
      <c r="A115" s="212" t="s">
        <v>218</v>
      </c>
      <c r="B115" s="53" t="s">
        <v>196</v>
      </c>
      <c r="C115" s="601"/>
      <c r="D115" s="636"/>
    </row>
    <row r="116" spans="1:4" ht="12" customHeight="1" x14ac:dyDescent="0.2">
      <c r="A116" s="212" t="s">
        <v>219</v>
      </c>
      <c r="B116" s="53" t="s">
        <v>220</v>
      </c>
      <c r="C116" s="601"/>
      <c r="D116" s="636"/>
    </row>
    <row r="117" spans="1:4" ht="12" customHeight="1" x14ac:dyDescent="0.2">
      <c r="A117" s="212" t="s">
        <v>221</v>
      </c>
      <c r="B117" s="53" t="s">
        <v>222</v>
      </c>
      <c r="C117" s="601"/>
      <c r="D117" s="636"/>
    </row>
    <row r="118" spans="1:4" ht="12" customHeight="1" x14ac:dyDescent="0.2">
      <c r="A118" s="212" t="s">
        <v>223</v>
      </c>
      <c r="B118" s="53" t="s">
        <v>202</v>
      </c>
      <c r="C118" s="601"/>
      <c r="D118" s="636"/>
    </row>
    <row r="119" spans="1:4" ht="12" customHeight="1" x14ac:dyDescent="0.2">
      <c r="A119" s="212" t="s">
        <v>224</v>
      </c>
      <c r="B119" s="53" t="s">
        <v>225</v>
      </c>
      <c r="C119" s="601"/>
      <c r="D119" s="636"/>
    </row>
    <row r="120" spans="1:4" ht="12" customHeight="1" thickBot="1" x14ac:dyDescent="0.25">
      <c r="A120" s="229" t="s">
        <v>226</v>
      </c>
      <c r="B120" s="53" t="s">
        <v>227</v>
      </c>
      <c r="C120" s="606"/>
      <c r="D120" s="637"/>
    </row>
    <row r="121" spans="1:4" ht="12" customHeight="1" thickBot="1" x14ac:dyDescent="0.25">
      <c r="A121" s="44" t="s">
        <v>21</v>
      </c>
      <c r="B121" s="17" t="s">
        <v>228</v>
      </c>
      <c r="C121" s="599">
        <f>+C122+C123</f>
        <v>0</v>
      </c>
      <c r="D121" s="638"/>
    </row>
    <row r="122" spans="1:4" ht="12" customHeight="1" x14ac:dyDescent="0.2">
      <c r="A122" s="212" t="s">
        <v>49</v>
      </c>
      <c r="B122" s="64" t="s">
        <v>229</v>
      </c>
      <c r="C122" s="607"/>
      <c r="D122" s="639"/>
    </row>
    <row r="123" spans="1:4" ht="12" customHeight="1" thickBot="1" x14ac:dyDescent="0.25">
      <c r="A123" s="216" t="s">
        <v>51</v>
      </c>
      <c r="B123" s="60" t="s">
        <v>230</v>
      </c>
      <c r="C123" s="604"/>
      <c r="D123" s="637"/>
    </row>
    <row r="124" spans="1:4" ht="12" customHeight="1" thickBot="1" x14ac:dyDescent="0.25">
      <c r="A124" s="44" t="s">
        <v>231</v>
      </c>
      <c r="B124" s="17" t="s">
        <v>232</v>
      </c>
      <c r="C124" s="240">
        <f>+C91+C107+C121</f>
        <v>700000</v>
      </c>
      <c r="D124" s="464">
        <f>+D91+D107+D121</f>
        <v>700000</v>
      </c>
    </row>
    <row r="125" spans="1:4" ht="12" customHeight="1" thickBot="1" x14ac:dyDescent="0.25">
      <c r="A125" s="44" t="s">
        <v>75</v>
      </c>
      <c r="B125" s="17" t="s">
        <v>233</v>
      </c>
      <c r="C125" s="599">
        <f>+C126+C127+C128</f>
        <v>0</v>
      </c>
      <c r="D125" s="638"/>
    </row>
    <row r="126" spans="1:4" s="227" customFormat="1" ht="12" customHeight="1" x14ac:dyDescent="0.2">
      <c r="A126" s="212" t="s">
        <v>77</v>
      </c>
      <c r="B126" s="64" t="s">
        <v>234</v>
      </c>
      <c r="C126" s="607"/>
      <c r="D126" s="640"/>
    </row>
    <row r="127" spans="1:4" ht="12" customHeight="1" x14ac:dyDescent="0.2">
      <c r="A127" s="212" t="s">
        <v>79</v>
      </c>
      <c r="B127" s="64" t="s">
        <v>235</v>
      </c>
      <c r="C127" s="601"/>
      <c r="D127" s="636"/>
    </row>
    <row r="128" spans="1:4" ht="12" customHeight="1" thickBot="1" x14ac:dyDescent="0.25">
      <c r="A128" s="229" t="s">
        <v>81</v>
      </c>
      <c r="B128" s="65" t="s">
        <v>236</v>
      </c>
      <c r="C128" s="606"/>
      <c r="D128" s="637"/>
    </row>
    <row r="129" spans="1:10" ht="12" customHeight="1" thickBot="1" x14ac:dyDescent="0.25">
      <c r="A129" s="44" t="s">
        <v>97</v>
      </c>
      <c r="B129" s="17" t="s">
        <v>237</v>
      </c>
      <c r="C129" s="599">
        <f>+C130+C131+C132+C133</f>
        <v>0</v>
      </c>
      <c r="D129" s="638"/>
    </row>
    <row r="130" spans="1:10" ht="12" customHeight="1" x14ac:dyDescent="0.2">
      <c r="A130" s="212" t="s">
        <v>99</v>
      </c>
      <c r="B130" s="64" t="s">
        <v>238</v>
      </c>
      <c r="C130" s="607"/>
      <c r="D130" s="639"/>
    </row>
    <row r="131" spans="1:10" ht="12" customHeight="1" x14ac:dyDescent="0.2">
      <c r="A131" s="212" t="s">
        <v>101</v>
      </c>
      <c r="B131" s="64" t="s">
        <v>239</v>
      </c>
      <c r="C131" s="601"/>
      <c r="D131" s="636"/>
    </row>
    <row r="132" spans="1:10" ht="12" customHeight="1" x14ac:dyDescent="0.2">
      <c r="A132" s="212" t="s">
        <v>103</v>
      </c>
      <c r="B132" s="64" t="s">
        <v>240</v>
      </c>
      <c r="C132" s="601"/>
      <c r="D132" s="636"/>
    </row>
    <row r="133" spans="1:10" s="227" customFormat="1" ht="12" customHeight="1" thickBot="1" x14ac:dyDescent="0.25">
      <c r="A133" s="229" t="s">
        <v>105</v>
      </c>
      <c r="B133" s="65" t="s">
        <v>241</v>
      </c>
      <c r="C133" s="606"/>
      <c r="D133" s="641"/>
    </row>
    <row r="134" spans="1:10" ht="12" customHeight="1" thickBot="1" x14ac:dyDescent="0.25">
      <c r="A134" s="44" t="s">
        <v>242</v>
      </c>
      <c r="B134" s="17" t="s">
        <v>243</v>
      </c>
      <c r="C134" s="599">
        <f>+C135+C136+C137+C138</f>
        <v>0</v>
      </c>
      <c r="D134" s="638"/>
      <c r="J134" s="231"/>
    </row>
    <row r="135" spans="1:10" ht="12.75" customHeight="1" x14ac:dyDescent="0.2">
      <c r="A135" s="212" t="s">
        <v>111</v>
      </c>
      <c r="B135" s="64" t="s">
        <v>244</v>
      </c>
      <c r="C135" s="607"/>
      <c r="D135" s="639"/>
    </row>
    <row r="136" spans="1:10" ht="12" customHeight="1" x14ac:dyDescent="0.2">
      <c r="A136" s="212" t="s">
        <v>113</v>
      </c>
      <c r="B136" s="64" t="s">
        <v>245</v>
      </c>
      <c r="C136" s="601"/>
      <c r="D136" s="636"/>
    </row>
    <row r="137" spans="1:10" s="227" customFormat="1" ht="12" customHeight="1" x14ac:dyDescent="0.2">
      <c r="A137" s="212" t="s">
        <v>115</v>
      </c>
      <c r="B137" s="64" t="s">
        <v>246</v>
      </c>
      <c r="C137" s="601"/>
      <c r="D137" s="642"/>
    </row>
    <row r="138" spans="1:10" s="227" customFormat="1" ht="12" customHeight="1" thickBot="1" x14ac:dyDescent="0.25">
      <c r="A138" s="229" t="s">
        <v>117</v>
      </c>
      <c r="B138" s="65" t="s">
        <v>247</v>
      </c>
      <c r="C138" s="606"/>
      <c r="D138" s="641"/>
    </row>
    <row r="139" spans="1:10" s="227" customFormat="1" ht="12" customHeight="1" thickBot="1" x14ac:dyDescent="0.25">
      <c r="A139" s="44" t="s">
        <v>119</v>
      </c>
      <c r="B139" s="17" t="s">
        <v>248</v>
      </c>
      <c r="C139" s="610">
        <f>+C140+C141+C142+C143</f>
        <v>0</v>
      </c>
      <c r="D139" s="643"/>
    </row>
    <row r="140" spans="1:10" s="227" customFormat="1" ht="12" customHeight="1" x14ac:dyDescent="0.2">
      <c r="A140" s="212" t="s">
        <v>121</v>
      </c>
      <c r="B140" s="64" t="s">
        <v>249</v>
      </c>
      <c r="C140" s="607"/>
      <c r="D140" s="640"/>
    </row>
    <row r="141" spans="1:10" s="227" customFormat="1" ht="12" customHeight="1" x14ac:dyDescent="0.2">
      <c r="A141" s="212" t="s">
        <v>123</v>
      </c>
      <c r="B141" s="64" t="s">
        <v>250</v>
      </c>
      <c r="C141" s="601"/>
      <c r="D141" s="642"/>
    </row>
    <row r="142" spans="1:10" s="227" customFormat="1" ht="12" customHeight="1" thickBot="1" x14ac:dyDescent="0.25">
      <c r="A142" s="229" t="s">
        <v>125</v>
      </c>
      <c r="B142" s="65" t="s">
        <v>251</v>
      </c>
      <c r="C142" s="604"/>
      <c r="D142" s="641"/>
    </row>
    <row r="143" spans="1:10" s="233" customFormat="1" ht="12.75" customHeight="1" thickBot="1" x14ac:dyDescent="0.25">
      <c r="A143" s="232" t="s">
        <v>386</v>
      </c>
      <c r="B143" s="238" t="s">
        <v>381</v>
      </c>
      <c r="C143" s="633"/>
      <c r="D143" s="644"/>
    </row>
    <row r="144" spans="1:10" ht="12" customHeight="1" thickBot="1" x14ac:dyDescent="0.25">
      <c r="A144" s="242" t="s">
        <v>254</v>
      </c>
      <c r="B144" s="576" t="s">
        <v>253</v>
      </c>
      <c r="C144" s="632">
        <f>+C125+C129+C134+C139</f>
        <v>0</v>
      </c>
      <c r="D144" s="638"/>
    </row>
    <row r="145" spans="1:4" ht="15" customHeight="1" thickBot="1" x14ac:dyDescent="0.25">
      <c r="A145" s="234" t="s">
        <v>273</v>
      </c>
      <c r="B145" s="247" t="s">
        <v>255</v>
      </c>
      <c r="C145" s="635">
        <f>+C124+C144</f>
        <v>700000</v>
      </c>
      <c r="D145" s="645">
        <f>+D124+D144</f>
        <v>700000</v>
      </c>
    </row>
    <row r="146" spans="1:4" ht="12.75" customHeight="1" thickBot="1" x14ac:dyDescent="0.25">
      <c r="C146" s="634"/>
      <c r="D146" s="646"/>
    </row>
    <row r="147" spans="1:4" ht="15" customHeight="1" thickBot="1" x14ac:dyDescent="0.25">
      <c r="A147" s="235" t="s">
        <v>382</v>
      </c>
      <c r="B147" s="269"/>
      <c r="C147" s="581">
        <v>0</v>
      </c>
      <c r="D147" s="630">
        <v>0</v>
      </c>
    </row>
    <row r="148" spans="1:4" ht="14.25" customHeight="1" thickBot="1" x14ac:dyDescent="0.25">
      <c r="A148" s="235" t="s">
        <v>383</v>
      </c>
      <c r="B148" s="269"/>
      <c r="C148" s="581">
        <v>0</v>
      </c>
      <c r="D148" s="630">
        <v>0</v>
      </c>
    </row>
  </sheetData>
  <sheetProtection selectLockedCells="1" selectUnlockedCells="1"/>
  <mergeCells count="5">
    <mergeCell ref="C2:D2"/>
    <mergeCell ref="C3:D3"/>
    <mergeCell ref="C4:D4"/>
    <mergeCell ref="A7:D7"/>
    <mergeCell ref="A90:D90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58"/>
  <sheetViews>
    <sheetView topLeftCell="A37" workbookViewId="0">
      <selection activeCell="F5" sqref="F5"/>
    </sheetView>
  </sheetViews>
  <sheetFormatPr defaultRowHeight="12.75" x14ac:dyDescent="0.2"/>
  <cols>
    <col min="1" max="1" width="13.83203125" style="248" customWidth="1"/>
    <col min="2" max="2" width="79.1640625" style="249" customWidth="1"/>
    <col min="3" max="3" width="16.1640625" style="249" customWidth="1"/>
    <col min="4" max="4" width="13" style="249" customWidth="1"/>
    <col min="5" max="16384" width="9.33203125" style="249"/>
  </cols>
  <sheetData>
    <row r="1" spans="1:4" s="251" customFormat="1" ht="21" customHeight="1" thickBot="1" x14ac:dyDescent="0.25">
      <c r="A1" s="195"/>
      <c r="B1" s="250" t="s">
        <v>593</v>
      </c>
    </row>
    <row r="2" spans="1:4" s="252" customFormat="1" ht="36" customHeight="1" thickBot="1" x14ac:dyDescent="0.25">
      <c r="A2" s="199" t="s">
        <v>387</v>
      </c>
      <c r="B2" s="558" t="s">
        <v>519</v>
      </c>
      <c r="C2" s="968" t="s">
        <v>414</v>
      </c>
      <c r="D2" s="969"/>
    </row>
    <row r="3" spans="1:4" s="252" customFormat="1" ht="29.25" customHeight="1" thickBot="1" x14ac:dyDescent="0.25">
      <c r="A3" s="253" t="s">
        <v>374</v>
      </c>
      <c r="B3" s="203" t="s">
        <v>375</v>
      </c>
      <c r="C3" s="970" t="s">
        <v>373</v>
      </c>
      <c r="D3" s="971"/>
    </row>
    <row r="4" spans="1:4" s="254" customFormat="1" ht="15.95" customHeight="1" thickBot="1" x14ac:dyDescent="0.3">
      <c r="A4" s="204"/>
      <c r="B4" s="204"/>
      <c r="C4" s="957" t="s">
        <v>525</v>
      </c>
      <c r="D4" s="958"/>
    </row>
    <row r="5" spans="1:4" ht="21.75" thickBot="1" x14ac:dyDescent="0.25">
      <c r="A5" s="206" t="s">
        <v>376</v>
      </c>
      <c r="B5" s="207" t="s">
        <v>377</v>
      </c>
      <c r="C5" s="565" t="s">
        <v>378</v>
      </c>
      <c r="D5" s="569" t="s">
        <v>507</v>
      </c>
    </row>
    <row r="6" spans="1:4" s="255" customFormat="1" ht="12.95" customHeight="1" thickBot="1" x14ac:dyDescent="0.25">
      <c r="A6" s="208" t="s">
        <v>19</v>
      </c>
      <c r="B6" s="537" t="s">
        <v>20</v>
      </c>
      <c r="C6" s="566" t="s">
        <v>21</v>
      </c>
      <c r="D6" s="569" t="s">
        <v>231</v>
      </c>
    </row>
    <row r="7" spans="1:4" s="255" customFormat="1" ht="15.95" customHeight="1" thickBot="1" x14ac:dyDescent="0.25">
      <c r="A7" s="967" t="s">
        <v>261</v>
      </c>
      <c r="B7" s="967"/>
      <c r="C7" s="954"/>
      <c r="D7" s="568"/>
    </row>
    <row r="8" spans="1:4" s="257" customFormat="1" ht="12" customHeight="1" thickBot="1" x14ac:dyDescent="0.25">
      <c r="A8" s="256" t="s">
        <v>19</v>
      </c>
      <c r="B8" s="570" t="s">
        <v>388</v>
      </c>
      <c r="C8" s="790">
        <f>SUM(C9:C18)</f>
        <v>524000</v>
      </c>
      <c r="D8" s="791">
        <f>SUM(D9:D18)</f>
        <v>524000</v>
      </c>
    </row>
    <row r="9" spans="1:4" s="257" customFormat="1" ht="12" customHeight="1" x14ac:dyDescent="0.2">
      <c r="A9" s="258" t="s">
        <v>23</v>
      </c>
      <c r="B9" s="467" t="s">
        <v>78</v>
      </c>
      <c r="C9" s="513"/>
      <c r="D9" s="493"/>
    </row>
    <row r="10" spans="1:4" s="257" customFormat="1" ht="12" customHeight="1" x14ac:dyDescent="0.2">
      <c r="A10" s="259" t="s">
        <v>25</v>
      </c>
      <c r="B10" s="468" t="s">
        <v>80</v>
      </c>
      <c r="C10" s="503"/>
      <c r="D10" s="492"/>
    </row>
    <row r="11" spans="1:4" s="257" customFormat="1" ht="12" customHeight="1" x14ac:dyDescent="0.2">
      <c r="A11" s="259" t="s">
        <v>27</v>
      </c>
      <c r="B11" s="468" t="s">
        <v>82</v>
      </c>
      <c r="C11" s="503"/>
      <c r="D11" s="492"/>
    </row>
    <row r="12" spans="1:4" s="257" customFormat="1" ht="12" customHeight="1" x14ac:dyDescent="0.2">
      <c r="A12" s="259" t="s">
        <v>29</v>
      </c>
      <c r="B12" s="468" t="s">
        <v>84</v>
      </c>
      <c r="C12" s="503"/>
      <c r="D12" s="492"/>
    </row>
    <row r="13" spans="1:4" s="257" customFormat="1" ht="12" customHeight="1" x14ac:dyDescent="0.2">
      <c r="A13" s="259" t="s">
        <v>31</v>
      </c>
      <c r="B13" s="468" t="s">
        <v>86</v>
      </c>
      <c r="C13" s="492">
        <v>523000</v>
      </c>
      <c r="D13" s="492">
        <v>523000</v>
      </c>
    </row>
    <row r="14" spans="1:4" s="257" customFormat="1" ht="12" customHeight="1" x14ac:dyDescent="0.2">
      <c r="A14" s="259" t="s">
        <v>33</v>
      </c>
      <c r="B14" s="468" t="s">
        <v>389</v>
      </c>
      <c r="C14" s="492"/>
      <c r="D14" s="492"/>
    </row>
    <row r="15" spans="1:4" s="257" customFormat="1" ht="12" customHeight="1" x14ac:dyDescent="0.2">
      <c r="A15" s="259" t="s">
        <v>191</v>
      </c>
      <c r="B15" s="561" t="s">
        <v>390</v>
      </c>
      <c r="C15" s="492"/>
      <c r="D15" s="492"/>
    </row>
    <row r="16" spans="1:4" s="257" customFormat="1" ht="12" customHeight="1" x14ac:dyDescent="0.2">
      <c r="A16" s="259" t="s">
        <v>193</v>
      </c>
      <c r="B16" s="468" t="s">
        <v>92</v>
      </c>
      <c r="C16" s="792">
        <v>1000</v>
      </c>
      <c r="D16" s="492">
        <v>1000</v>
      </c>
    </row>
    <row r="17" spans="1:4" s="260" customFormat="1" ht="12" customHeight="1" x14ac:dyDescent="0.2">
      <c r="A17" s="259" t="s">
        <v>195</v>
      </c>
      <c r="B17" s="468" t="s">
        <v>94</v>
      </c>
      <c r="C17" s="503"/>
      <c r="D17" s="492"/>
    </row>
    <row r="18" spans="1:4" s="260" customFormat="1" ht="12" customHeight="1" thickBot="1" x14ac:dyDescent="0.25">
      <c r="A18" s="259" t="s">
        <v>197</v>
      </c>
      <c r="B18" s="561" t="s">
        <v>96</v>
      </c>
      <c r="C18" s="510"/>
      <c r="D18" s="495"/>
    </row>
    <row r="19" spans="1:4" s="257" customFormat="1" ht="12" customHeight="1" thickBot="1" x14ac:dyDescent="0.25">
      <c r="A19" s="208" t="s">
        <v>20</v>
      </c>
      <c r="B19" s="571" t="s">
        <v>391</v>
      </c>
      <c r="C19" s="790">
        <f>SUM(C20:C22)</f>
        <v>0</v>
      </c>
      <c r="D19" s="791">
        <f>SUM(D20:D22)</f>
        <v>0</v>
      </c>
    </row>
    <row r="20" spans="1:4" s="260" customFormat="1" ht="12" customHeight="1" x14ac:dyDescent="0.2">
      <c r="A20" s="259" t="s">
        <v>36</v>
      </c>
      <c r="B20" s="64" t="s">
        <v>37</v>
      </c>
      <c r="C20" s="513"/>
      <c r="D20" s="493"/>
    </row>
    <row r="21" spans="1:4" s="260" customFormat="1" ht="12" customHeight="1" x14ac:dyDescent="0.2">
      <c r="A21" s="259" t="s">
        <v>38</v>
      </c>
      <c r="B21" s="49" t="s">
        <v>392</v>
      </c>
      <c r="C21" s="503"/>
      <c r="D21" s="492"/>
    </row>
    <row r="22" spans="1:4" s="260" customFormat="1" ht="12" customHeight="1" x14ac:dyDescent="0.2">
      <c r="A22" s="259" t="s">
        <v>40</v>
      </c>
      <c r="B22" s="49" t="s">
        <v>393</v>
      </c>
      <c r="C22" s="503"/>
      <c r="D22" s="492"/>
    </row>
    <row r="23" spans="1:4" s="260" customFormat="1" ht="12" customHeight="1" thickBot="1" x14ac:dyDescent="0.25">
      <c r="A23" s="259" t="s">
        <v>42</v>
      </c>
      <c r="B23" s="49" t="s">
        <v>394</v>
      </c>
      <c r="C23" s="510"/>
      <c r="D23" s="495"/>
    </row>
    <row r="24" spans="1:4" s="260" customFormat="1" ht="12" customHeight="1" thickBot="1" x14ac:dyDescent="0.25">
      <c r="A24" s="208" t="s">
        <v>21</v>
      </c>
      <c r="B24" s="17" t="s">
        <v>269</v>
      </c>
      <c r="C24" s="793"/>
      <c r="D24" s="798"/>
    </row>
    <row r="25" spans="1:4" s="260" customFormat="1" ht="12" customHeight="1" thickBot="1" x14ac:dyDescent="0.25">
      <c r="A25" s="208" t="s">
        <v>231</v>
      </c>
      <c r="B25" s="17" t="s">
        <v>395</v>
      </c>
      <c r="C25" s="790">
        <f>+C26+C27</f>
        <v>0</v>
      </c>
      <c r="D25" s="791">
        <f>+D26+D27</f>
        <v>0</v>
      </c>
    </row>
    <row r="26" spans="1:4" s="260" customFormat="1" ht="12" customHeight="1" x14ac:dyDescent="0.2">
      <c r="A26" s="262" t="s">
        <v>63</v>
      </c>
      <c r="B26" s="64" t="s">
        <v>392</v>
      </c>
      <c r="C26" s="794"/>
      <c r="D26" s="800"/>
    </row>
    <row r="27" spans="1:4" s="260" customFormat="1" ht="12" customHeight="1" x14ac:dyDescent="0.2">
      <c r="A27" s="262" t="s">
        <v>69</v>
      </c>
      <c r="B27" s="49" t="s">
        <v>396</v>
      </c>
      <c r="C27" s="795"/>
      <c r="D27" s="801"/>
    </row>
    <row r="28" spans="1:4" s="260" customFormat="1" ht="12" customHeight="1" thickBot="1" x14ac:dyDescent="0.25">
      <c r="A28" s="259" t="s">
        <v>71</v>
      </c>
      <c r="B28" s="263" t="s">
        <v>397</v>
      </c>
      <c r="C28" s="796"/>
      <c r="D28" s="829"/>
    </row>
    <row r="29" spans="1:4" s="260" customFormat="1" ht="12" customHeight="1" thickBot="1" x14ac:dyDescent="0.25">
      <c r="A29" s="208" t="s">
        <v>75</v>
      </c>
      <c r="B29" s="17" t="s">
        <v>398</v>
      </c>
      <c r="C29" s="790">
        <f>+C30+C31+C32</f>
        <v>0</v>
      </c>
      <c r="D29" s="791">
        <f>+D30+D31+D32</f>
        <v>0</v>
      </c>
    </row>
    <row r="30" spans="1:4" s="260" customFormat="1" ht="12" customHeight="1" x14ac:dyDescent="0.2">
      <c r="A30" s="262" t="s">
        <v>77</v>
      </c>
      <c r="B30" s="64" t="s">
        <v>100</v>
      </c>
      <c r="C30" s="794"/>
      <c r="D30" s="800"/>
    </row>
    <row r="31" spans="1:4" s="260" customFormat="1" ht="12" customHeight="1" x14ac:dyDescent="0.2">
      <c r="A31" s="262" t="s">
        <v>79</v>
      </c>
      <c r="B31" s="49" t="s">
        <v>102</v>
      </c>
      <c r="C31" s="795"/>
      <c r="D31" s="801"/>
    </row>
    <row r="32" spans="1:4" s="260" customFormat="1" ht="12" customHeight="1" thickBot="1" x14ac:dyDescent="0.25">
      <c r="A32" s="259" t="s">
        <v>81</v>
      </c>
      <c r="B32" s="263" t="s">
        <v>104</v>
      </c>
      <c r="C32" s="796"/>
      <c r="D32" s="829"/>
    </row>
    <row r="33" spans="1:4" s="257" customFormat="1" ht="12" customHeight="1" thickBot="1" x14ac:dyDescent="0.25">
      <c r="A33" s="208" t="s">
        <v>97</v>
      </c>
      <c r="B33" s="17" t="s">
        <v>270</v>
      </c>
      <c r="C33" s="797"/>
      <c r="D33" s="798"/>
    </row>
    <row r="34" spans="1:4" s="257" customFormat="1" ht="12" customHeight="1" thickBot="1" x14ac:dyDescent="0.25">
      <c r="A34" s="208" t="s">
        <v>242</v>
      </c>
      <c r="B34" s="17" t="s">
        <v>399</v>
      </c>
      <c r="C34" s="797"/>
      <c r="D34" s="798"/>
    </row>
    <row r="35" spans="1:4" s="257" customFormat="1" ht="12" customHeight="1" thickBot="1" x14ac:dyDescent="0.25">
      <c r="A35" s="208" t="s">
        <v>119</v>
      </c>
      <c r="B35" s="238" t="s">
        <v>400</v>
      </c>
      <c r="C35" s="791">
        <f>+C8+C19+C24+C25+C29+C33+C34</f>
        <v>524000</v>
      </c>
      <c r="D35" s="791">
        <f>+D8+D19+D24+D25+D29+D33+D34</f>
        <v>524000</v>
      </c>
    </row>
    <row r="36" spans="1:4" s="257" customFormat="1" ht="12" customHeight="1" thickBot="1" x14ac:dyDescent="0.25">
      <c r="A36" s="264" t="s">
        <v>129</v>
      </c>
      <c r="B36" s="238" t="s">
        <v>401</v>
      </c>
      <c r="C36" s="791">
        <f>+C37+C38+C39</f>
        <v>33895000</v>
      </c>
      <c r="D36" s="791">
        <f>SUM(D37:D39)</f>
        <v>34296167</v>
      </c>
    </row>
    <row r="37" spans="1:4" s="257" customFormat="1" ht="12" customHeight="1" x14ac:dyDescent="0.2">
      <c r="A37" s="262" t="s">
        <v>402</v>
      </c>
      <c r="B37" s="64" t="s">
        <v>325</v>
      </c>
      <c r="C37" s="794"/>
      <c r="D37" s="800">
        <v>803</v>
      </c>
    </row>
    <row r="38" spans="1:4" s="257" customFormat="1" ht="12" customHeight="1" x14ac:dyDescent="0.2">
      <c r="A38" s="262" t="s">
        <v>403</v>
      </c>
      <c r="B38" s="49" t="s">
        <v>404</v>
      </c>
      <c r="C38" s="795"/>
      <c r="D38" s="801"/>
    </row>
    <row r="39" spans="1:4" s="260" customFormat="1" ht="12" customHeight="1" thickBot="1" x14ac:dyDescent="0.25">
      <c r="A39" s="259" t="s">
        <v>405</v>
      </c>
      <c r="B39" s="263" t="s">
        <v>406</v>
      </c>
      <c r="C39" s="799">
        <v>33895000</v>
      </c>
      <c r="D39" s="829">
        <v>34295364</v>
      </c>
    </row>
    <row r="40" spans="1:4" s="260" customFormat="1" ht="15" customHeight="1" thickBot="1" x14ac:dyDescent="0.25">
      <c r="A40" s="264" t="s">
        <v>254</v>
      </c>
      <c r="B40" s="265" t="s">
        <v>407</v>
      </c>
      <c r="C40" s="511">
        <f>+C35+C36</f>
        <v>34419000</v>
      </c>
      <c r="D40" s="496">
        <f>+D35+D36</f>
        <v>34820167</v>
      </c>
    </row>
    <row r="41" spans="1:4" s="260" customFormat="1" ht="15" customHeight="1" x14ac:dyDescent="0.2">
      <c r="A41" s="222"/>
      <c r="B41" s="223"/>
      <c r="C41" s="239"/>
      <c r="D41" s="563"/>
    </row>
    <row r="42" spans="1:4" ht="13.5" thickBot="1" x14ac:dyDescent="0.25">
      <c r="A42" s="266"/>
      <c r="B42" s="225"/>
      <c r="C42" s="225"/>
      <c r="D42" s="563"/>
    </row>
    <row r="43" spans="1:4" s="255" customFormat="1" ht="16.5" customHeight="1" thickBot="1" x14ac:dyDescent="0.25">
      <c r="A43" s="963" t="s">
        <v>262</v>
      </c>
      <c r="B43" s="965"/>
      <c r="C43" s="965"/>
      <c r="D43" s="966"/>
    </row>
    <row r="44" spans="1:4" s="267" customFormat="1" ht="12" customHeight="1" thickBot="1" x14ac:dyDescent="0.25">
      <c r="A44" s="256" t="s">
        <v>19</v>
      </c>
      <c r="B44" s="576" t="s">
        <v>408</v>
      </c>
      <c r="C44" s="791">
        <f>SUM(C45:C49)</f>
        <v>34292000</v>
      </c>
      <c r="D44" s="791">
        <f>SUM(D45:D49)</f>
        <v>34693167</v>
      </c>
    </row>
    <row r="45" spans="1:4" ht="12" customHeight="1" x14ac:dyDescent="0.2">
      <c r="A45" s="259" t="s">
        <v>23</v>
      </c>
      <c r="B45" s="64" t="s">
        <v>184</v>
      </c>
      <c r="C45" s="800">
        <v>20240000</v>
      </c>
      <c r="D45" s="800">
        <v>20641167</v>
      </c>
    </row>
    <row r="46" spans="1:4" ht="12" customHeight="1" x14ac:dyDescent="0.2">
      <c r="A46" s="259" t="s">
        <v>25</v>
      </c>
      <c r="B46" s="49" t="s">
        <v>185</v>
      </c>
      <c r="C46" s="801">
        <v>4589000</v>
      </c>
      <c r="D46" s="801">
        <v>4589000</v>
      </c>
    </row>
    <row r="47" spans="1:4" ht="12" customHeight="1" x14ac:dyDescent="0.2">
      <c r="A47" s="259" t="s">
        <v>27</v>
      </c>
      <c r="B47" s="49" t="s">
        <v>186</v>
      </c>
      <c r="C47" s="801">
        <v>9463000</v>
      </c>
      <c r="D47" s="801">
        <v>9463000</v>
      </c>
    </row>
    <row r="48" spans="1:4" ht="12" customHeight="1" x14ac:dyDescent="0.2">
      <c r="A48" s="259" t="s">
        <v>29</v>
      </c>
      <c r="B48" s="49" t="s">
        <v>187</v>
      </c>
      <c r="C48" s="802"/>
      <c r="D48" s="801"/>
    </row>
    <row r="49" spans="1:4" ht="12" customHeight="1" thickBot="1" x14ac:dyDescent="0.25">
      <c r="A49" s="259" t="s">
        <v>31</v>
      </c>
      <c r="B49" s="49" t="s">
        <v>189</v>
      </c>
      <c r="C49" s="796"/>
      <c r="D49" s="829"/>
    </row>
    <row r="50" spans="1:4" ht="12" customHeight="1" thickBot="1" x14ac:dyDescent="0.25">
      <c r="A50" s="208" t="s">
        <v>20</v>
      </c>
      <c r="B50" s="17" t="s">
        <v>409</v>
      </c>
      <c r="C50" s="791">
        <f>SUM(C51:C53)</f>
        <v>127000</v>
      </c>
      <c r="D50" s="791">
        <f>SUM(D51:D53)</f>
        <v>127000</v>
      </c>
    </row>
    <row r="51" spans="1:4" s="267" customFormat="1" ht="12" customHeight="1" x14ac:dyDescent="0.2">
      <c r="A51" s="259" t="s">
        <v>36</v>
      </c>
      <c r="B51" s="64" t="s">
        <v>210</v>
      </c>
      <c r="C51" s="800">
        <v>127000</v>
      </c>
      <c r="D51" s="800">
        <v>127000</v>
      </c>
    </row>
    <row r="52" spans="1:4" ht="12" customHeight="1" x14ac:dyDescent="0.2">
      <c r="A52" s="259" t="s">
        <v>38</v>
      </c>
      <c r="B52" s="49" t="s">
        <v>212</v>
      </c>
      <c r="C52" s="802"/>
      <c r="D52" s="801"/>
    </row>
    <row r="53" spans="1:4" ht="12" customHeight="1" x14ac:dyDescent="0.2">
      <c r="A53" s="259" t="s">
        <v>40</v>
      </c>
      <c r="B53" s="49" t="s">
        <v>410</v>
      </c>
      <c r="C53" s="802"/>
      <c r="D53" s="801"/>
    </row>
    <row r="54" spans="1:4" ht="12" customHeight="1" thickBot="1" x14ac:dyDescent="0.25">
      <c r="A54" s="259" t="s">
        <v>42</v>
      </c>
      <c r="B54" s="49" t="s">
        <v>411</v>
      </c>
      <c r="C54" s="796"/>
      <c r="D54" s="829"/>
    </row>
    <row r="55" spans="1:4" ht="15" customHeight="1" thickBot="1" x14ac:dyDescent="0.25">
      <c r="A55" s="208" t="s">
        <v>21</v>
      </c>
      <c r="B55" s="577" t="s">
        <v>412</v>
      </c>
      <c r="C55" s="496">
        <f>+C44+C50</f>
        <v>34419000</v>
      </c>
      <c r="D55" s="496">
        <f>+D44+D50</f>
        <v>34820167</v>
      </c>
    </row>
    <row r="56" spans="1:4" ht="13.5" thickBot="1" x14ac:dyDescent="0.25">
      <c r="C56" s="580"/>
      <c r="D56" s="567"/>
    </row>
    <row r="57" spans="1:4" ht="15" customHeight="1" thickBot="1" x14ac:dyDescent="0.25">
      <c r="A57" s="235" t="s">
        <v>382</v>
      </c>
      <c r="B57" s="269"/>
      <c r="C57" s="579">
        <v>6</v>
      </c>
      <c r="D57" s="581">
        <v>6</v>
      </c>
    </row>
    <row r="58" spans="1:4" ht="14.25" customHeight="1" thickBot="1" x14ac:dyDescent="0.25">
      <c r="A58" s="235" t="s">
        <v>383</v>
      </c>
      <c r="B58" s="269"/>
      <c r="C58" s="560">
        <v>0</v>
      </c>
      <c r="D58" s="581">
        <v>0</v>
      </c>
    </row>
  </sheetData>
  <sheetProtection selectLockedCells="1" selectUnlockedCells="1"/>
  <mergeCells count="5">
    <mergeCell ref="A7:C7"/>
    <mergeCell ref="C2:D2"/>
    <mergeCell ref="C3:D3"/>
    <mergeCell ref="C4:D4"/>
    <mergeCell ref="A43:D43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58"/>
  <sheetViews>
    <sheetView topLeftCell="A37" workbookViewId="0">
      <selection activeCell="F3" sqref="F3"/>
    </sheetView>
  </sheetViews>
  <sheetFormatPr defaultRowHeight="12.75" x14ac:dyDescent="0.2"/>
  <cols>
    <col min="1" max="1" width="13.83203125" style="248" customWidth="1"/>
    <col min="2" max="2" width="79.1640625" style="249" customWidth="1"/>
    <col min="3" max="3" width="16.33203125" style="249" customWidth="1"/>
    <col min="4" max="4" width="14.6640625" style="249" customWidth="1"/>
    <col min="5" max="16384" width="9.33203125" style="249"/>
  </cols>
  <sheetData>
    <row r="1" spans="1:4" s="251" customFormat="1" ht="21" customHeight="1" thickBot="1" x14ac:dyDescent="0.25">
      <c r="A1" s="195"/>
      <c r="B1" s="196"/>
      <c r="C1" s="250" t="s">
        <v>594</v>
      </c>
    </row>
    <row r="2" spans="1:4" s="252" customFormat="1" ht="32.25" customHeight="1" thickBot="1" x14ac:dyDescent="0.25">
      <c r="A2" s="199" t="s">
        <v>387</v>
      </c>
      <c r="B2" s="565" t="s">
        <v>520</v>
      </c>
      <c r="C2" s="968" t="s">
        <v>414</v>
      </c>
      <c r="D2" s="969"/>
    </row>
    <row r="3" spans="1:4" s="252" customFormat="1" ht="26.25" customHeight="1" thickBot="1" x14ac:dyDescent="0.25">
      <c r="A3" s="253" t="s">
        <v>374</v>
      </c>
      <c r="B3" s="754" t="s">
        <v>413</v>
      </c>
      <c r="C3" s="968" t="s">
        <v>414</v>
      </c>
      <c r="D3" s="969"/>
    </row>
    <row r="4" spans="1:4" s="254" customFormat="1" ht="15.95" customHeight="1" thickBot="1" x14ac:dyDescent="0.3">
      <c r="A4" s="204"/>
      <c r="B4" s="204"/>
      <c r="C4" s="957" t="s">
        <v>525</v>
      </c>
      <c r="D4" s="958"/>
    </row>
    <row r="5" spans="1:4" ht="21.75" thickBot="1" x14ac:dyDescent="0.25">
      <c r="A5" s="206" t="s">
        <v>376</v>
      </c>
      <c r="B5" s="565" t="s">
        <v>377</v>
      </c>
      <c r="C5" s="752" t="s">
        <v>378</v>
      </c>
      <c r="D5" s="594" t="s">
        <v>507</v>
      </c>
    </row>
    <row r="6" spans="1:4" s="255" customFormat="1" ht="12.95" customHeight="1" thickBot="1" x14ac:dyDescent="0.25">
      <c r="A6" s="208">
        <v>1</v>
      </c>
      <c r="B6" s="753">
        <v>2</v>
      </c>
      <c r="C6" s="210" t="s">
        <v>21</v>
      </c>
      <c r="D6" s="569" t="s">
        <v>231</v>
      </c>
    </row>
    <row r="7" spans="1:4" s="255" customFormat="1" ht="15.95" customHeight="1" thickBot="1" x14ac:dyDescent="0.25">
      <c r="A7" s="954" t="s">
        <v>261</v>
      </c>
      <c r="B7" s="955"/>
      <c r="C7" s="955"/>
      <c r="D7" s="972"/>
    </row>
    <row r="8" spans="1:4" s="257" customFormat="1" ht="12" customHeight="1" thickBot="1" x14ac:dyDescent="0.25">
      <c r="A8" s="208" t="s">
        <v>19</v>
      </c>
      <c r="B8" s="261" t="s">
        <v>388</v>
      </c>
      <c r="C8" s="542">
        <f>SUM(C9:C18)</f>
        <v>524000</v>
      </c>
      <c r="D8" s="496">
        <f>SUM(D9:D18)</f>
        <v>524000</v>
      </c>
    </row>
    <row r="9" spans="1:4" s="257" customFormat="1" ht="12" customHeight="1" x14ac:dyDescent="0.2">
      <c r="A9" s="258" t="s">
        <v>23</v>
      </c>
      <c r="B9" s="48" t="s">
        <v>78</v>
      </c>
      <c r="C9" s="586"/>
      <c r="D9" s="582"/>
    </row>
    <row r="10" spans="1:4" s="257" customFormat="1" ht="12" customHeight="1" x14ac:dyDescent="0.2">
      <c r="A10" s="259" t="s">
        <v>25</v>
      </c>
      <c r="B10" s="49" t="s">
        <v>80</v>
      </c>
      <c r="C10" s="587"/>
      <c r="D10" s="583"/>
    </row>
    <row r="11" spans="1:4" s="257" customFormat="1" ht="12" customHeight="1" x14ac:dyDescent="0.2">
      <c r="A11" s="259" t="s">
        <v>27</v>
      </c>
      <c r="B11" s="49" t="s">
        <v>82</v>
      </c>
      <c r="C11" s="587"/>
      <c r="D11" s="583"/>
    </row>
    <row r="12" spans="1:4" s="257" customFormat="1" ht="12" customHeight="1" x14ac:dyDescent="0.2">
      <c r="A12" s="259" t="s">
        <v>29</v>
      </c>
      <c r="B12" s="49" t="s">
        <v>84</v>
      </c>
      <c r="C12" s="587"/>
      <c r="D12" s="583"/>
    </row>
    <row r="13" spans="1:4" s="257" customFormat="1" ht="12" customHeight="1" x14ac:dyDescent="0.2">
      <c r="A13" s="259" t="s">
        <v>31</v>
      </c>
      <c r="B13" s="49" t="s">
        <v>86</v>
      </c>
      <c r="C13" s="587">
        <f>SUM('8.2. sz. mell'!C13)</f>
        <v>523000</v>
      </c>
      <c r="D13" s="584">
        <f>SUM('8.2. sz. mell'!D13)</f>
        <v>523000</v>
      </c>
    </row>
    <row r="14" spans="1:4" s="257" customFormat="1" ht="12" customHeight="1" x14ac:dyDescent="0.2">
      <c r="A14" s="259" t="s">
        <v>33</v>
      </c>
      <c r="B14" s="49" t="s">
        <v>389</v>
      </c>
      <c r="C14" s="587">
        <f>SUM('8.2. sz. mell'!C14)</f>
        <v>0</v>
      </c>
      <c r="D14" s="572"/>
    </row>
    <row r="15" spans="1:4" s="257" customFormat="1" ht="12" customHeight="1" x14ac:dyDescent="0.2">
      <c r="A15" s="259" t="s">
        <v>191</v>
      </c>
      <c r="B15" s="65" t="s">
        <v>390</v>
      </c>
      <c r="C15" s="587">
        <f>SUM('8.2. sz. mell'!C15)</f>
        <v>0</v>
      </c>
      <c r="D15" s="572"/>
    </row>
    <row r="16" spans="1:4" s="257" customFormat="1" ht="12" customHeight="1" x14ac:dyDescent="0.2">
      <c r="A16" s="259" t="s">
        <v>193</v>
      </c>
      <c r="B16" s="49" t="s">
        <v>92</v>
      </c>
      <c r="C16" s="587">
        <f>SUM('8.2. sz. mell'!C16)</f>
        <v>1000</v>
      </c>
      <c r="D16" s="584">
        <f>SUM('8.2. sz. mell'!D16)</f>
        <v>1000</v>
      </c>
    </row>
    <row r="17" spans="1:4" s="260" customFormat="1" ht="12" customHeight="1" x14ac:dyDescent="0.2">
      <c r="A17" s="259" t="s">
        <v>195</v>
      </c>
      <c r="B17" s="49" t="s">
        <v>94</v>
      </c>
      <c r="C17" s="587"/>
      <c r="D17" s="572"/>
    </row>
    <row r="18" spans="1:4" s="260" customFormat="1" ht="12" customHeight="1" thickBot="1" x14ac:dyDescent="0.25">
      <c r="A18" s="259" t="s">
        <v>197</v>
      </c>
      <c r="B18" s="65" t="s">
        <v>96</v>
      </c>
      <c r="C18" s="588"/>
      <c r="D18" s="585"/>
    </row>
    <row r="19" spans="1:4" s="257" customFormat="1" ht="12" customHeight="1" thickBot="1" x14ac:dyDescent="0.25">
      <c r="A19" s="208" t="s">
        <v>20</v>
      </c>
      <c r="B19" s="261" t="s">
        <v>391</v>
      </c>
      <c r="C19" s="542">
        <f>SUM(C20:C22)</f>
        <v>0</v>
      </c>
      <c r="D19" s="567"/>
    </row>
    <row r="20" spans="1:4" s="260" customFormat="1" ht="12" customHeight="1" x14ac:dyDescent="0.2">
      <c r="A20" s="259" t="s">
        <v>36</v>
      </c>
      <c r="B20" s="64" t="s">
        <v>37</v>
      </c>
      <c r="C20" s="586"/>
      <c r="D20" s="578"/>
    </row>
    <row r="21" spans="1:4" s="260" customFormat="1" ht="12" customHeight="1" x14ac:dyDescent="0.2">
      <c r="A21" s="259" t="s">
        <v>38</v>
      </c>
      <c r="B21" s="49" t="s">
        <v>392</v>
      </c>
      <c r="C21" s="587"/>
      <c r="D21" s="572"/>
    </row>
    <row r="22" spans="1:4" s="260" customFormat="1" ht="12" customHeight="1" x14ac:dyDescent="0.2">
      <c r="A22" s="259" t="s">
        <v>40</v>
      </c>
      <c r="B22" s="49" t="s">
        <v>393</v>
      </c>
      <c r="C22" s="587"/>
      <c r="D22" s="572"/>
    </row>
    <row r="23" spans="1:4" s="260" customFormat="1" ht="12" customHeight="1" thickBot="1" x14ac:dyDescent="0.25">
      <c r="A23" s="259" t="s">
        <v>42</v>
      </c>
      <c r="B23" s="49" t="s">
        <v>394</v>
      </c>
      <c r="C23" s="588"/>
      <c r="D23" s="585"/>
    </row>
    <row r="24" spans="1:4" s="260" customFormat="1" ht="12" customHeight="1" thickBot="1" x14ac:dyDescent="0.25">
      <c r="A24" s="208" t="s">
        <v>21</v>
      </c>
      <c r="B24" s="17" t="s">
        <v>269</v>
      </c>
      <c r="C24" s="544"/>
      <c r="D24" s="567"/>
    </row>
    <row r="25" spans="1:4" s="260" customFormat="1" ht="12" customHeight="1" thickBot="1" x14ac:dyDescent="0.25">
      <c r="A25" s="208" t="s">
        <v>231</v>
      </c>
      <c r="B25" s="17" t="s">
        <v>395</v>
      </c>
      <c r="C25" s="542">
        <f>+C26+C27</f>
        <v>0</v>
      </c>
      <c r="D25" s="567"/>
    </row>
    <row r="26" spans="1:4" s="260" customFormat="1" ht="12" customHeight="1" x14ac:dyDescent="0.2">
      <c r="A26" s="262" t="s">
        <v>63</v>
      </c>
      <c r="B26" s="64" t="s">
        <v>392</v>
      </c>
      <c r="C26" s="586"/>
      <c r="D26" s="578"/>
    </row>
    <row r="27" spans="1:4" s="260" customFormat="1" ht="12" customHeight="1" x14ac:dyDescent="0.2">
      <c r="A27" s="262" t="s">
        <v>69</v>
      </c>
      <c r="B27" s="49" t="s">
        <v>396</v>
      </c>
      <c r="C27" s="589"/>
      <c r="D27" s="572"/>
    </row>
    <row r="28" spans="1:4" s="260" customFormat="1" ht="12" customHeight="1" thickBot="1" x14ac:dyDescent="0.25">
      <c r="A28" s="259" t="s">
        <v>71</v>
      </c>
      <c r="B28" s="263" t="s">
        <v>397</v>
      </c>
      <c r="C28" s="588"/>
      <c r="D28" s="585"/>
    </row>
    <row r="29" spans="1:4" s="260" customFormat="1" ht="12" customHeight="1" thickBot="1" x14ac:dyDescent="0.25">
      <c r="A29" s="208" t="s">
        <v>75</v>
      </c>
      <c r="B29" s="17" t="s">
        <v>398</v>
      </c>
      <c r="C29" s="542">
        <f>+C30+C31+C32</f>
        <v>0</v>
      </c>
      <c r="D29" s="567"/>
    </row>
    <row r="30" spans="1:4" s="260" customFormat="1" ht="12" customHeight="1" x14ac:dyDescent="0.2">
      <c r="A30" s="262" t="s">
        <v>77</v>
      </c>
      <c r="B30" s="64" t="s">
        <v>100</v>
      </c>
      <c r="C30" s="586"/>
      <c r="D30" s="578"/>
    </row>
    <row r="31" spans="1:4" s="260" customFormat="1" ht="12" customHeight="1" x14ac:dyDescent="0.2">
      <c r="A31" s="262" t="s">
        <v>79</v>
      </c>
      <c r="B31" s="49" t="s">
        <v>102</v>
      </c>
      <c r="C31" s="589"/>
      <c r="D31" s="572"/>
    </row>
    <row r="32" spans="1:4" s="260" customFormat="1" ht="12" customHeight="1" thickBot="1" x14ac:dyDescent="0.25">
      <c r="A32" s="259" t="s">
        <v>81</v>
      </c>
      <c r="B32" s="263" t="s">
        <v>104</v>
      </c>
      <c r="C32" s="588"/>
      <c r="D32" s="585"/>
    </row>
    <row r="33" spans="1:4" s="257" customFormat="1" ht="12" customHeight="1" thickBot="1" x14ac:dyDescent="0.25">
      <c r="A33" s="208" t="s">
        <v>97</v>
      </c>
      <c r="B33" s="17" t="s">
        <v>270</v>
      </c>
      <c r="C33" s="544"/>
      <c r="D33" s="567"/>
    </row>
    <row r="34" spans="1:4" s="257" customFormat="1" ht="12" customHeight="1" thickBot="1" x14ac:dyDescent="0.25">
      <c r="A34" s="208" t="s">
        <v>242</v>
      </c>
      <c r="B34" s="17" t="s">
        <v>399</v>
      </c>
      <c r="C34" s="546"/>
      <c r="D34" s="567"/>
    </row>
    <row r="35" spans="1:4" s="257" customFormat="1" ht="12" customHeight="1" thickBot="1" x14ac:dyDescent="0.25">
      <c r="A35" s="208" t="s">
        <v>119</v>
      </c>
      <c r="B35" s="17" t="s">
        <v>400</v>
      </c>
      <c r="C35" s="547">
        <f>+C8+C19+C24+C25+C29+C33+C34</f>
        <v>524000</v>
      </c>
      <c r="D35" s="496">
        <f>+D8+D19+D24+D25+D29+D33+D34</f>
        <v>524000</v>
      </c>
    </row>
    <row r="36" spans="1:4" s="257" customFormat="1" ht="12" customHeight="1" thickBot="1" x14ac:dyDescent="0.25">
      <c r="A36" s="264" t="s">
        <v>129</v>
      </c>
      <c r="B36" s="17" t="s">
        <v>401</v>
      </c>
      <c r="C36" s="547">
        <f>+C37+C38+C39</f>
        <v>33895000</v>
      </c>
      <c r="D36" s="496">
        <f>+D37+D38+D39</f>
        <v>34296167</v>
      </c>
    </row>
    <row r="37" spans="1:4" s="257" customFormat="1" ht="12" customHeight="1" x14ac:dyDescent="0.2">
      <c r="A37" s="262" t="s">
        <v>402</v>
      </c>
      <c r="B37" s="64" t="s">
        <v>325</v>
      </c>
      <c r="C37" s="573">
        <f>('8.2. sz. mell'!C37)</f>
        <v>0</v>
      </c>
      <c r="D37" s="573">
        <f>('8.2. sz. mell'!D37)</f>
        <v>803</v>
      </c>
    </row>
    <row r="38" spans="1:4" s="257" customFormat="1" ht="12" customHeight="1" x14ac:dyDescent="0.2">
      <c r="A38" s="262" t="s">
        <v>403</v>
      </c>
      <c r="B38" s="49" t="s">
        <v>404</v>
      </c>
      <c r="C38" s="543"/>
      <c r="D38" s="562"/>
    </row>
    <row r="39" spans="1:4" s="260" customFormat="1" ht="12" customHeight="1" thickBot="1" x14ac:dyDescent="0.25">
      <c r="A39" s="259" t="s">
        <v>405</v>
      </c>
      <c r="B39" s="263" t="s">
        <v>406</v>
      </c>
      <c r="C39" s="545">
        <f>SUM('8.2. sz. mell'!C39)</f>
        <v>33895000</v>
      </c>
      <c r="D39" s="574">
        <f>('8.2. sz. mell'!D39)</f>
        <v>34295364</v>
      </c>
    </row>
    <row r="40" spans="1:4" s="260" customFormat="1" ht="15" customHeight="1" thickBot="1" x14ac:dyDescent="0.25">
      <c r="A40" s="264" t="s">
        <v>254</v>
      </c>
      <c r="B40" s="271" t="s">
        <v>407</v>
      </c>
      <c r="C40" s="547">
        <f>+C35+C36</f>
        <v>34419000</v>
      </c>
      <c r="D40" s="547">
        <f>+D35+D36</f>
        <v>34820167</v>
      </c>
    </row>
    <row r="41" spans="1:4" s="260" customFormat="1" ht="15" customHeight="1" x14ac:dyDescent="0.2">
      <c r="A41" s="222"/>
      <c r="B41" s="223"/>
      <c r="C41" s="244"/>
    </row>
    <row r="42" spans="1:4" ht="13.5" thickBot="1" x14ac:dyDescent="0.25">
      <c r="A42" s="266"/>
      <c r="B42" s="225"/>
      <c r="C42" s="245"/>
    </row>
    <row r="43" spans="1:4" s="255" customFormat="1" ht="16.5" customHeight="1" thickBot="1" x14ac:dyDescent="0.25">
      <c r="A43" s="963" t="s">
        <v>262</v>
      </c>
      <c r="B43" s="965"/>
      <c r="C43" s="965"/>
      <c r="D43" s="966"/>
    </row>
    <row r="44" spans="1:4" s="267" customFormat="1" ht="15.75" customHeight="1" thickBot="1" x14ac:dyDescent="0.25">
      <c r="A44" s="256" t="s">
        <v>19</v>
      </c>
      <c r="B44" s="576" t="s">
        <v>408</v>
      </c>
      <c r="C44" s="595">
        <f>SUM(C45:C49)</f>
        <v>34292000</v>
      </c>
      <c r="D44" s="595">
        <f>SUM(D45:D49)</f>
        <v>34693167</v>
      </c>
    </row>
    <row r="45" spans="1:4" ht="12" customHeight="1" x14ac:dyDescent="0.2">
      <c r="A45" s="259" t="s">
        <v>23</v>
      </c>
      <c r="B45" s="64" t="s">
        <v>184</v>
      </c>
      <c r="C45" s="591">
        <f>SUM('8.2. sz. mell'!C45)</f>
        <v>20240000</v>
      </c>
      <c r="D45" s="755">
        <f>SUM('8.2. sz. mell'!D45)</f>
        <v>20641167</v>
      </c>
    </row>
    <row r="46" spans="1:4" ht="12" customHeight="1" x14ac:dyDescent="0.2">
      <c r="A46" s="259" t="s">
        <v>25</v>
      </c>
      <c r="B46" s="49" t="s">
        <v>185</v>
      </c>
      <c r="C46" s="591">
        <f>SUM('8.2. sz. mell'!C46)</f>
        <v>4589000</v>
      </c>
      <c r="D46" s="596">
        <f>SUM('8.2. sz. mell'!D46)</f>
        <v>4589000</v>
      </c>
    </row>
    <row r="47" spans="1:4" ht="12" customHeight="1" x14ac:dyDescent="0.2">
      <c r="A47" s="259" t="s">
        <v>27</v>
      </c>
      <c r="B47" s="49" t="s">
        <v>186</v>
      </c>
      <c r="C47" s="591">
        <f>SUM('8.2. sz. mell'!C47)</f>
        <v>9463000</v>
      </c>
      <c r="D47" s="596">
        <f>SUM('8.2. sz. mell'!D47)</f>
        <v>9463000</v>
      </c>
    </row>
    <row r="48" spans="1:4" ht="12" customHeight="1" x14ac:dyDescent="0.2">
      <c r="A48" s="259" t="s">
        <v>29</v>
      </c>
      <c r="B48" s="49" t="s">
        <v>187</v>
      </c>
      <c r="C48" s="592"/>
      <c r="D48" s="559"/>
    </row>
    <row r="49" spans="1:4" ht="12" customHeight="1" thickBot="1" x14ac:dyDescent="0.25">
      <c r="A49" s="259" t="s">
        <v>31</v>
      </c>
      <c r="B49" s="49" t="s">
        <v>189</v>
      </c>
      <c r="C49" s="592"/>
      <c r="D49" s="597"/>
    </row>
    <row r="50" spans="1:4" ht="12" customHeight="1" thickBot="1" x14ac:dyDescent="0.25">
      <c r="A50" s="208" t="s">
        <v>20</v>
      </c>
      <c r="B50" s="17" t="s">
        <v>409</v>
      </c>
      <c r="C50" s="590">
        <f>SUM(C51:C53)</f>
        <v>127000</v>
      </c>
      <c r="D50" s="595">
        <f>SUM(D51:D53)</f>
        <v>127000</v>
      </c>
    </row>
    <row r="51" spans="1:4" s="267" customFormat="1" ht="12" customHeight="1" x14ac:dyDescent="0.2">
      <c r="A51" s="259" t="s">
        <v>36</v>
      </c>
      <c r="B51" s="64" t="s">
        <v>210</v>
      </c>
      <c r="C51" s="591">
        <f>SUM('8.2. sz. mell'!C51)</f>
        <v>127000</v>
      </c>
      <c r="D51" s="755">
        <f>SUM('8.2. sz. mell'!D51)</f>
        <v>127000</v>
      </c>
    </row>
    <row r="52" spans="1:4" ht="12" customHeight="1" x14ac:dyDescent="0.2">
      <c r="A52" s="259" t="s">
        <v>38</v>
      </c>
      <c r="B52" s="49" t="s">
        <v>212</v>
      </c>
      <c r="C52" s="592"/>
      <c r="D52" s="559"/>
    </row>
    <row r="53" spans="1:4" ht="12" customHeight="1" x14ac:dyDescent="0.2">
      <c r="A53" s="259" t="s">
        <v>40</v>
      </c>
      <c r="B53" s="49" t="s">
        <v>410</v>
      </c>
      <c r="C53" s="592"/>
      <c r="D53" s="559"/>
    </row>
    <row r="54" spans="1:4" ht="12" customHeight="1" thickBot="1" x14ac:dyDescent="0.25">
      <c r="A54" s="259" t="s">
        <v>42</v>
      </c>
      <c r="B54" s="49" t="s">
        <v>411</v>
      </c>
      <c r="C54" s="592"/>
      <c r="D54" s="597"/>
    </row>
    <row r="55" spans="1:4" ht="15" customHeight="1" thickBot="1" x14ac:dyDescent="0.25">
      <c r="A55" s="208" t="s">
        <v>21</v>
      </c>
      <c r="B55" s="268" t="s">
        <v>412</v>
      </c>
      <c r="C55" s="590">
        <f>+C44+C50</f>
        <v>34419000</v>
      </c>
      <c r="D55" s="595">
        <f>+D44+D50</f>
        <v>34820167</v>
      </c>
    </row>
    <row r="56" spans="1:4" ht="13.5" thickBot="1" x14ac:dyDescent="0.25">
      <c r="C56" s="272"/>
      <c r="D56" s="598"/>
    </row>
    <row r="57" spans="1:4" ht="15" customHeight="1" thickBot="1" x14ac:dyDescent="0.25">
      <c r="A57" s="235" t="s">
        <v>382</v>
      </c>
      <c r="B57" s="236"/>
      <c r="C57" s="593">
        <v>6</v>
      </c>
      <c r="D57" s="580">
        <v>6</v>
      </c>
    </row>
    <row r="58" spans="1:4" ht="14.25" customHeight="1" thickBot="1" x14ac:dyDescent="0.25">
      <c r="A58" s="235" t="s">
        <v>383</v>
      </c>
      <c r="B58" s="236"/>
      <c r="C58" s="593">
        <v>0</v>
      </c>
      <c r="D58" s="580">
        <v>0</v>
      </c>
    </row>
  </sheetData>
  <sheetProtection selectLockedCells="1" selectUnlockedCells="1"/>
  <mergeCells count="5">
    <mergeCell ref="C2:D2"/>
    <mergeCell ref="C3:D3"/>
    <mergeCell ref="C4:D4"/>
    <mergeCell ref="A43:D43"/>
    <mergeCell ref="A7:D7"/>
  </mergeCells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25"/>
  <sheetViews>
    <sheetView view="pageLayout" topLeftCell="A13" zoomScaleNormal="100" workbookViewId="0">
      <selection activeCell="F2" sqref="F2"/>
    </sheetView>
  </sheetViews>
  <sheetFormatPr defaultRowHeight="12.75" x14ac:dyDescent="0.2"/>
  <cols>
    <col min="1" max="1" width="5.5" style="273" customWidth="1"/>
    <col min="2" max="2" width="33.1640625" style="273" customWidth="1"/>
    <col min="3" max="3" width="12.33203125" style="273" customWidth="1"/>
    <col min="4" max="4" width="11.5" style="273" customWidth="1"/>
    <col min="5" max="5" width="11.33203125" style="273" customWidth="1"/>
    <col min="6" max="6" width="11" style="273" customWidth="1"/>
    <col min="7" max="7" width="14.33203125" style="273" customWidth="1"/>
    <col min="8" max="16384" width="9.33203125" style="273"/>
  </cols>
  <sheetData>
    <row r="1" spans="1:7" ht="43.5" customHeight="1" x14ac:dyDescent="0.25">
      <c r="A1" s="973" t="s">
        <v>415</v>
      </c>
      <c r="B1" s="973"/>
      <c r="C1" s="973"/>
      <c r="D1" s="973"/>
      <c r="E1" s="973"/>
      <c r="F1" s="973"/>
      <c r="G1" s="973"/>
    </row>
    <row r="3" spans="1:7" s="276" customFormat="1" ht="27" customHeight="1" x14ac:dyDescent="0.25">
      <c r="A3" s="274" t="s">
        <v>416</v>
      </c>
      <c r="B3" s="275"/>
      <c r="C3" s="974" t="s">
        <v>518</v>
      </c>
      <c r="D3" s="974"/>
      <c r="E3" s="974"/>
      <c r="F3" s="974"/>
      <c r="G3" s="974"/>
    </row>
    <row r="4" spans="1:7" s="276" customFormat="1" ht="15.75" x14ac:dyDescent="0.25">
      <c r="A4" s="275"/>
      <c r="B4" s="275"/>
      <c r="C4" s="275"/>
      <c r="D4" s="275"/>
      <c r="E4" s="275"/>
      <c r="F4" s="275"/>
      <c r="G4" s="275"/>
    </row>
    <row r="5" spans="1:7" s="276" customFormat="1" ht="24.75" customHeight="1" x14ac:dyDescent="0.25">
      <c r="A5" s="274" t="s">
        <v>417</v>
      </c>
      <c r="B5" s="275"/>
      <c r="C5" s="974" t="s">
        <v>521</v>
      </c>
      <c r="D5" s="974"/>
      <c r="E5" s="974"/>
      <c r="F5" s="974"/>
      <c r="G5" s="275"/>
    </row>
    <row r="6" spans="1:7" s="278" customFormat="1" x14ac:dyDescent="0.2">
      <c r="A6" s="277"/>
      <c r="B6" s="277"/>
      <c r="C6" s="277"/>
      <c r="D6" s="277"/>
      <c r="E6" s="277"/>
      <c r="F6" s="277"/>
      <c r="G6" s="277"/>
    </row>
    <row r="7" spans="1:7" s="282" customFormat="1" ht="15" customHeight="1" x14ac:dyDescent="0.25">
      <c r="A7" s="279" t="s">
        <v>545</v>
      </c>
      <c r="B7" s="280"/>
      <c r="C7" s="280"/>
      <c r="D7" s="281"/>
      <c r="E7" s="281"/>
      <c r="F7" s="281"/>
      <c r="G7" s="281"/>
    </row>
    <row r="8" spans="1:7" s="282" customFormat="1" ht="15" customHeight="1" x14ac:dyDescent="0.25">
      <c r="A8" s="279" t="s">
        <v>546</v>
      </c>
      <c r="B8" s="280"/>
      <c r="C8" s="280"/>
      <c r="D8" s="281"/>
      <c r="E8" s="281"/>
      <c r="F8" s="281"/>
      <c r="G8" s="281"/>
    </row>
    <row r="9" spans="1:7" s="282" customFormat="1" ht="15" customHeight="1" x14ac:dyDescent="0.25">
      <c r="A9" s="279" t="s">
        <v>418</v>
      </c>
      <c r="B9" s="281"/>
      <c r="C9" s="281"/>
      <c r="D9" s="281"/>
      <c r="E9" s="281"/>
      <c r="F9" s="281"/>
      <c r="G9" s="281"/>
    </row>
    <row r="10" spans="1:7" s="286" customFormat="1" ht="42" customHeight="1" x14ac:dyDescent="0.2">
      <c r="A10" s="283" t="s">
        <v>348</v>
      </c>
      <c r="B10" s="284" t="s">
        <v>419</v>
      </c>
      <c r="C10" s="284" t="s">
        <v>420</v>
      </c>
      <c r="D10" s="284" t="s">
        <v>421</v>
      </c>
      <c r="E10" s="284" t="s">
        <v>422</v>
      </c>
      <c r="F10" s="284" t="s">
        <v>423</v>
      </c>
      <c r="G10" s="285" t="s">
        <v>424</v>
      </c>
    </row>
    <row r="11" spans="1:7" ht="24" customHeight="1" x14ac:dyDescent="0.2">
      <c r="A11" s="287" t="s">
        <v>19</v>
      </c>
      <c r="B11" s="288" t="s">
        <v>425</v>
      </c>
      <c r="C11" s="289"/>
      <c r="D11" s="289"/>
      <c r="E11" s="289"/>
      <c r="F11" s="289"/>
      <c r="G11" s="290">
        <f t="shared" ref="G11:G16" si="0">SUM(C11:F11)</f>
        <v>0</v>
      </c>
    </row>
    <row r="12" spans="1:7" ht="24" customHeight="1" x14ac:dyDescent="0.2">
      <c r="A12" s="291" t="s">
        <v>20</v>
      </c>
      <c r="B12" s="292" t="s">
        <v>426</v>
      </c>
      <c r="C12" s="293"/>
      <c r="D12" s="293"/>
      <c r="E12" s="293"/>
      <c r="F12" s="293"/>
      <c r="G12" s="294">
        <f t="shared" si="0"/>
        <v>0</v>
      </c>
    </row>
    <row r="13" spans="1:7" ht="24" customHeight="1" x14ac:dyDescent="0.2">
      <c r="A13" s="291" t="s">
        <v>21</v>
      </c>
      <c r="B13" s="292" t="s">
        <v>427</v>
      </c>
      <c r="C13" s="293"/>
      <c r="D13" s="293"/>
      <c r="E13" s="293"/>
      <c r="F13" s="293"/>
      <c r="G13" s="294">
        <f t="shared" si="0"/>
        <v>0</v>
      </c>
    </row>
    <row r="14" spans="1:7" ht="24" customHeight="1" x14ac:dyDescent="0.2">
      <c r="A14" s="291" t="s">
        <v>231</v>
      </c>
      <c r="B14" s="292" t="s">
        <v>428</v>
      </c>
      <c r="C14" s="293"/>
      <c r="D14" s="293"/>
      <c r="E14" s="293"/>
      <c r="F14" s="293"/>
      <c r="G14" s="294">
        <f t="shared" si="0"/>
        <v>0</v>
      </c>
    </row>
    <row r="15" spans="1:7" ht="24" customHeight="1" x14ac:dyDescent="0.2">
      <c r="A15" s="291" t="s">
        <v>75</v>
      </c>
      <c r="B15" s="292" t="s">
        <v>429</v>
      </c>
      <c r="C15" s="293"/>
      <c r="D15" s="293"/>
      <c r="E15" s="293"/>
      <c r="F15" s="293"/>
      <c r="G15" s="294">
        <f t="shared" si="0"/>
        <v>0</v>
      </c>
    </row>
    <row r="16" spans="1:7" ht="24" customHeight="1" x14ac:dyDescent="0.2">
      <c r="A16" s="295" t="s">
        <v>97</v>
      </c>
      <c r="B16" s="296" t="s">
        <v>430</v>
      </c>
      <c r="C16" s="297"/>
      <c r="D16" s="297"/>
      <c r="E16" s="297"/>
      <c r="F16" s="297"/>
      <c r="G16" s="298">
        <f t="shared" si="0"/>
        <v>0</v>
      </c>
    </row>
    <row r="17" spans="1:7" s="303" customFormat="1" ht="24" customHeight="1" x14ac:dyDescent="0.2">
      <c r="A17" s="299" t="s">
        <v>242</v>
      </c>
      <c r="B17" s="300" t="s">
        <v>424</v>
      </c>
      <c r="C17" s="301">
        <f>SUM(C11:C16)</f>
        <v>0</v>
      </c>
      <c r="D17" s="301">
        <f>SUM(D11:D16)</f>
        <v>0</v>
      </c>
      <c r="E17" s="301">
        <f>SUM(E11:E16)</f>
        <v>0</v>
      </c>
      <c r="F17" s="301">
        <f>SUM(F11:F16)</f>
        <v>0</v>
      </c>
      <c r="G17" s="302">
        <v>0</v>
      </c>
    </row>
    <row r="18" spans="1:7" s="278" customFormat="1" x14ac:dyDescent="0.2">
      <c r="A18" s="277"/>
      <c r="B18" s="277"/>
      <c r="C18" s="277"/>
      <c r="D18" s="277"/>
      <c r="E18" s="277"/>
      <c r="F18" s="277"/>
      <c r="G18" s="277"/>
    </row>
    <row r="19" spans="1:7" s="278" customFormat="1" x14ac:dyDescent="0.2">
      <c r="A19" s="277"/>
      <c r="B19" s="277"/>
      <c r="C19" s="277"/>
      <c r="D19" s="277"/>
      <c r="E19" s="277"/>
      <c r="F19" s="277"/>
      <c r="G19" s="277"/>
    </row>
    <row r="20" spans="1:7" s="278" customFormat="1" x14ac:dyDescent="0.2">
      <c r="A20" s="277"/>
      <c r="B20" s="277"/>
      <c r="C20" s="277"/>
      <c r="D20" s="277"/>
      <c r="E20" s="277"/>
      <c r="F20" s="277"/>
      <c r="G20" s="277"/>
    </row>
    <row r="21" spans="1:7" s="278" customFormat="1" ht="15.75" x14ac:dyDescent="0.25">
      <c r="A21" s="276" t="s">
        <v>595</v>
      </c>
      <c r="B21" s="277"/>
      <c r="C21" s="277"/>
      <c r="D21" s="277"/>
      <c r="E21" s="277"/>
      <c r="F21" s="277"/>
      <c r="G21" s="277"/>
    </row>
    <row r="22" spans="1:7" s="278" customFormat="1" x14ac:dyDescent="0.2">
      <c r="A22" s="277"/>
      <c r="B22" s="277"/>
      <c r="C22" s="277"/>
      <c r="D22" s="277"/>
      <c r="E22" s="277"/>
      <c r="F22" s="277"/>
      <c r="G22" s="277"/>
    </row>
    <row r="23" spans="1:7" x14ac:dyDescent="0.2">
      <c r="A23" s="277"/>
      <c r="B23" s="277"/>
      <c r="C23" s="277"/>
      <c r="D23" s="277"/>
      <c r="E23" s="277"/>
      <c r="F23" s="277"/>
      <c r="G23" s="277"/>
    </row>
    <row r="24" spans="1:7" x14ac:dyDescent="0.2">
      <c r="A24" s="277"/>
      <c r="B24" s="277"/>
      <c r="C24" s="278"/>
      <c r="D24" s="278"/>
      <c r="E24" s="278"/>
      <c r="F24" s="278"/>
      <c r="G24" s="277"/>
    </row>
    <row r="25" spans="1:7" ht="13.5" x14ac:dyDescent="0.25">
      <c r="A25" s="277"/>
      <c r="B25" s="277"/>
      <c r="C25" s="304"/>
      <c r="D25" s="305" t="s">
        <v>431</v>
      </c>
      <c r="E25" s="305"/>
      <c r="F25" s="304"/>
      <c r="G25" s="277"/>
    </row>
  </sheetData>
  <sheetProtection selectLockedCells="1" selectUnlockedCells="1"/>
  <mergeCells count="3">
    <mergeCell ref="A1:G1"/>
    <mergeCell ref="C3:G3"/>
    <mergeCell ref="C5:F5"/>
  </mergeCells>
  <printOptions horizontalCentered="1"/>
  <pageMargins left="0.78749999999999998" right="0.78749999999999998" top="1.1499999999999999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9. melléklet a 14/2017. (VIII.22.)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L155"/>
  <sheetViews>
    <sheetView view="pageLayout" topLeftCell="A121" zoomScale="90" zoomScaleNormal="120" zoomScaleSheetLayoutView="130" zoomScalePageLayoutView="90" workbookViewId="0">
      <selection activeCell="D111" sqref="D111"/>
    </sheetView>
  </sheetViews>
  <sheetFormatPr defaultRowHeight="15.75" x14ac:dyDescent="0.25"/>
  <cols>
    <col min="1" max="1" width="9" style="306" customWidth="1"/>
    <col min="2" max="2" width="58.33203125" style="306" customWidth="1"/>
    <col min="3" max="3" width="12.1640625" style="307" customWidth="1"/>
    <col min="4" max="4" width="12.33203125" style="307" customWidth="1"/>
    <col min="5" max="5" width="12" style="710" customWidth="1"/>
    <col min="6" max="6" width="11.5" style="710" customWidth="1"/>
    <col min="7" max="7" width="14.6640625" style="307" customWidth="1"/>
    <col min="8" max="8" width="12.6640625" style="306" customWidth="1"/>
    <col min="9" max="10" width="12.83203125" style="306" customWidth="1"/>
    <col min="11" max="11" width="9" style="308" customWidth="1"/>
    <col min="12" max="16384" width="9.33203125" style="308"/>
  </cols>
  <sheetData>
    <row r="1" spans="1:10" ht="24" customHeight="1" x14ac:dyDescent="0.25">
      <c r="A1" s="975" t="s">
        <v>15</v>
      </c>
      <c r="B1" s="975"/>
      <c r="C1" s="975"/>
      <c r="D1" s="975"/>
      <c r="E1" s="975"/>
      <c r="F1" s="698"/>
      <c r="G1" s="8"/>
      <c r="H1" s="8"/>
      <c r="I1" s="8"/>
      <c r="J1" s="8"/>
    </row>
    <row r="2" spans="1:10" ht="13.5" customHeight="1" thickBot="1" x14ac:dyDescent="0.3">
      <c r="A2" s="693" t="s">
        <v>16</v>
      </c>
      <c r="B2" s="693"/>
      <c r="C2" s="976" t="s">
        <v>524</v>
      </c>
      <c r="D2" s="976"/>
      <c r="E2" s="976"/>
      <c r="F2" s="699"/>
      <c r="G2" s="310"/>
      <c r="H2" s="9"/>
      <c r="I2" s="9"/>
      <c r="J2" s="9"/>
    </row>
    <row r="3" spans="1:10" ht="38.1" customHeight="1" thickBot="1" x14ac:dyDescent="0.3">
      <c r="A3" s="694" t="s">
        <v>17</v>
      </c>
      <c r="B3" s="695" t="s">
        <v>18</v>
      </c>
      <c r="C3" s="696" t="s">
        <v>585</v>
      </c>
      <c r="D3" s="711" t="s">
        <v>527</v>
      </c>
      <c r="E3" s="725" t="s">
        <v>507</v>
      </c>
      <c r="F3" s="700"/>
      <c r="G3" s="312"/>
      <c r="H3" s="313"/>
      <c r="I3" s="313"/>
      <c r="J3" s="313"/>
    </row>
    <row r="4" spans="1:10" s="316" customFormat="1" ht="12" customHeight="1" thickBot="1" x14ac:dyDescent="0.25">
      <c r="A4" s="44" t="s">
        <v>19</v>
      </c>
      <c r="B4" s="45" t="s">
        <v>20</v>
      </c>
      <c r="C4" s="45" t="s">
        <v>231</v>
      </c>
      <c r="D4" s="712" t="s">
        <v>75</v>
      </c>
      <c r="E4" s="726" t="s">
        <v>97</v>
      </c>
      <c r="F4" s="701"/>
      <c r="G4" s="314"/>
      <c r="H4" s="315"/>
      <c r="I4" s="315"/>
      <c r="J4" s="315"/>
    </row>
    <row r="5" spans="1:10" s="319" customFormat="1" ht="12" customHeight="1" thickBot="1" x14ac:dyDescent="0.25">
      <c r="A5" s="16" t="s">
        <v>19</v>
      </c>
      <c r="B5" s="17" t="s">
        <v>22</v>
      </c>
      <c r="C5" s="548">
        <f>+C6+C7+C8+C9+C10+C11</f>
        <v>62617000</v>
      </c>
      <c r="D5" s="226">
        <f>+D6+D7+D8+D9+D10+D11</f>
        <v>67053278</v>
      </c>
      <c r="E5" s="464">
        <f>+E6+E7+E8+E9+E10+E11</f>
        <v>77668284</v>
      </c>
      <c r="F5" s="697"/>
      <c r="G5" s="317"/>
      <c r="H5" s="318"/>
      <c r="I5" s="318"/>
      <c r="J5" s="318"/>
    </row>
    <row r="6" spans="1:10" s="319" customFormat="1" ht="12" customHeight="1" x14ac:dyDescent="0.2">
      <c r="A6" s="20" t="s">
        <v>23</v>
      </c>
      <c r="B6" s="21" t="s">
        <v>24</v>
      </c>
      <c r="C6" s="713">
        <v>17639000</v>
      </c>
      <c r="D6" s="471">
        <f>SUM('1.1.sz.mell.'!C7)</f>
        <v>28115895</v>
      </c>
      <c r="E6" s="472">
        <f>SUM('1.1.sz.mell.'!D7)</f>
        <v>28115895</v>
      </c>
      <c r="F6" s="702"/>
      <c r="G6" s="320"/>
      <c r="H6" s="322">
        <f>SUM('1.1.sz.mell.'!E7)</f>
        <v>0</v>
      </c>
      <c r="I6" s="323"/>
      <c r="J6" s="321"/>
    </row>
    <row r="7" spans="1:10" s="319" customFormat="1" ht="12" customHeight="1" x14ac:dyDescent="0.2">
      <c r="A7" s="23" t="s">
        <v>25</v>
      </c>
      <c r="B7" s="24" t="s">
        <v>26</v>
      </c>
      <c r="C7" s="714">
        <v>25365000</v>
      </c>
      <c r="D7" s="471">
        <f>SUM('1.1.sz.mell.'!C8)</f>
        <v>28361543</v>
      </c>
      <c r="E7" s="471">
        <f>SUM('1.1.sz.mell.'!D8)</f>
        <v>28761907</v>
      </c>
      <c r="F7" s="702"/>
      <c r="G7" s="320"/>
      <c r="H7" s="321"/>
      <c r="I7" s="321"/>
      <c r="J7" s="321"/>
    </row>
    <row r="8" spans="1:10" s="319" customFormat="1" ht="12" customHeight="1" x14ac:dyDescent="0.2">
      <c r="A8" s="23" t="s">
        <v>27</v>
      </c>
      <c r="B8" s="24" t="s">
        <v>28</v>
      </c>
      <c r="C8" s="714">
        <v>13293000</v>
      </c>
      <c r="D8" s="471">
        <f>SUM('1.1.sz.mell.'!C9)</f>
        <v>8763240</v>
      </c>
      <c r="E8" s="471">
        <f>SUM('1.1.sz.mell.'!D9)</f>
        <v>18694240</v>
      </c>
      <c r="F8" s="702"/>
      <c r="G8" s="320"/>
      <c r="H8" s="321"/>
      <c r="I8" s="321"/>
      <c r="J8" s="321"/>
    </row>
    <row r="9" spans="1:10" s="319" customFormat="1" ht="12" customHeight="1" x14ac:dyDescent="0.2">
      <c r="A9" s="23" t="s">
        <v>29</v>
      </c>
      <c r="B9" s="24" t="s">
        <v>30</v>
      </c>
      <c r="C9" s="714">
        <v>1784000</v>
      </c>
      <c r="D9" s="471">
        <f>SUM('1.1.sz.mell.'!C10)</f>
        <v>1812600</v>
      </c>
      <c r="E9" s="471">
        <f>SUM('1.1.sz.mell.'!D10)</f>
        <v>1902392</v>
      </c>
      <c r="F9" s="702"/>
      <c r="G9" s="320"/>
      <c r="H9" s="321"/>
      <c r="I9" s="321"/>
      <c r="J9" s="321"/>
    </row>
    <row r="10" spans="1:10" s="319" customFormat="1" ht="12" customHeight="1" x14ac:dyDescent="0.2">
      <c r="A10" s="23" t="s">
        <v>31</v>
      </c>
      <c r="B10" s="24" t="s">
        <v>32</v>
      </c>
      <c r="C10" s="714">
        <v>4536000</v>
      </c>
      <c r="D10" s="471">
        <f>SUM('1.1.sz.mell.'!C11)</f>
        <v>0</v>
      </c>
      <c r="E10" s="471">
        <f>SUM('1.1.sz.mell.'!D11)</f>
        <v>193850</v>
      </c>
      <c r="F10" s="702"/>
      <c r="G10" s="320"/>
      <c r="H10" s="321"/>
      <c r="I10" s="321"/>
      <c r="J10" s="321"/>
    </row>
    <row r="11" spans="1:10" s="319" customFormat="1" ht="12" customHeight="1" thickBot="1" x14ac:dyDescent="0.25">
      <c r="A11" s="26" t="s">
        <v>33</v>
      </c>
      <c r="B11" s="61" t="s">
        <v>34</v>
      </c>
      <c r="C11" s="715"/>
      <c r="D11" s="476">
        <f>SUM('1.1.sz.mell.'!C12)</f>
        <v>0</v>
      </c>
      <c r="E11" s="476">
        <f>SUM('1.1.sz.mell.'!D12)</f>
        <v>0</v>
      </c>
      <c r="F11" s="702"/>
      <c r="G11" s="320"/>
      <c r="H11" s="321"/>
      <c r="I11" s="321"/>
      <c r="J11" s="321"/>
    </row>
    <row r="12" spans="1:10" s="319" customFormat="1" ht="12" customHeight="1" thickBot="1" x14ac:dyDescent="0.25">
      <c r="A12" s="16" t="s">
        <v>20</v>
      </c>
      <c r="B12" s="28" t="s">
        <v>35</v>
      </c>
      <c r="C12" s="716">
        <f>+C13+C14+C15+C16+C17</f>
        <v>17649000</v>
      </c>
      <c r="D12" s="651">
        <f>SUM('1.1.sz.mell.'!C13)</f>
        <v>17306100</v>
      </c>
      <c r="E12" s="651">
        <f>SUM('1.1.sz.mell.'!D13)</f>
        <v>17306100</v>
      </c>
      <c r="F12" s="697"/>
      <c r="G12" s="317"/>
      <c r="H12" s="318"/>
      <c r="I12" s="318"/>
      <c r="J12" s="318"/>
    </row>
    <row r="13" spans="1:10" s="319" customFormat="1" ht="12" customHeight="1" x14ac:dyDescent="0.2">
      <c r="A13" s="20" t="s">
        <v>36</v>
      </c>
      <c r="B13" s="21" t="s">
        <v>37</v>
      </c>
      <c r="C13" s="713"/>
      <c r="D13" s="472">
        <f>SUM('1.1.sz.mell.'!C14)</f>
        <v>0</v>
      </c>
      <c r="E13" s="472">
        <f>SUM('1.1.sz.mell.'!D14)</f>
        <v>0</v>
      </c>
      <c r="F13" s="702"/>
      <c r="G13" s="320"/>
      <c r="H13" s="321"/>
      <c r="I13" s="321"/>
      <c r="J13" s="321"/>
    </row>
    <row r="14" spans="1:10" s="319" customFormat="1" ht="12" customHeight="1" x14ac:dyDescent="0.2">
      <c r="A14" s="23" t="s">
        <v>38</v>
      </c>
      <c r="B14" s="24" t="s">
        <v>39</v>
      </c>
      <c r="C14" s="714"/>
      <c r="D14" s="471">
        <f>SUM('1.1.sz.mell.'!C15)</f>
        <v>0</v>
      </c>
      <c r="E14" s="471">
        <f>SUM('1.1.sz.mell.'!D15)</f>
        <v>0</v>
      </c>
      <c r="F14" s="702"/>
      <c r="G14" s="320"/>
      <c r="H14" s="321"/>
      <c r="I14" s="321"/>
      <c r="J14" s="321"/>
    </row>
    <row r="15" spans="1:10" s="319" customFormat="1" ht="12" customHeight="1" x14ac:dyDescent="0.2">
      <c r="A15" s="23" t="s">
        <v>40</v>
      </c>
      <c r="B15" s="24" t="s">
        <v>41</v>
      </c>
      <c r="C15" s="714"/>
      <c r="D15" s="471">
        <f>SUM('1.1.sz.mell.'!C16)</f>
        <v>0</v>
      </c>
      <c r="E15" s="471">
        <f>SUM('1.1.sz.mell.'!D16)</f>
        <v>0</v>
      </c>
      <c r="F15" s="702"/>
      <c r="G15" s="320"/>
      <c r="H15" s="321"/>
      <c r="I15" s="321"/>
      <c r="J15" s="321"/>
    </row>
    <row r="16" spans="1:10" s="319" customFormat="1" ht="12" customHeight="1" x14ac:dyDescent="0.2">
      <c r="A16" s="23" t="s">
        <v>42</v>
      </c>
      <c r="B16" s="24" t="s">
        <v>43</v>
      </c>
      <c r="C16" s="714"/>
      <c r="D16" s="471">
        <f>SUM('1.1.sz.mell.'!C17)</f>
        <v>0</v>
      </c>
      <c r="E16" s="471">
        <f>SUM('1.1.sz.mell.'!D17)</f>
        <v>0</v>
      </c>
      <c r="F16" s="702"/>
      <c r="G16" s="320"/>
      <c r="H16" s="321"/>
      <c r="I16" s="321"/>
      <c r="J16" s="321"/>
    </row>
    <row r="17" spans="1:10" s="319" customFormat="1" ht="12" customHeight="1" x14ac:dyDescent="0.2">
      <c r="A17" s="23" t="s">
        <v>44</v>
      </c>
      <c r="B17" s="24" t="s">
        <v>45</v>
      </c>
      <c r="C17" s="714">
        <v>17649000</v>
      </c>
      <c r="D17" s="471">
        <f>SUM('1.1.sz.mell.'!C18)</f>
        <v>17306100</v>
      </c>
      <c r="E17" s="471">
        <f>SUM('1.1.sz.mell.'!D18)</f>
        <v>17306100</v>
      </c>
      <c r="F17" s="702"/>
      <c r="G17" s="320"/>
      <c r="H17" s="321"/>
      <c r="I17" s="321"/>
      <c r="J17" s="321"/>
    </row>
    <row r="18" spans="1:10" s="319" customFormat="1" ht="12" customHeight="1" thickBot="1" x14ac:dyDescent="0.25">
      <c r="A18" s="26" t="s">
        <v>46</v>
      </c>
      <c r="B18" s="61" t="s">
        <v>47</v>
      </c>
      <c r="C18" s="715"/>
      <c r="D18" s="476">
        <f>SUM('1.1.sz.mell.'!C19)</f>
        <v>0</v>
      </c>
      <c r="E18" s="476">
        <f>SUM('1.1.sz.mell.'!D19)</f>
        <v>0</v>
      </c>
      <c r="F18" s="702"/>
      <c r="G18" s="320"/>
      <c r="H18" s="321"/>
      <c r="I18" s="321"/>
      <c r="J18" s="321"/>
    </row>
    <row r="19" spans="1:10" s="319" customFormat="1" ht="22.5" customHeight="1" thickBot="1" x14ac:dyDescent="0.25">
      <c r="A19" s="16" t="s">
        <v>21</v>
      </c>
      <c r="B19" s="17" t="s">
        <v>48</v>
      </c>
      <c r="C19" s="717">
        <f>+C20+C21+C22+C23+C24</f>
        <v>7919000</v>
      </c>
      <c r="D19" s="651">
        <f>SUM('1.1.sz.mell.'!C20)</f>
        <v>9999000</v>
      </c>
      <c r="E19" s="651">
        <f>SUM('1.1.sz.mell.'!D20)</f>
        <v>120884927</v>
      </c>
      <c r="F19" s="697"/>
      <c r="G19" s="317"/>
      <c r="H19" s="318"/>
      <c r="I19" s="318"/>
      <c r="J19" s="318"/>
    </row>
    <row r="20" spans="1:10" s="319" customFormat="1" ht="12" customHeight="1" x14ac:dyDescent="0.2">
      <c r="A20" s="20" t="s">
        <v>49</v>
      </c>
      <c r="B20" s="21" t="s">
        <v>50</v>
      </c>
      <c r="C20" s="713"/>
      <c r="D20" s="472">
        <f>SUM('1.1.sz.mell.'!C21)</f>
        <v>0</v>
      </c>
      <c r="E20" s="472">
        <f>SUM('1.1.sz.mell.'!D21)</f>
        <v>0</v>
      </c>
      <c r="F20" s="702"/>
      <c r="G20" s="320"/>
      <c r="H20" s="321"/>
      <c r="I20" s="321"/>
      <c r="J20" s="321"/>
    </row>
    <row r="21" spans="1:10" s="319" customFormat="1" ht="12" customHeight="1" x14ac:dyDescent="0.2">
      <c r="A21" s="23" t="s">
        <v>51</v>
      </c>
      <c r="B21" s="24" t="s">
        <v>52</v>
      </c>
      <c r="C21" s="714"/>
      <c r="D21" s="471">
        <f>SUM('1.1.sz.mell.'!C22)</f>
        <v>0</v>
      </c>
      <c r="E21" s="471">
        <f>SUM('1.1.sz.mell.'!D22)</f>
        <v>0</v>
      </c>
      <c r="F21" s="702"/>
      <c r="G21" s="320"/>
      <c r="H21" s="321"/>
      <c r="I21" s="321"/>
      <c r="J21" s="321"/>
    </row>
    <row r="22" spans="1:10" s="319" customFormat="1" ht="12" customHeight="1" x14ac:dyDescent="0.2">
      <c r="A22" s="23" t="s">
        <v>53</v>
      </c>
      <c r="B22" s="24" t="s">
        <v>54</v>
      </c>
      <c r="C22" s="714"/>
      <c r="D22" s="471">
        <f>SUM('1.1.sz.mell.'!C23)</f>
        <v>0</v>
      </c>
      <c r="E22" s="471">
        <f>SUM('1.1.sz.mell.'!D23)</f>
        <v>0</v>
      </c>
      <c r="F22" s="702"/>
      <c r="G22" s="320"/>
      <c r="H22" s="321"/>
      <c r="I22" s="321"/>
      <c r="J22" s="321"/>
    </row>
    <row r="23" spans="1:10" s="319" customFormat="1" ht="12" customHeight="1" x14ac:dyDescent="0.2">
      <c r="A23" s="23" t="s">
        <v>55</v>
      </c>
      <c r="B23" s="24" t="s">
        <v>56</v>
      </c>
      <c r="C23" s="714"/>
      <c r="D23" s="471">
        <f>SUM('1.1.sz.mell.'!C24)</f>
        <v>0</v>
      </c>
      <c r="E23" s="471">
        <f>SUM('1.1.sz.mell.'!D24)</f>
        <v>0</v>
      </c>
      <c r="F23" s="702"/>
      <c r="G23" s="320"/>
      <c r="H23" s="321"/>
      <c r="I23" s="321"/>
      <c r="J23" s="321"/>
    </row>
    <row r="24" spans="1:10" s="319" customFormat="1" ht="12" customHeight="1" x14ac:dyDescent="0.2">
      <c r="A24" s="23" t="s">
        <v>57</v>
      </c>
      <c r="B24" s="24" t="s">
        <v>58</v>
      </c>
      <c r="C24" s="714">
        <v>7919000</v>
      </c>
      <c r="D24" s="471">
        <f>SUM('1.1.sz.mell.'!C25)</f>
        <v>9999000</v>
      </c>
      <c r="E24" s="471">
        <f>SUM('1.1.sz.mell.'!D25)</f>
        <v>120884927</v>
      </c>
      <c r="F24" s="702"/>
      <c r="G24" s="320"/>
      <c r="H24" s="321"/>
      <c r="I24" s="321"/>
      <c r="J24" s="321"/>
    </row>
    <row r="25" spans="1:10" s="319" customFormat="1" ht="12" customHeight="1" thickBot="1" x14ac:dyDescent="0.25">
      <c r="A25" s="26" t="s">
        <v>59</v>
      </c>
      <c r="B25" s="61" t="s">
        <v>60</v>
      </c>
      <c r="C25" s="715"/>
      <c r="D25" s="471">
        <f>SUM('1.1.sz.mell.'!C26)</f>
        <v>0</v>
      </c>
      <c r="E25" s="471">
        <f>SUM('1.1.sz.mell.'!D26)</f>
        <v>0</v>
      </c>
      <c r="F25" s="702"/>
      <c r="G25" s="320"/>
      <c r="H25" s="321"/>
      <c r="I25" s="321"/>
      <c r="J25" s="321"/>
    </row>
    <row r="26" spans="1:10" s="319" customFormat="1" ht="12" customHeight="1" thickBot="1" x14ac:dyDescent="0.25">
      <c r="A26" s="16" t="s">
        <v>61</v>
      </c>
      <c r="B26" s="17" t="s">
        <v>62</v>
      </c>
      <c r="C26" s="718">
        <f>+C27+C30+C31+C32</f>
        <v>35365000</v>
      </c>
      <c r="D26" s="718">
        <f>+D27+D30+D31+D32</f>
        <v>37505722</v>
      </c>
      <c r="E26" s="723">
        <f>+E27+E30+E31+E32</f>
        <v>37512722</v>
      </c>
      <c r="F26" s="697"/>
      <c r="G26" s="317"/>
      <c r="H26" s="318"/>
      <c r="I26" s="318"/>
      <c r="J26" s="318"/>
    </row>
    <row r="27" spans="1:10" s="319" customFormat="1" ht="12" customHeight="1" x14ac:dyDescent="0.2">
      <c r="A27" s="20" t="s">
        <v>63</v>
      </c>
      <c r="B27" s="21" t="s">
        <v>64</v>
      </c>
      <c r="C27" s="719">
        <f>SUM(C28:C29)</f>
        <v>4345000</v>
      </c>
      <c r="D27" s="471">
        <f>SUM('1.1.sz.mell.'!C28)</f>
        <v>4000000</v>
      </c>
      <c r="E27" s="471">
        <f>SUM('1.1.sz.mell.'!D28)</f>
        <v>4000000</v>
      </c>
      <c r="F27" s="703"/>
      <c r="G27" s="322"/>
      <c r="H27" s="323"/>
      <c r="I27" s="323"/>
      <c r="J27" s="323"/>
    </row>
    <row r="28" spans="1:10" s="319" customFormat="1" ht="12" customHeight="1" x14ac:dyDescent="0.2">
      <c r="A28" s="23" t="s">
        <v>65</v>
      </c>
      <c r="B28" s="24" t="s">
        <v>66</v>
      </c>
      <c r="C28" s="714">
        <v>4000000</v>
      </c>
      <c r="D28" s="471">
        <f>SUM('1.1.sz.mell.'!C29)</f>
        <v>4000000</v>
      </c>
      <c r="E28" s="471">
        <f>SUM('1.1.sz.mell.'!D29)</f>
        <v>4000000</v>
      </c>
      <c r="F28" s="703"/>
      <c r="G28" s="320"/>
      <c r="H28" s="321"/>
      <c r="I28" s="321"/>
      <c r="J28" s="321"/>
    </row>
    <row r="29" spans="1:10" s="319" customFormat="1" ht="12" customHeight="1" x14ac:dyDescent="0.2">
      <c r="A29" s="23" t="s">
        <v>67</v>
      </c>
      <c r="B29" s="24" t="s">
        <v>68</v>
      </c>
      <c r="C29" s="714">
        <v>345000</v>
      </c>
      <c r="D29" s="471">
        <f>SUM('1.1.sz.mell.'!C30)</f>
        <v>0</v>
      </c>
      <c r="E29" s="471">
        <f>SUM('1.1.sz.mell.'!D30)</f>
        <v>0</v>
      </c>
      <c r="F29" s="703"/>
      <c r="G29" s="320"/>
      <c r="H29" s="321"/>
      <c r="I29" s="321"/>
      <c r="J29" s="321"/>
    </row>
    <row r="30" spans="1:10" s="319" customFormat="1" ht="12" customHeight="1" x14ac:dyDescent="0.2">
      <c r="A30" s="23" t="s">
        <v>69</v>
      </c>
      <c r="B30" s="24" t="s">
        <v>70</v>
      </c>
      <c r="C30" s="714">
        <v>31000000</v>
      </c>
      <c r="D30" s="471">
        <f>SUM('1.1.sz.mell.'!C31)</f>
        <v>33000000</v>
      </c>
      <c r="E30" s="471">
        <f>SUM('1.1.sz.mell.'!D31)</f>
        <v>33000000</v>
      </c>
      <c r="F30" s="703"/>
      <c r="G30" s="320"/>
      <c r="H30" s="321"/>
      <c r="I30" s="321"/>
      <c r="J30" s="321"/>
    </row>
    <row r="31" spans="1:10" s="319" customFormat="1" ht="12" customHeight="1" x14ac:dyDescent="0.2">
      <c r="A31" s="23" t="s">
        <v>71</v>
      </c>
      <c r="B31" s="24" t="s">
        <v>72</v>
      </c>
      <c r="C31" s="714"/>
      <c r="D31" s="471">
        <f>SUM('1.1.sz.mell.'!C32)</f>
        <v>0</v>
      </c>
      <c r="E31" s="471">
        <f>SUM('1.1.sz.mell.'!D32)</f>
        <v>0</v>
      </c>
      <c r="F31" s="703"/>
      <c r="G31" s="320"/>
      <c r="H31" s="321"/>
      <c r="I31" s="321"/>
      <c r="J31" s="321"/>
    </row>
    <row r="32" spans="1:10" s="319" customFormat="1" ht="12" customHeight="1" thickBot="1" x14ac:dyDescent="0.25">
      <c r="A32" s="26" t="s">
        <v>73</v>
      </c>
      <c r="B32" s="61" t="s">
        <v>74</v>
      </c>
      <c r="C32" s="715">
        <v>20000</v>
      </c>
      <c r="D32" s="476">
        <f>SUM('1.1.sz.mell.'!C33)</f>
        <v>505722</v>
      </c>
      <c r="E32" s="476">
        <f>SUM('1.1.sz.mell.'!D33)</f>
        <v>512722</v>
      </c>
      <c r="F32" s="703"/>
      <c r="G32" s="320"/>
      <c r="H32" s="321"/>
      <c r="I32" s="321"/>
      <c r="J32" s="321"/>
    </row>
    <row r="33" spans="1:10" s="319" customFormat="1" ht="12" customHeight="1" thickBot="1" x14ac:dyDescent="0.25">
      <c r="A33" s="16" t="s">
        <v>75</v>
      </c>
      <c r="B33" s="17" t="s">
        <v>76</v>
      </c>
      <c r="C33" s="717">
        <f>SUM(C34:C43)</f>
        <v>10077000</v>
      </c>
      <c r="D33" s="651">
        <f>SUM('1.1.sz.mell.'!C34)</f>
        <v>13449900</v>
      </c>
      <c r="E33" s="651">
        <f>SUM('1.1.sz.mell.'!D34)</f>
        <v>14202654</v>
      </c>
      <c r="F33" s="697"/>
      <c r="G33" s="317"/>
      <c r="H33" s="318"/>
      <c r="I33" s="318"/>
      <c r="J33" s="318"/>
    </row>
    <row r="34" spans="1:10" s="319" customFormat="1" ht="12" customHeight="1" x14ac:dyDescent="0.2">
      <c r="A34" s="20" t="s">
        <v>77</v>
      </c>
      <c r="B34" s="21" t="s">
        <v>78</v>
      </c>
      <c r="C34" s="713">
        <v>120000</v>
      </c>
      <c r="D34" s="472">
        <f>SUM('1.1.sz.mell.'!C35)</f>
        <v>550000</v>
      </c>
      <c r="E34" s="472">
        <f>SUM('1.1.sz.mell.'!D35)</f>
        <v>550000</v>
      </c>
      <c r="F34" s="702"/>
      <c r="G34" s="320"/>
      <c r="H34" s="321"/>
      <c r="I34" s="321"/>
      <c r="J34" s="321"/>
    </row>
    <row r="35" spans="1:10" s="319" customFormat="1" ht="12" customHeight="1" x14ac:dyDescent="0.2">
      <c r="A35" s="23" t="s">
        <v>79</v>
      </c>
      <c r="B35" s="24" t="s">
        <v>80</v>
      </c>
      <c r="C35" s="714">
        <v>695000</v>
      </c>
      <c r="D35" s="471">
        <f>SUM('1.1.sz.mell.'!C36)</f>
        <v>3725000</v>
      </c>
      <c r="E35" s="471">
        <f>SUM('1.1.sz.mell.'!D36)</f>
        <v>3725000</v>
      </c>
      <c r="F35" s="702"/>
      <c r="G35" s="320"/>
      <c r="H35" s="321"/>
      <c r="I35" s="321"/>
      <c r="J35" s="321"/>
    </row>
    <row r="36" spans="1:10" s="319" customFormat="1" ht="12" customHeight="1" x14ac:dyDescent="0.2">
      <c r="A36" s="23" t="s">
        <v>81</v>
      </c>
      <c r="B36" s="24" t="s">
        <v>82</v>
      </c>
      <c r="C36" s="714"/>
      <c r="D36" s="471">
        <f>SUM('1.1.sz.mell.'!C37)</f>
        <v>275000</v>
      </c>
      <c r="E36" s="471">
        <f>SUM('1.1.sz.mell.'!D37)</f>
        <v>347754</v>
      </c>
      <c r="F36" s="702"/>
      <c r="G36" s="320"/>
      <c r="H36" s="321"/>
      <c r="I36" s="321"/>
      <c r="J36" s="321"/>
    </row>
    <row r="37" spans="1:10" s="319" customFormat="1" ht="12" customHeight="1" x14ac:dyDescent="0.2">
      <c r="A37" s="23" t="s">
        <v>83</v>
      </c>
      <c r="B37" s="24" t="s">
        <v>84</v>
      </c>
      <c r="C37" s="714">
        <v>2501000</v>
      </c>
      <c r="D37" s="471">
        <f>SUM('1.1.sz.mell.'!C38)</f>
        <v>24000</v>
      </c>
      <c r="E37" s="471">
        <f>SUM('1.1.sz.mell.'!D38)</f>
        <v>24000</v>
      </c>
      <c r="F37" s="702"/>
      <c r="G37" s="320"/>
      <c r="H37" s="321"/>
      <c r="I37" s="321"/>
      <c r="J37" s="321"/>
    </row>
    <row r="38" spans="1:10" s="319" customFormat="1" ht="12" customHeight="1" x14ac:dyDescent="0.2">
      <c r="A38" s="23" t="s">
        <v>85</v>
      </c>
      <c r="B38" s="24" t="s">
        <v>86</v>
      </c>
      <c r="C38" s="714">
        <v>5428000</v>
      </c>
      <c r="D38" s="471">
        <f>SUM('1.1.sz.mell.'!C39)</f>
        <v>6959000</v>
      </c>
      <c r="E38" s="471">
        <f>SUM('1.1.sz.mell.'!D39)</f>
        <v>6959000</v>
      </c>
      <c r="F38" s="702"/>
      <c r="G38" s="320"/>
      <c r="H38" s="321"/>
      <c r="I38" s="321"/>
      <c r="J38" s="321"/>
    </row>
    <row r="39" spans="1:10" s="319" customFormat="1" ht="12" customHeight="1" x14ac:dyDescent="0.2">
      <c r="A39" s="23" t="s">
        <v>87</v>
      </c>
      <c r="B39" s="24" t="s">
        <v>88</v>
      </c>
      <c r="C39" s="714">
        <v>1328000</v>
      </c>
      <c r="D39" s="471">
        <f>SUM('1.1.sz.mell.'!C40)</f>
        <v>1911000</v>
      </c>
      <c r="E39" s="471">
        <f>SUM('1.1.sz.mell.'!D40)</f>
        <v>2591000</v>
      </c>
      <c r="F39" s="702"/>
      <c r="G39" s="320"/>
      <c r="H39" s="321"/>
      <c r="I39" s="321"/>
      <c r="J39" s="321"/>
    </row>
    <row r="40" spans="1:10" s="319" customFormat="1" ht="12" customHeight="1" x14ac:dyDescent="0.2">
      <c r="A40" s="23" t="s">
        <v>89</v>
      </c>
      <c r="B40" s="24" t="s">
        <v>90</v>
      </c>
      <c r="C40" s="714"/>
      <c r="D40" s="471">
        <f>SUM('1.1.sz.mell.'!C41)</f>
        <v>0</v>
      </c>
      <c r="E40" s="471">
        <f>SUM('1.1.sz.mell.'!D41)</f>
        <v>0</v>
      </c>
      <c r="F40" s="702"/>
      <c r="G40" s="320"/>
      <c r="H40" s="321"/>
      <c r="I40" s="321"/>
      <c r="J40" s="321"/>
    </row>
    <row r="41" spans="1:10" s="319" customFormat="1" ht="12" customHeight="1" x14ac:dyDescent="0.2">
      <c r="A41" s="23" t="s">
        <v>91</v>
      </c>
      <c r="B41" s="24" t="s">
        <v>92</v>
      </c>
      <c r="C41" s="714">
        <v>5000</v>
      </c>
      <c r="D41" s="471">
        <f>SUM('1.1.sz.mell.'!C42)</f>
        <v>5900</v>
      </c>
      <c r="E41" s="471">
        <f>SUM('1.1.sz.mell.'!D42)</f>
        <v>5900</v>
      </c>
      <c r="F41" s="702"/>
      <c r="G41" s="320"/>
      <c r="H41" s="321"/>
      <c r="I41" s="321"/>
      <c r="J41" s="321"/>
    </row>
    <row r="42" spans="1:10" s="319" customFormat="1" ht="12" customHeight="1" x14ac:dyDescent="0.2">
      <c r="A42" s="23" t="s">
        <v>93</v>
      </c>
      <c r="B42" s="24" t="s">
        <v>94</v>
      </c>
      <c r="C42" s="720"/>
      <c r="D42" s="471">
        <f>SUM('1.1.sz.mell.'!C43)</f>
        <v>0</v>
      </c>
      <c r="E42" s="471">
        <f>SUM('1.1.sz.mell.'!D43)</f>
        <v>0</v>
      </c>
      <c r="F42" s="702"/>
      <c r="G42" s="320"/>
      <c r="H42" s="321"/>
      <c r="I42" s="321"/>
      <c r="J42" s="321"/>
    </row>
    <row r="43" spans="1:10" s="319" customFormat="1" ht="12" customHeight="1" thickBot="1" x14ac:dyDescent="0.25">
      <c r="A43" s="26" t="s">
        <v>95</v>
      </c>
      <c r="B43" s="61" t="s">
        <v>96</v>
      </c>
      <c r="C43" s="721"/>
      <c r="D43" s="476">
        <f>SUM('1.1.sz.mell.'!C44)</f>
        <v>0</v>
      </c>
      <c r="E43" s="476">
        <f>SUM('1.1.sz.mell.'!D44)</f>
        <v>0</v>
      </c>
      <c r="F43" s="702"/>
      <c r="G43" s="320"/>
      <c r="H43" s="321"/>
      <c r="I43" s="321"/>
      <c r="J43" s="321"/>
    </row>
    <row r="44" spans="1:10" s="319" customFormat="1" ht="12" customHeight="1" thickBot="1" x14ac:dyDescent="0.25">
      <c r="A44" s="16" t="s">
        <v>97</v>
      </c>
      <c r="B44" s="17" t="s">
        <v>98</v>
      </c>
      <c r="C44" s="717">
        <f>SUM(C45:C49)</f>
        <v>0</v>
      </c>
      <c r="D44" s="651">
        <f>SUM('1.1.sz.mell.'!C45)</f>
        <v>0</v>
      </c>
      <c r="E44" s="651">
        <f>SUM('1.1.sz.mell.'!D45)</f>
        <v>2400000</v>
      </c>
      <c r="F44" s="697"/>
      <c r="G44" s="317"/>
      <c r="H44" s="318"/>
      <c r="I44" s="318"/>
      <c r="J44" s="318"/>
    </row>
    <row r="45" spans="1:10" s="319" customFormat="1" ht="12" customHeight="1" x14ac:dyDescent="0.2">
      <c r="A45" s="20" t="s">
        <v>99</v>
      </c>
      <c r="B45" s="21" t="s">
        <v>100</v>
      </c>
      <c r="C45" s="722"/>
      <c r="D45" s="472">
        <f>SUM('1.1.sz.mell.'!C46)</f>
        <v>0</v>
      </c>
      <c r="E45" s="472">
        <f>SUM('1.1.sz.mell.'!D46)</f>
        <v>0</v>
      </c>
      <c r="F45" s="702"/>
      <c r="G45" s="320"/>
      <c r="H45" s="321"/>
      <c r="I45" s="321"/>
      <c r="J45" s="321"/>
    </row>
    <row r="46" spans="1:10" s="319" customFormat="1" ht="12" customHeight="1" x14ac:dyDescent="0.2">
      <c r="A46" s="23" t="s">
        <v>101</v>
      </c>
      <c r="B46" s="24" t="s">
        <v>102</v>
      </c>
      <c r="C46" s="720"/>
      <c r="D46" s="471">
        <f>SUM('1.1.sz.mell.'!C47)</f>
        <v>0</v>
      </c>
      <c r="E46" s="471">
        <f>SUM('1.1.sz.mell.'!D47)</f>
        <v>2400000</v>
      </c>
      <c r="F46" s="702"/>
      <c r="G46" s="320"/>
      <c r="H46" s="321"/>
      <c r="I46" s="321"/>
      <c r="J46" s="321"/>
    </row>
    <row r="47" spans="1:10" s="319" customFormat="1" ht="12" customHeight="1" x14ac:dyDescent="0.2">
      <c r="A47" s="23" t="s">
        <v>103</v>
      </c>
      <c r="B47" s="24" t="s">
        <v>104</v>
      </c>
      <c r="C47" s="720"/>
      <c r="D47" s="471">
        <f>SUM('1.1.sz.mell.'!C48)</f>
        <v>0</v>
      </c>
      <c r="E47" s="471">
        <f>SUM('1.1.sz.mell.'!D48)</f>
        <v>0</v>
      </c>
      <c r="F47" s="702"/>
      <c r="G47" s="320"/>
      <c r="H47" s="321"/>
      <c r="I47" s="321"/>
      <c r="J47" s="321"/>
    </row>
    <row r="48" spans="1:10" s="319" customFormat="1" ht="12" customHeight="1" x14ac:dyDescent="0.2">
      <c r="A48" s="23" t="s">
        <v>105</v>
      </c>
      <c r="B48" s="24" t="s">
        <v>106</v>
      </c>
      <c r="C48" s="720"/>
      <c r="D48" s="471">
        <f>SUM('1.1.sz.mell.'!C49)</f>
        <v>0</v>
      </c>
      <c r="E48" s="471">
        <f>SUM('1.1.sz.mell.'!D49)</f>
        <v>0</v>
      </c>
      <c r="F48" s="702"/>
      <c r="G48" s="320"/>
      <c r="H48" s="321"/>
      <c r="I48" s="321"/>
      <c r="J48" s="321"/>
    </row>
    <row r="49" spans="1:10" s="319" customFormat="1" ht="12" customHeight="1" thickBot="1" x14ac:dyDescent="0.25">
      <c r="A49" s="26" t="s">
        <v>107</v>
      </c>
      <c r="B49" s="61" t="s">
        <v>108</v>
      </c>
      <c r="C49" s="721"/>
      <c r="D49" s="476">
        <f>SUM('1.1.sz.mell.'!C50)</f>
        <v>0</v>
      </c>
      <c r="E49" s="476">
        <f>SUM('1.1.sz.mell.'!D50)</f>
        <v>0</v>
      </c>
      <c r="F49" s="702"/>
      <c r="G49" s="320"/>
      <c r="H49" s="321"/>
      <c r="I49" s="321"/>
      <c r="J49" s="321"/>
    </row>
    <row r="50" spans="1:10" s="319" customFormat="1" ht="12" customHeight="1" thickBot="1" x14ac:dyDescent="0.25">
      <c r="A50" s="16" t="s">
        <v>109</v>
      </c>
      <c r="B50" s="17" t="s">
        <v>110</v>
      </c>
      <c r="C50" s="717">
        <f>SUM(C51:C53)</f>
        <v>0</v>
      </c>
      <c r="D50" s="651">
        <f>SUM('1.1.sz.mell.'!C51)</f>
        <v>0</v>
      </c>
      <c r="E50" s="651">
        <f>SUM('1.1.sz.mell.'!D51)</f>
        <v>0</v>
      </c>
      <c r="F50" s="697"/>
      <c r="G50" s="317"/>
      <c r="H50" s="318"/>
      <c r="I50" s="318"/>
      <c r="J50" s="318"/>
    </row>
    <row r="51" spans="1:10" s="319" customFormat="1" ht="12" customHeight="1" x14ac:dyDescent="0.2">
      <c r="A51" s="20" t="s">
        <v>111</v>
      </c>
      <c r="B51" s="21" t="s">
        <v>112</v>
      </c>
      <c r="C51" s="713"/>
      <c r="D51" s="472">
        <f>SUM('1.1.sz.mell.'!C52)</f>
        <v>0</v>
      </c>
      <c r="E51" s="472">
        <f>SUM('1.1.sz.mell.'!D52)</f>
        <v>0</v>
      </c>
      <c r="F51" s="702"/>
      <c r="G51" s="320"/>
      <c r="H51" s="321"/>
      <c r="I51" s="321"/>
      <c r="J51" s="321"/>
    </row>
    <row r="52" spans="1:10" s="319" customFormat="1" ht="12" customHeight="1" x14ac:dyDescent="0.2">
      <c r="A52" s="23" t="s">
        <v>113</v>
      </c>
      <c r="B52" s="24" t="s">
        <v>114</v>
      </c>
      <c r="C52" s="714"/>
      <c r="D52" s="471">
        <f>SUM('1.1.sz.mell.'!C53)</f>
        <v>0</v>
      </c>
      <c r="E52" s="471">
        <f>SUM('1.1.sz.mell.'!D53)</f>
        <v>0</v>
      </c>
      <c r="F52" s="702"/>
      <c r="G52" s="320"/>
      <c r="H52" s="321"/>
      <c r="I52" s="321"/>
      <c r="J52" s="321"/>
    </row>
    <row r="53" spans="1:10" s="319" customFormat="1" ht="12" customHeight="1" x14ac:dyDescent="0.2">
      <c r="A53" s="23" t="s">
        <v>115</v>
      </c>
      <c r="B53" s="24" t="s">
        <v>116</v>
      </c>
      <c r="C53" s="714"/>
      <c r="D53" s="471">
        <f>SUM('1.1.sz.mell.'!C54)</f>
        <v>0</v>
      </c>
      <c r="E53" s="471">
        <f>SUM('1.1.sz.mell.'!D54)</f>
        <v>0</v>
      </c>
      <c r="F53" s="702"/>
      <c r="G53" s="320"/>
      <c r="H53" s="321"/>
      <c r="I53" s="321"/>
      <c r="J53" s="321"/>
    </row>
    <row r="54" spans="1:10" s="319" customFormat="1" ht="12" customHeight="1" thickBot="1" x14ac:dyDescent="0.25">
      <c r="A54" s="26" t="s">
        <v>117</v>
      </c>
      <c r="B54" s="61" t="s">
        <v>118</v>
      </c>
      <c r="C54" s="715"/>
      <c r="D54" s="476">
        <f>SUM('1.1.sz.mell.'!C55)</f>
        <v>0</v>
      </c>
      <c r="E54" s="476">
        <f>SUM('1.1.sz.mell.'!D55)</f>
        <v>0</v>
      </c>
      <c r="F54" s="702"/>
      <c r="G54" s="320"/>
      <c r="H54" s="321"/>
      <c r="I54" s="321"/>
      <c r="J54" s="321"/>
    </row>
    <row r="55" spans="1:10" s="319" customFormat="1" ht="12" customHeight="1" thickBot="1" x14ac:dyDescent="0.25">
      <c r="A55" s="16" t="s">
        <v>119</v>
      </c>
      <c r="B55" s="28" t="s">
        <v>120</v>
      </c>
      <c r="C55" s="717">
        <f>SUM(C56:C58)</f>
        <v>24281000</v>
      </c>
      <c r="D55" s="651">
        <f>SUM('1.1.sz.mell.'!C56)</f>
        <v>0</v>
      </c>
      <c r="E55" s="651">
        <f>SUM('1.1.sz.mell.'!D56)</f>
        <v>0</v>
      </c>
      <c r="F55" s="697"/>
      <c r="G55" s="317"/>
      <c r="H55" s="318"/>
      <c r="I55" s="318"/>
      <c r="J55" s="318"/>
    </row>
    <row r="56" spans="1:10" s="319" customFormat="1" ht="12" customHeight="1" x14ac:dyDescent="0.2">
      <c r="A56" s="23" t="s">
        <v>121</v>
      </c>
      <c r="B56" s="21" t="s">
        <v>122</v>
      </c>
      <c r="C56" s="722"/>
      <c r="D56" s="472">
        <f>SUM('1.1.sz.mell.'!C57)</f>
        <v>0</v>
      </c>
      <c r="E56" s="472">
        <f>SUM('1.1.sz.mell.'!D57)</f>
        <v>0</v>
      </c>
      <c r="F56" s="702"/>
      <c r="G56" s="320"/>
      <c r="H56" s="321"/>
      <c r="I56" s="321"/>
      <c r="J56" s="321"/>
    </row>
    <row r="57" spans="1:10" s="319" customFormat="1" ht="12" customHeight="1" x14ac:dyDescent="0.2">
      <c r="A57" s="23" t="s">
        <v>123</v>
      </c>
      <c r="B57" s="24" t="s">
        <v>124</v>
      </c>
      <c r="C57" s="720"/>
      <c r="D57" s="471">
        <f>SUM('1.1.sz.mell.'!C58)</f>
        <v>0</v>
      </c>
      <c r="E57" s="471">
        <f>SUM('1.1.sz.mell.'!D58)</f>
        <v>0</v>
      </c>
      <c r="F57" s="702"/>
      <c r="G57" s="320"/>
      <c r="H57" s="321"/>
      <c r="I57" s="321"/>
      <c r="J57" s="321"/>
    </row>
    <row r="58" spans="1:10" s="319" customFormat="1" ht="12" customHeight="1" x14ac:dyDescent="0.2">
      <c r="A58" s="23" t="s">
        <v>125</v>
      </c>
      <c r="B58" s="24" t="s">
        <v>126</v>
      </c>
      <c r="C58" s="720">
        <v>24281000</v>
      </c>
      <c r="D58" s="471">
        <f>SUM('1.1.sz.mell.'!C59)</f>
        <v>0</v>
      </c>
      <c r="E58" s="471">
        <f>SUM('1.1.sz.mell.'!D59)</f>
        <v>0</v>
      </c>
      <c r="F58" s="702"/>
      <c r="G58" s="320"/>
      <c r="H58" s="321"/>
      <c r="I58" s="321"/>
      <c r="J58" s="321"/>
    </row>
    <row r="59" spans="1:10" s="319" customFormat="1" ht="12" customHeight="1" thickBot="1" x14ac:dyDescent="0.25">
      <c r="A59" s="23" t="s">
        <v>127</v>
      </c>
      <c r="B59" s="61" t="s">
        <v>128</v>
      </c>
      <c r="C59" s="721"/>
      <c r="D59" s="476">
        <f>SUM('1.1.sz.mell.'!C60)</f>
        <v>0</v>
      </c>
      <c r="E59" s="476">
        <f>SUM('1.1.sz.mell.'!D60)</f>
        <v>0</v>
      </c>
      <c r="F59" s="702"/>
      <c r="G59" s="320"/>
      <c r="H59" s="321"/>
      <c r="I59" s="321"/>
      <c r="J59" s="321"/>
    </row>
    <row r="60" spans="1:10" s="319" customFormat="1" ht="12" customHeight="1" thickBot="1" x14ac:dyDescent="0.25">
      <c r="A60" s="16" t="s">
        <v>129</v>
      </c>
      <c r="B60" s="17" t="s">
        <v>130</v>
      </c>
      <c r="C60" s="718">
        <f>+C5+C12+C19+C26+C33+C44+C50+C55</f>
        <v>157908000</v>
      </c>
      <c r="D60" s="724">
        <f>SUM('1.1.sz.mell.'!C61)</f>
        <v>145314000</v>
      </c>
      <c r="E60" s="724">
        <f>SUM('1.1.sz.mell.'!D61)</f>
        <v>269974687</v>
      </c>
      <c r="F60" s="697"/>
      <c r="G60" s="317"/>
      <c r="H60" s="318"/>
      <c r="I60" s="318"/>
      <c r="J60" s="318"/>
    </row>
    <row r="61" spans="1:10" s="319" customFormat="1" ht="12" customHeight="1" thickBot="1" x14ac:dyDescent="0.25">
      <c r="A61" s="324" t="s">
        <v>131</v>
      </c>
      <c r="B61" s="28" t="s">
        <v>132</v>
      </c>
      <c r="C61" s="717">
        <f>SUM(C62:C64)</f>
        <v>0</v>
      </c>
      <c r="D61" s="472">
        <f>SUM('1.1.sz.mell.'!C62)</f>
        <v>0</v>
      </c>
      <c r="E61" s="472">
        <f>SUM('1.1.sz.mell.'!D62)</f>
        <v>0</v>
      </c>
      <c r="F61" s="697"/>
      <c r="G61" s="317"/>
      <c r="H61" s="318"/>
      <c r="I61" s="318"/>
      <c r="J61" s="318"/>
    </row>
    <row r="62" spans="1:10" s="319" customFormat="1" ht="12" customHeight="1" x14ac:dyDescent="0.2">
      <c r="A62" s="23" t="s">
        <v>133</v>
      </c>
      <c r="B62" s="21" t="s">
        <v>134</v>
      </c>
      <c r="C62" s="722"/>
      <c r="D62" s="471">
        <f>SUM('1.1.sz.mell.'!C63)</f>
        <v>0</v>
      </c>
      <c r="E62" s="471">
        <f>SUM('1.1.sz.mell.'!D63)</f>
        <v>0</v>
      </c>
      <c r="F62" s="702"/>
      <c r="G62" s="320"/>
      <c r="H62" s="321"/>
      <c r="I62" s="321"/>
      <c r="J62" s="321"/>
    </row>
    <row r="63" spans="1:10" s="319" customFormat="1" ht="12" customHeight="1" x14ac:dyDescent="0.2">
      <c r="A63" s="23" t="s">
        <v>135</v>
      </c>
      <c r="B63" s="24" t="s">
        <v>136</v>
      </c>
      <c r="C63" s="720"/>
      <c r="D63" s="471">
        <f>SUM('1.1.sz.mell.'!C64)</f>
        <v>0</v>
      </c>
      <c r="E63" s="471">
        <f>SUM('1.1.sz.mell.'!D64)</f>
        <v>0</v>
      </c>
      <c r="F63" s="702"/>
      <c r="G63" s="320"/>
      <c r="H63" s="321"/>
      <c r="I63" s="321"/>
      <c r="J63" s="321"/>
    </row>
    <row r="64" spans="1:10" s="319" customFormat="1" ht="12" customHeight="1" thickBot="1" x14ac:dyDescent="0.25">
      <c r="A64" s="23" t="s">
        <v>137</v>
      </c>
      <c r="B64" s="325" t="s">
        <v>432</v>
      </c>
      <c r="C64" s="721"/>
      <c r="D64" s="476">
        <f>SUM('1.1.sz.mell.'!C65)</f>
        <v>0</v>
      </c>
      <c r="E64" s="476">
        <f>SUM('1.1.sz.mell.'!D65)</f>
        <v>0</v>
      </c>
      <c r="F64" s="702"/>
      <c r="G64" s="320"/>
      <c r="H64" s="321"/>
      <c r="I64" s="321"/>
      <c r="J64" s="321"/>
    </row>
    <row r="65" spans="1:12" s="319" customFormat="1" ht="12" customHeight="1" thickBot="1" x14ac:dyDescent="0.25">
      <c r="A65" s="324" t="s">
        <v>139</v>
      </c>
      <c r="B65" s="28" t="s">
        <v>140</v>
      </c>
      <c r="C65" s="717">
        <f>SUM(C66:C69)</f>
        <v>0</v>
      </c>
      <c r="D65" s="651">
        <f>SUM('1.1.sz.mell.'!C66)</f>
        <v>0</v>
      </c>
      <c r="E65" s="651">
        <f>SUM('1.1.sz.mell.'!D66)</f>
        <v>0</v>
      </c>
      <c r="F65" s="697"/>
      <c r="G65" s="317"/>
      <c r="H65" s="318"/>
      <c r="I65" s="318"/>
      <c r="J65" s="318"/>
    </row>
    <row r="66" spans="1:12" s="319" customFormat="1" ht="12" customHeight="1" x14ac:dyDescent="0.2">
      <c r="A66" s="23" t="s">
        <v>141</v>
      </c>
      <c r="B66" s="21" t="s">
        <v>142</v>
      </c>
      <c r="C66" s="722"/>
      <c r="D66" s="472">
        <f>SUM('1.1.sz.mell.'!C67)</f>
        <v>0</v>
      </c>
      <c r="E66" s="472">
        <f>SUM('1.1.sz.mell.'!D67)</f>
        <v>0</v>
      </c>
      <c r="F66" s="702"/>
      <c r="G66" s="320"/>
      <c r="H66" s="321"/>
      <c r="I66" s="321"/>
      <c r="J66" s="321"/>
    </row>
    <row r="67" spans="1:12" s="319" customFormat="1" ht="12" customHeight="1" x14ac:dyDescent="0.2">
      <c r="A67" s="23" t="s">
        <v>143</v>
      </c>
      <c r="B67" s="24" t="s">
        <v>144</v>
      </c>
      <c r="C67" s="720"/>
      <c r="D67" s="471">
        <f>SUM('1.1.sz.mell.'!C68)</f>
        <v>0</v>
      </c>
      <c r="E67" s="471">
        <f>SUM('1.1.sz.mell.'!D68)</f>
        <v>0</v>
      </c>
      <c r="F67" s="702"/>
      <c r="G67" s="320"/>
      <c r="H67" s="321"/>
      <c r="I67" s="321"/>
      <c r="J67" s="321"/>
    </row>
    <row r="68" spans="1:12" s="319" customFormat="1" ht="12" customHeight="1" x14ac:dyDescent="0.2">
      <c r="A68" s="23" t="s">
        <v>145</v>
      </c>
      <c r="B68" s="24" t="s">
        <v>146</v>
      </c>
      <c r="C68" s="720"/>
      <c r="D68" s="471">
        <f>SUM('1.1.sz.mell.'!C69)</f>
        <v>0</v>
      </c>
      <c r="E68" s="471">
        <f>SUM('1.1.sz.mell.'!D69)</f>
        <v>0</v>
      </c>
      <c r="F68" s="702"/>
      <c r="G68" s="320"/>
      <c r="H68" s="321"/>
      <c r="I68" s="321"/>
      <c r="J68" s="321"/>
    </row>
    <row r="69" spans="1:12" s="319" customFormat="1" ht="17.25" customHeight="1" thickBot="1" x14ac:dyDescent="0.3">
      <c r="A69" s="23" t="s">
        <v>147</v>
      </c>
      <c r="B69" s="61" t="s">
        <v>148</v>
      </c>
      <c r="C69" s="721"/>
      <c r="D69" s="476">
        <f>SUM('1.1.sz.mell.'!C70)</f>
        <v>0</v>
      </c>
      <c r="E69" s="476">
        <f>SUM('1.1.sz.mell.'!D70)</f>
        <v>0</v>
      </c>
      <c r="F69" s="702"/>
      <c r="G69" s="320"/>
      <c r="H69" s="321"/>
      <c r="I69" s="321"/>
      <c r="J69" s="321"/>
      <c r="L69" s="326"/>
    </row>
    <row r="70" spans="1:12" s="319" customFormat="1" ht="12" customHeight="1" thickBot="1" x14ac:dyDescent="0.25">
      <c r="A70" s="324" t="s">
        <v>149</v>
      </c>
      <c r="B70" s="28" t="s">
        <v>150</v>
      </c>
      <c r="C70" s="717">
        <f>SUM(C71:C72)</f>
        <v>4300000</v>
      </c>
      <c r="D70" s="651">
        <f>SUM('1.1.sz.mell.'!C71)</f>
        <v>50900000</v>
      </c>
      <c r="E70" s="651">
        <f>SUM('1.1.sz.mell.'!D71)</f>
        <v>44489853</v>
      </c>
      <c r="F70" s="697"/>
      <c r="G70" s="317"/>
      <c r="H70" s="318"/>
      <c r="I70" s="318"/>
      <c r="J70" s="318"/>
    </row>
    <row r="71" spans="1:12" s="319" customFormat="1" ht="12" customHeight="1" x14ac:dyDescent="0.2">
      <c r="A71" s="23" t="s">
        <v>151</v>
      </c>
      <c r="B71" s="21" t="s">
        <v>152</v>
      </c>
      <c r="C71" s="722">
        <v>4300000</v>
      </c>
      <c r="D71" s="472">
        <f>SUM('1.1.sz.mell.'!C72)</f>
        <v>50900000</v>
      </c>
      <c r="E71" s="472">
        <f>SUM('1.1.sz.mell.'!D72)</f>
        <v>44489853</v>
      </c>
      <c r="F71" s="702"/>
      <c r="G71" s="320"/>
      <c r="H71" s="321"/>
      <c r="I71" s="321"/>
      <c r="J71" s="321"/>
    </row>
    <row r="72" spans="1:12" s="319" customFormat="1" ht="12" customHeight="1" thickBot="1" x14ac:dyDescent="0.25">
      <c r="A72" s="23" t="s">
        <v>153</v>
      </c>
      <c r="B72" s="61" t="s">
        <v>154</v>
      </c>
      <c r="C72" s="721"/>
      <c r="D72" s="476">
        <f>SUM('1.1.sz.mell.'!C73)</f>
        <v>0</v>
      </c>
      <c r="E72" s="476">
        <f>SUM('1.1.sz.mell.'!D73)</f>
        <v>0</v>
      </c>
      <c r="F72" s="702"/>
      <c r="G72" s="320"/>
      <c r="H72" s="321"/>
      <c r="I72" s="321"/>
      <c r="J72" s="321"/>
    </row>
    <row r="73" spans="1:12" s="319" customFormat="1" ht="12" customHeight="1" thickBot="1" x14ac:dyDescent="0.25">
      <c r="A73" s="324" t="s">
        <v>155</v>
      </c>
      <c r="B73" s="28" t="s">
        <v>156</v>
      </c>
      <c r="C73" s="717">
        <f>SUM(C74:C76)</f>
        <v>0</v>
      </c>
      <c r="D73" s="651">
        <f>SUM('1.1.sz.mell.'!C74)</f>
        <v>0</v>
      </c>
      <c r="E73" s="651">
        <f>SUM('1.1.sz.mell.'!D74)</f>
        <v>0</v>
      </c>
      <c r="F73" s="697"/>
      <c r="G73" s="317"/>
      <c r="H73" s="318"/>
      <c r="I73" s="318"/>
      <c r="J73" s="318"/>
    </row>
    <row r="74" spans="1:12" s="319" customFormat="1" ht="12" customHeight="1" x14ac:dyDescent="0.2">
      <c r="A74" s="23" t="s">
        <v>157</v>
      </c>
      <c r="B74" s="21" t="s">
        <v>158</v>
      </c>
      <c r="C74" s="722"/>
      <c r="D74" s="472">
        <f>SUM('1.1.sz.mell.'!C75)</f>
        <v>0</v>
      </c>
      <c r="E74" s="472">
        <f>SUM('1.1.sz.mell.'!D75)</f>
        <v>0</v>
      </c>
      <c r="F74" s="702"/>
      <c r="G74" s="320"/>
      <c r="H74" s="321"/>
      <c r="I74" s="321"/>
      <c r="J74" s="321"/>
    </row>
    <row r="75" spans="1:12" s="319" customFormat="1" ht="12" customHeight="1" x14ac:dyDescent="0.2">
      <c r="A75" s="23" t="s">
        <v>159</v>
      </c>
      <c r="B75" s="24" t="s">
        <v>160</v>
      </c>
      <c r="C75" s="720"/>
      <c r="D75" s="471">
        <f>SUM('1.1.sz.mell.'!C76)</f>
        <v>0</v>
      </c>
      <c r="E75" s="471">
        <f>SUM('1.1.sz.mell.'!D76)</f>
        <v>0</v>
      </c>
      <c r="F75" s="702"/>
      <c r="G75" s="320"/>
      <c r="H75" s="321"/>
      <c r="I75" s="321"/>
      <c r="J75" s="321"/>
    </row>
    <row r="76" spans="1:12" s="319" customFormat="1" ht="12" customHeight="1" thickBot="1" x14ac:dyDescent="0.25">
      <c r="A76" s="23" t="s">
        <v>161</v>
      </c>
      <c r="B76" s="61" t="s">
        <v>162</v>
      </c>
      <c r="C76" s="721"/>
      <c r="D76" s="476">
        <f>SUM('1.1.sz.mell.'!C77)</f>
        <v>0</v>
      </c>
      <c r="E76" s="476">
        <f>SUM('1.1.sz.mell.'!D77)</f>
        <v>0</v>
      </c>
      <c r="F76" s="702"/>
      <c r="G76" s="320"/>
      <c r="H76" s="321"/>
      <c r="I76" s="321"/>
      <c r="J76" s="321"/>
    </row>
    <row r="77" spans="1:12" s="319" customFormat="1" ht="12" customHeight="1" thickBot="1" x14ac:dyDescent="0.25">
      <c r="A77" s="324" t="s">
        <v>163</v>
      </c>
      <c r="B77" s="28" t="s">
        <v>164</v>
      </c>
      <c r="C77" s="717">
        <f>SUM(C78:C81)</f>
        <v>0</v>
      </c>
      <c r="D77" s="651">
        <f>SUM('1.1.sz.mell.'!C78)</f>
        <v>0</v>
      </c>
      <c r="E77" s="651">
        <f>SUM('1.1.sz.mell.'!D78)</f>
        <v>0</v>
      </c>
      <c r="F77" s="697"/>
      <c r="G77" s="317"/>
      <c r="H77" s="318"/>
      <c r="I77" s="318"/>
      <c r="J77" s="318"/>
    </row>
    <row r="78" spans="1:12" s="319" customFormat="1" ht="12" customHeight="1" x14ac:dyDescent="0.2">
      <c r="A78" s="327" t="s">
        <v>165</v>
      </c>
      <c r="B78" s="21" t="s">
        <v>166</v>
      </c>
      <c r="C78" s="722"/>
      <c r="D78" s="472">
        <f>SUM('1.1.sz.mell.'!C79)</f>
        <v>0</v>
      </c>
      <c r="E78" s="472">
        <f>SUM('1.1.sz.mell.'!D79)</f>
        <v>0</v>
      </c>
      <c r="F78" s="702"/>
      <c r="G78" s="320"/>
      <c r="H78" s="321"/>
      <c r="I78" s="321"/>
      <c r="J78" s="321"/>
    </row>
    <row r="79" spans="1:12" s="319" customFormat="1" ht="12" customHeight="1" x14ac:dyDescent="0.2">
      <c r="A79" s="328" t="s">
        <v>167</v>
      </c>
      <c r="B79" s="24" t="s">
        <v>168</v>
      </c>
      <c r="C79" s="720"/>
      <c r="D79" s="471">
        <f>SUM('1.1.sz.mell.'!C80)</f>
        <v>0</v>
      </c>
      <c r="E79" s="471">
        <f>SUM('1.1.sz.mell.'!D80)</f>
        <v>0</v>
      </c>
      <c r="F79" s="702"/>
      <c r="G79" s="320"/>
      <c r="H79" s="321"/>
      <c r="I79" s="321"/>
      <c r="J79" s="321"/>
    </row>
    <row r="80" spans="1:12" s="319" customFormat="1" ht="12" customHeight="1" x14ac:dyDescent="0.2">
      <c r="A80" s="328" t="s">
        <v>169</v>
      </c>
      <c r="B80" s="24" t="s">
        <v>170</v>
      </c>
      <c r="C80" s="720"/>
      <c r="D80" s="471">
        <f>SUM('1.1.sz.mell.'!C81)</f>
        <v>0</v>
      </c>
      <c r="E80" s="471">
        <f>SUM('1.1.sz.mell.'!D81)</f>
        <v>0</v>
      </c>
      <c r="F80" s="702"/>
      <c r="G80" s="320"/>
      <c r="H80" s="321"/>
      <c r="I80" s="321"/>
      <c r="J80" s="321"/>
    </row>
    <row r="81" spans="1:11" s="319" customFormat="1" ht="12" customHeight="1" thickBot="1" x14ac:dyDescent="0.25">
      <c r="A81" s="329" t="s">
        <v>171</v>
      </c>
      <c r="B81" s="61" t="s">
        <v>172</v>
      </c>
      <c r="C81" s="721"/>
      <c r="D81" s="476">
        <f>SUM('1.1.sz.mell.'!C82)</f>
        <v>0</v>
      </c>
      <c r="E81" s="476">
        <f>SUM('1.1.sz.mell.'!D82)</f>
        <v>0</v>
      </c>
      <c r="F81" s="702"/>
      <c r="G81" s="320"/>
      <c r="H81" s="321"/>
      <c r="I81" s="321"/>
      <c r="J81" s="321"/>
    </row>
    <row r="82" spans="1:11" s="319" customFormat="1" ht="12" customHeight="1" thickBot="1" x14ac:dyDescent="0.25">
      <c r="A82" s="324" t="s">
        <v>173</v>
      </c>
      <c r="B82" s="28" t="s">
        <v>174</v>
      </c>
      <c r="C82" s="716"/>
      <c r="D82" s="651">
        <f>SUM('1.1.sz.mell.'!C83)</f>
        <v>0</v>
      </c>
      <c r="E82" s="651">
        <f>SUM('1.1.sz.mell.'!D83)</f>
        <v>0</v>
      </c>
      <c r="F82" s="704"/>
      <c r="G82" s="330"/>
      <c r="H82" s="331"/>
      <c r="I82" s="331"/>
      <c r="J82" s="331"/>
    </row>
    <row r="83" spans="1:11" s="319" customFormat="1" ht="12" customHeight="1" thickBot="1" x14ac:dyDescent="0.25">
      <c r="A83" s="324" t="s">
        <v>175</v>
      </c>
      <c r="B83" s="332" t="s">
        <v>176</v>
      </c>
      <c r="C83" s="718">
        <f>+C61+C65+C70+C73+C77+C82</f>
        <v>4300000</v>
      </c>
      <c r="D83" s="724">
        <f>SUM('1.1.sz.mell.'!C84)</f>
        <v>50900000</v>
      </c>
      <c r="E83" s="724">
        <f>SUM('1.1.sz.mell.'!D84)</f>
        <v>44489853</v>
      </c>
      <c r="F83" s="697"/>
      <c r="G83" s="317"/>
      <c r="H83" s="318"/>
      <c r="I83" s="318"/>
      <c r="J83" s="318"/>
    </row>
    <row r="84" spans="1:11" s="319" customFormat="1" ht="12" customHeight="1" thickBot="1" x14ac:dyDescent="0.25">
      <c r="A84" s="333" t="s">
        <v>177</v>
      </c>
      <c r="B84" s="334" t="s">
        <v>178</v>
      </c>
      <c r="C84" s="718">
        <f>+C60+C83</f>
        <v>162208000</v>
      </c>
      <c r="D84" s="724">
        <f>SUM('1.1.sz.mell.'!C85)</f>
        <v>196214000</v>
      </c>
      <c r="E84" s="724">
        <f>SUM('1.1.sz.mell.'!D85)</f>
        <v>314464540</v>
      </c>
      <c r="F84" s="697"/>
      <c r="G84" s="317"/>
      <c r="H84" s="318"/>
      <c r="I84" s="318"/>
      <c r="J84" s="318"/>
    </row>
    <row r="85" spans="1:11" s="319" customFormat="1" ht="12" customHeight="1" x14ac:dyDescent="0.2">
      <c r="A85" s="335"/>
      <c r="B85" s="336"/>
      <c r="C85" s="337"/>
      <c r="D85" s="320"/>
      <c r="E85" s="772"/>
      <c r="F85" s="702"/>
      <c r="G85" s="320"/>
      <c r="H85" s="321"/>
      <c r="I85" s="321"/>
      <c r="J85" s="321"/>
    </row>
    <row r="86" spans="1:11" s="319" customFormat="1" ht="12" customHeight="1" x14ac:dyDescent="0.2">
      <c r="A86" s="917" t="s">
        <v>179</v>
      </c>
      <c r="B86" s="917"/>
      <c r="C86" s="917"/>
      <c r="D86" s="917"/>
      <c r="E86" s="705"/>
      <c r="F86" s="705"/>
      <c r="G86" s="8"/>
      <c r="H86" s="8"/>
      <c r="I86" s="8"/>
      <c r="J86" s="8"/>
    </row>
    <row r="87" spans="1:11" s="319" customFormat="1" ht="12" customHeight="1" thickBot="1" x14ac:dyDescent="0.25">
      <c r="A87" s="919" t="s">
        <v>180</v>
      </c>
      <c r="B87" s="919"/>
      <c r="C87" s="309"/>
      <c r="D87" s="9" t="s">
        <v>181</v>
      </c>
      <c r="E87" s="706"/>
      <c r="F87" s="706"/>
      <c r="G87" s="310"/>
      <c r="H87" s="9"/>
      <c r="I87" s="9"/>
      <c r="J87" s="9"/>
    </row>
    <row r="88" spans="1:11" s="319" customFormat="1" ht="33" customHeight="1" thickBot="1" x14ac:dyDescent="0.25">
      <c r="A88" s="10" t="s">
        <v>348</v>
      </c>
      <c r="B88" s="11" t="s">
        <v>182</v>
      </c>
      <c r="C88" s="311" t="s">
        <v>526</v>
      </c>
      <c r="D88" s="452" t="s">
        <v>527</v>
      </c>
      <c r="E88" s="725" t="s">
        <v>507</v>
      </c>
      <c r="F88" s="707"/>
      <c r="G88" s="312"/>
      <c r="H88" s="313"/>
      <c r="I88" s="313"/>
      <c r="J88" s="313"/>
      <c r="K88" s="338"/>
    </row>
    <row r="89" spans="1:11" s="319" customFormat="1" ht="12" customHeight="1" thickBot="1" x14ac:dyDescent="0.25">
      <c r="A89" s="44" t="s">
        <v>19</v>
      </c>
      <c r="B89" s="45" t="s">
        <v>20</v>
      </c>
      <c r="C89" s="14" t="s">
        <v>231</v>
      </c>
      <c r="D89" s="453" t="s">
        <v>75</v>
      </c>
      <c r="E89" s="756" t="s">
        <v>97</v>
      </c>
      <c r="F89" s="701"/>
      <c r="G89" s="314"/>
      <c r="H89" s="315"/>
      <c r="I89" s="315"/>
      <c r="J89" s="315"/>
      <c r="K89" s="338"/>
    </row>
    <row r="90" spans="1:11" s="319" customFormat="1" ht="15" customHeight="1" thickBot="1" x14ac:dyDescent="0.25">
      <c r="A90" s="46" t="s">
        <v>19</v>
      </c>
      <c r="B90" s="246" t="s">
        <v>183</v>
      </c>
      <c r="C90" s="762">
        <f>+C91+C92+C93+C94+C95</f>
        <v>118392000</v>
      </c>
      <c r="D90" s="464">
        <f>SUM(D91:D95)</f>
        <v>146062000</v>
      </c>
      <c r="E90" s="763">
        <f>SUM(E91:E95)</f>
        <v>148283520</v>
      </c>
      <c r="F90" s="697"/>
      <c r="G90" s="317"/>
      <c r="H90" s="318"/>
      <c r="I90" s="318"/>
      <c r="J90" s="318"/>
      <c r="K90" s="338"/>
    </row>
    <row r="91" spans="1:11" s="319" customFormat="1" ht="12.95" customHeight="1" x14ac:dyDescent="0.2">
      <c r="A91" s="47" t="s">
        <v>23</v>
      </c>
      <c r="B91" s="48" t="s">
        <v>184</v>
      </c>
      <c r="C91" s="454">
        <v>29252000</v>
      </c>
      <c r="D91" s="757">
        <f>SUM('1.1.sz.mell.'!C92)</f>
        <v>30237000</v>
      </c>
      <c r="E91" s="757">
        <f>SUM('1.1.sz.mell.'!D92)</f>
        <v>30850642</v>
      </c>
      <c r="F91" s="702"/>
      <c r="G91" s="320"/>
      <c r="H91" s="321"/>
      <c r="I91" s="321"/>
      <c r="J91" s="321"/>
    </row>
    <row r="92" spans="1:11" ht="16.5" customHeight="1" x14ac:dyDescent="0.25">
      <c r="A92" s="23" t="s">
        <v>25</v>
      </c>
      <c r="B92" s="49" t="s">
        <v>185</v>
      </c>
      <c r="C92" s="457">
        <v>7090000</v>
      </c>
      <c r="D92" s="757">
        <f>SUM('1.1.sz.mell.'!C93)</f>
        <v>6806000</v>
      </c>
      <c r="E92" s="758">
        <f>SUM('1.1.sz.mell.'!D93)</f>
        <v>6806000</v>
      </c>
      <c r="F92" s="702"/>
      <c r="G92" s="320"/>
      <c r="H92" s="321"/>
      <c r="I92" s="321"/>
      <c r="J92" s="321"/>
    </row>
    <row r="93" spans="1:11" x14ac:dyDescent="0.25">
      <c r="A93" s="23" t="s">
        <v>27</v>
      </c>
      <c r="B93" s="49" t="s">
        <v>186</v>
      </c>
      <c r="C93" s="455">
        <v>38228000</v>
      </c>
      <c r="D93" s="757">
        <f>SUM('1.1.sz.mell.'!C94)</f>
        <v>47136000</v>
      </c>
      <c r="E93" s="758">
        <f>SUM('1.1.sz.mell.'!D94)</f>
        <v>48260662</v>
      </c>
      <c r="F93" s="702"/>
      <c r="G93" s="320"/>
      <c r="H93" s="321"/>
      <c r="I93" s="321"/>
      <c r="J93" s="321"/>
    </row>
    <row r="94" spans="1:11" s="316" customFormat="1" ht="12" customHeight="1" x14ac:dyDescent="0.2">
      <c r="A94" s="23" t="s">
        <v>29</v>
      </c>
      <c r="B94" s="50" t="s">
        <v>187</v>
      </c>
      <c r="C94" s="455">
        <v>1736000</v>
      </c>
      <c r="D94" s="757">
        <f>SUM('1.1.sz.mell.'!C95)</f>
        <v>2155000</v>
      </c>
      <c r="E94" s="758">
        <f>SUM('1.1.sz.mell.'!D95)</f>
        <v>1327000</v>
      </c>
      <c r="F94" s="702"/>
      <c r="G94" s="320"/>
      <c r="H94" s="321"/>
      <c r="I94" s="321"/>
      <c r="J94" s="321"/>
    </row>
    <row r="95" spans="1:11" ht="12" customHeight="1" x14ac:dyDescent="0.25">
      <c r="A95" s="23" t="s">
        <v>188</v>
      </c>
      <c r="B95" s="51" t="s">
        <v>189</v>
      </c>
      <c r="C95" s="455">
        <v>42086000</v>
      </c>
      <c r="D95" s="757">
        <f>SUM('1.1.sz.mell.'!C96)</f>
        <v>59728000</v>
      </c>
      <c r="E95" s="758">
        <f>SUM('1.1.sz.mell.'!D96)</f>
        <v>61039216</v>
      </c>
      <c r="F95" s="702"/>
      <c r="G95" s="320"/>
      <c r="H95" s="321"/>
      <c r="I95" s="321"/>
      <c r="J95" s="321"/>
    </row>
    <row r="96" spans="1:11" ht="12" customHeight="1" x14ac:dyDescent="0.25">
      <c r="A96" s="23" t="s">
        <v>33</v>
      </c>
      <c r="B96" s="49" t="s">
        <v>190</v>
      </c>
      <c r="C96" s="29"/>
      <c r="D96" s="470"/>
      <c r="E96" s="758">
        <f>SUM('1.1.sz.mell.'!D97)</f>
        <v>0</v>
      </c>
      <c r="F96" s="702"/>
      <c r="G96" s="320"/>
      <c r="H96" s="321"/>
      <c r="I96" s="321"/>
      <c r="J96" s="321"/>
    </row>
    <row r="97" spans="1:10" ht="11.25" customHeight="1" x14ac:dyDescent="0.25">
      <c r="A97" s="23" t="s">
        <v>191</v>
      </c>
      <c r="B97" s="52" t="s">
        <v>192</v>
      </c>
      <c r="C97" s="29"/>
      <c r="D97" s="455"/>
      <c r="E97" s="758">
        <f>SUM('1.1.sz.mell.'!D98)</f>
        <v>0</v>
      </c>
      <c r="F97" s="702"/>
      <c r="G97" s="320"/>
      <c r="H97" s="321"/>
      <c r="I97" s="321"/>
      <c r="J97" s="321"/>
    </row>
    <row r="98" spans="1:10" ht="22.5" x14ac:dyDescent="0.25">
      <c r="A98" s="23" t="s">
        <v>193</v>
      </c>
      <c r="B98" s="53" t="s">
        <v>194</v>
      </c>
      <c r="C98" s="29"/>
      <c r="D98" s="455"/>
      <c r="E98" s="758">
        <f>SUM('1.1.sz.mell.'!D99)</f>
        <v>13452</v>
      </c>
      <c r="F98" s="702"/>
      <c r="G98" s="320"/>
      <c r="H98" s="321"/>
      <c r="I98" s="321"/>
      <c r="J98" s="321"/>
    </row>
    <row r="99" spans="1:10" ht="22.5" x14ac:dyDescent="0.25">
      <c r="A99" s="23" t="s">
        <v>195</v>
      </c>
      <c r="B99" s="53" t="s">
        <v>196</v>
      </c>
      <c r="C99" s="29"/>
      <c r="D99" s="455"/>
      <c r="E99" s="758">
        <f>SUM('1.1.sz.mell.'!D100)</f>
        <v>0</v>
      </c>
      <c r="F99" s="702"/>
      <c r="G99" s="320"/>
      <c r="H99" s="321"/>
      <c r="I99" s="321"/>
      <c r="J99" s="321"/>
    </row>
    <row r="100" spans="1:10" x14ac:dyDescent="0.25">
      <c r="A100" s="23" t="s">
        <v>197</v>
      </c>
      <c r="B100" s="52" t="s">
        <v>198</v>
      </c>
      <c r="C100" s="29">
        <v>38139000</v>
      </c>
      <c r="D100" s="758">
        <f>SUM('1.1.sz.mell.'!C101)</f>
        <v>58215000</v>
      </c>
      <c r="E100" s="758">
        <f>SUM('1.1.sz.mell.'!D101)</f>
        <v>58630764</v>
      </c>
      <c r="F100" s="702"/>
      <c r="G100" s="320"/>
      <c r="H100" s="321"/>
      <c r="I100" s="321"/>
      <c r="J100" s="321"/>
    </row>
    <row r="101" spans="1:10" x14ac:dyDescent="0.25">
      <c r="A101" s="23" t="s">
        <v>199</v>
      </c>
      <c r="B101" s="52" t="s">
        <v>200</v>
      </c>
      <c r="C101" s="29"/>
      <c r="D101" s="455"/>
      <c r="E101" s="758">
        <f>SUM('1.1.sz.mell.'!D102)</f>
        <v>0</v>
      </c>
      <c r="F101" s="702"/>
      <c r="G101" s="320"/>
      <c r="H101" s="321"/>
      <c r="I101" s="321"/>
      <c r="J101" s="321"/>
    </row>
    <row r="102" spans="1:10" ht="22.5" x14ac:dyDescent="0.25">
      <c r="A102" s="23" t="s">
        <v>201</v>
      </c>
      <c r="B102" s="53" t="s">
        <v>202</v>
      </c>
      <c r="C102" s="29"/>
      <c r="D102" s="455"/>
      <c r="E102" s="758">
        <f>SUM('1.1.sz.mell.'!D103)</f>
        <v>0</v>
      </c>
      <c r="F102" s="702"/>
      <c r="G102" s="320"/>
      <c r="H102" s="321"/>
      <c r="I102" s="321"/>
      <c r="J102" s="321"/>
    </row>
    <row r="103" spans="1:10" ht="12" customHeight="1" x14ac:dyDescent="0.25">
      <c r="A103" s="54" t="s">
        <v>203</v>
      </c>
      <c r="B103" s="55" t="s">
        <v>204</v>
      </c>
      <c r="C103" s="29"/>
      <c r="D103" s="455"/>
      <c r="E103" s="758">
        <f>SUM('1.1.sz.mell.'!D104)</f>
        <v>0</v>
      </c>
      <c r="F103" s="702"/>
      <c r="G103" s="320"/>
      <c r="H103" s="321"/>
      <c r="I103" s="321"/>
      <c r="J103" s="321"/>
    </row>
    <row r="104" spans="1:10" ht="12" customHeight="1" x14ac:dyDescent="0.25">
      <c r="A104" s="23" t="s">
        <v>205</v>
      </c>
      <c r="B104" s="55" t="s">
        <v>206</v>
      </c>
      <c r="C104" s="29"/>
      <c r="D104" s="455"/>
      <c r="E104" s="758">
        <f>SUM('1.1.sz.mell.'!D105)</f>
        <v>0</v>
      </c>
      <c r="F104" s="702"/>
      <c r="G104" s="320"/>
      <c r="H104" s="321"/>
      <c r="I104" s="321"/>
      <c r="J104" s="321"/>
    </row>
    <row r="105" spans="1:10" ht="12" customHeight="1" thickBot="1" x14ac:dyDescent="0.3">
      <c r="A105" s="56" t="s">
        <v>207</v>
      </c>
      <c r="B105" s="57" t="s">
        <v>208</v>
      </c>
      <c r="C105" s="58">
        <v>3947000</v>
      </c>
      <c r="D105" s="759">
        <f>SUM('1.1.sz.mell.'!C106)</f>
        <v>1500000</v>
      </c>
      <c r="E105" s="759">
        <f>SUM('1.1.sz.mell.'!D106)</f>
        <v>2395000</v>
      </c>
      <c r="F105" s="702"/>
      <c r="G105" s="320"/>
      <c r="H105" s="321"/>
      <c r="I105" s="321"/>
      <c r="J105" s="321"/>
    </row>
    <row r="106" spans="1:10" ht="12" customHeight="1" thickBot="1" x14ac:dyDescent="0.3">
      <c r="A106" s="16" t="s">
        <v>20</v>
      </c>
      <c r="B106" s="59" t="s">
        <v>209</v>
      </c>
      <c r="C106" s="18">
        <f>+C107+C109+C111</f>
        <v>26385000</v>
      </c>
      <c r="D106" s="240">
        <f>+D107+D109+D111</f>
        <v>43324000</v>
      </c>
      <c r="E106" s="760">
        <f>SUM('1.1.sz.mell.'!D107)</f>
        <v>159353584</v>
      </c>
      <c r="F106" s="697"/>
      <c r="G106" s="317"/>
      <c r="H106" s="318"/>
      <c r="I106" s="318"/>
      <c r="J106" s="318"/>
    </row>
    <row r="107" spans="1:10" ht="12" customHeight="1" x14ac:dyDescent="0.25">
      <c r="A107" s="20" t="s">
        <v>36</v>
      </c>
      <c r="B107" s="49" t="s">
        <v>210</v>
      </c>
      <c r="C107" s="22">
        <v>5397000</v>
      </c>
      <c r="D107" s="757">
        <f>SUM('1.1.sz.mell.'!C108)</f>
        <v>22664000</v>
      </c>
      <c r="E107" s="757">
        <f>SUM('1.1.sz.mell.'!D108)</f>
        <v>138897584</v>
      </c>
      <c r="F107" s="702"/>
      <c r="G107" s="320"/>
      <c r="H107" s="321"/>
      <c r="I107" s="321"/>
      <c r="J107" s="321"/>
    </row>
    <row r="108" spans="1:10" ht="12" customHeight="1" x14ac:dyDescent="0.25">
      <c r="A108" s="20" t="s">
        <v>38</v>
      </c>
      <c r="B108" s="60" t="s">
        <v>211</v>
      </c>
      <c r="C108" s="22"/>
      <c r="D108" s="757">
        <f>SUM('1.1.sz.mell.'!C109)</f>
        <v>0</v>
      </c>
      <c r="E108" s="758">
        <f>SUM('1.1.sz.mell.'!D109)</f>
        <v>0</v>
      </c>
      <c r="F108" s="702"/>
      <c r="G108" s="320"/>
      <c r="H108" s="321"/>
      <c r="I108" s="321"/>
      <c r="J108" s="321"/>
    </row>
    <row r="109" spans="1:10" ht="12" customHeight="1" x14ac:dyDescent="0.25">
      <c r="A109" s="20" t="s">
        <v>40</v>
      </c>
      <c r="B109" s="60" t="s">
        <v>212</v>
      </c>
      <c r="C109" s="25">
        <v>17338000</v>
      </c>
      <c r="D109" s="757">
        <f>SUM('1.1.sz.mell.'!C110)</f>
        <v>20660000</v>
      </c>
      <c r="E109" s="758">
        <f>SUM('1.1.sz.mell.'!D110)</f>
        <v>20456000</v>
      </c>
      <c r="F109" s="702"/>
      <c r="G109" s="320"/>
      <c r="H109" s="321"/>
      <c r="I109" s="321"/>
      <c r="J109" s="321"/>
    </row>
    <row r="110" spans="1:10" ht="12" customHeight="1" x14ac:dyDescent="0.25">
      <c r="A110" s="20" t="s">
        <v>42</v>
      </c>
      <c r="B110" s="60" t="s">
        <v>213</v>
      </c>
      <c r="C110" s="25"/>
      <c r="D110" s="457"/>
      <c r="E110" s="758"/>
      <c r="F110" s="702"/>
      <c r="G110" s="320"/>
      <c r="H110" s="321"/>
      <c r="I110" s="321"/>
      <c r="J110" s="321"/>
    </row>
    <row r="111" spans="1:10" ht="12" customHeight="1" x14ac:dyDescent="0.25">
      <c r="A111" s="20" t="s">
        <v>44</v>
      </c>
      <c r="B111" s="61" t="s">
        <v>214</v>
      </c>
      <c r="C111" s="25">
        <v>3650000</v>
      </c>
      <c r="D111" s="457"/>
      <c r="E111" s="758"/>
      <c r="F111" s="702"/>
      <c r="G111" s="320"/>
      <c r="H111" s="321"/>
      <c r="I111" s="321"/>
      <c r="J111" s="321"/>
    </row>
    <row r="112" spans="1:10" ht="12" customHeight="1" x14ac:dyDescent="0.25">
      <c r="A112" s="20" t="s">
        <v>46</v>
      </c>
      <c r="B112" s="62" t="s">
        <v>215</v>
      </c>
      <c r="C112" s="25"/>
      <c r="D112" s="457"/>
      <c r="E112" s="758"/>
      <c r="F112" s="702"/>
      <c r="G112" s="320"/>
      <c r="H112" s="321"/>
      <c r="I112" s="321"/>
      <c r="J112" s="321"/>
    </row>
    <row r="113" spans="1:10" ht="22.5" x14ac:dyDescent="0.25">
      <c r="A113" s="20" t="s">
        <v>216</v>
      </c>
      <c r="B113" s="63" t="s">
        <v>217</v>
      </c>
      <c r="C113" s="25"/>
      <c r="D113" s="457"/>
      <c r="E113" s="758"/>
      <c r="F113" s="702"/>
      <c r="G113" s="320"/>
      <c r="H113" s="321"/>
      <c r="I113" s="321"/>
      <c r="J113" s="321"/>
    </row>
    <row r="114" spans="1:10" ht="22.5" x14ac:dyDescent="0.25">
      <c r="A114" s="20" t="s">
        <v>218</v>
      </c>
      <c r="B114" s="53" t="s">
        <v>196</v>
      </c>
      <c r="C114" s="25"/>
      <c r="D114" s="457"/>
      <c r="E114" s="758"/>
      <c r="F114" s="702"/>
      <c r="G114" s="320"/>
      <c r="H114" s="321"/>
      <c r="I114" s="321"/>
      <c r="J114" s="321"/>
    </row>
    <row r="115" spans="1:10" x14ac:dyDescent="0.25">
      <c r="A115" s="20" t="s">
        <v>219</v>
      </c>
      <c r="B115" s="53" t="s">
        <v>220</v>
      </c>
      <c r="C115" s="25"/>
      <c r="D115" s="457"/>
      <c r="E115" s="758"/>
      <c r="F115" s="702"/>
      <c r="G115" s="320"/>
      <c r="H115" s="321"/>
      <c r="I115" s="321"/>
      <c r="J115" s="321"/>
    </row>
    <row r="116" spans="1:10" x14ac:dyDescent="0.25">
      <c r="A116" s="20" t="s">
        <v>221</v>
      </c>
      <c r="B116" s="53" t="s">
        <v>222</v>
      </c>
      <c r="C116" s="25"/>
      <c r="D116" s="457"/>
      <c r="E116" s="758"/>
      <c r="F116" s="702"/>
      <c r="G116" s="320"/>
      <c r="H116" s="321"/>
      <c r="I116" s="321"/>
      <c r="J116" s="321"/>
    </row>
    <row r="117" spans="1:10" ht="22.5" x14ac:dyDescent="0.25">
      <c r="A117" s="20" t="s">
        <v>223</v>
      </c>
      <c r="B117" s="53" t="s">
        <v>202</v>
      </c>
      <c r="C117" s="25"/>
      <c r="D117" s="457"/>
      <c r="E117" s="758"/>
      <c r="F117" s="702"/>
      <c r="G117" s="320"/>
      <c r="H117" s="321"/>
      <c r="I117" s="321"/>
      <c r="J117" s="321"/>
    </row>
    <row r="118" spans="1:10" x14ac:dyDescent="0.25">
      <c r="A118" s="20" t="s">
        <v>224</v>
      </c>
      <c r="B118" s="53" t="s">
        <v>225</v>
      </c>
      <c r="C118" s="25"/>
      <c r="D118" s="457"/>
      <c r="E118" s="758"/>
      <c r="F118" s="702"/>
      <c r="G118" s="320"/>
      <c r="H118" s="321"/>
      <c r="I118" s="321"/>
      <c r="J118" s="321"/>
    </row>
    <row r="119" spans="1:10" ht="23.25" thickBot="1" x14ac:dyDescent="0.3">
      <c r="A119" s="54" t="s">
        <v>226</v>
      </c>
      <c r="B119" s="53" t="s">
        <v>227</v>
      </c>
      <c r="C119" s="29"/>
      <c r="D119" s="455"/>
      <c r="E119" s="759"/>
      <c r="F119" s="702"/>
      <c r="G119" s="320"/>
      <c r="H119" s="321"/>
      <c r="I119" s="321"/>
      <c r="J119" s="321"/>
    </row>
    <row r="120" spans="1:10" ht="12" customHeight="1" thickBot="1" x14ac:dyDescent="0.3">
      <c r="A120" s="16" t="s">
        <v>21</v>
      </c>
      <c r="B120" s="17" t="s">
        <v>228</v>
      </c>
      <c r="C120" s="18">
        <f>+C121+C122</f>
        <v>17431000</v>
      </c>
      <c r="D120" s="240">
        <f>+D121+D122</f>
        <v>4138000</v>
      </c>
      <c r="E120" s="760">
        <f>SUM('1.1.sz.mell.'!D121)</f>
        <v>4138000</v>
      </c>
      <c r="F120" s="697"/>
      <c r="G120" s="317"/>
      <c r="H120" s="318"/>
      <c r="I120" s="318"/>
      <c r="J120" s="318"/>
    </row>
    <row r="121" spans="1:10" ht="12" customHeight="1" x14ac:dyDescent="0.25">
      <c r="A121" s="20" t="s">
        <v>49</v>
      </c>
      <c r="B121" s="64" t="s">
        <v>229</v>
      </c>
      <c r="C121" s="22">
        <v>17431000</v>
      </c>
      <c r="D121" s="757">
        <f>SUM('1.1.sz.mell.'!C122)</f>
        <v>4138000</v>
      </c>
      <c r="E121" s="757">
        <f>SUM('1.1.sz.mell.'!D122)</f>
        <v>4138000</v>
      </c>
      <c r="F121" s="702"/>
      <c r="G121" s="320"/>
      <c r="H121" s="321"/>
      <c r="I121" s="321"/>
      <c r="J121" s="321"/>
    </row>
    <row r="122" spans="1:10" ht="12" customHeight="1" thickBot="1" x14ac:dyDescent="0.3">
      <c r="A122" s="26" t="s">
        <v>51</v>
      </c>
      <c r="B122" s="60" t="s">
        <v>230</v>
      </c>
      <c r="C122" s="29"/>
      <c r="D122" s="454"/>
      <c r="E122" s="759">
        <f>SUM('1.1.sz.mell.'!D123)</f>
        <v>0</v>
      </c>
      <c r="F122" s="702"/>
      <c r="G122" s="320"/>
      <c r="H122" s="321"/>
      <c r="I122" s="321"/>
      <c r="J122" s="321"/>
    </row>
    <row r="123" spans="1:10" ht="12" customHeight="1" thickBot="1" x14ac:dyDescent="0.3">
      <c r="A123" s="16" t="s">
        <v>231</v>
      </c>
      <c r="B123" s="17" t="s">
        <v>232</v>
      </c>
      <c r="C123" s="18">
        <f>+C90+C106+C120</f>
        <v>162208000</v>
      </c>
      <c r="D123" s="240">
        <f>+D90+D106+D120</f>
        <v>193524000</v>
      </c>
      <c r="E123" s="760">
        <f>SUM('1.1.sz.mell.'!D124)</f>
        <v>311775104</v>
      </c>
      <c r="F123" s="697"/>
      <c r="G123" s="317"/>
      <c r="H123" s="318"/>
      <c r="I123" s="318"/>
      <c r="J123" s="318"/>
    </row>
    <row r="124" spans="1:10" ht="12" customHeight="1" thickBot="1" x14ac:dyDescent="0.3">
      <c r="A124" s="16" t="s">
        <v>75</v>
      </c>
      <c r="B124" s="17" t="s">
        <v>233</v>
      </c>
      <c r="C124" s="18">
        <f>+C125+C126+C127</f>
        <v>0</v>
      </c>
      <c r="D124" s="240">
        <f>+D125+D126+D127</f>
        <v>0</v>
      </c>
      <c r="E124" s="757">
        <f>SUM('1.1.sz.mell.'!D125)</f>
        <v>0</v>
      </c>
      <c r="F124" s="697"/>
      <c r="G124" s="317"/>
      <c r="H124" s="318"/>
      <c r="I124" s="318"/>
      <c r="J124" s="318"/>
    </row>
    <row r="125" spans="1:10" ht="12" customHeight="1" x14ac:dyDescent="0.25">
      <c r="A125" s="20" t="s">
        <v>77</v>
      </c>
      <c r="B125" s="64" t="s">
        <v>234</v>
      </c>
      <c r="C125" s="25"/>
      <c r="D125" s="457"/>
      <c r="E125" s="758">
        <f>SUM('1.1.sz.mell.'!D126)</f>
        <v>0</v>
      </c>
      <c r="F125" s="702"/>
      <c r="G125" s="320"/>
      <c r="H125" s="321"/>
      <c r="I125" s="321"/>
      <c r="J125" s="321"/>
    </row>
    <row r="126" spans="1:10" ht="12" customHeight="1" x14ac:dyDescent="0.25">
      <c r="A126" s="20" t="s">
        <v>79</v>
      </c>
      <c r="B126" s="64" t="s">
        <v>235</v>
      </c>
      <c r="C126" s="25"/>
      <c r="D126" s="457"/>
      <c r="E126" s="758">
        <f>SUM('1.1.sz.mell.'!D127)</f>
        <v>0</v>
      </c>
      <c r="F126" s="702"/>
      <c r="G126" s="320"/>
      <c r="H126" s="321"/>
      <c r="I126" s="321"/>
      <c r="J126" s="321"/>
    </row>
    <row r="127" spans="1:10" ht="12" customHeight="1" thickBot="1" x14ac:dyDescent="0.3">
      <c r="A127" s="54" t="s">
        <v>81</v>
      </c>
      <c r="B127" s="65" t="s">
        <v>236</v>
      </c>
      <c r="C127" s="25"/>
      <c r="D127" s="457"/>
      <c r="E127" s="759">
        <f>SUM('1.1.sz.mell.'!D128)</f>
        <v>0</v>
      </c>
      <c r="F127" s="702"/>
      <c r="G127" s="320"/>
      <c r="H127" s="321"/>
      <c r="I127" s="321"/>
      <c r="J127" s="321"/>
    </row>
    <row r="128" spans="1:10" ht="12" customHeight="1" thickBot="1" x14ac:dyDescent="0.3">
      <c r="A128" s="16" t="s">
        <v>97</v>
      </c>
      <c r="B128" s="17" t="s">
        <v>237</v>
      </c>
      <c r="C128" s="18">
        <f>+C129+C130+C131+C132</f>
        <v>0</v>
      </c>
      <c r="D128" s="240">
        <f>+D129+D130+D131+D132</f>
        <v>0</v>
      </c>
      <c r="E128" s="761">
        <f>SUM('1.1.sz.mell.'!D129)</f>
        <v>0</v>
      </c>
      <c r="F128" s="697"/>
      <c r="G128" s="317"/>
      <c r="H128" s="318"/>
      <c r="I128" s="318"/>
      <c r="J128" s="318"/>
    </row>
    <row r="129" spans="1:10" ht="12" customHeight="1" x14ac:dyDescent="0.25">
      <c r="A129" s="20" t="s">
        <v>99</v>
      </c>
      <c r="B129" s="64" t="s">
        <v>238</v>
      </c>
      <c r="C129" s="25"/>
      <c r="D129" s="457"/>
      <c r="E129" s="757">
        <f>SUM('1.1.sz.mell.'!D130)</f>
        <v>0</v>
      </c>
      <c r="F129" s="702"/>
      <c r="G129" s="320"/>
      <c r="H129" s="321"/>
      <c r="I129" s="321"/>
      <c r="J129" s="321"/>
    </row>
    <row r="130" spans="1:10" ht="12" customHeight="1" x14ac:dyDescent="0.25">
      <c r="A130" s="20" t="s">
        <v>101</v>
      </c>
      <c r="B130" s="64" t="s">
        <v>239</v>
      </c>
      <c r="C130" s="25"/>
      <c r="D130" s="457"/>
      <c r="E130" s="758">
        <f>SUM('1.1.sz.mell.'!D131)</f>
        <v>0</v>
      </c>
      <c r="F130" s="702"/>
      <c r="G130" s="320"/>
      <c r="H130" s="321"/>
      <c r="I130" s="321"/>
      <c r="J130" s="321"/>
    </row>
    <row r="131" spans="1:10" ht="12" customHeight="1" x14ac:dyDescent="0.25">
      <c r="A131" s="20" t="s">
        <v>103</v>
      </c>
      <c r="B131" s="64" t="s">
        <v>240</v>
      </c>
      <c r="C131" s="25"/>
      <c r="D131" s="457"/>
      <c r="E131" s="758">
        <f>SUM('1.1.sz.mell.'!D132)</f>
        <v>0</v>
      </c>
      <c r="F131" s="702"/>
      <c r="G131" s="320"/>
      <c r="H131" s="321"/>
      <c r="I131" s="321"/>
      <c r="J131" s="321"/>
    </row>
    <row r="132" spans="1:10" ht="12" customHeight="1" thickBot="1" x14ac:dyDescent="0.3">
      <c r="A132" s="54" t="s">
        <v>105</v>
      </c>
      <c r="B132" s="65" t="s">
        <v>241</v>
      </c>
      <c r="C132" s="25"/>
      <c r="D132" s="457"/>
      <c r="E132" s="759">
        <f>SUM('1.1.sz.mell.'!D133)</f>
        <v>0</v>
      </c>
      <c r="F132" s="702"/>
      <c r="G132" s="320"/>
      <c r="H132" s="321"/>
      <c r="I132" s="321"/>
      <c r="J132" s="321"/>
    </row>
    <row r="133" spans="1:10" ht="12" customHeight="1" thickBot="1" x14ac:dyDescent="0.3">
      <c r="A133" s="16" t="s">
        <v>242</v>
      </c>
      <c r="B133" s="17" t="s">
        <v>243</v>
      </c>
      <c r="C133" s="18">
        <f>+C134+C135+C136+C137</f>
        <v>0</v>
      </c>
      <c r="D133" s="240">
        <f>+D134+D135+D136+D137</f>
        <v>2690000</v>
      </c>
      <c r="E133" s="760">
        <f>SUM('1.1.sz.mell.'!D134)</f>
        <v>2689436</v>
      </c>
      <c r="F133" s="697"/>
      <c r="G133" s="317"/>
      <c r="H133" s="318"/>
      <c r="I133" s="318"/>
      <c r="J133" s="318"/>
    </row>
    <row r="134" spans="1:10" ht="12" customHeight="1" x14ac:dyDescent="0.25">
      <c r="A134" s="20" t="s">
        <v>111</v>
      </c>
      <c r="B134" s="64" t="s">
        <v>244</v>
      </c>
      <c r="C134" s="25"/>
      <c r="D134" s="457"/>
      <c r="E134" s="757">
        <f>SUM('1.1.sz.mell.'!D135)</f>
        <v>0</v>
      </c>
      <c r="F134" s="702"/>
      <c r="G134" s="320"/>
      <c r="H134" s="321"/>
      <c r="I134" s="321"/>
      <c r="J134" s="321"/>
    </row>
    <row r="135" spans="1:10" ht="12" customHeight="1" x14ac:dyDescent="0.25">
      <c r="A135" s="20" t="s">
        <v>113</v>
      </c>
      <c r="B135" s="64" t="s">
        <v>245</v>
      </c>
      <c r="C135" s="758">
        <f>SUM('1.1.sz.mell.'!B136)</f>
        <v>0</v>
      </c>
      <c r="D135" s="758">
        <f>SUM('1.1.sz.mell.'!C136)</f>
        <v>2690000</v>
      </c>
      <c r="E135" s="758">
        <f>SUM('1.1.sz.mell.'!D136)</f>
        <v>2689436</v>
      </c>
      <c r="F135" s="702"/>
      <c r="G135" s="320"/>
      <c r="H135" s="321"/>
      <c r="I135" s="321"/>
      <c r="J135" s="321"/>
    </row>
    <row r="136" spans="1:10" ht="12" customHeight="1" x14ac:dyDescent="0.25">
      <c r="A136" s="20" t="s">
        <v>115</v>
      </c>
      <c r="B136" s="64" t="s">
        <v>246</v>
      </c>
      <c r="C136" s="25"/>
      <c r="D136" s="457"/>
      <c r="E136" s="758">
        <f>SUM('1.1.sz.mell.'!D137)</f>
        <v>0</v>
      </c>
      <c r="F136" s="702"/>
      <c r="G136" s="320"/>
      <c r="H136" s="321"/>
      <c r="I136" s="321"/>
      <c r="J136" s="321"/>
    </row>
    <row r="137" spans="1:10" ht="12" customHeight="1" thickBot="1" x14ac:dyDescent="0.3">
      <c r="A137" s="54" t="s">
        <v>117</v>
      </c>
      <c r="B137" s="65" t="s">
        <v>247</v>
      </c>
      <c r="C137" s="25"/>
      <c r="D137" s="457"/>
      <c r="E137" s="759">
        <f>SUM('1.1.sz.mell.'!D138)</f>
        <v>0</v>
      </c>
      <c r="F137" s="702"/>
      <c r="G137" s="320"/>
      <c r="H137" s="321"/>
      <c r="I137" s="321"/>
      <c r="J137" s="321"/>
    </row>
    <row r="138" spans="1:10" ht="12" customHeight="1" thickBot="1" x14ac:dyDescent="0.3">
      <c r="A138" s="16" t="s">
        <v>119</v>
      </c>
      <c r="B138" s="17" t="s">
        <v>248</v>
      </c>
      <c r="C138" s="66">
        <f>+C139+C140+C141+C142</f>
        <v>0</v>
      </c>
      <c r="D138" s="241">
        <f>+D139+D140+D141+D142</f>
        <v>0</v>
      </c>
      <c r="E138" s="761">
        <f>SUM('1.1.sz.mell.'!D139)</f>
        <v>0</v>
      </c>
      <c r="F138" s="708"/>
      <c r="G138" s="339"/>
      <c r="H138" s="340"/>
      <c r="I138" s="340"/>
      <c r="J138" s="340"/>
    </row>
    <row r="139" spans="1:10" ht="12" customHeight="1" x14ac:dyDescent="0.25">
      <c r="A139" s="20" t="s">
        <v>121</v>
      </c>
      <c r="B139" s="64" t="s">
        <v>249</v>
      </c>
      <c r="C139" s="25"/>
      <c r="D139" s="457"/>
      <c r="E139" s="757">
        <f>SUM('1.1.sz.mell.'!D140)</f>
        <v>0</v>
      </c>
      <c r="F139" s="702"/>
      <c r="G139" s="320"/>
      <c r="H139" s="321"/>
      <c r="I139" s="321"/>
      <c r="J139" s="321"/>
    </row>
    <row r="140" spans="1:10" ht="12" customHeight="1" x14ac:dyDescent="0.25">
      <c r="A140" s="20" t="s">
        <v>123</v>
      </c>
      <c r="B140" s="64" t="s">
        <v>250</v>
      </c>
      <c r="C140" s="25"/>
      <c r="D140" s="457"/>
      <c r="E140" s="758">
        <f>SUM('1.1.sz.mell.'!D141)</f>
        <v>0</v>
      </c>
      <c r="F140" s="702"/>
      <c r="G140" s="320"/>
      <c r="H140" s="321"/>
      <c r="I140" s="321"/>
      <c r="J140" s="321"/>
    </row>
    <row r="141" spans="1:10" ht="12" customHeight="1" x14ac:dyDescent="0.25">
      <c r="A141" s="20" t="s">
        <v>125</v>
      </c>
      <c r="B141" s="64" t="s">
        <v>251</v>
      </c>
      <c r="C141" s="25"/>
      <c r="D141" s="457"/>
      <c r="E141" s="758">
        <f>SUM('1.1.sz.mell.'!D142)</f>
        <v>0</v>
      </c>
      <c r="F141" s="702"/>
      <c r="G141" s="320"/>
      <c r="H141" s="321"/>
      <c r="I141" s="321"/>
      <c r="J141" s="321"/>
    </row>
    <row r="142" spans="1:10" ht="12" customHeight="1" thickBot="1" x14ac:dyDescent="0.3">
      <c r="A142" s="20" t="s">
        <v>127</v>
      </c>
      <c r="B142" s="64" t="s">
        <v>252</v>
      </c>
      <c r="C142" s="25"/>
      <c r="D142" s="457"/>
      <c r="E142" s="759">
        <f>SUM('1.1.sz.mell.'!D143)</f>
        <v>0</v>
      </c>
      <c r="F142" s="702"/>
      <c r="G142" s="320"/>
      <c r="H142" s="321"/>
      <c r="I142" s="321"/>
      <c r="J142" s="321"/>
    </row>
    <row r="143" spans="1:10" ht="12" customHeight="1" thickBot="1" x14ac:dyDescent="0.3">
      <c r="A143" s="16" t="s">
        <v>129</v>
      </c>
      <c r="B143" s="17" t="s">
        <v>253</v>
      </c>
      <c r="C143" s="67">
        <f>+C124+C128+C133+C138</f>
        <v>0</v>
      </c>
      <c r="D143" s="241">
        <f>+D124+D128+D133+D138</f>
        <v>2690000</v>
      </c>
      <c r="E143" s="760">
        <f>SUM('1.1.sz.mell.'!D144)</f>
        <v>2689436</v>
      </c>
      <c r="F143" s="709"/>
      <c r="G143" s="341"/>
      <c r="H143" s="342"/>
      <c r="I143" s="342"/>
      <c r="J143" s="342"/>
    </row>
    <row r="144" spans="1:10" ht="12" customHeight="1" thickBot="1" x14ac:dyDescent="0.3">
      <c r="A144" s="69" t="s">
        <v>254</v>
      </c>
      <c r="B144" s="70" t="s">
        <v>255</v>
      </c>
      <c r="C144" s="66">
        <f>+C123+C143</f>
        <v>162208000</v>
      </c>
      <c r="D144" s="241">
        <f>+D123+D143</f>
        <v>196214000</v>
      </c>
      <c r="E144" s="760">
        <f>SUM('1.1.sz.mell.'!D145)</f>
        <v>314464540</v>
      </c>
      <c r="F144" s="709"/>
      <c r="G144" s="341"/>
      <c r="H144" s="342"/>
      <c r="I144" s="342"/>
      <c r="J144" s="342"/>
    </row>
    <row r="150" ht="15" customHeight="1" x14ac:dyDescent="0.25"/>
    <row r="151" ht="12.95" customHeight="1" x14ac:dyDescent="0.25"/>
    <row r="155" ht="16.5" customHeight="1" x14ac:dyDescent="0.25"/>
  </sheetData>
  <sheetProtection selectLockedCells="1" selectUnlockedCells="1"/>
  <mergeCells count="4">
    <mergeCell ref="A86:D86"/>
    <mergeCell ref="A87:B87"/>
    <mergeCell ref="A1:E1"/>
    <mergeCell ref="C2:E2"/>
  </mergeCells>
  <printOptions horizontalCentered="1"/>
  <pageMargins left="0.25" right="0.25" top="0.75" bottom="0.75" header="0.3" footer="0.3"/>
  <pageSetup paperSize="9" scale="75" firstPageNumber="0" orientation="portrait" horizontalDpi="300" verticalDpi="300" r:id="rId1"/>
  <headerFooter alignWithMargins="0">
    <oddHeader>&amp;C&amp;"Times New Roman CE,Félkövér"&amp;12&amp;UTájékoztató kimutatások, mérlegek
&amp;UTényő Község Önkormányzatának
2017. ÉVI KÖLTSÉGVETÉSÉNEK MÉRLEGE&amp;R&amp;"Times New Roman CE,Félkövér dőlt"&amp;11 1. számú tájékoztató tábla</oddHeader>
  </headerFooter>
  <rowBreaks count="1" manualBreakCount="1">
    <brk id="8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8"/>
  <sheetViews>
    <sheetView view="pageLayout" topLeftCell="A7" zoomScaleNormal="100" workbookViewId="0">
      <selection activeCell="H7" sqref="H7"/>
    </sheetView>
  </sheetViews>
  <sheetFormatPr defaultRowHeight="12.75" x14ac:dyDescent="0.2"/>
  <cols>
    <col min="1" max="1" width="6.83203125" style="73" customWidth="1"/>
    <col min="2" max="2" width="49.6640625" style="72" customWidth="1"/>
    <col min="3" max="8" width="12.83203125" style="72" customWidth="1"/>
    <col min="9" max="9" width="13.83203125" style="72" customWidth="1"/>
    <col min="10" max="16384" width="9.33203125" style="72"/>
  </cols>
  <sheetData>
    <row r="1" spans="1:9" ht="27.75" customHeight="1" x14ac:dyDescent="0.2">
      <c r="A1" s="923" t="s">
        <v>433</v>
      </c>
      <c r="B1" s="923"/>
      <c r="C1" s="923"/>
      <c r="D1" s="923"/>
      <c r="E1" s="923"/>
      <c r="F1" s="923"/>
      <c r="G1" s="923"/>
      <c r="H1" s="923"/>
      <c r="I1" s="923"/>
    </row>
    <row r="2" spans="1:9" ht="20.25" customHeight="1" x14ac:dyDescent="0.25">
      <c r="I2" s="343" t="s">
        <v>523</v>
      </c>
    </row>
    <row r="3" spans="1:9" s="344" customFormat="1" ht="26.25" customHeight="1" x14ac:dyDescent="0.2">
      <c r="A3" s="925" t="s">
        <v>17</v>
      </c>
      <c r="B3" s="978" t="s">
        <v>434</v>
      </c>
      <c r="C3" s="925" t="s">
        <v>435</v>
      </c>
      <c r="D3" s="925" t="s">
        <v>547</v>
      </c>
      <c r="E3" s="979" t="s">
        <v>436</v>
      </c>
      <c r="F3" s="979"/>
      <c r="G3" s="979"/>
      <c r="H3" s="979"/>
      <c r="I3" s="978" t="s">
        <v>437</v>
      </c>
    </row>
    <row r="4" spans="1:9" s="347" customFormat="1" ht="32.25" customHeight="1" x14ac:dyDescent="0.2">
      <c r="A4" s="925"/>
      <c r="B4" s="978"/>
      <c r="C4" s="978"/>
      <c r="D4" s="925"/>
      <c r="E4" s="345" t="s">
        <v>352</v>
      </c>
      <c r="F4" s="345" t="s">
        <v>353</v>
      </c>
      <c r="G4" s="345" t="s">
        <v>528</v>
      </c>
      <c r="H4" s="346" t="s">
        <v>548</v>
      </c>
      <c r="I4" s="978"/>
    </row>
    <row r="5" spans="1:9" s="351" customFormat="1" ht="12.95" customHeight="1" x14ac:dyDescent="0.2">
      <c r="A5" s="348">
        <v>1</v>
      </c>
      <c r="B5" s="79">
        <v>2</v>
      </c>
      <c r="C5" s="349">
        <v>3</v>
      </c>
      <c r="D5" s="79">
        <v>4</v>
      </c>
      <c r="E5" s="348">
        <v>5</v>
      </c>
      <c r="F5" s="349">
        <v>6</v>
      </c>
      <c r="G5" s="349">
        <v>7</v>
      </c>
      <c r="H5" s="81">
        <v>8</v>
      </c>
      <c r="I5" s="350" t="s">
        <v>438</v>
      </c>
    </row>
    <row r="6" spans="1:9" ht="24.75" customHeight="1" x14ac:dyDescent="0.2">
      <c r="A6" s="80" t="s">
        <v>19</v>
      </c>
      <c r="B6" s="352" t="s">
        <v>439</v>
      </c>
      <c r="C6" s="353"/>
      <c r="D6" s="354">
        <f>+D7+D8</f>
        <v>0</v>
      </c>
      <c r="E6" s="355">
        <v>0</v>
      </c>
      <c r="F6" s="356">
        <f>+F7+F8</f>
        <v>0</v>
      </c>
      <c r="G6" s="356">
        <f>+G7+G8</f>
        <v>0</v>
      </c>
      <c r="H6" s="357">
        <f>+H7+H8</f>
        <v>0</v>
      </c>
      <c r="I6" s="354">
        <f t="shared" ref="I6:I17" si="0">SUM(D6:H6)</f>
        <v>0</v>
      </c>
    </row>
    <row r="7" spans="1:9" ht="20.100000000000001" customHeight="1" x14ac:dyDescent="0.2">
      <c r="A7" s="358" t="s">
        <v>20</v>
      </c>
      <c r="B7" s="359" t="s">
        <v>440</v>
      </c>
      <c r="C7" s="360"/>
      <c r="D7" s="361"/>
      <c r="E7" s="362"/>
      <c r="F7" s="88"/>
      <c r="G7" s="88"/>
      <c r="H7" s="89"/>
      <c r="I7" s="363">
        <f t="shared" si="0"/>
        <v>0</v>
      </c>
    </row>
    <row r="8" spans="1:9" ht="20.100000000000001" customHeight="1" x14ac:dyDescent="0.2">
      <c r="A8" s="358" t="s">
        <v>21</v>
      </c>
      <c r="B8" s="359" t="s">
        <v>440</v>
      </c>
      <c r="C8" s="360"/>
      <c r="D8" s="361"/>
      <c r="E8" s="362"/>
      <c r="F8" s="88"/>
      <c r="G8" s="88"/>
      <c r="H8" s="89"/>
      <c r="I8" s="363">
        <f t="shared" si="0"/>
        <v>0</v>
      </c>
    </row>
    <row r="9" spans="1:9" ht="26.1" customHeight="1" x14ac:dyDescent="0.2">
      <c r="A9" s="80" t="s">
        <v>231</v>
      </c>
      <c r="B9" s="352" t="s">
        <v>441</v>
      </c>
      <c r="C9" s="364"/>
      <c r="D9" s="354">
        <f>+D10+D11</f>
        <v>0</v>
      </c>
      <c r="E9" s="355">
        <f>+E10+E11</f>
        <v>0</v>
      </c>
      <c r="F9" s="356">
        <f>+F10+F11</f>
        <v>0</v>
      </c>
      <c r="G9" s="356">
        <f>+G10+G11</f>
        <v>0</v>
      </c>
      <c r="H9" s="357">
        <f>+H10+H11</f>
        <v>0</v>
      </c>
      <c r="I9" s="354">
        <f t="shared" si="0"/>
        <v>0</v>
      </c>
    </row>
    <row r="10" spans="1:9" ht="20.100000000000001" customHeight="1" x14ac:dyDescent="0.2">
      <c r="A10" s="358" t="s">
        <v>75</v>
      </c>
      <c r="B10" s="359" t="s">
        <v>440</v>
      </c>
      <c r="C10" s="360"/>
      <c r="D10" s="361"/>
      <c r="E10" s="362"/>
      <c r="F10" s="88"/>
      <c r="G10" s="88"/>
      <c r="H10" s="89"/>
      <c r="I10" s="363">
        <f t="shared" si="0"/>
        <v>0</v>
      </c>
    </row>
    <row r="11" spans="1:9" ht="20.100000000000001" customHeight="1" x14ac:dyDescent="0.2">
      <c r="A11" s="358" t="s">
        <v>97</v>
      </c>
      <c r="B11" s="359" t="s">
        <v>440</v>
      </c>
      <c r="C11" s="360"/>
      <c r="D11" s="361"/>
      <c r="E11" s="362"/>
      <c r="F11" s="88"/>
      <c r="G11" s="88"/>
      <c r="H11" s="89"/>
      <c r="I11" s="363">
        <f t="shared" si="0"/>
        <v>0</v>
      </c>
    </row>
    <row r="12" spans="1:9" ht="20.100000000000001" customHeight="1" x14ac:dyDescent="0.2">
      <c r="A12" s="80" t="s">
        <v>242</v>
      </c>
      <c r="B12" s="352" t="s">
        <v>442</v>
      </c>
      <c r="C12" s="364"/>
      <c r="D12" s="354">
        <f>+D13</f>
        <v>0</v>
      </c>
      <c r="E12" s="355">
        <f>+E13</f>
        <v>0</v>
      </c>
      <c r="F12" s="356">
        <f>+F13</f>
        <v>0</v>
      </c>
      <c r="G12" s="356">
        <f>+G13</f>
        <v>0</v>
      </c>
      <c r="H12" s="357">
        <f>+H13</f>
        <v>0</v>
      </c>
      <c r="I12" s="354">
        <f t="shared" si="0"/>
        <v>0</v>
      </c>
    </row>
    <row r="13" spans="1:9" ht="20.100000000000001" customHeight="1" x14ac:dyDescent="0.2">
      <c r="A13" s="358" t="s">
        <v>119</v>
      </c>
      <c r="B13" s="359" t="s">
        <v>440</v>
      </c>
      <c r="C13" s="360"/>
      <c r="D13" s="361"/>
      <c r="E13" s="362"/>
      <c r="F13" s="88"/>
      <c r="G13" s="88"/>
      <c r="H13" s="89"/>
      <c r="I13" s="363">
        <f t="shared" si="0"/>
        <v>0</v>
      </c>
    </row>
    <row r="14" spans="1:9" ht="20.100000000000001" customHeight="1" x14ac:dyDescent="0.2">
      <c r="A14" s="80" t="s">
        <v>129</v>
      </c>
      <c r="B14" s="352" t="s">
        <v>443</v>
      </c>
      <c r="C14" s="364"/>
      <c r="D14" s="354">
        <f>+D15</f>
        <v>0</v>
      </c>
      <c r="E14" s="355">
        <f>+E15</f>
        <v>0</v>
      </c>
      <c r="F14" s="356">
        <f>+F15</f>
        <v>0</v>
      </c>
      <c r="G14" s="356">
        <f>+G15</f>
        <v>0</v>
      </c>
      <c r="H14" s="357">
        <f>+H15</f>
        <v>0</v>
      </c>
      <c r="I14" s="354">
        <f t="shared" si="0"/>
        <v>0</v>
      </c>
    </row>
    <row r="15" spans="1:9" ht="20.100000000000001" customHeight="1" x14ac:dyDescent="0.2">
      <c r="A15" s="365" t="s">
        <v>254</v>
      </c>
      <c r="B15" s="366" t="s">
        <v>440</v>
      </c>
      <c r="C15" s="367"/>
      <c r="D15" s="368"/>
      <c r="E15" s="369"/>
      <c r="F15" s="95"/>
      <c r="G15" s="95"/>
      <c r="H15" s="96"/>
      <c r="I15" s="370">
        <f t="shared" si="0"/>
        <v>0</v>
      </c>
    </row>
    <row r="16" spans="1:9" ht="20.100000000000001" customHeight="1" x14ac:dyDescent="0.2">
      <c r="A16" s="80" t="s">
        <v>273</v>
      </c>
      <c r="B16" s="352" t="s">
        <v>444</v>
      </c>
      <c r="C16" s="364"/>
      <c r="D16" s="354">
        <f>+D17</f>
        <v>0</v>
      </c>
      <c r="E16" s="355">
        <f>+E17</f>
        <v>0</v>
      </c>
      <c r="F16" s="356">
        <f>+F17</f>
        <v>0</v>
      </c>
      <c r="G16" s="356">
        <f>+G17</f>
        <v>0</v>
      </c>
      <c r="H16" s="357">
        <f>+H17</f>
        <v>0</v>
      </c>
      <c r="I16" s="354">
        <f t="shared" si="0"/>
        <v>0</v>
      </c>
    </row>
    <row r="17" spans="1:9" ht="20.100000000000001" customHeight="1" x14ac:dyDescent="0.2">
      <c r="A17" s="371" t="s">
        <v>274</v>
      </c>
      <c r="B17" s="372" t="s">
        <v>440</v>
      </c>
      <c r="C17" s="373"/>
      <c r="D17" s="374"/>
      <c r="E17" s="375"/>
      <c r="F17" s="104"/>
      <c r="G17" s="104"/>
      <c r="H17" s="102"/>
      <c r="I17" s="376">
        <f t="shared" si="0"/>
        <v>0</v>
      </c>
    </row>
    <row r="18" spans="1:9" ht="20.100000000000001" customHeight="1" x14ac:dyDescent="0.2">
      <c r="A18" s="977" t="s">
        <v>445</v>
      </c>
      <c r="B18" s="977"/>
      <c r="C18" s="377"/>
      <c r="D18" s="354">
        <f t="shared" ref="D18:I18" si="1">+D6+D9+D12+D14+D16</f>
        <v>0</v>
      </c>
      <c r="E18" s="355">
        <f t="shared" si="1"/>
        <v>0</v>
      </c>
      <c r="F18" s="356">
        <f t="shared" si="1"/>
        <v>0</v>
      </c>
      <c r="G18" s="356">
        <f t="shared" si="1"/>
        <v>0</v>
      </c>
      <c r="H18" s="357">
        <f t="shared" si="1"/>
        <v>0</v>
      </c>
      <c r="I18" s="354">
        <f t="shared" si="1"/>
        <v>0</v>
      </c>
    </row>
  </sheetData>
  <sheetProtection selectLockedCells="1" selectUnlockedCells="1"/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>
    <oddHeader>&amp;R&amp;"Times New Roman CE,Félkövér dőlt"2. számú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1"/>
  <sheetViews>
    <sheetView view="pageLayout" topLeftCell="A19" zoomScaleNormal="100" workbookViewId="0">
      <selection activeCell="B1" sqref="B1:D1"/>
    </sheetView>
  </sheetViews>
  <sheetFormatPr defaultRowHeight="12.75" x14ac:dyDescent="0.2"/>
  <cols>
    <col min="1" max="1" width="5.83203125" style="378" customWidth="1"/>
    <col min="2" max="2" width="54.83203125" style="194" customWidth="1"/>
    <col min="3" max="4" width="17.6640625" style="194" customWidth="1"/>
    <col min="5" max="16384" width="9.33203125" style="194"/>
  </cols>
  <sheetData>
    <row r="1" spans="1:4" ht="31.5" customHeight="1" x14ac:dyDescent="0.25">
      <c r="B1" s="980" t="s">
        <v>446</v>
      </c>
      <c r="C1" s="980"/>
      <c r="D1" s="980"/>
    </row>
    <row r="2" spans="1:4" s="381" customFormat="1" ht="15.75" x14ac:dyDescent="0.25">
      <c r="A2" s="379"/>
      <c r="B2" s="380"/>
      <c r="D2" s="382" t="s">
        <v>586</v>
      </c>
    </row>
    <row r="3" spans="1:4" s="286" customFormat="1" ht="48" customHeight="1" x14ac:dyDescent="0.2">
      <c r="A3" s="383" t="s">
        <v>348</v>
      </c>
      <c r="B3" s="284" t="s">
        <v>18</v>
      </c>
      <c r="C3" s="284" t="s">
        <v>447</v>
      </c>
      <c r="D3" s="285" t="s">
        <v>448</v>
      </c>
    </row>
    <row r="4" spans="1:4" s="286" customFormat="1" ht="14.1" customHeight="1" x14ac:dyDescent="0.2">
      <c r="A4" s="384">
        <v>1</v>
      </c>
      <c r="B4" s="209">
        <v>2</v>
      </c>
      <c r="C4" s="209">
        <v>3</v>
      </c>
      <c r="D4" s="210">
        <v>4</v>
      </c>
    </row>
    <row r="5" spans="1:4" ht="18" customHeight="1" x14ac:dyDescent="0.2">
      <c r="A5" s="385" t="s">
        <v>19</v>
      </c>
      <c r="B5" s="386" t="s">
        <v>449</v>
      </c>
      <c r="C5" s="387"/>
      <c r="D5" s="107"/>
    </row>
    <row r="6" spans="1:4" ht="18" customHeight="1" x14ac:dyDescent="0.2">
      <c r="A6" s="388" t="s">
        <v>20</v>
      </c>
      <c r="B6" s="389" t="s">
        <v>450</v>
      </c>
      <c r="C6" s="390"/>
      <c r="D6" s="109"/>
    </row>
    <row r="7" spans="1:4" ht="18" customHeight="1" x14ac:dyDescent="0.2">
      <c r="A7" s="388" t="s">
        <v>21</v>
      </c>
      <c r="B7" s="389" t="s">
        <v>451</v>
      </c>
      <c r="C7" s="390"/>
      <c r="D7" s="109"/>
    </row>
    <row r="8" spans="1:4" ht="18" customHeight="1" x14ac:dyDescent="0.2">
      <c r="A8" s="388" t="s">
        <v>231</v>
      </c>
      <c r="B8" s="389" t="s">
        <v>452</v>
      </c>
      <c r="C8" s="390"/>
      <c r="D8" s="109"/>
    </row>
    <row r="9" spans="1:4" ht="18" customHeight="1" x14ac:dyDescent="0.2">
      <c r="A9" s="388" t="s">
        <v>75</v>
      </c>
      <c r="B9" s="389" t="s">
        <v>453</v>
      </c>
      <c r="C9" s="390">
        <v>4000000</v>
      </c>
      <c r="D9" s="109">
        <v>298000</v>
      </c>
    </row>
    <row r="10" spans="1:4" ht="18" customHeight="1" x14ac:dyDescent="0.2">
      <c r="A10" s="388" t="s">
        <v>97</v>
      </c>
      <c r="B10" s="389" t="s">
        <v>454</v>
      </c>
      <c r="C10" s="390"/>
      <c r="D10" s="109"/>
    </row>
    <row r="11" spans="1:4" ht="18" customHeight="1" x14ac:dyDescent="0.2">
      <c r="A11" s="388" t="s">
        <v>242</v>
      </c>
      <c r="B11" s="391" t="s">
        <v>455</v>
      </c>
      <c r="C11" s="390"/>
      <c r="D11" s="109"/>
    </row>
    <row r="12" spans="1:4" ht="18" customHeight="1" x14ac:dyDescent="0.2">
      <c r="A12" s="388" t="s">
        <v>129</v>
      </c>
      <c r="B12" s="391" t="s">
        <v>456</v>
      </c>
      <c r="C12" s="390">
        <f>SUM('1.1.sz.mell.'!C29)</f>
        <v>4000000</v>
      </c>
      <c r="D12" s="109">
        <v>298000</v>
      </c>
    </row>
    <row r="13" spans="1:4" ht="18" customHeight="1" x14ac:dyDescent="0.2">
      <c r="A13" s="388" t="s">
        <v>254</v>
      </c>
      <c r="B13" s="391" t="s">
        <v>457</v>
      </c>
      <c r="C13" s="390"/>
      <c r="D13" s="109"/>
    </row>
    <row r="14" spans="1:4" ht="18" customHeight="1" x14ac:dyDescent="0.2">
      <c r="A14" s="388" t="s">
        <v>273</v>
      </c>
      <c r="B14" s="391" t="s">
        <v>458</v>
      </c>
      <c r="C14" s="390"/>
      <c r="D14" s="109"/>
    </row>
    <row r="15" spans="1:4" ht="22.5" customHeight="1" x14ac:dyDescent="0.2">
      <c r="A15" s="388" t="s">
        <v>274</v>
      </c>
      <c r="B15" s="391" t="s">
        <v>459</v>
      </c>
      <c r="C15" s="390"/>
      <c r="D15" s="109"/>
    </row>
    <row r="16" spans="1:4" ht="18" customHeight="1" x14ac:dyDescent="0.2">
      <c r="A16" s="388" t="s">
        <v>275</v>
      </c>
      <c r="B16" s="389" t="s">
        <v>460</v>
      </c>
      <c r="C16" s="390">
        <f>SUM('1.1.sz.mell.'!C31)</f>
        <v>33000000</v>
      </c>
      <c r="D16" s="109">
        <v>107000</v>
      </c>
    </row>
    <row r="17" spans="1:4" ht="18" customHeight="1" x14ac:dyDescent="0.2">
      <c r="A17" s="388" t="s">
        <v>278</v>
      </c>
      <c r="B17" s="389" t="s">
        <v>461</v>
      </c>
      <c r="C17" s="390"/>
      <c r="D17" s="109"/>
    </row>
    <row r="18" spans="1:4" ht="18" customHeight="1" x14ac:dyDescent="0.2">
      <c r="A18" s="388" t="s">
        <v>281</v>
      </c>
      <c r="B18" s="389" t="s">
        <v>462</v>
      </c>
      <c r="C18" s="390"/>
      <c r="D18" s="109"/>
    </row>
    <row r="19" spans="1:4" ht="18" customHeight="1" x14ac:dyDescent="0.2">
      <c r="A19" s="388" t="s">
        <v>284</v>
      </c>
      <c r="B19" s="389" t="s">
        <v>463</v>
      </c>
      <c r="C19" s="390"/>
      <c r="D19" s="109"/>
    </row>
    <row r="20" spans="1:4" ht="18" customHeight="1" x14ac:dyDescent="0.2">
      <c r="A20" s="388" t="s">
        <v>287</v>
      </c>
      <c r="B20" s="389" t="s">
        <v>464</v>
      </c>
      <c r="C20" s="390"/>
      <c r="D20" s="109"/>
    </row>
    <row r="21" spans="1:4" ht="18" customHeight="1" x14ac:dyDescent="0.2">
      <c r="A21" s="388" t="s">
        <v>290</v>
      </c>
      <c r="B21" s="392"/>
      <c r="C21" s="108"/>
      <c r="D21" s="109"/>
    </row>
    <row r="22" spans="1:4" ht="18" customHeight="1" x14ac:dyDescent="0.2">
      <c r="A22" s="388" t="s">
        <v>293</v>
      </c>
      <c r="B22" s="393"/>
      <c r="C22" s="108"/>
      <c r="D22" s="109"/>
    </row>
    <row r="23" spans="1:4" ht="18" customHeight="1" x14ac:dyDescent="0.2">
      <c r="A23" s="388" t="s">
        <v>296</v>
      </c>
      <c r="B23" s="393"/>
      <c r="C23" s="108"/>
      <c r="D23" s="109"/>
    </row>
    <row r="24" spans="1:4" ht="18" customHeight="1" x14ac:dyDescent="0.2">
      <c r="A24" s="388" t="s">
        <v>299</v>
      </c>
      <c r="B24" s="393"/>
      <c r="C24" s="108"/>
      <c r="D24" s="109"/>
    </row>
    <row r="25" spans="1:4" ht="18" customHeight="1" x14ac:dyDescent="0.2">
      <c r="A25" s="388" t="s">
        <v>301</v>
      </c>
      <c r="B25" s="393"/>
      <c r="C25" s="108"/>
      <c r="D25" s="109"/>
    </row>
    <row r="26" spans="1:4" ht="18" customHeight="1" x14ac:dyDescent="0.2">
      <c r="A26" s="388" t="s">
        <v>304</v>
      </c>
      <c r="B26" s="393"/>
      <c r="C26" s="108"/>
      <c r="D26" s="109"/>
    </row>
    <row r="27" spans="1:4" ht="18" customHeight="1" x14ac:dyDescent="0.2">
      <c r="A27" s="388" t="s">
        <v>307</v>
      </c>
      <c r="B27" s="393"/>
      <c r="C27" s="108"/>
      <c r="D27" s="109"/>
    </row>
    <row r="28" spans="1:4" ht="18" customHeight="1" x14ac:dyDescent="0.2">
      <c r="A28" s="388" t="s">
        <v>310</v>
      </c>
      <c r="B28" s="393"/>
      <c r="C28" s="108"/>
      <c r="D28" s="109"/>
    </row>
    <row r="29" spans="1:4" ht="18" customHeight="1" x14ac:dyDescent="0.2">
      <c r="A29" s="394" t="s">
        <v>341</v>
      </c>
      <c r="B29" s="395"/>
      <c r="C29" s="396"/>
      <c r="D29" s="270"/>
    </row>
    <row r="30" spans="1:4" ht="18" customHeight="1" x14ac:dyDescent="0.2">
      <c r="A30" s="384" t="s">
        <v>344</v>
      </c>
      <c r="B30" s="397" t="s">
        <v>424</v>
      </c>
      <c r="C30" s="398">
        <f>+C5+C6+C7+C8+C9+C16+C17+C18+C19+C20+C21+C22+C23+C24+C25+C26+C27+C28+C29</f>
        <v>37000000</v>
      </c>
      <c r="D30" s="399">
        <f>+D5+D6+D7+D8+D9+D16+D17+D18+D19+D20+D21+D22+D23+D24+D25+D26+D27+D28+D29</f>
        <v>405000</v>
      </c>
    </row>
    <row r="31" spans="1:4" ht="8.25" customHeight="1" x14ac:dyDescent="0.2">
      <c r="A31" s="400"/>
      <c r="B31" s="981"/>
      <c r="C31" s="981"/>
      <c r="D31" s="981"/>
    </row>
  </sheetData>
  <mergeCells count="2">
    <mergeCell ref="B1:D1"/>
    <mergeCell ref="B31:D31"/>
  </mergeCells>
  <printOptions horizontalCentered="1"/>
  <pageMargins left="0.78749999999999998" right="0.78749999999999998" top="1.0604166666666666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H150"/>
  <sheetViews>
    <sheetView view="pageLayout" topLeftCell="A128" zoomScaleNormal="120" zoomScaleSheetLayoutView="100" workbookViewId="0">
      <selection activeCell="F4" sqref="F4"/>
    </sheetView>
  </sheetViews>
  <sheetFormatPr defaultRowHeight="15.75" x14ac:dyDescent="0.25"/>
  <cols>
    <col min="1" max="1" width="9.5" style="5" customWidth="1"/>
    <col min="2" max="2" width="74" style="5" customWidth="1"/>
    <col min="3" max="3" width="12.6640625" style="6" customWidth="1"/>
    <col min="4" max="4" width="12.5" style="7" customWidth="1"/>
    <col min="5" max="16384" width="9.33203125" style="7"/>
  </cols>
  <sheetData>
    <row r="2" spans="1:6" ht="15.75" customHeight="1" x14ac:dyDescent="0.25">
      <c r="A2" s="917" t="s">
        <v>15</v>
      </c>
      <c r="B2" s="917"/>
      <c r="C2" s="917"/>
    </row>
    <row r="3" spans="1:6" ht="15.95" customHeight="1" thickBot="1" x14ac:dyDescent="0.3">
      <c r="A3" s="918" t="s">
        <v>16</v>
      </c>
      <c r="B3" s="918"/>
      <c r="C3" s="922" t="s">
        <v>524</v>
      </c>
      <c r="D3" s="922"/>
    </row>
    <row r="4" spans="1:6" ht="38.1" customHeight="1" thickBot="1" x14ac:dyDescent="0.3">
      <c r="A4" s="10" t="s">
        <v>17</v>
      </c>
      <c r="B4" s="11" t="s">
        <v>18</v>
      </c>
      <c r="C4" s="452" t="s">
        <v>527</v>
      </c>
      <c r="D4" s="727" t="s">
        <v>507</v>
      </c>
      <c r="E4" s="12"/>
      <c r="F4" s="12"/>
    </row>
    <row r="5" spans="1:6" s="15" customFormat="1" ht="12" customHeight="1" thickBot="1" x14ac:dyDescent="0.25">
      <c r="A5" s="13" t="s">
        <v>19</v>
      </c>
      <c r="B5" s="14" t="s">
        <v>20</v>
      </c>
      <c r="C5" s="453" t="s">
        <v>21</v>
      </c>
      <c r="D5" s="805" t="s">
        <v>231</v>
      </c>
    </row>
    <row r="6" spans="1:6" s="19" customFormat="1" ht="12" customHeight="1" thickBot="1" x14ac:dyDescent="0.25">
      <c r="A6" s="16" t="s">
        <v>19</v>
      </c>
      <c r="B6" s="17" t="s">
        <v>22</v>
      </c>
      <c r="C6" s="774">
        <f>+C7+C8+C9+C10+C11+C12</f>
        <v>67053278</v>
      </c>
      <c r="D6" s="464">
        <f>+D7+D8+D9+D10+D11+D12</f>
        <v>77668284</v>
      </c>
    </row>
    <row r="7" spans="1:6" s="19" customFormat="1" ht="12" customHeight="1" x14ac:dyDescent="0.2">
      <c r="A7" s="20" t="s">
        <v>23</v>
      </c>
      <c r="B7" s="21" t="s">
        <v>24</v>
      </c>
      <c r="C7" s="775">
        <v>28115895</v>
      </c>
      <c r="D7" s="472">
        <v>28115895</v>
      </c>
    </row>
    <row r="8" spans="1:6" s="19" customFormat="1" ht="12" customHeight="1" x14ac:dyDescent="0.2">
      <c r="A8" s="23" t="s">
        <v>25</v>
      </c>
      <c r="B8" s="24" t="s">
        <v>26</v>
      </c>
      <c r="C8" s="714">
        <v>28361543</v>
      </c>
      <c r="D8" s="471">
        <v>28761907</v>
      </c>
    </row>
    <row r="9" spans="1:6" s="19" customFormat="1" ht="12" customHeight="1" x14ac:dyDescent="0.2">
      <c r="A9" s="23" t="s">
        <v>27</v>
      </c>
      <c r="B9" s="24" t="s">
        <v>28</v>
      </c>
      <c r="C9" s="714">
        <v>8763240</v>
      </c>
      <c r="D9" s="471">
        <v>18694240</v>
      </c>
    </row>
    <row r="10" spans="1:6" s="19" customFormat="1" ht="12" customHeight="1" x14ac:dyDescent="0.2">
      <c r="A10" s="23" t="s">
        <v>29</v>
      </c>
      <c r="B10" s="24" t="s">
        <v>30</v>
      </c>
      <c r="C10" s="714">
        <v>1812600</v>
      </c>
      <c r="D10" s="471">
        <v>1902392</v>
      </c>
    </row>
    <row r="11" spans="1:6" s="19" customFormat="1" ht="12" customHeight="1" x14ac:dyDescent="0.2">
      <c r="A11" s="23" t="s">
        <v>31</v>
      </c>
      <c r="B11" s="24" t="s">
        <v>32</v>
      </c>
      <c r="C11" s="714"/>
      <c r="D11" s="471">
        <v>193850</v>
      </c>
    </row>
    <row r="12" spans="1:6" s="19" customFormat="1" ht="12" customHeight="1" thickBot="1" x14ac:dyDescent="0.25">
      <c r="A12" s="26" t="s">
        <v>33</v>
      </c>
      <c r="B12" s="27" t="s">
        <v>34</v>
      </c>
      <c r="C12" s="714"/>
      <c r="D12" s="476"/>
    </row>
    <row r="13" spans="1:6" s="19" customFormat="1" ht="12" customHeight="1" thickBot="1" x14ac:dyDescent="0.25">
      <c r="A13" s="16" t="s">
        <v>20</v>
      </c>
      <c r="B13" s="28" t="s">
        <v>35</v>
      </c>
      <c r="C13" s="774">
        <f>+C14+C15+C16+C17+C18</f>
        <v>17306100</v>
      </c>
      <c r="D13" s="464">
        <f>+D14+D15+D16+D17+D18</f>
        <v>17306100</v>
      </c>
    </row>
    <row r="14" spans="1:6" s="19" customFormat="1" ht="12" customHeight="1" x14ac:dyDescent="0.2">
      <c r="A14" s="20" t="s">
        <v>36</v>
      </c>
      <c r="B14" s="21" t="s">
        <v>37</v>
      </c>
      <c r="C14" s="775"/>
      <c r="D14" s="472"/>
    </row>
    <row r="15" spans="1:6" s="19" customFormat="1" ht="12" customHeight="1" x14ac:dyDescent="0.2">
      <c r="A15" s="23" t="s">
        <v>38</v>
      </c>
      <c r="B15" s="24" t="s">
        <v>39</v>
      </c>
      <c r="C15" s="714"/>
      <c r="D15" s="471"/>
    </row>
    <row r="16" spans="1:6" s="19" customFormat="1" ht="12" customHeight="1" x14ac:dyDescent="0.2">
      <c r="A16" s="23" t="s">
        <v>40</v>
      </c>
      <c r="B16" s="24" t="s">
        <v>41</v>
      </c>
      <c r="C16" s="714"/>
      <c r="D16" s="471"/>
    </row>
    <row r="17" spans="1:4" s="19" customFormat="1" ht="12" customHeight="1" x14ac:dyDescent="0.2">
      <c r="A17" s="23" t="s">
        <v>42</v>
      </c>
      <c r="B17" s="24" t="s">
        <v>43</v>
      </c>
      <c r="C17" s="714"/>
      <c r="D17" s="471"/>
    </row>
    <row r="18" spans="1:4" s="19" customFormat="1" ht="12" customHeight="1" x14ac:dyDescent="0.2">
      <c r="A18" s="23" t="s">
        <v>44</v>
      </c>
      <c r="B18" s="24" t="s">
        <v>45</v>
      </c>
      <c r="C18" s="714">
        <v>17306100</v>
      </c>
      <c r="D18" s="471">
        <v>17306100</v>
      </c>
    </row>
    <row r="19" spans="1:4" s="19" customFormat="1" ht="12" customHeight="1" thickBot="1" x14ac:dyDescent="0.25">
      <c r="A19" s="26" t="s">
        <v>46</v>
      </c>
      <c r="B19" s="27" t="s">
        <v>47</v>
      </c>
      <c r="C19" s="776"/>
      <c r="D19" s="476"/>
    </row>
    <row r="20" spans="1:4" s="19" customFormat="1" ht="12" customHeight="1" thickBot="1" x14ac:dyDescent="0.25">
      <c r="A20" s="16" t="s">
        <v>21</v>
      </c>
      <c r="B20" s="17" t="s">
        <v>48</v>
      </c>
      <c r="C20" s="774">
        <f>+C21+C22+C23+C24+C25</f>
        <v>9999000</v>
      </c>
      <c r="D20" s="464">
        <f>+D21+D22+D23+D24+D25</f>
        <v>120884927</v>
      </c>
    </row>
    <row r="21" spans="1:4" s="19" customFormat="1" ht="12" customHeight="1" x14ac:dyDescent="0.2">
      <c r="A21" s="20" t="s">
        <v>49</v>
      </c>
      <c r="B21" s="21" t="s">
        <v>50</v>
      </c>
      <c r="C21" s="775"/>
      <c r="D21" s="472"/>
    </row>
    <row r="22" spans="1:4" s="19" customFormat="1" ht="12" customHeight="1" x14ac:dyDescent="0.2">
      <c r="A22" s="23" t="s">
        <v>51</v>
      </c>
      <c r="B22" s="24" t="s">
        <v>52</v>
      </c>
      <c r="C22" s="714"/>
      <c r="D22" s="471"/>
    </row>
    <row r="23" spans="1:4" s="19" customFormat="1" ht="12" customHeight="1" x14ac:dyDescent="0.2">
      <c r="A23" s="23" t="s">
        <v>53</v>
      </c>
      <c r="B23" s="24" t="s">
        <v>54</v>
      </c>
      <c r="C23" s="714"/>
      <c r="D23" s="471"/>
    </row>
    <row r="24" spans="1:4" s="19" customFormat="1" ht="12" customHeight="1" x14ac:dyDescent="0.2">
      <c r="A24" s="23" t="s">
        <v>55</v>
      </c>
      <c r="B24" s="24" t="s">
        <v>56</v>
      </c>
      <c r="C24" s="714"/>
      <c r="D24" s="471"/>
    </row>
    <row r="25" spans="1:4" s="19" customFormat="1" ht="12" customHeight="1" x14ac:dyDescent="0.2">
      <c r="A25" s="23" t="s">
        <v>57</v>
      </c>
      <c r="B25" s="24" t="s">
        <v>58</v>
      </c>
      <c r="C25" s="714">
        <v>9999000</v>
      </c>
      <c r="D25" s="471">
        <v>120884927</v>
      </c>
    </row>
    <row r="26" spans="1:4" s="19" customFormat="1" ht="12" customHeight="1" thickBot="1" x14ac:dyDescent="0.25">
      <c r="A26" s="26" t="s">
        <v>59</v>
      </c>
      <c r="B26" s="27" t="s">
        <v>60</v>
      </c>
      <c r="C26" s="776"/>
      <c r="D26" s="476"/>
    </row>
    <row r="27" spans="1:4" s="19" customFormat="1" ht="12" customHeight="1" thickBot="1" x14ac:dyDescent="0.25">
      <c r="A27" s="16" t="s">
        <v>61</v>
      </c>
      <c r="B27" s="17" t="s">
        <v>62</v>
      </c>
      <c r="C27" s="777">
        <f>+C28+C31+C32+C33</f>
        <v>37505722</v>
      </c>
      <c r="D27" s="723">
        <f>+D28+D31+D32+D33</f>
        <v>37512722</v>
      </c>
    </row>
    <row r="28" spans="1:4" s="19" customFormat="1" ht="12" customHeight="1" x14ac:dyDescent="0.2">
      <c r="A28" s="20" t="s">
        <v>63</v>
      </c>
      <c r="B28" s="21" t="s">
        <v>64</v>
      </c>
      <c r="C28" s="778">
        <f>+C29+C30</f>
        <v>4000000</v>
      </c>
      <c r="D28" s="806">
        <f>+D29+D30</f>
        <v>4000000</v>
      </c>
    </row>
    <row r="29" spans="1:4" s="19" customFormat="1" ht="12" customHeight="1" x14ac:dyDescent="0.2">
      <c r="A29" s="23" t="s">
        <v>65</v>
      </c>
      <c r="B29" s="24" t="s">
        <v>66</v>
      </c>
      <c r="C29" s="714">
        <v>4000000</v>
      </c>
      <c r="D29" s="471">
        <v>4000000</v>
      </c>
    </row>
    <row r="30" spans="1:4" s="19" customFormat="1" ht="12" customHeight="1" x14ac:dyDescent="0.2">
      <c r="A30" s="23" t="s">
        <v>67</v>
      </c>
      <c r="B30" s="24" t="s">
        <v>68</v>
      </c>
      <c r="C30" s="714"/>
      <c r="D30" s="471"/>
    </row>
    <row r="31" spans="1:4" s="19" customFormat="1" ht="12" customHeight="1" x14ac:dyDescent="0.2">
      <c r="A31" s="23" t="s">
        <v>69</v>
      </c>
      <c r="B31" s="24" t="s">
        <v>70</v>
      </c>
      <c r="C31" s="714">
        <v>33000000</v>
      </c>
      <c r="D31" s="471">
        <v>33000000</v>
      </c>
    </row>
    <row r="32" spans="1:4" s="19" customFormat="1" ht="12" customHeight="1" x14ac:dyDescent="0.2">
      <c r="A32" s="23" t="s">
        <v>71</v>
      </c>
      <c r="B32" s="24" t="s">
        <v>72</v>
      </c>
      <c r="C32" s="714"/>
      <c r="D32" s="471"/>
    </row>
    <row r="33" spans="1:4" s="19" customFormat="1" ht="12" customHeight="1" thickBot="1" x14ac:dyDescent="0.25">
      <c r="A33" s="26" t="s">
        <v>73</v>
      </c>
      <c r="B33" s="27" t="s">
        <v>74</v>
      </c>
      <c r="C33" s="776">
        <v>505722</v>
      </c>
      <c r="D33" s="476">
        <v>512722</v>
      </c>
    </row>
    <row r="34" spans="1:4" s="19" customFormat="1" ht="12" customHeight="1" thickBot="1" x14ac:dyDescent="0.25">
      <c r="A34" s="16" t="s">
        <v>75</v>
      </c>
      <c r="B34" s="17" t="s">
        <v>76</v>
      </c>
      <c r="C34" s="774">
        <f>SUM(C35:C44)</f>
        <v>13449900</v>
      </c>
      <c r="D34" s="464">
        <f>SUM(D35:D44)</f>
        <v>14202654</v>
      </c>
    </row>
    <row r="35" spans="1:4" s="19" customFormat="1" ht="12" customHeight="1" x14ac:dyDescent="0.2">
      <c r="A35" s="20" t="s">
        <v>77</v>
      </c>
      <c r="B35" s="21" t="s">
        <v>78</v>
      </c>
      <c r="C35" s="775">
        <v>550000</v>
      </c>
      <c r="D35" s="472">
        <v>550000</v>
      </c>
    </row>
    <row r="36" spans="1:4" s="19" customFormat="1" ht="12" customHeight="1" x14ac:dyDescent="0.2">
      <c r="A36" s="23" t="s">
        <v>79</v>
      </c>
      <c r="B36" s="24" t="s">
        <v>80</v>
      </c>
      <c r="C36" s="714">
        <v>3725000</v>
      </c>
      <c r="D36" s="471">
        <v>3725000</v>
      </c>
    </row>
    <row r="37" spans="1:4" s="19" customFormat="1" ht="12" customHeight="1" x14ac:dyDescent="0.2">
      <c r="A37" s="23" t="s">
        <v>81</v>
      </c>
      <c r="B37" s="24" t="s">
        <v>82</v>
      </c>
      <c r="C37" s="714">
        <v>275000</v>
      </c>
      <c r="D37" s="471">
        <v>347754</v>
      </c>
    </row>
    <row r="38" spans="1:4" s="19" customFormat="1" ht="12" customHeight="1" x14ac:dyDescent="0.2">
      <c r="A38" s="23" t="s">
        <v>83</v>
      </c>
      <c r="B38" s="24" t="s">
        <v>84</v>
      </c>
      <c r="C38" s="714">
        <v>24000</v>
      </c>
      <c r="D38" s="471">
        <v>24000</v>
      </c>
    </row>
    <row r="39" spans="1:4" s="19" customFormat="1" ht="12" customHeight="1" x14ac:dyDescent="0.2">
      <c r="A39" s="23" t="s">
        <v>85</v>
      </c>
      <c r="B39" s="24" t="s">
        <v>86</v>
      </c>
      <c r="C39" s="714">
        <v>6959000</v>
      </c>
      <c r="D39" s="471">
        <v>6959000</v>
      </c>
    </row>
    <row r="40" spans="1:4" s="19" customFormat="1" ht="12" customHeight="1" x14ac:dyDescent="0.2">
      <c r="A40" s="23" t="s">
        <v>87</v>
      </c>
      <c r="B40" s="24" t="s">
        <v>88</v>
      </c>
      <c r="C40" s="714">
        <v>1911000</v>
      </c>
      <c r="D40" s="471">
        <v>2591000</v>
      </c>
    </row>
    <row r="41" spans="1:4" s="19" customFormat="1" ht="12" customHeight="1" x14ac:dyDescent="0.2">
      <c r="A41" s="23" t="s">
        <v>89</v>
      </c>
      <c r="B41" s="24" t="s">
        <v>90</v>
      </c>
      <c r="C41" s="714"/>
      <c r="D41" s="471"/>
    </row>
    <row r="42" spans="1:4" s="19" customFormat="1" ht="12" customHeight="1" x14ac:dyDescent="0.2">
      <c r="A42" s="23" t="s">
        <v>91</v>
      </c>
      <c r="B42" s="24" t="s">
        <v>92</v>
      </c>
      <c r="C42" s="714">
        <v>5900</v>
      </c>
      <c r="D42" s="471">
        <v>5900</v>
      </c>
    </row>
    <row r="43" spans="1:4" s="19" customFormat="1" ht="12" customHeight="1" x14ac:dyDescent="0.2">
      <c r="A43" s="23" t="s">
        <v>93</v>
      </c>
      <c r="B43" s="24" t="s">
        <v>94</v>
      </c>
      <c r="C43" s="720"/>
      <c r="D43" s="804"/>
    </row>
    <row r="44" spans="1:4" s="19" customFormat="1" ht="12" customHeight="1" thickBot="1" x14ac:dyDescent="0.25">
      <c r="A44" s="26" t="s">
        <v>95</v>
      </c>
      <c r="B44" s="27" t="s">
        <v>96</v>
      </c>
      <c r="C44" s="779"/>
      <c r="D44" s="807"/>
    </row>
    <row r="45" spans="1:4" s="19" customFormat="1" ht="12" customHeight="1" thickBot="1" x14ac:dyDescent="0.25">
      <c r="A45" s="16" t="s">
        <v>97</v>
      </c>
      <c r="B45" s="17" t="s">
        <v>98</v>
      </c>
      <c r="C45" s="774">
        <f>SUM(C46:C50)</f>
        <v>0</v>
      </c>
      <c r="D45" s="464">
        <f>SUM(D46:D50)</f>
        <v>2400000</v>
      </c>
    </row>
    <row r="46" spans="1:4" s="19" customFormat="1" ht="12" customHeight="1" x14ac:dyDescent="0.2">
      <c r="A46" s="20" t="s">
        <v>99</v>
      </c>
      <c r="B46" s="21" t="s">
        <v>100</v>
      </c>
      <c r="C46" s="780"/>
      <c r="D46" s="808"/>
    </row>
    <row r="47" spans="1:4" s="19" customFormat="1" ht="12" customHeight="1" x14ac:dyDescent="0.2">
      <c r="A47" s="23" t="s">
        <v>101</v>
      </c>
      <c r="B47" s="24" t="s">
        <v>102</v>
      </c>
      <c r="C47" s="720"/>
      <c r="D47" s="804">
        <v>2400000</v>
      </c>
    </row>
    <row r="48" spans="1:4" s="19" customFormat="1" ht="12" customHeight="1" x14ac:dyDescent="0.2">
      <c r="A48" s="23" t="s">
        <v>103</v>
      </c>
      <c r="B48" s="24" t="s">
        <v>104</v>
      </c>
      <c r="C48" s="720"/>
      <c r="D48" s="804"/>
    </row>
    <row r="49" spans="1:4" s="19" customFormat="1" ht="12" customHeight="1" x14ac:dyDescent="0.2">
      <c r="A49" s="23" t="s">
        <v>105</v>
      </c>
      <c r="B49" s="24" t="s">
        <v>106</v>
      </c>
      <c r="C49" s="720"/>
      <c r="D49" s="804"/>
    </row>
    <row r="50" spans="1:4" s="19" customFormat="1" ht="12" customHeight="1" thickBot="1" x14ac:dyDescent="0.25">
      <c r="A50" s="26" t="s">
        <v>107</v>
      </c>
      <c r="B50" s="27" t="s">
        <v>108</v>
      </c>
      <c r="C50" s="779"/>
      <c r="D50" s="807"/>
    </row>
    <row r="51" spans="1:4" s="19" customFormat="1" ht="12" customHeight="1" thickBot="1" x14ac:dyDescent="0.25">
      <c r="A51" s="16" t="s">
        <v>109</v>
      </c>
      <c r="B51" s="17" t="s">
        <v>110</v>
      </c>
      <c r="C51" s="774">
        <f>SUM(C52:C54)</f>
        <v>0</v>
      </c>
      <c r="D51" s="464">
        <f>SUM(D52:D54)</f>
        <v>0</v>
      </c>
    </row>
    <row r="52" spans="1:4" s="19" customFormat="1" ht="12" customHeight="1" x14ac:dyDescent="0.2">
      <c r="A52" s="20" t="s">
        <v>111</v>
      </c>
      <c r="B52" s="21" t="s">
        <v>112</v>
      </c>
      <c r="C52" s="775"/>
      <c r="D52" s="472"/>
    </row>
    <row r="53" spans="1:4" s="19" customFormat="1" ht="12" customHeight="1" x14ac:dyDescent="0.2">
      <c r="A53" s="23" t="s">
        <v>113</v>
      </c>
      <c r="B53" s="24" t="s">
        <v>114</v>
      </c>
      <c r="C53" s="714"/>
      <c r="D53" s="471"/>
    </row>
    <row r="54" spans="1:4" s="19" customFormat="1" ht="12" customHeight="1" x14ac:dyDescent="0.2">
      <c r="A54" s="23" t="s">
        <v>115</v>
      </c>
      <c r="B54" s="24" t="s">
        <v>116</v>
      </c>
      <c r="C54" s="714"/>
      <c r="D54" s="471"/>
    </row>
    <row r="55" spans="1:4" s="19" customFormat="1" ht="12" customHeight="1" thickBot="1" x14ac:dyDescent="0.25">
      <c r="A55" s="26" t="s">
        <v>117</v>
      </c>
      <c r="B55" s="27" t="s">
        <v>118</v>
      </c>
      <c r="C55" s="776"/>
      <c r="D55" s="476"/>
    </row>
    <row r="56" spans="1:4" s="19" customFormat="1" ht="12" customHeight="1" thickBot="1" x14ac:dyDescent="0.25">
      <c r="A56" s="16" t="s">
        <v>119</v>
      </c>
      <c r="B56" s="28" t="s">
        <v>120</v>
      </c>
      <c r="C56" s="774">
        <f>SUM(C57:C59)</f>
        <v>0</v>
      </c>
      <c r="D56" s="464">
        <f>SUM(D57:D59)</f>
        <v>0</v>
      </c>
    </row>
    <row r="57" spans="1:4" s="19" customFormat="1" ht="12" customHeight="1" x14ac:dyDescent="0.2">
      <c r="A57" s="20" t="s">
        <v>121</v>
      </c>
      <c r="B57" s="21" t="s">
        <v>122</v>
      </c>
      <c r="C57" s="720"/>
      <c r="D57" s="808"/>
    </row>
    <row r="58" spans="1:4" s="19" customFormat="1" ht="12" customHeight="1" x14ac:dyDescent="0.2">
      <c r="A58" s="23" t="s">
        <v>123</v>
      </c>
      <c r="B58" s="24" t="s">
        <v>124</v>
      </c>
      <c r="C58" s="720"/>
      <c r="D58" s="804"/>
    </row>
    <row r="59" spans="1:4" s="19" customFormat="1" ht="12" customHeight="1" x14ac:dyDescent="0.2">
      <c r="A59" s="23" t="s">
        <v>125</v>
      </c>
      <c r="B59" s="24" t="s">
        <v>126</v>
      </c>
      <c r="C59" s="720"/>
      <c r="D59" s="804"/>
    </row>
    <row r="60" spans="1:4" s="19" customFormat="1" ht="12" customHeight="1" thickBot="1" x14ac:dyDescent="0.25">
      <c r="A60" s="26" t="s">
        <v>127</v>
      </c>
      <c r="B60" s="27" t="s">
        <v>128</v>
      </c>
      <c r="C60" s="720"/>
      <c r="D60" s="807"/>
    </row>
    <row r="61" spans="1:4" s="19" customFormat="1" ht="12" customHeight="1" thickBot="1" x14ac:dyDescent="0.25">
      <c r="A61" s="16" t="s">
        <v>129</v>
      </c>
      <c r="B61" s="17" t="s">
        <v>130</v>
      </c>
      <c r="C61" s="777">
        <f>+C6+C13+C20+C27+C34+C45+C51+C56</f>
        <v>145314000</v>
      </c>
      <c r="D61" s="723">
        <f>+D6+D13+D20+D27+D34+D45+D51+D56</f>
        <v>269974687</v>
      </c>
    </row>
    <row r="62" spans="1:4" s="19" customFormat="1" ht="12" customHeight="1" thickBot="1" x14ac:dyDescent="0.25">
      <c r="A62" s="30" t="s">
        <v>131</v>
      </c>
      <c r="B62" s="28" t="s">
        <v>132</v>
      </c>
      <c r="C62" s="774">
        <f>SUM(C63:C65)</f>
        <v>0</v>
      </c>
      <c r="D62" s="464">
        <f>SUM(D63:D65)</f>
        <v>0</v>
      </c>
    </row>
    <row r="63" spans="1:4" s="19" customFormat="1" ht="12" customHeight="1" x14ac:dyDescent="0.2">
      <c r="A63" s="20" t="s">
        <v>133</v>
      </c>
      <c r="B63" s="21" t="s">
        <v>134</v>
      </c>
      <c r="C63" s="720"/>
      <c r="D63" s="808"/>
    </row>
    <row r="64" spans="1:4" s="19" customFormat="1" ht="12" customHeight="1" x14ac:dyDescent="0.2">
      <c r="A64" s="23" t="s">
        <v>135</v>
      </c>
      <c r="B64" s="24" t="s">
        <v>136</v>
      </c>
      <c r="C64" s="720"/>
      <c r="D64" s="804"/>
    </row>
    <row r="65" spans="1:6" s="19" customFormat="1" ht="12" customHeight="1" thickBot="1" x14ac:dyDescent="0.25">
      <c r="A65" s="26" t="s">
        <v>137</v>
      </c>
      <c r="B65" s="31" t="s">
        <v>138</v>
      </c>
      <c r="C65" s="720"/>
      <c r="D65" s="807"/>
    </row>
    <row r="66" spans="1:6" s="19" customFormat="1" ht="12" customHeight="1" thickBot="1" x14ac:dyDescent="0.25">
      <c r="A66" s="30" t="s">
        <v>139</v>
      </c>
      <c r="B66" s="28" t="s">
        <v>140</v>
      </c>
      <c r="C66" s="774">
        <f>SUM(C67:C70)</f>
        <v>0</v>
      </c>
      <c r="D66" s="464">
        <f>SUM(D67:D70)</f>
        <v>0</v>
      </c>
    </row>
    <row r="67" spans="1:6" s="19" customFormat="1" ht="12" customHeight="1" x14ac:dyDescent="0.2">
      <c r="A67" s="20" t="s">
        <v>141</v>
      </c>
      <c r="B67" s="21" t="s">
        <v>142</v>
      </c>
      <c r="C67" s="720"/>
      <c r="D67" s="808"/>
    </row>
    <row r="68" spans="1:6" s="19" customFormat="1" ht="12" customHeight="1" x14ac:dyDescent="0.2">
      <c r="A68" s="23" t="s">
        <v>143</v>
      </c>
      <c r="B68" s="24" t="s">
        <v>144</v>
      </c>
      <c r="C68" s="720"/>
      <c r="D68" s="804"/>
    </row>
    <row r="69" spans="1:6" s="19" customFormat="1" ht="12" customHeight="1" x14ac:dyDescent="0.2">
      <c r="A69" s="23" t="s">
        <v>145</v>
      </c>
      <c r="B69" s="24" t="s">
        <v>146</v>
      </c>
      <c r="C69" s="720"/>
      <c r="D69" s="804"/>
    </row>
    <row r="70" spans="1:6" s="19" customFormat="1" ht="12" customHeight="1" thickBot="1" x14ac:dyDescent="0.25">
      <c r="A70" s="26" t="s">
        <v>147</v>
      </c>
      <c r="B70" s="27" t="s">
        <v>148</v>
      </c>
      <c r="C70" s="720"/>
      <c r="D70" s="807"/>
    </row>
    <row r="71" spans="1:6" s="19" customFormat="1" ht="12" customHeight="1" thickBot="1" x14ac:dyDescent="0.25">
      <c r="A71" s="30" t="s">
        <v>149</v>
      </c>
      <c r="B71" s="28" t="s">
        <v>150</v>
      </c>
      <c r="C71" s="774">
        <f>SUM(C72:C73)</f>
        <v>50900000</v>
      </c>
      <c r="D71" s="464">
        <f>SUM(D72:D73)</f>
        <v>44489853</v>
      </c>
    </row>
    <row r="72" spans="1:6" s="19" customFormat="1" ht="12" customHeight="1" x14ac:dyDescent="0.2">
      <c r="A72" s="20" t="s">
        <v>151</v>
      </c>
      <c r="B72" s="21" t="s">
        <v>152</v>
      </c>
      <c r="C72" s="720">
        <v>50900000</v>
      </c>
      <c r="D72" s="809">
        <v>44489853</v>
      </c>
    </row>
    <row r="73" spans="1:6" s="19" customFormat="1" ht="12" customHeight="1" thickBot="1" x14ac:dyDescent="0.25">
      <c r="A73" s="26" t="s">
        <v>153</v>
      </c>
      <c r="B73" s="27" t="s">
        <v>154</v>
      </c>
      <c r="C73" s="720"/>
      <c r="D73" s="810"/>
    </row>
    <row r="74" spans="1:6" s="19" customFormat="1" ht="12" customHeight="1" thickBot="1" x14ac:dyDescent="0.25">
      <c r="A74" s="30" t="s">
        <v>155</v>
      </c>
      <c r="B74" s="28" t="s">
        <v>156</v>
      </c>
      <c r="C74" s="774">
        <f>SUM(C75:C77)</f>
        <v>0</v>
      </c>
      <c r="D74" s="666">
        <f>SUM(D75:D77)</f>
        <v>0</v>
      </c>
      <c r="E74" s="811"/>
      <c r="F74" s="811"/>
    </row>
    <row r="75" spans="1:6" s="19" customFormat="1" ht="12" customHeight="1" x14ac:dyDescent="0.2">
      <c r="A75" s="20" t="s">
        <v>157</v>
      </c>
      <c r="B75" s="21" t="s">
        <v>158</v>
      </c>
      <c r="C75" s="720"/>
      <c r="D75" s="809"/>
    </row>
    <row r="76" spans="1:6" s="19" customFormat="1" ht="12" customHeight="1" x14ac:dyDescent="0.2">
      <c r="A76" s="26" t="s">
        <v>159</v>
      </c>
      <c r="B76" s="27" t="s">
        <v>160</v>
      </c>
      <c r="C76" s="720"/>
      <c r="D76" s="803"/>
    </row>
    <row r="77" spans="1:6" s="19" customFormat="1" ht="12" customHeight="1" x14ac:dyDescent="0.2">
      <c r="A77" s="466" t="s">
        <v>161</v>
      </c>
      <c r="B77" s="465" t="s">
        <v>162</v>
      </c>
      <c r="C77" s="804"/>
      <c r="D77" s="803"/>
    </row>
    <row r="78" spans="1:6" s="19" customFormat="1" ht="12" customHeight="1" thickBot="1" x14ac:dyDescent="0.25">
      <c r="A78" s="827" t="s">
        <v>163</v>
      </c>
      <c r="B78" s="828" t="s">
        <v>164</v>
      </c>
      <c r="C78" s="747">
        <f>SUM(C79:C82)</f>
        <v>0</v>
      </c>
      <c r="D78" s="747">
        <f>SUM(D79:D82)</f>
        <v>0</v>
      </c>
    </row>
    <row r="79" spans="1:6" s="19" customFormat="1" ht="12" customHeight="1" x14ac:dyDescent="0.2">
      <c r="A79" s="32" t="s">
        <v>165</v>
      </c>
      <c r="B79" s="21" t="s">
        <v>166</v>
      </c>
      <c r="C79" s="780"/>
      <c r="D79" s="808"/>
    </row>
    <row r="80" spans="1:6" s="19" customFormat="1" ht="12" customHeight="1" x14ac:dyDescent="0.2">
      <c r="A80" s="33" t="s">
        <v>167</v>
      </c>
      <c r="B80" s="24" t="s">
        <v>168</v>
      </c>
      <c r="C80" s="720"/>
      <c r="D80" s="804"/>
    </row>
    <row r="81" spans="1:6" s="19" customFormat="1" ht="12" customHeight="1" x14ac:dyDescent="0.2">
      <c r="A81" s="33" t="s">
        <v>169</v>
      </c>
      <c r="B81" s="24" t="s">
        <v>170</v>
      </c>
      <c r="C81" s="720"/>
      <c r="D81" s="804"/>
    </row>
    <row r="82" spans="1:6" s="19" customFormat="1" ht="12" customHeight="1" thickBot="1" x14ac:dyDescent="0.25">
      <c r="A82" s="34" t="s">
        <v>171</v>
      </c>
      <c r="B82" s="27" t="s">
        <v>172</v>
      </c>
      <c r="C82" s="720"/>
      <c r="D82" s="807"/>
    </row>
    <row r="83" spans="1:6" s="19" customFormat="1" ht="13.5" customHeight="1" thickBot="1" x14ac:dyDescent="0.25">
      <c r="A83" s="30" t="s">
        <v>173</v>
      </c>
      <c r="B83" s="28" t="s">
        <v>174</v>
      </c>
      <c r="C83" s="781"/>
      <c r="D83" s="674"/>
    </row>
    <row r="84" spans="1:6" s="19" customFormat="1" ht="15.75" customHeight="1" thickBot="1" x14ac:dyDescent="0.25">
      <c r="A84" s="30" t="s">
        <v>175</v>
      </c>
      <c r="B84" s="35" t="s">
        <v>176</v>
      </c>
      <c r="C84" s="777">
        <f>+C62+C66+C71+C74+C78+C83</f>
        <v>50900000</v>
      </c>
      <c r="D84" s="723">
        <f>+D62+D66+D71+D74+D78+D83</f>
        <v>44489853</v>
      </c>
    </row>
    <row r="85" spans="1:6" s="19" customFormat="1" ht="16.5" customHeight="1" thickBot="1" x14ac:dyDescent="0.25">
      <c r="A85" s="36" t="s">
        <v>177</v>
      </c>
      <c r="B85" s="37" t="s">
        <v>178</v>
      </c>
      <c r="C85" s="723">
        <f>+C61+C84</f>
        <v>196214000</v>
      </c>
      <c r="D85" s="723">
        <f>+D61+D84</f>
        <v>314464540</v>
      </c>
    </row>
    <row r="86" spans="1:6" s="19" customFormat="1" ht="83.25" customHeight="1" x14ac:dyDescent="0.2">
      <c r="A86" s="38"/>
      <c r="B86" s="39"/>
      <c r="C86" s="40"/>
      <c r="D86" s="460"/>
    </row>
    <row r="87" spans="1:6" ht="16.5" customHeight="1" x14ac:dyDescent="0.25">
      <c r="A87" s="917" t="s">
        <v>179</v>
      </c>
      <c r="B87" s="917"/>
      <c r="C87" s="917"/>
      <c r="D87" s="461"/>
    </row>
    <row r="88" spans="1:6" s="42" customFormat="1" ht="16.5" customHeight="1" thickBot="1" x14ac:dyDescent="0.3">
      <c r="A88" s="919" t="s">
        <v>180</v>
      </c>
      <c r="B88" s="919"/>
      <c r="C88" s="41" t="s">
        <v>524</v>
      </c>
      <c r="D88" s="462"/>
      <c r="E88" s="825"/>
    </row>
    <row r="89" spans="1:6" ht="38.1" customHeight="1" thickBot="1" x14ac:dyDescent="0.3">
      <c r="A89" s="10" t="s">
        <v>17</v>
      </c>
      <c r="B89" s="452" t="s">
        <v>182</v>
      </c>
      <c r="C89" s="824" t="s">
        <v>527</v>
      </c>
      <c r="D89" s="727" t="s">
        <v>507</v>
      </c>
      <c r="E89" s="826"/>
      <c r="F89" s="43"/>
    </row>
    <row r="90" spans="1:6" s="15" customFormat="1" ht="12" customHeight="1" thickBot="1" x14ac:dyDescent="0.25">
      <c r="A90" s="44" t="s">
        <v>19</v>
      </c>
      <c r="B90" s="45" t="s">
        <v>20</v>
      </c>
      <c r="C90" s="823" t="s">
        <v>21</v>
      </c>
      <c r="D90" s="822" t="s">
        <v>231</v>
      </c>
    </row>
    <row r="91" spans="1:6" ht="12" customHeight="1" thickBot="1" x14ac:dyDescent="0.3">
      <c r="A91" s="46" t="s">
        <v>19</v>
      </c>
      <c r="B91" s="246" t="s">
        <v>183</v>
      </c>
      <c r="C91" s="782">
        <f>SUM(C92:C96)</f>
        <v>146062000</v>
      </c>
      <c r="D91" s="464">
        <f>SUM(D92:D96)</f>
        <v>148283520</v>
      </c>
      <c r="E91" s="317">
        <f>SUM(E92:E96)</f>
        <v>0</v>
      </c>
    </row>
    <row r="92" spans="1:6" ht="12" customHeight="1" x14ac:dyDescent="0.25">
      <c r="A92" s="47" t="s">
        <v>23</v>
      </c>
      <c r="B92" s="467" t="s">
        <v>184</v>
      </c>
      <c r="C92" s="713">
        <v>30237000</v>
      </c>
      <c r="D92" s="472">
        <v>30850642</v>
      </c>
    </row>
    <row r="93" spans="1:6" ht="12" customHeight="1" x14ac:dyDescent="0.25">
      <c r="A93" s="23" t="s">
        <v>25</v>
      </c>
      <c r="B93" s="468" t="s">
        <v>185</v>
      </c>
      <c r="C93" s="714">
        <v>6806000</v>
      </c>
      <c r="D93" s="471">
        <v>6806000</v>
      </c>
    </row>
    <row r="94" spans="1:6" ht="12" customHeight="1" x14ac:dyDescent="0.25">
      <c r="A94" s="23" t="s">
        <v>27</v>
      </c>
      <c r="B94" s="468" t="s">
        <v>186</v>
      </c>
      <c r="C94" s="776">
        <v>47136000</v>
      </c>
      <c r="D94" s="471">
        <v>48260662</v>
      </c>
    </row>
    <row r="95" spans="1:6" ht="12" customHeight="1" x14ac:dyDescent="0.25">
      <c r="A95" s="23" t="s">
        <v>29</v>
      </c>
      <c r="B95" s="469" t="s">
        <v>187</v>
      </c>
      <c r="C95" s="776">
        <v>2155000</v>
      </c>
      <c r="D95" s="471">
        <v>1327000</v>
      </c>
    </row>
    <row r="96" spans="1:6" ht="12" customHeight="1" x14ac:dyDescent="0.25">
      <c r="A96" s="23" t="s">
        <v>188</v>
      </c>
      <c r="B96" s="51" t="s">
        <v>189</v>
      </c>
      <c r="C96" s="776">
        <f>SUM(C99:C106)</f>
        <v>59728000</v>
      </c>
      <c r="D96" s="471">
        <f>SUM(D97:D106)</f>
        <v>61039216</v>
      </c>
    </row>
    <row r="97" spans="1:4" ht="12" customHeight="1" x14ac:dyDescent="0.25">
      <c r="A97" s="23" t="s">
        <v>33</v>
      </c>
      <c r="B97" s="49" t="s">
        <v>190</v>
      </c>
      <c r="C97" s="783"/>
      <c r="D97" s="471"/>
    </row>
    <row r="98" spans="1:4" ht="12" customHeight="1" x14ac:dyDescent="0.25">
      <c r="A98" s="23" t="s">
        <v>191</v>
      </c>
      <c r="B98" s="52" t="s">
        <v>192</v>
      </c>
      <c r="C98" s="783"/>
      <c r="D98" s="471"/>
    </row>
    <row r="99" spans="1:4" ht="12" customHeight="1" x14ac:dyDescent="0.25">
      <c r="A99" s="23" t="s">
        <v>193</v>
      </c>
      <c r="B99" s="53" t="s">
        <v>194</v>
      </c>
      <c r="C99" s="783">
        <v>13000</v>
      </c>
      <c r="D99" s="471">
        <v>13452</v>
      </c>
    </row>
    <row r="100" spans="1:4" ht="12" customHeight="1" x14ac:dyDescent="0.25">
      <c r="A100" s="23" t="s">
        <v>195</v>
      </c>
      <c r="B100" s="53" t="s">
        <v>196</v>
      </c>
      <c r="C100" s="783"/>
      <c r="D100" s="471"/>
    </row>
    <row r="101" spans="1:4" ht="12" customHeight="1" x14ac:dyDescent="0.25">
      <c r="A101" s="23" t="s">
        <v>197</v>
      </c>
      <c r="B101" s="52" t="s">
        <v>198</v>
      </c>
      <c r="C101" s="776">
        <v>58215000</v>
      </c>
      <c r="D101" s="471">
        <v>58630764</v>
      </c>
    </row>
    <row r="102" spans="1:4" ht="12" customHeight="1" x14ac:dyDescent="0.25">
      <c r="A102" s="23" t="s">
        <v>199</v>
      </c>
      <c r="B102" s="52" t="s">
        <v>200</v>
      </c>
      <c r="C102" s="776"/>
      <c r="D102" s="471"/>
    </row>
    <row r="103" spans="1:4" ht="12" customHeight="1" x14ac:dyDescent="0.25">
      <c r="A103" s="23" t="s">
        <v>201</v>
      </c>
      <c r="B103" s="53" t="s">
        <v>202</v>
      </c>
      <c r="C103" s="776"/>
      <c r="D103" s="471"/>
    </row>
    <row r="104" spans="1:4" ht="12" customHeight="1" x14ac:dyDescent="0.25">
      <c r="A104" s="54" t="s">
        <v>203</v>
      </c>
      <c r="B104" s="55" t="s">
        <v>204</v>
      </c>
      <c r="C104" s="776"/>
      <c r="D104" s="471"/>
    </row>
    <row r="105" spans="1:4" ht="12" customHeight="1" x14ac:dyDescent="0.25">
      <c r="A105" s="23" t="s">
        <v>205</v>
      </c>
      <c r="B105" s="55" t="s">
        <v>206</v>
      </c>
      <c r="C105" s="776"/>
      <c r="D105" s="471"/>
    </row>
    <row r="106" spans="1:4" ht="12" customHeight="1" thickBot="1" x14ac:dyDescent="0.3">
      <c r="A106" s="56" t="s">
        <v>207</v>
      </c>
      <c r="B106" s="57" t="s">
        <v>208</v>
      </c>
      <c r="C106" s="715">
        <v>1500000</v>
      </c>
      <c r="D106" s="476">
        <v>2395000</v>
      </c>
    </row>
    <row r="107" spans="1:4" ht="12" customHeight="1" thickBot="1" x14ac:dyDescent="0.3">
      <c r="A107" s="16" t="s">
        <v>20</v>
      </c>
      <c r="B107" s="59" t="s">
        <v>209</v>
      </c>
      <c r="C107" s="774">
        <f>+C108+C110+C112</f>
        <v>43324000</v>
      </c>
      <c r="D107" s="464">
        <f>+D108+D110+D112</f>
        <v>159353584</v>
      </c>
    </row>
    <row r="108" spans="1:4" ht="12" customHeight="1" x14ac:dyDescent="0.25">
      <c r="A108" s="20" t="s">
        <v>36</v>
      </c>
      <c r="B108" s="49" t="s">
        <v>210</v>
      </c>
      <c r="C108" s="775">
        <v>22664000</v>
      </c>
      <c r="D108" s="472">
        <v>138897584</v>
      </c>
    </row>
    <row r="109" spans="1:4" ht="12" customHeight="1" x14ac:dyDescent="0.25">
      <c r="A109" s="20" t="s">
        <v>38</v>
      </c>
      <c r="B109" s="60" t="s">
        <v>211</v>
      </c>
      <c r="C109" s="775"/>
      <c r="D109" s="471"/>
    </row>
    <row r="110" spans="1:4" ht="12" customHeight="1" x14ac:dyDescent="0.25">
      <c r="A110" s="20" t="s">
        <v>40</v>
      </c>
      <c r="B110" s="60" t="s">
        <v>212</v>
      </c>
      <c r="C110" s="714">
        <v>20660000</v>
      </c>
      <c r="D110" s="471">
        <v>20456000</v>
      </c>
    </row>
    <row r="111" spans="1:4" ht="12" customHeight="1" x14ac:dyDescent="0.25">
      <c r="A111" s="20" t="s">
        <v>42</v>
      </c>
      <c r="B111" s="60" t="s">
        <v>213</v>
      </c>
      <c r="C111" s="784"/>
      <c r="D111" s="471"/>
    </row>
    <row r="112" spans="1:4" ht="12" customHeight="1" x14ac:dyDescent="0.25">
      <c r="A112" s="20" t="s">
        <v>44</v>
      </c>
      <c r="B112" s="61" t="s">
        <v>214</v>
      </c>
      <c r="C112" s="784"/>
      <c r="D112" s="471"/>
    </row>
    <row r="113" spans="1:6" ht="12" customHeight="1" x14ac:dyDescent="0.25">
      <c r="A113" s="20" t="s">
        <v>46</v>
      </c>
      <c r="B113" s="62" t="s">
        <v>215</v>
      </c>
      <c r="C113" s="784"/>
      <c r="D113" s="471"/>
    </row>
    <row r="114" spans="1:6" ht="12" customHeight="1" x14ac:dyDescent="0.25">
      <c r="A114" s="20" t="s">
        <v>216</v>
      </c>
      <c r="B114" s="63" t="s">
        <v>217</v>
      </c>
      <c r="C114" s="784"/>
      <c r="D114" s="471"/>
    </row>
    <row r="115" spans="1:6" x14ac:dyDescent="0.25">
      <c r="A115" s="20" t="s">
        <v>218</v>
      </c>
      <c r="B115" s="53" t="s">
        <v>196</v>
      </c>
      <c r="C115" s="784"/>
      <c r="D115" s="471"/>
    </row>
    <row r="116" spans="1:6" ht="12" customHeight="1" x14ac:dyDescent="0.25">
      <c r="A116" s="20" t="s">
        <v>219</v>
      </c>
      <c r="B116" s="53" t="s">
        <v>220</v>
      </c>
      <c r="C116" s="784"/>
      <c r="D116" s="471"/>
    </row>
    <row r="117" spans="1:6" ht="12" customHeight="1" x14ac:dyDescent="0.25">
      <c r="A117" s="20" t="s">
        <v>221</v>
      </c>
      <c r="B117" s="53" t="s">
        <v>222</v>
      </c>
      <c r="C117" s="784"/>
      <c r="D117" s="471"/>
    </row>
    <row r="118" spans="1:6" ht="12" customHeight="1" x14ac:dyDescent="0.25">
      <c r="A118" s="20" t="s">
        <v>223</v>
      </c>
      <c r="B118" s="53" t="s">
        <v>202</v>
      </c>
      <c r="C118" s="784"/>
      <c r="D118" s="471"/>
    </row>
    <row r="119" spans="1:6" ht="12" customHeight="1" x14ac:dyDescent="0.25">
      <c r="A119" s="20" t="s">
        <v>224</v>
      </c>
      <c r="B119" s="53" t="s">
        <v>225</v>
      </c>
      <c r="C119" s="784"/>
      <c r="D119" s="471"/>
    </row>
    <row r="120" spans="1:6" ht="16.5" thickBot="1" x14ac:dyDescent="0.3">
      <c r="A120" s="54" t="s">
        <v>226</v>
      </c>
      <c r="B120" s="53" t="s">
        <v>227</v>
      </c>
      <c r="C120" s="785"/>
      <c r="D120" s="476"/>
    </row>
    <row r="121" spans="1:6" ht="12" customHeight="1" thickBot="1" x14ac:dyDescent="0.3">
      <c r="A121" s="16" t="s">
        <v>21</v>
      </c>
      <c r="B121" s="17" t="s">
        <v>228</v>
      </c>
      <c r="C121" s="774">
        <f>+C122+C123</f>
        <v>4138000</v>
      </c>
      <c r="D121" s="464">
        <f>+D122+D123</f>
        <v>4138000</v>
      </c>
      <c r="E121" s="816"/>
      <c r="F121" s="816"/>
    </row>
    <row r="122" spans="1:6" ht="12" customHeight="1" x14ac:dyDescent="0.25">
      <c r="A122" s="20" t="s">
        <v>49</v>
      </c>
      <c r="B122" s="64" t="s">
        <v>229</v>
      </c>
      <c r="C122" s="775">
        <v>4138000</v>
      </c>
      <c r="D122" s="472">
        <v>4138000</v>
      </c>
    </row>
    <row r="123" spans="1:6" ht="12" customHeight="1" thickBot="1" x14ac:dyDescent="0.3">
      <c r="A123" s="26" t="s">
        <v>51</v>
      </c>
      <c r="B123" s="60" t="s">
        <v>230</v>
      </c>
      <c r="C123" s="783"/>
      <c r="D123" s="476"/>
    </row>
    <row r="124" spans="1:6" ht="12" customHeight="1" thickBot="1" x14ac:dyDescent="0.3">
      <c r="A124" s="16" t="s">
        <v>231</v>
      </c>
      <c r="B124" s="17" t="s">
        <v>232</v>
      </c>
      <c r="C124" s="774">
        <f>+C91+C107+C121</f>
        <v>193524000</v>
      </c>
      <c r="D124" s="464">
        <f>+D91+D107+D121</f>
        <v>311775104</v>
      </c>
    </row>
    <row r="125" spans="1:6" ht="12" customHeight="1" thickBot="1" x14ac:dyDescent="0.3">
      <c r="A125" s="16" t="s">
        <v>75</v>
      </c>
      <c r="B125" s="17" t="s">
        <v>233</v>
      </c>
      <c r="C125" s="786">
        <f>+C126+C127+C128</f>
        <v>0</v>
      </c>
      <c r="D125" s="680">
        <f>+D126+D127+D128</f>
        <v>0</v>
      </c>
    </row>
    <row r="126" spans="1:6" ht="12" customHeight="1" x14ac:dyDescent="0.25">
      <c r="A126" s="20" t="s">
        <v>77</v>
      </c>
      <c r="B126" s="64" t="s">
        <v>234</v>
      </c>
      <c r="C126" s="787"/>
      <c r="D126" s="471"/>
    </row>
    <row r="127" spans="1:6" ht="12" customHeight="1" x14ac:dyDescent="0.25">
      <c r="A127" s="20" t="s">
        <v>79</v>
      </c>
      <c r="B127" s="64" t="s">
        <v>235</v>
      </c>
      <c r="C127" s="787"/>
      <c r="D127" s="471"/>
    </row>
    <row r="128" spans="1:6" ht="12" customHeight="1" thickBot="1" x14ac:dyDescent="0.3">
      <c r="A128" s="54" t="s">
        <v>81</v>
      </c>
      <c r="B128" s="65" t="s">
        <v>236</v>
      </c>
      <c r="C128" s="787"/>
      <c r="D128" s="476"/>
    </row>
    <row r="129" spans="1:8" ht="12" customHeight="1" thickBot="1" x14ac:dyDescent="0.3">
      <c r="A129" s="16" t="s">
        <v>97</v>
      </c>
      <c r="B129" s="17" t="s">
        <v>237</v>
      </c>
      <c r="C129" s="786">
        <f>+C130+C131+C132+C133</f>
        <v>0</v>
      </c>
      <c r="D129" s="464">
        <f>+D130+D131+D132+D133</f>
        <v>0</v>
      </c>
      <c r="E129" s="816"/>
    </row>
    <row r="130" spans="1:8" ht="12" customHeight="1" x14ac:dyDescent="0.25">
      <c r="A130" s="20" t="s">
        <v>99</v>
      </c>
      <c r="B130" s="64" t="s">
        <v>238</v>
      </c>
      <c r="C130" s="787"/>
      <c r="D130" s="472"/>
    </row>
    <row r="131" spans="1:8" ht="12" customHeight="1" x14ac:dyDescent="0.25">
      <c r="A131" s="20" t="s">
        <v>101</v>
      </c>
      <c r="B131" s="64" t="s">
        <v>239</v>
      </c>
      <c r="C131" s="787"/>
      <c r="D131" s="471"/>
    </row>
    <row r="132" spans="1:8" ht="12" customHeight="1" x14ac:dyDescent="0.25">
      <c r="A132" s="20" t="s">
        <v>103</v>
      </c>
      <c r="B132" s="64" t="s">
        <v>240</v>
      </c>
      <c r="C132" s="787"/>
      <c r="D132" s="471"/>
    </row>
    <row r="133" spans="1:8" ht="12" customHeight="1" thickBot="1" x14ac:dyDescent="0.3">
      <c r="A133" s="54" t="s">
        <v>105</v>
      </c>
      <c r="B133" s="65" t="s">
        <v>241</v>
      </c>
      <c r="C133" s="787"/>
      <c r="D133" s="476"/>
    </row>
    <row r="134" spans="1:8" ht="12" customHeight="1" thickBot="1" x14ac:dyDescent="0.3">
      <c r="A134" s="16" t="s">
        <v>242</v>
      </c>
      <c r="B134" s="17" t="s">
        <v>243</v>
      </c>
      <c r="C134" s="777">
        <f>+C135+C136+C137+C138</f>
        <v>2690000</v>
      </c>
      <c r="D134" s="723">
        <f>+D135+D136+D137+D138</f>
        <v>2689436</v>
      </c>
    </row>
    <row r="135" spans="1:8" ht="12" customHeight="1" x14ac:dyDescent="0.25">
      <c r="A135" s="20" t="s">
        <v>111</v>
      </c>
      <c r="B135" s="64" t="s">
        <v>244</v>
      </c>
      <c r="C135" s="787"/>
      <c r="D135" s="472"/>
    </row>
    <row r="136" spans="1:8" ht="12" customHeight="1" x14ac:dyDescent="0.25">
      <c r="A136" s="20" t="s">
        <v>113</v>
      </c>
      <c r="B136" s="64" t="s">
        <v>245</v>
      </c>
      <c r="C136" s="784">
        <v>2690000</v>
      </c>
      <c r="D136" s="471">
        <v>2689436</v>
      </c>
    </row>
    <row r="137" spans="1:8" ht="12" customHeight="1" x14ac:dyDescent="0.25">
      <c r="A137" s="20" t="s">
        <v>115</v>
      </c>
      <c r="B137" s="64" t="s">
        <v>246</v>
      </c>
      <c r="C137" s="787"/>
      <c r="D137" s="471"/>
    </row>
    <row r="138" spans="1:8" ht="12" customHeight="1" thickBot="1" x14ac:dyDescent="0.3">
      <c r="A138" s="54" t="s">
        <v>117</v>
      </c>
      <c r="B138" s="65" t="s">
        <v>247</v>
      </c>
      <c r="C138" s="787"/>
      <c r="D138" s="476"/>
    </row>
    <row r="139" spans="1:8" ht="12" customHeight="1" thickBot="1" x14ac:dyDescent="0.3">
      <c r="A139" s="16" t="s">
        <v>119</v>
      </c>
      <c r="B139" s="17" t="s">
        <v>248</v>
      </c>
      <c r="C139" s="788">
        <f>+C140+C141+C142+C143</f>
        <v>0</v>
      </c>
      <c r="D139" s="645">
        <f>+D140+D141+D142+D143</f>
        <v>0</v>
      </c>
      <c r="E139" s="816"/>
      <c r="F139" s="816"/>
    </row>
    <row r="140" spans="1:8" ht="12" customHeight="1" x14ac:dyDescent="0.25">
      <c r="A140" s="20" t="s">
        <v>121</v>
      </c>
      <c r="B140" s="64" t="s">
        <v>249</v>
      </c>
      <c r="C140" s="787"/>
      <c r="D140" s="472"/>
    </row>
    <row r="141" spans="1:8" ht="12" customHeight="1" x14ac:dyDescent="0.25">
      <c r="A141" s="20" t="s">
        <v>123</v>
      </c>
      <c r="B141" s="64" t="s">
        <v>250</v>
      </c>
      <c r="C141" s="787"/>
      <c r="D141" s="471"/>
    </row>
    <row r="142" spans="1:8" ht="12" customHeight="1" x14ac:dyDescent="0.25">
      <c r="A142" s="20" t="s">
        <v>125</v>
      </c>
      <c r="B142" s="64" t="s">
        <v>251</v>
      </c>
      <c r="C142" s="787"/>
      <c r="D142" s="471"/>
    </row>
    <row r="143" spans="1:8" ht="12" customHeight="1" thickBot="1" x14ac:dyDescent="0.3">
      <c r="A143" s="20" t="s">
        <v>127</v>
      </c>
      <c r="B143" s="64" t="s">
        <v>252</v>
      </c>
      <c r="C143" s="787"/>
      <c r="D143" s="476"/>
    </row>
    <row r="144" spans="1:8" ht="15" customHeight="1" thickBot="1" x14ac:dyDescent="0.3">
      <c r="A144" s="16" t="s">
        <v>129</v>
      </c>
      <c r="B144" s="17" t="s">
        <v>253</v>
      </c>
      <c r="C144" s="814">
        <f>+C125+C129+C134+C139</f>
        <v>2690000</v>
      </c>
      <c r="D144" s="813">
        <f>+D125+D129+D134+D139</f>
        <v>2689436</v>
      </c>
      <c r="E144" s="815"/>
      <c r="F144" s="68"/>
      <c r="G144" s="68"/>
      <c r="H144" s="68"/>
    </row>
    <row r="145" spans="1:4" s="19" customFormat="1" ht="12.95" customHeight="1" thickBot="1" x14ac:dyDescent="0.25">
      <c r="A145" s="69" t="s">
        <v>254</v>
      </c>
      <c r="B145" s="70" t="s">
        <v>255</v>
      </c>
      <c r="C145" s="789">
        <f>+C124+C144</f>
        <v>196214000</v>
      </c>
      <c r="D145" s="812">
        <f>+D124+D144</f>
        <v>314464540</v>
      </c>
    </row>
    <row r="146" spans="1:4" ht="7.5" customHeight="1" x14ac:dyDescent="0.25">
      <c r="D146" s="463"/>
    </row>
    <row r="147" spans="1:4" x14ac:dyDescent="0.25">
      <c r="A147" s="920" t="s">
        <v>256</v>
      </c>
      <c r="B147" s="920"/>
      <c r="C147" s="920"/>
      <c r="D147" s="463"/>
    </row>
    <row r="148" spans="1:4" ht="15" customHeight="1" thickBot="1" x14ac:dyDescent="0.3">
      <c r="A148" s="921" t="s">
        <v>257</v>
      </c>
      <c r="B148" s="918"/>
      <c r="C148" s="9" t="s">
        <v>181</v>
      </c>
      <c r="D148" s="463"/>
    </row>
    <row r="149" spans="1:4" ht="13.5" customHeight="1" thickBot="1" x14ac:dyDescent="0.3">
      <c r="A149" s="475">
        <v>1</v>
      </c>
      <c r="B149" s="474" t="s">
        <v>258</v>
      </c>
      <c r="C149" s="473">
        <f>+C61-C124</f>
        <v>-48210000</v>
      </c>
      <c r="D149" s="473">
        <f>+D61-D124</f>
        <v>-41800417</v>
      </c>
    </row>
    <row r="150" spans="1:4" ht="27.75" customHeight="1" thickBot="1" x14ac:dyDescent="0.3">
      <c r="A150" s="475" t="s">
        <v>20</v>
      </c>
      <c r="B150" s="474" t="s">
        <v>259</v>
      </c>
      <c r="C150" s="473">
        <f>+C84-C144</f>
        <v>48210000</v>
      </c>
      <c r="D150" s="473">
        <f>+D84-D144</f>
        <v>41800417</v>
      </c>
    </row>
  </sheetData>
  <sheetProtection selectLockedCells="1" selectUnlockedCells="1"/>
  <mergeCells count="7">
    <mergeCell ref="A148:B148"/>
    <mergeCell ref="C3:D3"/>
    <mergeCell ref="A2:C2"/>
    <mergeCell ref="A3:B3"/>
    <mergeCell ref="A87:C87"/>
    <mergeCell ref="A88:B88"/>
    <mergeCell ref="A147:C147"/>
  </mergeCells>
  <printOptions horizontalCentered="1"/>
  <pageMargins left="0.78749999999999998" right="0.78749999999999998" top="1.4430555555555555" bottom="0.86597222222222225" header="0.78749999999999998" footer="0.51180555555555551"/>
  <pageSetup paperSize="9" scale="71" firstPageNumber="0" orientation="portrait" horizontalDpi="300" verticalDpi="300" r:id="rId1"/>
  <headerFooter alignWithMargins="0">
    <oddHeader>&amp;C&amp;"Times New Roman CE,Félkövér"&amp;12Tényő Község Önkormányzat
2017. ÉVI KÖLTSÉGVETÉSÉNEK ÖSSZEVONT MÉRLEGE&amp;R&amp;"Times New Roman CE,Félkövér dőlt"&amp;11 1.1. melléklet a 14/2017 (VIII.22.) önkormányzati rendelethez</oddHeader>
  </headerFooter>
  <rowBreaks count="1" manualBreakCount="1">
    <brk id="8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O57"/>
  <sheetViews>
    <sheetView view="pageLayout" topLeftCell="A43" zoomScale="92" zoomScaleNormal="100" zoomScalePageLayoutView="92" workbookViewId="0">
      <selection activeCell="N57" sqref="N57"/>
    </sheetView>
  </sheetViews>
  <sheetFormatPr defaultRowHeight="15.75" x14ac:dyDescent="0.25"/>
  <cols>
    <col min="1" max="1" width="4.83203125" style="401" customWidth="1"/>
    <col min="2" max="2" width="25.5" style="402" customWidth="1"/>
    <col min="3" max="3" width="10.1640625" style="402" bestFit="1" customWidth="1"/>
    <col min="4" max="4" width="10.83203125" style="402" bestFit="1" customWidth="1"/>
    <col min="5" max="6" width="10.1640625" style="402" bestFit="1" customWidth="1"/>
    <col min="7" max="7" width="11" style="402" customWidth="1"/>
    <col min="8" max="8" width="11.1640625" style="402" bestFit="1" customWidth="1"/>
    <col min="9" max="11" width="10.1640625" style="402" bestFit="1" customWidth="1"/>
    <col min="12" max="12" width="11.1640625" style="402" bestFit="1" customWidth="1"/>
    <col min="13" max="14" width="10.1640625" style="402" customWidth="1"/>
    <col min="15" max="15" width="12.6640625" style="401" customWidth="1"/>
    <col min="16" max="16384" width="9.33203125" style="402"/>
  </cols>
  <sheetData>
    <row r="1" spans="1:15" ht="31.5" customHeight="1" x14ac:dyDescent="0.25">
      <c r="A1" s="982" t="s">
        <v>580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  <c r="N1" s="982"/>
      <c r="O1" s="982"/>
    </row>
    <row r="2" spans="1:15" ht="16.5" thickBot="1" x14ac:dyDescent="0.3">
      <c r="N2" s="986" t="s">
        <v>525</v>
      </c>
      <c r="O2" s="986"/>
    </row>
    <row r="3" spans="1:15" s="401" customFormat="1" ht="34.5" customHeight="1" thickBot="1" x14ac:dyDescent="0.3">
      <c r="A3" s="403" t="s">
        <v>348</v>
      </c>
      <c r="B3" s="404" t="s">
        <v>263</v>
      </c>
      <c r="C3" s="404" t="s">
        <v>465</v>
      </c>
      <c r="D3" s="404" t="s">
        <v>466</v>
      </c>
      <c r="E3" s="404" t="s">
        <v>467</v>
      </c>
      <c r="F3" s="404" t="s">
        <v>468</v>
      </c>
      <c r="G3" s="404" t="s">
        <v>469</v>
      </c>
      <c r="H3" s="404" t="s">
        <v>470</v>
      </c>
      <c r="I3" s="404" t="s">
        <v>471</v>
      </c>
      <c r="J3" s="404" t="s">
        <v>472</v>
      </c>
      <c r="K3" s="404" t="s">
        <v>473</v>
      </c>
      <c r="L3" s="404" t="s">
        <v>474</v>
      </c>
      <c r="M3" s="404" t="s">
        <v>475</v>
      </c>
      <c r="N3" s="404" t="s">
        <v>476</v>
      </c>
      <c r="O3" s="405" t="s">
        <v>424</v>
      </c>
    </row>
    <row r="4" spans="1:15" s="407" customFormat="1" ht="15" customHeight="1" thickBot="1" x14ac:dyDescent="0.25">
      <c r="A4" s="406" t="s">
        <v>19</v>
      </c>
      <c r="B4" s="983" t="s">
        <v>261</v>
      </c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3"/>
    </row>
    <row r="5" spans="1:15" s="407" customFormat="1" ht="22.5" x14ac:dyDescent="0.2">
      <c r="A5" s="408" t="s">
        <v>20</v>
      </c>
      <c r="B5" s="549" t="s">
        <v>264</v>
      </c>
      <c r="C5" s="550">
        <v>5531000</v>
      </c>
      <c r="D5" s="550">
        <v>2659000</v>
      </c>
      <c r="E5" s="550">
        <v>5760000</v>
      </c>
      <c r="F5" s="550">
        <v>5727000</v>
      </c>
      <c r="G5" s="550">
        <v>5816000</v>
      </c>
      <c r="H5" s="550">
        <v>5860000</v>
      </c>
      <c r="I5" s="550">
        <v>5830000</v>
      </c>
      <c r="J5" s="550">
        <v>5820000</v>
      </c>
      <c r="K5" s="550">
        <v>5710000</v>
      </c>
      <c r="L5" s="550">
        <v>5220000</v>
      </c>
      <c r="M5" s="550">
        <v>5375000</v>
      </c>
      <c r="N5" s="550">
        <v>7745278</v>
      </c>
      <c r="O5" s="551">
        <f t="shared" ref="O5:O13" si="0">SUM(C5:N5)</f>
        <v>67053278</v>
      </c>
    </row>
    <row r="6" spans="1:15" s="411" customFormat="1" ht="22.5" x14ac:dyDescent="0.2">
      <c r="A6" s="409" t="s">
        <v>21</v>
      </c>
      <c r="B6" s="552" t="s">
        <v>477</v>
      </c>
      <c r="C6" s="550">
        <v>1871000</v>
      </c>
      <c r="D6" s="550">
        <v>1231100</v>
      </c>
      <c r="E6" s="550">
        <v>1371000</v>
      </c>
      <c r="F6" s="550">
        <v>1371000</v>
      </c>
      <c r="G6" s="550">
        <v>1371000</v>
      </c>
      <c r="H6" s="550">
        <v>1371000</v>
      </c>
      <c r="I6" s="550">
        <v>1371000</v>
      </c>
      <c r="J6" s="550">
        <v>1671000</v>
      </c>
      <c r="K6" s="550">
        <v>1371000</v>
      </c>
      <c r="L6" s="550">
        <v>1371000</v>
      </c>
      <c r="M6" s="550">
        <v>1470000</v>
      </c>
      <c r="N6" s="550">
        <v>1466000</v>
      </c>
      <c r="O6" s="553">
        <f t="shared" si="0"/>
        <v>17306100</v>
      </c>
    </row>
    <row r="7" spans="1:15" s="411" customFormat="1" ht="22.5" x14ac:dyDescent="0.2">
      <c r="A7" s="409" t="s">
        <v>231</v>
      </c>
      <c r="B7" s="412" t="s">
        <v>478</v>
      </c>
      <c r="C7" s="554"/>
      <c r="D7" s="554"/>
      <c r="E7" s="554"/>
      <c r="F7" s="554">
        <v>9999000</v>
      </c>
      <c r="G7" s="554"/>
      <c r="H7" s="554"/>
      <c r="I7" s="554"/>
      <c r="J7" s="554"/>
      <c r="K7" s="554"/>
      <c r="L7" s="554"/>
      <c r="M7" s="554"/>
      <c r="N7" s="554"/>
      <c r="O7" s="555">
        <f t="shared" si="0"/>
        <v>9999000</v>
      </c>
    </row>
    <row r="8" spans="1:15" s="411" customFormat="1" ht="14.1" customHeight="1" x14ac:dyDescent="0.2">
      <c r="A8" s="409" t="s">
        <v>75</v>
      </c>
      <c r="B8" s="410" t="s">
        <v>269</v>
      </c>
      <c r="C8" s="550">
        <v>1100722</v>
      </c>
      <c r="D8" s="550">
        <v>1105000</v>
      </c>
      <c r="E8" s="550">
        <v>7700000</v>
      </c>
      <c r="F8" s="550">
        <v>5600000</v>
      </c>
      <c r="G8" s="550">
        <v>950000</v>
      </c>
      <c r="H8" s="550">
        <v>1102000</v>
      </c>
      <c r="I8" s="550">
        <v>1800000</v>
      </c>
      <c r="J8" s="550">
        <v>1960000</v>
      </c>
      <c r="K8" s="550">
        <v>7500000</v>
      </c>
      <c r="L8" s="550">
        <v>4100000</v>
      </c>
      <c r="M8" s="550">
        <v>3400000</v>
      </c>
      <c r="N8" s="550">
        <v>1188000</v>
      </c>
      <c r="O8" s="553">
        <f t="shared" si="0"/>
        <v>37505722</v>
      </c>
    </row>
    <row r="9" spans="1:15" s="411" customFormat="1" ht="14.1" customHeight="1" x14ac:dyDescent="0.2">
      <c r="A9" s="409" t="s">
        <v>97</v>
      </c>
      <c r="B9" s="410" t="s">
        <v>479</v>
      </c>
      <c r="C9" s="550">
        <v>1130000</v>
      </c>
      <c r="D9" s="550">
        <v>1160000</v>
      </c>
      <c r="E9" s="550">
        <v>1230000</v>
      </c>
      <c r="F9" s="550">
        <v>1106000</v>
      </c>
      <c r="G9" s="550">
        <v>1905000</v>
      </c>
      <c r="H9" s="550">
        <v>1200000</v>
      </c>
      <c r="I9" s="550">
        <v>990000</v>
      </c>
      <c r="J9" s="550">
        <v>1150000</v>
      </c>
      <c r="K9" s="550">
        <v>1032000</v>
      </c>
      <c r="L9" s="550">
        <v>999000</v>
      </c>
      <c r="M9" s="550">
        <v>1089000</v>
      </c>
      <c r="N9" s="550">
        <v>458900</v>
      </c>
      <c r="O9" s="553">
        <f t="shared" si="0"/>
        <v>13449900</v>
      </c>
    </row>
    <row r="10" spans="1:15" s="411" customFormat="1" ht="14.1" customHeight="1" x14ac:dyDescent="0.2">
      <c r="A10" s="409" t="s">
        <v>242</v>
      </c>
      <c r="B10" s="410" t="s">
        <v>317</v>
      </c>
      <c r="C10" s="550"/>
      <c r="D10" s="550"/>
      <c r="E10" s="550"/>
      <c r="F10" s="550"/>
      <c r="G10" s="550"/>
      <c r="H10" s="550"/>
      <c r="I10" s="550"/>
      <c r="J10" s="550"/>
      <c r="K10" s="550"/>
      <c r="L10" s="550"/>
      <c r="M10" s="550"/>
      <c r="N10" s="550"/>
      <c r="O10" s="553">
        <f t="shared" si="0"/>
        <v>0</v>
      </c>
    </row>
    <row r="11" spans="1:15" s="411" customFormat="1" ht="14.1" customHeight="1" x14ac:dyDescent="0.2">
      <c r="A11" s="409" t="s">
        <v>119</v>
      </c>
      <c r="B11" s="410" t="s">
        <v>270</v>
      </c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3">
        <f t="shared" si="0"/>
        <v>0</v>
      </c>
    </row>
    <row r="12" spans="1:15" s="411" customFormat="1" x14ac:dyDescent="0.2">
      <c r="A12" s="409" t="s">
        <v>129</v>
      </c>
      <c r="B12" s="410" t="s">
        <v>480</v>
      </c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3"/>
    </row>
    <row r="13" spans="1:15" s="411" customFormat="1" ht="14.1" customHeight="1" thickBot="1" x14ac:dyDescent="0.25">
      <c r="A13" s="409" t="s">
        <v>254</v>
      </c>
      <c r="B13" s="410" t="s">
        <v>481</v>
      </c>
      <c r="C13" s="550"/>
      <c r="D13" s="550"/>
      <c r="E13" s="550">
        <v>50900000</v>
      </c>
      <c r="F13" s="550"/>
      <c r="G13" s="550"/>
      <c r="H13" s="550"/>
      <c r="I13" s="550"/>
      <c r="J13" s="550"/>
      <c r="K13" s="550"/>
      <c r="L13" s="550"/>
      <c r="M13" s="550"/>
      <c r="N13" s="550"/>
      <c r="O13" s="553">
        <f t="shared" si="0"/>
        <v>50900000</v>
      </c>
    </row>
    <row r="14" spans="1:15" s="407" customFormat="1" ht="15.95" customHeight="1" thickBot="1" x14ac:dyDescent="0.25">
      <c r="A14" s="406" t="s">
        <v>273</v>
      </c>
      <c r="B14" s="414" t="s">
        <v>482</v>
      </c>
      <c r="C14" s="556">
        <f t="shared" ref="C14:N14" si="1">SUM(C5:C13)</f>
        <v>9632722</v>
      </c>
      <c r="D14" s="556">
        <f t="shared" si="1"/>
        <v>6155100</v>
      </c>
      <c r="E14" s="556">
        <f t="shared" si="1"/>
        <v>66961000</v>
      </c>
      <c r="F14" s="556">
        <f t="shared" si="1"/>
        <v>23803000</v>
      </c>
      <c r="G14" s="556">
        <f t="shared" si="1"/>
        <v>10042000</v>
      </c>
      <c r="H14" s="556">
        <f t="shared" si="1"/>
        <v>9533000</v>
      </c>
      <c r="I14" s="556">
        <f t="shared" si="1"/>
        <v>9991000</v>
      </c>
      <c r="J14" s="556">
        <f t="shared" si="1"/>
        <v>10601000</v>
      </c>
      <c r="K14" s="556">
        <f t="shared" si="1"/>
        <v>15613000</v>
      </c>
      <c r="L14" s="556">
        <f t="shared" si="1"/>
        <v>11690000</v>
      </c>
      <c r="M14" s="556">
        <f t="shared" si="1"/>
        <v>11334000</v>
      </c>
      <c r="N14" s="556">
        <f t="shared" si="1"/>
        <v>10858178</v>
      </c>
      <c r="O14" s="557">
        <f>SUM(C14:N14)</f>
        <v>196214000</v>
      </c>
    </row>
    <row r="15" spans="1:15" s="407" customFormat="1" ht="15" customHeight="1" thickBot="1" x14ac:dyDescent="0.25">
      <c r="A15" s="406" t="s">
        <v>274</v>
      </c>
      <c r="B15" s="983" t="s">
        <v>262</v>
      </c>
      <c r="C15" s="983"/>
      <c r="D15" s="983"/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</row>
    <row r="16" spans="1:15" s="411" customFormat="1" ht="14.1" customHeight="1" x14ac:dyDescent="0.2">
      <c r="A16" s="417" t="s">
        <v>275</v>
      </c>
      <c r="B16" s="412" t="s">
        <v>265</v>
      </c>
      <c r="C16" s="554">
        <v>2342000</v>
      </c>
      <c r="D16" s="554">
        <v>2467000</v>
      </c>
      <c r="E16" s="554">
        <v>2434000</v>
      </c>
      <c r="F16" s="554">
        <v>2562000</v>
      </c>
      <c r="G16" s="554">
        <v>2479000</v>
      </c>
      <c r="H16" s="554">
        <v>2425000</v>
      </c>
      <c r="I16" s="554">
        <v>2425000</v>
      </c>
      <c r="J16" s="554">
        <v>2508000</v>
      </c>
      <c r="K16" s="554">
        <v>2578000</v>
      </c>
      <c r="L16" s="554">
        <v>2864000</v>
      </c>
      <c r="M16" s="554">
        <v>2473000</v>
      </c>
      <c r="N16" s="554">
        <v>2680000</v>
      </c>
      <c r="O16" s="555">
        <f t="shared" ref="O16:O24" si="2">SUM(C16:N16)</f>
        <v>30237000</v>
      </c>
    </row>
    <row r="17" spans="1:15" s="411" customFormat="1" ht="27" customHeight="1" x14ac:dyDescent="0.2">
      <c r="A17" s="409" t="s">
        <v>278</v>
      </c>
      <c r="B17" s="410" t="s">
        <v>185</v>
      </c>
      <c r="C17" s="550">
        <v>479000</v>
      </c>
      <c r="D17" s="550">
        <v>578000</v>
      </c>
      <c r="E17" s="550">
        <v>578000</v>
      </c>
      <c r="F17" s="550">
        <v>587000</v>
      </c>
      <c r="G17" s="550">
        <v>578000</v>
      </c>
      <c r="H17" s="550">
        <v>578000</v>
      </c>
      <c r="I17" s="550">
        <v>578000</v>
      </c>
      <c r="J17" s="550">
        <v>578000</v>
      </c>
      <c r="K17" s="550">
        <v>578000</v>
      </c>
      <c r="L17" s="550">
        <v>579000</v>
      </c>
      <c r="M17" s="550">
        <v>578000</v>
      </c>
      <c r="N17" s="550">
        <v>537000</v>
      </c>
      <c r="O17" s="553">
        <f t="shared" si="2"/>
        <v>6806000</v>
      </c>
    </row>
    <row r="18" spans="1:15" s="411" customFormat="1" ht="14.1" customHeight="1" x14ac:dyDescent="0.2">
      <c r="A18" s="409" t="s">
        <v>281</v>
      </c>
      <c r="B18" s="410" t="s">
        <v>186</v>
      </c>
      <c r="C18" s="550">
        <v>3726000</v>
      </c>
      <c r="D18" s="550">
        <v>3526000</v>
      </c>
      <c r="E18" s="550">
        <v>3465000</v>
      </c>
      <c r="F18" s="550">
        <v>3576000</v>
      </c>
      <c r="G18" s="550">
        <v>3771000</v>
      </c>
      <c r="H18" s="550">
        <v>3471000</v>
      </c>
      <c r="I18" s="550">
        <v>4608000</v>
      </c>
      <c r="J18" s="550">
        <v>4439000</v>
      </c>
      <c r="K18" s="550">
        <v>4345000</v>
      </c>
      <c r="L18" s="550">
        <v>4398000</v>
      </c>
      <c r="M18" s="550">
        <v>3918000</v>
      </c>
      <c r="N18" s="550">
        <v>3893000</v>
      </c>
      <c r="O18" s="553">
        <f t="shared" si="2"/>
        <v>47136000</v>
      </c>
    </row>
    <row r="19" spans="1:15" s="411" customFormat="1" ht="14.1" customHeight="1" x14ac:dyDescent="0.2">
      <c r="A19" s="409" t="s">
        <v>284</v>
      </c>
      <c r="B19" s="410" t="s">
        <v>187</v>
      </c>
      <c r="C19" s="550">
        <v>100000</v>
      </c>
      <c r="D19" s="550">
        <v>197000</v>
      </c>
      <c r="E19" s="550">
        <v>187000</v>
      </c>
      <c r="F19" s="550">
        <v>378000</v>
      </c>
      <c r="G19" s="550">
        <v>145000</v>
      </c>
      <c r="H19" s="550">
        <v>175000</v>
      </c>
      <c r="I19" s="550">
        <v>125000</v>
      </c>
      <c r="J19" s="550">
        <v>216000</v>
      </c>
      <c r="K19" s="550">
        <v>111000</v>
      </c>
      <c r="L19" s="550">
        <v>145000</v>
      </c>
      <c r="M19" s="550">
        <v>198000</v>
      </c>
      <c r="N19" s="550">
        <v>178000</v>
      </c>
      <c r="O19" s="553">
        <f t="shared" si="2"/>
        <v>2155000</v>
      </c>
    </row>
    <row r="20" spans="1:15" s="411" customFormat="1" ht="14.1" customHeight="1" x14ac:dyDescent="0.2">
      <c r="A20" s="409" t="s">
        <v>287</v>
      </c>
      <c r="B20" s="410" t="s">
        <v>483</v>
      </c>
      <c r="C20" s="550">
        <v>5185000</v>
      </c>
      <c r="D20" s="550">
        <v>5500000</v>
      </c>
      <c r="E20" s="550">
        <v>5005000</v>
      </c>
      <c r="F20" s="550">
        <v>5545000</v>
      </c>
      <c r="G20" s="550">
        <v>5010000</v>
      </c>
      <c r="H20" s="550">
        <v>5025000</v>
      </c>
      <c r="I20" s="550">
        <v>5060000</v>
      </c>
      <c r="J20" s="550">
        <v>5004000</v>
      </c>
      <c r="K20" s="550">
        <v>4516000</v>
      </c>
      <c r="L20" s="550">
        <v>4232000</v>
      </c>
      <c r="M20" s="550">
        <v>4547000</v>
      </c>
      <c r="N20" s="550">
        <v>5099000</v>
      </c>
      <c r="O20" s="553">
        <f t="shared" si="2"/>
        <v>59728000</v>
      </c>
    </row>
    <row r="21" spans="1:15" s="411" customFormat="1" ht="14.1" customHeight="1" x14ac:dyDescent="0.2">
      <c r="A21" s="409" t="s">
        <v>290</v>
      </c>
      <c r="B21" s="410" t="s">
        <v>210</v>
      </c>
      <c r="C21" s="550"/>
      <c r="D21" s="550"/>
      <c r="E21" s="550">
        <v>5164000</v>
      </c>
      <c r="F21" s="550"/>
      <c r="G21" s="550">
        <v>7500000</v>
      </c>
      <c r="H21" s="550"/>
      <c r="I21" s="550">
        <v>3600000</v>
      </c>
      <c r="J21" s="550">
        <v>4100000</v>
      </c>
      <c r="K21" s="550">
        <v>2300000</v>
      </c>
      <c r="L21" s="550"/>
      <c r="M21" s="550"/>
      <c r="N21" s="550"/>
      <c r="O21" s="553">
        <f t="shared" si="2"/>
        <v>22664000</v>
      </c>
    </row>
    <row r="22" spans="1:15" s="411" customFormat="1" x14ac:dyDescent="0.2">
      <c r="A22" s="409" t="s">
        <v>293</v>
      </c>
      <c r="B22" s="410" t="s">
        <v>212</v>
      </c>
      <c r="C22" s="550"/>
      <c r="D22" s="550"/>
      <c r="E22" s="550">
        <v>19990000</v>
      </c>
      <c r="F22" s="550"/>
      <c r="G22" s="550"/>
      <c r="H22" s="550">
        <v>670000</v>
      </c>
      <c r="I22" s="550"/>
      <c r="J22" s="550"/>
      <c r="K22" s="550"/>
      <c r="L22" s="550"/>
      <c r="M22" s="550"/>
      <c r="N22" s="550"/>
      <c r="O22" s="553">
        <f t="shared" si="2"/>
        <v>20660000</v>
      </c>
    </row>
    <row r="23" spans="1:15" s="411" customFormat="1" ht="14.1" customHeight="1" x14ac:dyDescent="0.2">
      <c r="A23" s="409" t="s">
        <v>296</v>
      </c>
      <c r="B23" s="410" t="s">
        <v>214</v>
      </c>
      <c r="C23" s="550"/>
      <c r="D23" s="550"/>
      <c r="E23" s="550"/>
      <c r="F23" s="550"/>
      <c r="G23" s="550"/>
      <c r="H23" s="550"/>
      <c r="I23" s="550"/>
      <c r="J23" s="550"/>
      <c r="K23" s="550"/>
      <c r="L23" s="550"/>
      <c r="M23" s="550"/>
      <c r="N23" s="550"/>
      <c r="O23" s="553">
        <f t="shared" si="2"/>
        <v>0</v>
      </c>
    </row>
    <row r="24" spans="1:15" s="411" customFormat="1" ht="14.1" customHeight="1" thickBot="1" x14ac:dyDescent="0.25">
      <c r="A24" s="844" t="s">
        <v>299</v>
      </c>
      <c r="B24" s="845" t="s">
        <v>484</v>
      </c>
      <c r="C24" s="846"/>
      <c r="D24" s="846">
        <v>2690000</v>
      </c>
      <c r="E24" s="846"/>
      <c r="F24" s="846"/>
      <c r="G24" s="846">
        <v>4138000</v>
      </c>
      <c r="H24" s="846"/>
      <c r="I24" s="846"/>
      <c r="J24" s="846"/>
      <c r="K24" s="846"/>
      <c r="L24" s="846"/>
      <c r="M24" s="846"/>
      <c r="N24" s="846"/>
      <c r="O24" s="847">
        <f t="shared" si="2"/>
        <v>6828000</v>
      </c>
    </row>
    <row r="25" spans="1:15" s="407" customFormat="1" ht="15.95" customHeight="1" thickBot="1" x14ac:dyDescent="0.25">
      <c r="A25" s="911" t="s">
        <v>301</v>
      </c>
      <c r="B25" s="414" t="s">
        <v>485</v>
      </c>
      <c r="C25" s="415">
        <f t="shared" ref="C25:N25" si="3">SUM(C16:C24)</f>
        <v>11832000</v>
      </c>
      <c r="D25" s="415">
        <f t="shared" si="3"/>
        <v>14958000</v>
      </c>
      <c r="E25" s="415">
        <f t="shared" si="3"/>
        <v>36823000</v>
      </c>
      <c r="F25" s="415">
        <f t="shared" si="3"/>
        <v>12648000</v>
      </c>
      <c r="G25" s="415">
        <f t="shared" si="3"/>
        <v>23621000</v>
      </c>
      <c r="H25" s="415">
        <f t="shared" si="3"/>
        <v>12344000</v>
      </c>
      <c r="I25" s="415">
        <f t="shared" si="3"/>
        <v>16396000</v>
      </c>
      <c r="J25" s="415">
        <f t="shared" si="3"/>
        <v>16845000</v>
      </c>
      <c r="K25" s="415">
        <f t="shared" si="3"/>
        <v>14428000</v>
      </c>
      <c r="L25" s="415">
        <f t="shared" si="3"/>
        <v>12218000</v>
      </c>
      <c r="M25" s="415">
        <f t="shared" si="3"/>
        <v>11714000</v>
      </c>
      <c r="N25" s="415">
        <f t="shared" si="3"/>
        <v>12387000</v>
      </c>
      <c r="O25" s="915">
        <f>SUM(C25:N25)</f>
        <v>196214000</v>
      </c>
    </row>
    <row r="26" spans="1:15" ht="16.5" thickBot="1" x14ac:dyDescent="0.3">
      <c r="A26" s="913" t="s">
        <v>304</v>
      </c>
      <c r="B26" s="912" t="s">
        <v>486</v>
      </c>
      <c r="C26" s="421">
        <f t="shared" ref="C26:O26" si="4">C14-C25</f>
        <v>-2199278</v>
      </c>
      <c r="D26" s="421">
        <f t="shared" si="4"/>
        <v>-8802900</v>
      </c>
      <c r="E26" s="421">
        <f t="shared" si="4"/>
        <v>30138000</v>
      </c>
      <c r="F26" s="421">
        <f t="shared" si="4"/>
        <v>11155000</v>
      </c>
      <c r="G26" s="421">
        <f t="shared" si="4"/>
        <v>-13579000</v>
      </c>
      <c r="H26" s="421">
        <f t="shared" si="4"/>
        <v>-2811000</v>
      </c>
      <c r="I26" s="421">
        <f t="shared" si="4"/>
        <v>-6405000</v>
      </c>
      <c r="J26" s="421">
        <f t="shared" si="4"/>
        <v>-6244000</v>
      </c>
      <c r="K26" s="421">
        <f t="shared" si="4"/>
        <v>1185000</v>
      </c>
      <c r="L26" s="421">
        <f t="shared" si="4"/>
        <v>-528000</v>
      </c>
      <c r="M26" s="421">
        <f t="shared" si="4"/>
        <v>-380000</v>
      </c>
      <c r="N26" s="914">
        <f t="shared" si="4"/>
        <v>-1528822</v>
      </c>
      <c r="O26" s="916">
        <f t="shared" si="4"/>
        <v>0</v>
      </c>
    </row>
    <row r="27" spans="1:15" x14ac:dyDescent="0.25">
      <c r="A27" s="905"/>
      <c r="B27" s="903"/>
      <c r="C27" s="904"/>
      <c r="D27" s="904"/>
      <c r="E27" s="904"/>
      <c r="F27" s="904"/>
      <c r="G27" s="904"/>
      <c r="H27" s="904"/>
      <c r="I27" s="904"/>
      <c r="J27" s="904"/>
      <c r="K27" s="904"/>
      <c r="L27" s="904"/>
      <c r="M27" s="904"/>
      <c r="N27" s="904"/>
      <c r="O27" s="907"/>
    </row>
    <row r="28" spans="1:15" x14ac:dyDescent="0.25">
      <c r="A28" s="905"/>
      <c r="B28" s="906"/>
      <c r="C28" s="907"/>
      <c r="D28" s="907"/>
      <c r="E28" s="907"/>
      <c r="F28" s="907"/>
      <c r="G28" s="907"/>
      <c r="H28" s="907"/>
      <c r="I28" s="907"/>
      <c r="J28" s="907"/>
      <c r="K28" s="907"/>
      <c r="L28" s="907"/>
      <c r="M28" s="907"/>
      <c r="N28" s="907"/>
      <c r="O28" s="907"/>
    </row>
    <row r="29" spans="1:15" x14ac:dyDescent="0.25">
      <c r="A29" s="908"/>
      <c r="B29" s="909"/>
      <c r="C29" s="909"/>
      <c r="D29" s="909"/>
      <c r="E29" s="909"/>
      <c r="F29" s="909"/>
      <c r="G29" s="909"/>
      <c r="H29" s="909"/>
      <c r="I29" s="909"/>
      <c r="J29" s="909"/>
      <c r="K29" s="909"/>
      <c r="L29" s="909"/>
      <c r="M29" s="909"/>
      <c r="N29" s="909"/>
      <c r="O29" s="910"/>
    </row>
    <row r="30" spans="1:15" x14ac:dyDescent="0.25">
      <c r="A30" s="985"/>
      <c r="B30" s="985"/>
      <c r="C30" s="985"/>
      <c r="D30" s="985"/>
      <c r="E30" s="985"/>
      <c r="F30" s="985"/>
      <c r="G30" s="985"/>
      <c r="H30" s="985"/>
      <c r="I30" s="985"/>
      <c r="J30" s="985"/>
      <c r="K30" s="985"/>
      <c r="L30" s="985"/>
      <c r="M30" s="985"/>
      <c r="N30" s="985"/>
      <c r="O30" s="985"/>
    </row>
    <row r="31" spans="1:15" ht="27.75" customHeight="1" x14ac:dyDescent="0.25">
      <c r="A31" s="982" t="s">
        <v>581</v>
      </c>
      <c r="B31" s="982"/>
      <c r="C31" s="982"/>
      <c r="D31" s="982"/>
      <c r="E31" s="982"/>
      <c r="F31" s="982"/>
      <c r="G31" s="982"/>
      <c r="H31" s="982"/>
      <c r="I31" s="982"/>
      <c r="J31" s="982"/>
      <c r="K31" s="982"/>
      <c r="L31" s="982"/>
      <c r="M31" s="982"/>
      <c r="N31" s="982"/>
      <c r="O31" s="982"/>
    </row>
    <row r="32" spans="1:15" ht="16.5" thickBot="1" x14ac:dyDescent="0.3">
      <c r="A32" s="536"/>
      <c r="B32" s="536"/>
      <c r="C32" s="536"/>
      <c r="D32" s="536"/>
      <c r="E32" s="536"/>
      <c r="F32" s="536"/>
      <c r="G32" s="536"/>
      <c r="H32" s="536"/>
      <c r="I32" s="536"/>
      <c r="J32" s="536"/>
      <c r="K32" s="536"/>
      <c r="L32" s="536"/>
      <c r="M32" s="536"/>
      <c r="N32" s="536"/>
      <c r="O32" s="536"/>
    </row>
    <row r="33" spans="1:15" ht="36.75" thickBot="1" x14ac:dyDescent="0.3">
      <c r="A33" s="403" t="s">
        <v>348</v>
      </c>
      <c r="B33" s="404" t="s">
        <v>263</v>
      </c>
      <c r="C33" s="404" t="s">
        <v>465</v>
      </c>
      <c r="D33" s="404" t="s">
        <v>466</v>
      </c>
      <c r="E33" s="404" t="s">
        <v>467</v>
      </c>
      <c r="F33" s="404" t="s">
        <v>468</v>
      </c>
      <c r="G33" s="404" t="s">
        <v>469</v>
      </c>
      <c r="H33" s="404" t="s">
        <v>470</v>
      </c>
      <c r="I33" s="404" t="s">
        <v>471</v>
      </c>
      <c r="J33" s="404" t="s">
        <v>472</v>
      </c>
      <c r="K33" s="404" t="s">
        <v>473</v>
      </c>
      <c r="L33" s="404" t="s">
        <v>474</v>
      </c>
      <c r="M33" s="404" t="s">
        <v>475</v>
      </c>
      <c r="N33" s="404" t="s">
        <v>476</v>
      </c>
      <c r="O33" s="405" t="s">
        <v>424</v>
      </c>
    </row>
    <row r="34" spans="1:15" ht="16.5" thickBot="1" x14ac:dyDescent="0.3">
      <c r="A34" s="406" t="s">
        <v>19</v>
      </c>
      <c r="B34" s="983" t="s">
        <v>261</v>
      </c>
      <c r="C34" s="984"/>
      <c r="D34" s="984"/>
      <c r="E34" s="984"/>
      <c r="F34" s="984"/>
      <c r="G34" s="984"/>
      <c r="H34" s="984"/>
      <c r="I34" s="984"/>
      <c r="J34" s="984"/>
      <c r="K34" s="984"/>
      <c r="L34" s="984"/>
      <c r="M34" s="984"/>
      <c r="N34" s="984"/>
      <c r="O34" s="983"/>
    </row>
    <row r="35" spans="1:15" ht="22.5" x14ac:dyDescent="0.25">
      <c r="A35" s="408" t="s">
        <v>20</v>
      </c>
      <c r="B35" s="549" t="s">
        <v>264</v>
      </c>
      <c r="C35" s="550">
        <v>6531000</v>
      </c>
      <c r="D35" s="550">
        <v>3659000</v>
      </c>
      <c r="E35" s="550">
        <v>6760000</v>
      </c>
      <c r="F35" s="550">
        <v>6727000</v>
      </c>
      <c r="G35" s="550">
        <v>6816000</v>
      </c>
      <c r="H35" s="550">
        <v>6860000</v>
      </c>
      <c r="I35" s="550">
        <v>6830000</v>
      </c>
      <c r="J35" s="550">
        <v>6820000</v>
      </c>
      <c r="K35" s="550">
        <v>6710000</v>
      </c>
      <c r="L35" s="550">
        <v>6220000</v>
      </c>
      <c r="M35" s="550">
        <v>5990006</v>
      </c>
      <c r="N35" s="550">
        <v>7745278</v>
      </c>
      <c r="O35" s="551">
        <f t="shared" ref="O35:O41" si="5">SUM(C35:N35)</f>
        <v>77668284</v>
      </c>
    </row>
    <row r="36" spans="1:15" ht="22.5" x14ac:dyDescent="0.25">
      <c r="A36" s="409" t="s">
        <v>21</v>
      </c>
      <c r="B36" s="552" t="s">
        <v>477</v>
      </c>
      <c r="C36" s="550">
        <v>1871000</v>
      </c>
      <c r="D36" s="550">
        <v>1231100</v>
      </c>
      <c r="E36" s="550">
        <v>1371000</v>
      </c>
      <c r="F36" s="550">
        <v>1371000</v>
      </c>
      <c r="G36" s="550">
        <v>1371000</v>
      </c>
      <c r="H36" s="550">
        <v>1371000</v>
      </c>
      <c r="I36" s="550">
        <v>1371000</v>
      </c>
      <c r="J36" s="550">
        <v>1671000</v>
      </c>
      <c r="K36" s="550">
        <v>1371000</v>
      </c>
      <c r="L36" s="550">
        <v>1371000</v>
      </c>
      <c r="M36" s="550">
        <v>1470000</v>
      </c>
      <c r="N36" s="550">
        <v>1466000</v>
      </c>
      <c r="O36" s="553">
        <f t="shared" si="5"/>
        <v>17306100</v>
      </c>
    </row>
    <row r="37" spans="1:15" ht="22.5" x14ac:dyDescent="0.25">
      <c r="A37" s="409" t="s">
        <v>231</v>
      </c>
      <c r="B37" s="412" t="s">
        <v>478</v>
      </c>
      <c r="C37" s="554"/>
      <c r="D37" s="554"/>
      <c r="E37" s="554"/>
      <c r="F37" s="554">
        <v>9999000</v>
      </c>
      <c r="G37" s="554"/>
      <c r="H37" s="554">
        <v>110885927</v>
      </c>
      <c r="I37" s="554"/>
      <c r="J37" s="554"/>
      <c r="K37" s="554"/>
      <c r="L37" s="554"/>
      <c r="M37" s="554"/>
      <c r="N37" s="554"/>
      <c r="O37" s="555">
        <f t="shared" si="5"/>
        <v>120884927</v>
      </c>
    </row>
    <row r="38" spans="1:15" x14ac:dyDescent="0.25">
      <c r="A38" s="409" t="s">
        <v>75</v>
      </c>
      <c r="B38" s="413" t="s">
        <v>269</v>
      </c>
      <c r="C38" s="550">
        <v>1100722</v>
      </c>
      <c r="D38" s="550">
        <v>1105000</v>
      </c>
      <c r="E38" s="550">
        <v>7700000</v>
      </c>
      <c r="F38" s="550">
        <v>5600000</v>
      </c>
      <c r="G38" s="550">
        <v>957000</v>
      </c>
      <c r="H38" s="550">
        <v>1102000</v>
      </c>
      <c r="I38" s="550">
        <v>1800000</v>
      </c>
      <c r="J38" s="550">
        <v>1960000</v>
      </c>
      <c r="K38" s="550">
        <v>7500000</v>
      </c>
      <c r="L38" s="550">
        <v>4100000</v>
      </c>
      <c r="M38" s="550">
        <v>3400000</v>
      </c>
      <c r="N38" s="550">
        <v>1188000</v>
      </c>
      <c r="O38" s="553">
        <f t="shared" si="5"/>
        <v>37512722</v>
      </c>
    </row>
    <row r="39" spans="1:15" x14ac:dyDescent="0.25">
      <c r="A39" s="409" t="s">
        <v>97</v>
      </c>
      <c r="B39" s="413" t="s">
        <v>479</v>
      </c>
      <c r="C39" s="550">
        <v>1130000</v>
      </c>
      <c r="D39" s="550">
        <v>1160000</v>
      </c>
      <c r="E39" s="550">
        <v>1230000</v>
      </c>
      <c r="F39" s="550">
        <v>1106000</v>
      </c>
      <c r="G39" s="550">
        <v>2657754</v>
      </c>
      <c r="H39" s="550">
        <v>1200000</v>
      </c>
      <c r="I39" s="550">
        <v>990000</v>
      </c>
      <c r="J39" s="550">
        <v>1150000</v>
      </c>
      <c r="K39" s="550">
        <v>1032000</v>
      </c>
      <c r="L39" s="550">
        <v>999000</v>
      </c>
      <c r="M39" s="550">
        <v>1089000</v>
      </c>
      <c r="N39" s="550">
        <v>458900</v>
      </c>
      <c r="O39" s="553">
        <f t="shared" si="5"/>
        <v>14202654</v>
      </c>
    </row>
    <row r="40" spans="1:15" x14ac:dyDescent="0.25">
      <c r="A40" s="409" t="s">
        <v>242</v>
      </c>
      <c r="B40" s="413" t="s">
        <v>317</v>
      </c>
      <c r="C40" s="550"/>
      <c r="D40" s="550"/>
      <c r="E40" s="550"/>
      <c r="F40" s="550"/>
      <c r="G40" s="550">
        <v>2400000</v>
      </c>
      <c r="H40" s="550"/>
      <c r="I40" s="550"/>
      <c r="J40" s="550"/>
      <c r="K40" s="550"/>
      <c r="L40" s="550"/>
      <c r="M40" s="550"/>
      <c r="N40" s="550"/>
      <c r="O40" s="553">
        <f t="shared" si="5"/>
        <v>2400000</v>
      </c>
    </row>
    <row r="41" spans="1:15" x14ac:dyDescent="0.25">
      <c r="A41" s="409" t="s">
        <v>119</v>
      </c>
      <c r="B41" s="413" t="s">
        <v>270</v>
      </c>
      <c r="C41" s="550"/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3">
        <f t="shared" si="5"/>
        <v>0</v>
      </c>
    </row>
    <row r="42" spans="1:15" x14ac:dyDescent="0.25">
      <c r="A42" s="409" t="s">
        <v>129</v>
      </c>
      <c r="B42" s="410" t="s">
        <v>480</v>
      </c>
      <c r="C42" s="550"/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3"/>
    </row>
    <row r="43" spans="1:15" ht="16.5" thickBot="1" x14ac:dyDescent="0.3">
      <c r="A43" s="409" t="s">
        <v>254</v>
      </c>
      <c r="B43" s="413" t="s">
        <v>481</v>
      </c>
      <c r="C43" s="550"/>
      <c r="D43" s="550"/>
      <c r="E43" s="550">
        <v>44489853</v>
      </c>
      <c r="F43" s="550"/>
      <c r="G43" s="550"/>
      <c r="H43" s="550"/>
      <c r="I43" s="550"/>
      <c r="J43" s="550"/>
      <c r="K43" s="550"/>
      <c r="L43" s="550"/>
      <c r="M43" s="550"/>
      <c r="N43" s="550"/>
      <c r="O43" s="553">
        <f>SUM(C43:N43)</f>
        <v>44489853</v>
      </c>
    </row>
    <row r="44" spans="1:15" ht="16.5" thickBot="1" x14ac:dyDescent="0.3">
      <c r="A44" s="406" t="s">
        <v>273</v>
      </c>
      <c r="B44" s="414" t="s">
        <v>482</v>
      </c>
      <c r="C44" s="556">
        <f t="shared" ref="C44:N44" si="6">SUM(C35:C43)</f>
        <v>10632722</v>
      </c>
      <c r="D44" s="556">
        <f t="shared" si="6"/>
        <v>7155100</v>
      </c>
      <c r="E44" s="556">
        <f t="shared" si="6"/>
        <v>61550853</v>
      </c>
      <c r="F44" s="556">
        <f t="shared" si="6"/>
        <v>24803000</v>
      </c>
      <c r="G44" s="556">
        <f t="shared" si="6"/>
        <v>14201754</v>
      </c>
      <c r="H44" s="556">
        <f t="shared" si="6"/>
        <v>121418927</v>
      </c>
      <c r="I44" s="556">
        <f t="shared" si="6"/>
        <v>10991000</v>
      </c>
      <c r="J44" s="556">
        <f t="shared" si="6"/>
        <v>11601000</v>
      </c>
      <c r="K44" s="556">
        <f t="shared" si="6"/>
        <v>16613000</v>
      </c>
      <c r="L44" s="556">
        <f t="shared" si="6"/>
        <v>12690000</v>
      </c>
      <c r="M44" s="556">
        <f t="shared" si="6"/>
        <v>11949006</v>
      </c>
      <c r="N44" s="556">
        <f t="shared" si="6"/>
        <v>10858178</v>
      </c>
      <c r="O44" s="557">
        <f>SUM(C44:N44)</f>
        <v>314464540</v>
      </c>
    </row>
    <row r="45" spans="1:15" ht="16.5" thickBot="1" x14ac:dyDescent="0.3">
      <c r="A45" s="406" t="s">
        <v>274</v>
      </c>
      <c r="B45" s="983" t="s">
        <v>262</v>
      </c>
      <c r="C45" s="983"/>
      <c r="D45" s="983"/>
      <c r="E45" s="983"/>
      <c r="F45" s="983"/>
      <c r="G45" s="983"/>
      <c r="H45" s="983"/>
      <c r="I45" s="983"/>
      <c r="J45" s="983"/>
      <c r="K45" s="983"/>
      <c r="L45" s="983"/>
      <c r="M45" s="983"/>
      <c r="N45" s="983"/>
      <c r="O45" s="983"/>
    </row>
    <row r="46" spans="1:15" x14ac:dyDescent="0.25">
      <c r="A46" s="417" t="s">
        <v>275</v>
      </c>
      <c r="B46" s="418" t="s">
        <v>265</v>
      </c>
      <c r="C46" s="554">
        <v>2342000</v>
      </c>
      <c r="D46" s="554">
        <v>2467000</v>
      </c>
      <c r="E46" s="554">
        <v>2634000</v>
      </c>
      <c r="F46" s="554">
        <v>2662000</v>
      </c>
      <c r="G46" s="554">
        <v>2792642</v>
      </c>
      <c r="H46" s="554">
        <v>2425000</v>
      </c>
      <c r="I46" s="554">
        <v>2425000</v>
      </c>
      <c r="J46" s="554">
        <v>2508000</v>
      </c>
      <c r="K46" s="554">
        <v>2578000</v>
      </c>
      <c r="L46" s="554">
        <v>2864000</v>
      </c>
      <c r="M46" s="554">
        <v>2473000</v>
      </c>
      <c r="N46" s="554">
        <v>2680000</v>
      </c>
      <c r="O46" s="555">
        <f t="shared" ref="O46:O54" si="7">SUM(C46:N46)</f>
        <v>30850642</v>
      </c>
    </row>
    <row r="47" spans="1:15" ht="33.75" x14ac:dyDescent="0.25">
      <c r="A47" s="409" t="s">
        <v>278</v>
      </c>
      <c r="B47" s="410" t="s">
        <v>185</v>
      </c>
      <c r="C47" s="550">
        <v>479000</v>
      </c>
      <c r="D47" s="550">
        <v>578000</v>
      </c>
      <c r="E47" s="550">
        <v>578000</v>
      </c>
      <c r="F47" s="550">
        <v>587000</v>
      </c>
      <c r="G47" s="550">
        <v>578000</v>
      </c>
      <c r="H47" s="550">
        <v>578000</v>
      </c>
      <c r="I47" s="550">
        <v>578000</v>
      </c>
      <c r="J47" s="550">
        <v>578000</v>
      </c>
      <c r="K47" s="550">
        <v>578000</v>
      </c>
      <c r="L47" s="550">
        <v>579000</v>
      </c>
      <c r="M47" s="550">
        <v>578000</v>
      </c>
      <c r="N47" s="550">
        <v>537000</v>
      </c>
      <c r="O47" s="553">
        <f t="shared" si="7"/>
        <v>6806000</v>
      </c>
    </row>
    <row r="48" spans="1:15" x14ac:dyDescent="0.25">
      <c r="A48" s="409" t="s">
        <v>281</v>
      </c>
      <c r="B48" s="413" t="s">
        <v>186</v>
      </c>
      <c r="C48" s="550">
        <v>3826000</v>
      </c>
      <c r="D48" s="550">
        <v>3826000</v>
      </c>
      <c r="E48" s="550">
        <v>3765000</v>
      </c>
      <c r="F48" s="550">
        <v>3776000</v>
      </c>
      <c r="G48" s="550">
        <v>3946338</v>
      </c>
      <c r="H48" s="550">
        <v>3520324</v>
      </c>
      <c r="I48" s="550">
        <v>4608000</v>
      </c>
      <c r="J48" s="550">
        <v>4439000</v>
      </c>
      <c r="K48" s="550">
        <v>4345000</v>
      </c>
      <c r="L48" s="550">
        <v>4398000</v>
      </c>
      <c r="M48" s="550">
        <v>3918000</v>
      </c>
      <c r="N48" s="550">
        <v>3893000</v>
      </c>
      <c r="O48" s="553">
        <f t="shared" si="7"/>
        <v>48260662</v>
      </c>
    </row>
    <row r="49" spans="1:15" x14ac:dyDescent="0.25">
      <c r="A49" s="409" t="s">
        <v>284</v>
      </c>
      <c r="B49" s="413" t="s">
        <v>187</v>
      </c>
      <c r="C49" s="550">
        <v>50000</v>
      </c>
      <c r="D49" s="550">
        <v>117000</v>
      </c>
      <c r="E49" s="550">
        <v>127000</v>
      </c>
      <c r="F49" s="550">
        <v>128000</v>
      </c>
      <c r="G49" s="550">
        <v>115000</v>
      </c>
      <c r="H49" s="550">
        <v>125000</v>
      </c>
      <c r="I49" s="550">
        <v>105000</v>
      </c>
      <c r="J49" s="550">
        <v>106000</v>
      </c>
      <c r="K49" s="550">
        <v>111000</v>
      </c>
      <c r="L49" s="550">
        <v>115000</v>
      </c>
      <c r="M49" s="550">
        <v>100000</v>
      </c>
      <c r="N49" s="550">
        <v>128000</v>
      </c>
      <c r="O49" s="553">
        <f t="shared" si="7"/>
        <v>1327000</v>
      </c>
    </row>
    <row r="50" spans="1:15" x14ac:dyDescent="0.25">
      <c r="A50" s="409" t="s">
        <v>287</v>
      </c>
      <c r="B50" s="413" t="s">
        <v>483</v>
      </c>
      <c r="C50" s="550">
        <v>5185000</v>
      </c>
      <c r="D50" s="550">
        <v>5500000</v>
      </c>
      <c r="E50" s="550">
        <v>5005000</v>
      </c>
      <c r="F50" s="550">
        <v>6856216</v>
      </c>
      <c r="G50" s="550">
        <v>5010000</v>
      </c>
      <c r="H50" s="550">
        <v>5025000</v>
      </c>
      <c r="I50" s="550">
        <v>5060000</v>
      </c>
      <c r="J50" s="550">
        <v>5004000</v>
      </c>
      <c r="K50" s="550">
        <v>4516000</v>
      </c>
      <c r="L50" s="550">
        <v>4232000</v>
      </c>
      <c r="M50" s="550">
        <v>4547000</v>
      </c>
      <c r="N50" s="550">
        <v>5099000</v>
      </c>
      <c r="O50" s="553">
        <f t="shared" si="7"/>
        <v>61039216</v>
      </c>
    </row>
    <row r="51" spans="1:15" x14ac:dyDescent="0.25">
      <c r="A51" s="409" t="s">
        <v>290</v>
      </c>
      <c r="B51" s="413" t="s">
        <v>210</v>
      </c>
      <c r="C51" s="550"/>
      <c r="D51" s="550"/>
      <c r="E51" s="550">
        <v>5164000</v>
      </c>
      <c r="F51" s="550"/>
      <c r="G51" s="550">
        <v>2848657</v>
      </c>
      <c r="H51" s="550">
        <v>120884927</v>
      </c>
      <c r="I51" s="550">
        <v>3600000</v>
      </c>
      <c r="J51" s="550">
        <v>4100000</v>
      </c>
      <c r="K51" s="550">
        <v>2300000</v>
      </c>
      <c r="L51" s="550"/>
      <c r="M51" s="550"/>
      <c r="N51" s="550"/>
      <c r="O51" s="553">
        <f t="shared" si="7"/>
        <v>138897584</v>
      </c>
    </row>
    <row r="52" spans="1:15" x14ac:dyDescent="0.25">
      <c r="A52" s="409" t="s">
        <v>293</v>
      </c>
      <c r="B52" s="410" t="s">
        <v>212</v>
      </c>
      <c r="C52" s="550"/>
      <c r="D52" s="550"/>
      <c r="E52" s="550">
        <v>19990000</v>
      </c>
      <c r="F52" s="550"/>
      <c r="G52" s="550"/>
      <c r="H52" s="550">
        <v>466000</v>
      </c>
      <c r="I52" s="550"/>
      <c r="J52" s="550"/>
      <c r="K52" s="550"/>
      <c r="L52" s="550"/>
      <c r="M52" s="550"/>
      <c r="N52" s="550"/>
      <c r="O52" s="553">
        <f t="shared" si="7"/>
        <v>20456000</v>
      </c>
    </row>
    <row r="53" spans="1:15" x14ac:dyDescent="0.25">
      <c r="A53" s="409" t="s">
        <v>296</v>
      </c>
      <c r="B53" s="413" t="s">
        <v>214</v>
      </c>
      <c r="C53" s="550"/>
      <c r="D53" s="550"/>
      <c r="E53" s="550"/>
      <c r="F53" s="550"/>
      <c r="G53" s="550"/>
      <c r="H53" s="550"/>
      <c r="I53" s="550"/>
      <c r="J53" s="550"/>
      <c r="K53" s="550"/>
      <c r="L53" s="550"/>
      <c r="M53" s="550"/>
      <c r="N53" s="550"/>
      <c r="O53" s="553">
        <f t="shared" si="7"/>
        <v>0</v>
      </c>
    </row>
    <row r="54" spans="1:15" ht="16.5" thickBot="1" x14ac:dyDescent="0.3">
      <c r="A54" s="409" t="s">
        <v>299</v>
      </c>
      <c r="B54" s="413" t="s">
        <v>484</v>
      </c>
      <c r="C54" s="846"/>
      <c r="D54" s="846">
        <v>2689436</v>
      </c>
      <c r="E54" s="846"/>
      <c r="F54" s="846"/>
      <c r="G54" s="846">
        <v>4138000</v>
      </c>
      <c r="H54" s="846"/>
      <c r="I54" s="846"/>
      <c r="J54" s="846"/>
      <c r="K54" s="846"/>
      <c r="L54" s="846"/>
      <c r="M54" s="846"/>
      <c r="N54" s="846"/>
      <c r="O54" s="847">
        <f t="shared" si="7"/>
        <v>6827436</v>
      </c>
    </row>
    <row r="55" spans="1:15" ht="16.5" thickBot="1" x14ac:dyDescent="0.3">
      <c r="A55" s="419" t="s">
        <v>301</v>
      </c>
      <c r="B55" s="414" t="s">
        <v>485</v>
      </c>
      <c r="C55" s="415">
        <f t="shared" ref="C55:N55" si="8">SUM(C46:C54)</f>
        <v>11882000</v>
      </c>
      <c r="D55" s="415">
        <f t="shared" si="8"/>
        <v>15177436</v>
      </c>
      <c r="E55" s="415">
        <f t="shared" si="8"/>
        <v>37263000</v>
      </c>
      <c r="F55" s="415">
        <f t="shared" si="8"/>
        <v>14009216</v>
      </c>
      <c r="G55" s="415">
        <f t="shared" si="8"/>
        <v>19428637</v>
      </c>
      <c r="H55" s="415">
        <f t="shared" si="8"/>
        <v>133024251</v>
      </c>
      <c r="I55" s="415">
        <f t="shared" si="8"/>
        <v>16376000</v>
      </c>
      <c r="J55" s="415">
        <f t="shared" si="8"/>
        <v>16735000</v>
      </c>
      <c r="K55" s="415">
        <f t="shared" si="8"/>
        <v>14428000</v>
      </c>
      <c r="L55" s="415">
        <f t="shared" si="8"/>
        <v>12188000</v>
      </c>
      <c r="M55" s="415">
        <f t="shared" si="8"/>
        <v>11616000</v>
      </c>
      <c r="N55" s="415">
        <f t="shared" si="8"/>
        <v>12337000</v>
      </c>
      <c r="O55" s="416">
        <f>SUM(C55:N55)</f>
        <v>314464540</v>
      </c>
    </row>
    <row r="56" spans="1:15" ht="16.5" thickBot="1" x14ac:dyDescent="0.3">
      <c r="A56" s="419" t="s">
        <v>304</v>
      </c>
      <c r="B56" s="420" t="s">
        <v>486</v>
      </c>
      <c r="C56" s="421">
        <f t="shared" ref="C56:O56" si="9">C44-C55</f>
        <v>-1249278</v>
      </c>
      <c r="D56" s="421">
        <f t="shared" si="9"/>
        <v>-8022336</v>
      </c>
      <c r="E56" s="421">
        <f t="shared" si="9"/>
        <v>24287853</v>
      </c>
      <c r="F56" s="421">
        <f t="shared" si="9"/>
        <v>10793784</v>
      </c>
      <c r="G56" s="421">
        <f t="shared" si="9"/>
        <v>-5226883</v>
      </c>
      <c r="H56" s="421">
        <f t="shared" si="9"/>
        <v>-11605324</v>
      </c>
      <c r="I56" s="421">
        <f t="shared" si="9"/>
        <v>-5385000</v>
      </c>
      <c r="J56" s="421">
        <f t="shared" si="9"/>
        <v>-5134000</v>
      </c>
      <c r="K56" s="421">
        <f t="shared" si="9"/>
        <v>2185000</v>
      </c>
      <c r="L56" s="421">
        <f t="shared" si="9"/>
        <v>502000</v>
      </c>
      <c r="M56" s="421">
        <f t="shared" si="9"/>
        <v>333006</v>
      </c>
      <c r="N56" s="421">
        <f t="shared" si="9"/>
        <v>-1478822</v>
      </c>
      <c r="O56" s="422">
        <f t="shared" si="9"/>
        <v>0</v>
      </c>
    </row>
    <row r="57" spans="1:15" x14ac:dyDescent="0.25">
      <c r="A57" s="423"/>
      <c r="B57" s="424"/>
      <c r="C57" s="424"/>
      <c r="D57" s="424"/>
      <c r="E57" s="424"/>
      <c r="F57" s="424"/>
      <c r="G57" s="424"/>
      <c r="H57" s="424"/>
      <c r="I57" s="424"/>
      <c r="J57" s="424"/>
      <c r="K57" s="424"/>
      <c r="L57" s="424"/>
      <c r="M57" s="424"/>
      <c r="N57" s="424"/>
      <c r="O57" s="425"/>
    </row>
  </sheetData>
  <sheetProtection selectLockedCells="1" selectUnlockedCells="1"/>
  <mergeCells count="8">
    <mergeCell ref="B45:O45"/>
    <mergeCell ref="A31:O31"/>
    <mergeCell ref="N2:O2"/>
    <mergeCell ref="A1:O1"/>
    <mergeCell ref="B4:O4"/>
    <mergeCell ref="B15:O15"/>
    <mergeCell ref="A30:O30"/>
    <mergeCell ref="B34:O34"/>
  </mergeCells>
  <printOptions horizontalCentered="1"/>
  <pageMargins left="0.49687500000000001" right="0.51181102362204722" top="0.98425196850393704" bottom="0.51181102362204722" header="0.31496062992125984" footer="0.31496062992125984"/>
  <pageSetup paperSize="9" scale="90" firstPageNumber="0" orientation="landscape" horizontalDpi="300" verticalDpi="300" r:id="rId1"/>
  <headerFooter alignWithMargins="0">
    <oddHeader>&amp;R&amp;"Times New Roman CE,Félkövér dőlt"&amp;11 4. számú 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D25"/>
  <sheetViews>
    <sheetView view="pageLayout" topLeftCell="A10" zoomScaleNormal="100" workbookViewId="0">
      <selection activeCell="D11" sqref="C11:D11"/>
    </sheetView>
  </sheetViews>
  <sheetFormatPr defaultRowHeight="12.75" x14ac:dyDescent="0.2"/>
  <cols>
    <col min="1" max="1" width="88.6640625" style="273" customWidth="1"/>
    <col min="2" max="2" width="27.83203125" style="273" customWidth="1"/>
    <col min="3" max="3" width="9.33203125" style="273"/>
    <col min="4" max="4" width="10.1640625" style="273" customWidth="1"/>
    <col min="5" max="16384" width="9.33203125" style="273"/>
  </cols>
  <sheetData>
    <row r="1" spans="1:4" ht="47.25" customHeight="1" x14ac:dyDescent="0.2">
      <c r="A1" s="987" t="s">
        <v>587</v>
      </c>
      <c r="B1" s="987"/>
    </row>
    <row r="2" spans="1:4" ht="22.5" customHeight="1" x14ac:dyDescent="0.2">
      <c r="A2" s="426"/>
      <c r="B2" s="427" t="s">
        <v>487</v>
      </c>
    </row>
    <row r="3" spans="1:4" s="429" customFormat="1" ht="24" customHeight="1" x14ac:dyDescent="0.2">
      <c r="A3" s="428" t="s">
        <v>488</v>
      </c>
      <c r="B3" s="843" t="s">
        <v>550</v>
      </c>
    </row>
    <row r="4" spans="1:4" s="432" customFormat="1" x14ac:dyDescent="0.2">
      <c r="A4" s="430">
        <v>1</v>
      </c>
      <c r="B4" s="431">
        <v>2</v>
      </c>
    </row>
    <row r="5" spans="1:4" x14ac:dyDescent="0.2">
      <c r="A5" s="433" t="s">
        <v>489</v>
      </c>
      <c r="B5" s="434">
        <v>5936260</v>
      </c>
    </row>
    <row r="6" spans="1:4" ht="12.75" customHeight="1" x14ac:dyDescent="0.2">
      <c r="A6" s="435" t="s">
        <v>490</v>
      </c>
      <c r="B6" s="434">
        <v>6016000</v>
      </c>
    </row>
    <row r="7" spans="1:4" x14ac:dyDescent="0.2">
      <c r="A7" s="435" t="s">
        <v>491</v>
      </c>
      <c r="B7" s="434">
        <v>232200</v>
      </c>
    </row>
    <row r="8" spans="1:4" x14ac:dyDescent="0.2">
      <c r="A8" s="435" t="s">
        <v>492</v>
      </c>
      <c r="B8" s="434">
        <v>5586470</v>
      </c>
    </row>
    <row r="9" spans="1:4" x14ac:dyDescent="0.2">
      <c r="A9" s="435" t="s">
        <v>493</v>
      </c>
      <c r="B9" s="434">
        <v>6000000</v>
      </c>
    </row>
    <row r="10" spans="1:4" x14ac:dyDescent="0.2">
      <c r="A10" s="435" t="s">
        <v>513</v>
      </c>
      <c r="B10" s="434">
        <v>56100</v>
      </c>
    </row>
    <row r="11" spans="1:4" x14ac:dyDescent="0.2">
      <c r="A11" s="435" t="s">
        <v>551</v>
      </c>
      <c r="B11" s="434">
        <v>4288865</v>
      </c>
    </row>
    <row r="12" spans="1:4" x14ac:dyDescent="0.2">
      <c r="A12" s="435" t="s">
        <v>494</v>
      </c>
      <c r="B12" s="434">
        <v>21003343</v>
      </c>
      <c r="D12" s="436"/>
    </row>
    <row r="13" spans="1:4" x14ac:dyDescent="0.2">
      <c r="A13" s="435" t="s">
        <v>495</v>
      </c>
      <c r="B13" s="434">
        <v>3600000</v>
      </c>
    </row>
    <row r="14" spans="1:4" x14ac:dyDescent="0.2">
      <c r="A14" s="435" t="s">
        <v>496</v>
      </c>
      <c r="B14" s="434">
        <v>3758200</v>
      </c>
    </row>
    <row r="15" spans="1:4" x14ac:dyDescent="0.2">
      <c r="A15" s="435" t="s">
        <v>497</v>
      </c>
      <c r="B15" s="434">
        <v>7932840</v>
      </c>
    </row>
    <row r="16" spans="1:4" x14ac:dyDescent="0.2">
      <c r="A16" s="435" t="s">
        <v>498</v>
      </c>
      <c r="B16" s="434">
        <v>830400</v>
      </c>
    </row>
    <row r="17" spans="1:2" x14ac:dyDescent="0.2">
      <c r="A17" s="435" t="s">
        <v>30</v>
      </c>
      <c r="B17" s="434">
        <v>1812600</v>
      </c>
    </row>
    <row r="18" spans="1:2" x14ac:dyDescent="0.2">
      <c r="A18" s="435"/>
      <c r="B18" s="434"/>
    </row>
    <row r="19" spans="1:2" x14ac:dyDescent="0.2">
      <c r="A19" s="435"/>
      <c r="B19" s="434"/>
    </row>
    <row r="20" spans="1:2" x14ac:dyDescent="0.2">
      <c r="A20" s="435"/>
      <c r="B20" s="434"/>
    </row>
    <row r="21" spans="1:2" x14ac:dyDescent="0.2">
      <c r="A21" s="435"/>
      <c r="B21" s="434"/>
    </row>
    <row r="22" spans="1:2" x14ac:dyDescent="0.2">
      <c r="A22" s="435"/>
      <c r="B22" s="434"/>
    </row>
    <row r="23" spans="1:2" x14ac:dyDescent="0.2">
      <c r="A23" s="435"/>
      <c r="B23" s="434"/>
    </row>
    <row r="24" spans="1:2" x14ac:dyDescent="0.2">
      <c r="A24" s="437"/>
      <c r="B24" s="434"/>
    </row>
    <row r="25" spans="1:2" s="440" customFormat="1" ht="19.5" customHeight="1" x14ac:dyDescent="0.2">
      <c r="A25" s="438" t="s">
        <v>424</v>
      </c>
      <c r="B25" s="439">
        <f>SUM(B5:B24)</f>
        <v>67053278</v>
      </c>
    </row>
  </sheetData>
  <sheetProtection selectLockedCells="1" selectUnlockedCells="1"/>
  <mergeCells count="1">
    <mergeCell ref="A1:B1"/>
  </mergeCells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>&amp;R&amp;"Times New Roman CE,Félkövér dőlt"&amp;11 5. számú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38"/>
  <sheetViews>
    <sheetView view="pageLayout" topLeftCell="A25" zoomScaleNormal="100" workbookViewId="0">
      <selection activeCell="E9" sqref="E9"/>
    </sheetView>
  </sheetViews>
  <sheetFormatPr defaultRowHeight="12.75" x14ac:dyDescent="0.2"/>
  <cols>
    <col min="1" max="1" width="6.6640625" customWidth="1"/>
    <col min="2" max="2" width="34.83203125" customWidth="1"/>
    <col min="3" max="3" width="27.1640625" customWidth="1"/>
    <col min="4" max="4" width="11.33203125" style="441" customWidth="1"/>
    <col min="5" max="5" width="11.83203125" customWidth="1"/>
  </cols>
  <sheetData>
    <row r="1" spans="1:5" ht="45" customHeight="1" x14ac:dyDescent="0.25">
      <c r="A1" s="988" t="s">
        <v>549</v>
      </c>
      <c r="B1" s="988"/>
      <c r="C1" s="988"/>
      <c r="D1" s="988"/>
    </row>
    <row r="2" spans="1:5" ht="17.25" customHeight="1" x14ac:dyDescent="0.25">
      <c r="A2" s="442"/>
      <c r="B2" s="442"/>
      <c r="C2" s="442"/>
      <c r="D2" s="443"/>
    </row>
    <row r="3" spans="1:5" ht="13.5" thickBot="1" x14ac:dyDescent="0.25">
      <c r="A3" s="991" t="s">
        <v>525</v>
      </c>
      <c r="B3" s="991"/>
      <c r="C3" s="991"/>
      <c r="D3" s="991"/>
      <c r="E3" s="991"/>
    </row>
    <row r="4" spans="1:5" ht="42.75" customHeight="1" thickBot="1" x14ac:dyDescent="0.25">
      <c r="A4" s="768" t="s">
        <v>17</v>
      </c>
      <c r="B4" s="771" t="s">
        <v>499</v>
      </c>
      <c r="C4" s="769" t="s">
        <v>500</v>
      </c>
      <c r="D4" s="767" t="s">
        <v>501</v>
      </c>
      <c r="E4" s="765" t="s">
        <v>507</v>
      </c>
    </row>
    <row r="5" spans="1:5" ht="15.95" customHeight="1" x14ac:dyDescent="0.2">
      <c r="A5" s="444" t="s">
        <v>19</v>
      </c>
      <c r="B5" s="770" t="s">
        <v>514</v>
      </c>
      <c r="C5" s="445" t="s">
        <v>515</v>
      </c>
      <c r="D5" s="766">
        <v>500000</v>
      </c>
      <c r="E5" s="764">
        <v>500000</v>
      </c>
    </row>
    <row r="6" spans="1:5" ht="15.95" customHeight="1" x14ac:dyDescent="0.2">
      <c r="A6" s="446" t="s">
        <v>20</v>
      </c>
      <c r="B6" s="447" t="s">
        <v>516</v>
      </c>
      <c r="C6" s="447" t="s">
        <v>517</v>
      </c>
      <c r="D6" s="685">
        <v>200000</v>
      </c>
      <c r="E6" s="690">
        <v>200000</v>
      </c>
    </row>
    <row r="7" spans="1:5" ht="15.95" customHeight="1" x14ac:dyDescent="0.2">
      <c r="A7" s="446" t="s">
        <v>21</v>
      </c>
      <c r="B7" s="447"/>
      <c r="C7" s="447"/>
      <c r="D7" s="685"/>
      <c r="E7" s="689"/>
    </row>
    <row r="8" spans="1:5" ht="15.95" customHeight="1" x14ac:dyDescent="0.2">
      <c r="A8" s="446" t="s">
        <v>231</v>
      </c>
      <c r="B8" s="447"/>
      <c r="C8" s="447"/>
      <c r="D8" s="685"/>
      <c r="E8" s="689"/>
    </row>
    <row r="9" spans="1:5" ht="15.95" customHeight="1" x14ac:dyDescent="0.2">
      <c r="A9" s="446" t="s">
        <v>75</v>
      </c>
      <c r="B9" s="447"/>
      <c r="C9" s="447"/>
      <c r="D9" s="685"/>
      <c r="E9" s="689"/>
    </row>
    <row r="10" spans="1:5" ht="15.95" customHeight="1" x14ac:dyDescent="0.2">
      <c r="A10" s="446" t="s">
        <v>97</v>
      </c>
      <c r="B10" s="447"/>
      <c r="C10" s="447"/>
      <c r="D10" s="685"/>
      <c r="E10" s="689"/>
    </row>
    <row r="11" spans="1:5" ht="15.95" customHeight="1" x14ac:dyDescent="0.2">
      <c r="A11" s="446" t="s">
        <v>242</v>
      </c>
      <c r="B11" s="447"/>
      <c r="C11" s="447"/>
      <c r="D11" s="685"/>
      <c r="E11" s="689"/>
    </row>
    <row r="12" spans="1:5" ht="15.95" customHeight="1" x14ac:dyDescent="0.2">
      <c r="A12" s="446" t="s">
        <v>119</v>
      </c>
      <c r="B12" s="447"/>
      <c r="C12" s="447"/>
      <c r="D12" s="685"/>
      <c r="E12" s="689"/>
    </row>
    <row r="13" spans="1:5" ht="15.95" customHeight="1" x14ac:dyDescent="0.2">
      <c r="A13" s="446" t="s">
        <v>129</v>
      </c>
      <c r="B13" s="447"/>
      <c r="C13" s="447"/>
      <c r="D13" s="685"/>
      <c r="E13" s="689"/>
    </row>
    <row r="14" spans="1:5" ht="15.95" customHeight="1" x14ac:dyDescent="0.2">
      <c r="A14" s="446" t="s">
        <v>254</v>
      </c>
      <c r="B14" s="447"/>
      <c r="C14" s="447"/>
      <c r="D14" s="685"/>
      <c r="E14" s="689"/>
    </row>
    <row r="15" spans="1:5" ht="15.95" customHeight="1" x14ac:dyDescent="0.2">
      <c r="A15" s="446" t="s">
        <v>273</v>
      </c>
      <c r="B15" s="447"/>
      <c r="C15" s="447"/>
      <c r="D15" s="685"/>
      <c r="E15" s="689"/>
    </row>
    <row r="16" spans="1:5" ht="15.95" customHeight="1" x14ac:dyDescent="0.2">
      <c r="A16" s="446" t="s">
        <v>274</v>
      </c>
      <c r="B16" s="447"/>
      <c r="C16" s="447"/>
      <c r="D16" s="685"/>
      <c r="E16" s="689"/>
    </row>
    <row r="17" spans="1:5" ht="15.95" customHeight="1" x14ac:dyDescent="0.2">
      <c r="A17" s="446" t="s">
        <v>275</v>
      </c>
      <c r="B17" s="447"/>
      <c r="C17" s="447"/>
      <c r="D17" s="685"/>
      <c r="E17" s="689"/>
    </row>
    <row r="18" spans="1:5" ht="15.95" customHeight="1" x14ac:dyDescent="0.2">
      <c r="A18" s="446" t="s">
        <v>278</v>
      </c>
      <c r="B18" s="447"/>
      <c r="C18" s="447"/>
      <c r="D18" s="685"/>
      <c r="E18" s="689"/>
    </row>
    <row r="19" spans="1:5" ht="15.95" customHeight="1" x14ac:dyDescent="0.2">
      <c r="A19" s="446" t="s">
        <v>281</v>
      </c>
      <c r="B19" s="447"/>
      <c r="C19" s="447"/>
      <c r="D19" s="685"/>
      <c r="E19" s="689"/>
    </row>
    <row r="20" spans="1:5" ht="15.95" customHeight="1" x14ac:dyDescent="0.2">
      <c r="A20" s="446" t="s">
        <v>284</v>
      </c>
      <c r="B20" s="447"/>
      <c r="C20" s="447"/>
      <c r="D20" s="685"/>
      <c r="E20" s="689"/>
    </row>
    <row r="21" spans="1:5" ht="15.95" customHeight="1" x14ac:dyDescent="0.2">
      <c r="A21" s="446" t="s">
        <v>287</v>
      </c>
      <c r="B21" s="447"/>
      <c r="C21" s="447"/>
      <c r="D21" s="685"/>
      <c r="E21" s="689"/>
    </row>
    <row r="22" spans="1:5" ht="15.95" customHeight="1" x14ac:dyDescent="0.2">
      <c r="A22" s="446" t="s">
        <v>290</v>
      </c>
      <c r="B22" s="447"/>
      <c r="C22" s="447"/>
      <c r="D22" s="685"/>
      <c r="E22" s="689"/>
    </row>
    <row r="23" spans="1:5" ht="15.95" customHeight="1" x14ac:dyDescent="0.2">
      <c r="A23" s="446" t="s">
        <v>293</v>
      </c>
      <c r="B23" s="447"/>
      <c r="C23" s="447"/>
      <c r="D23" s="685"/>
      <c r="E23" s="689"/>
    </row>
    <row r="24" spans="1:5" ht="15.95" customHeight="1" x14ac:dyDescent="0.2">
      <c r="A24" s="446" t="s">
        <v>296</v>
      </c>
      <c r="B24" s="447"/>
      <c r="C24" s="447"/>
      <c r="D24" s="685"/>
      <c r="E24" s="689"/>
    </row>
    <row r="25" spans="1:5" ht="15.95" customHeight="1" x14ac:dyDescent="0.2">
      <c r="A25" s="446" t="s">
        <v>299</v>
      </c>
      <c r="B25" s="447"/>
      <c r="C25" s="447"/>
      <c r="D25" s="685"/>
      <c r="E25" s="689"/>
    </row>
    <row r="26" spans="1:5" ht="15.95" customHeight="1" x14ac:dyDescent="0.2">
      <c r="A26" s="446" t="s">
        <v>301</v>
      </c>
      <c r="B26" s="447"/>
      <c r="C26" s="447"/>
      <c r="D26" s="685"/>
      <c r="E26" s="689"/>
    </row>
    <row r="27" spans="1:5" ht="15.95" customHeight="1" x14ac:dyDescent="0.2">
      <c r="A27" s="446" t="s">
        <v>304</v>
      </c>
      <c r="B27" s="447"/>
      <c r="C27" s="447"/>
      <c r="D27" s="685"/>
      <c r="E27" s="689"/>
    </row>
    <row r="28" spans="1:5" ht="15.95" customHeight="1" x14ac:dyDescent="0.2">
      <c r="A28" s="446" t="s">
        <v>307</v>
      </c>
      <c r="B28" s="447"/>
      <c r="C28" s="447"/>
      <c r="D28" s="685"/>
      <c r="E28" s="689"/>
    </row>
    <row r="29" spans="1:5" ht="15.95" customHeight="1" x14ac:dyDescent="0.2">
      <c r="A29" s="446" t="s">
        <v>310</v>
      </c>
      <c r="B29" s="447"/>
      <c r="C29" s="447"/>
      <c r="D29" s="685"/>
      <c r="E29" s="689"/>
    </row>
    <row r="30" spans="1:5" ht="15.95" customHeight="1" x14ac:dyDescent="0.2">
      <c r="A30" s="446" t="s">
        <v>341</v>
      </c>
      <c r="B30" s="447"/>
      <c r="C30" s="447"/>
      <c r="D30" s="685"/>
      <c r="E30" s="689"/>
    </row>
    <row r="31" spans="1:5" ht="15.95" customHeight="1" x14ac:dyDescent="0.2">
      <c r="A31" s="446" t="s">
        <v>344</v>
      </c>
      <c r="B31" s="447"/>
      <c r="C31" s="447"/>
      <c r="D31" s="685"/>
      <c r="E31" s="689"/>
    </row>
    <row r="32" spans="1:5" ht="15.95" customHeight="1" x14ac:dyDescent="0.2">
      <c r="A32" s="446" t="s">
        <v>345</v>
      </c>
      <c r="B32" s="447"/>
      <c r="C32" s="447"/>
      <c r="D32" s="685"/>
      <c r="E32" s="689"/>
    </row>
    <row r="33" spans="1:5" ht="15.95" customHeight="1" x14ac:dyDescent="0.2">
      <c r="A33" s="446" t="s">
        <v>502</v>
      </c>
      <c r="B33" s="447"/>
      <c r="C33" s="447"/>
      <c r="D33" s="685"/>
      <c r="E33" s="689"/>
    </row>
    <row r="34" spans="1:5" ht="15.95" customHeight="1" x14ac:dyDescent="0.2">
      <c r="A34" s="446" t="s">
        <v>503</v>
      </c>
      <c r="B34" s="447"/>
      <c r="C34" s="447"/>
      <c r="D34" s="686"/>
      <c r="E34" s="689"/>
    </row>
    <row r="35" spans="1:5" ht="15.95" customHeight="1" x14ac:dyDescent="0.2">
      <c r="A35" s="446" t="s">
        <v>504</v>
      </c>
      <c r="B35" s="447"/>
      <c r="C35" s="447"/>
      <c r="D35" s="686"/>
      <c r="E35" s="689"/>
    </row>
    <row r="36" spans="1:5" ht="15.95" customHeight="1" x14ac:dyDescent="0.2">
      <c r="A36" s="446" t="s">
        <v>505</v>
      </c>
      <c r="B36" s="447"/>
      <c r="C36" s="447"/>
      <c r="D36" s="686"/>
      <c r="E36" s="689"/>
    </row>
    <row r="37" spans="1:5" ht="15.95" customHeight="1" thickBot="1" x14ac:dyDescent="0.25">
      <c r="A37" s="448" t="s">
        <v>506</v>
      </c>
      <c r="B37" s="449"/>
      <c r="C37" s="449"/>
      <c r="D37" s="687"/>
      <c r="E37" s="691"/>
    </row>
    <row r="38" spans="1:5" ht="15.95" customHeight="1" thickBot="1" x14ac:dyDescent="0.25">
      <c r="A38" s="989" t="s">
        <v>424</v>
      </c>
      <c r="B38" s="990"/>
      <c r="C38" s="450"/>
      <c r="D38" s="688">
        <f>SUM(D5:D37)</f>
        <v>700000</v>
      </c>
      <c r="E38" s="692">
        <f>SUM(E5:E37)</f>
        <v>700000</v>
      </c>
    </row>
  </sheetData>
  <sheetProtection selectLockedCells="1" selectUnlockedCells="1"/>
  <mergeCells count="3">
    <mergeCell ref="A1:D1"/>
    <mergeCell ref="A38:B38"/>
    <mergeCell ref="A3:E3"/>
  </mergeCells>
  <conditionalFormatting sqref="D38:E38">
    <cfRule type="cellIs" dxfId="0" priority="1" stopIfTrue="1" operator="equal">
      <formula>0</formula>
    </cfRule>
  </conditionalFormatting>
  <printOptions horizontalCentered="1"/>
  <pageMargins left="0.78749999999999998" right="0.78749999999999998" top="1.0604166666666666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6.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tabSelected="1" view="pageLayout" zoomScaleNormal="100" workbookViewId="0">
      <selection activeCell="B2" sqref="B2:F2"/>
    </sheetView>
  </sheetViews>
  <sheetFormatPr defaultRowHeight="12.75" x14ac:dyDescent="0.2"/>
  <cols>
    <col min="1" max="1" width="3.5" customWidth="1"/>
    <col min="2" max="2" width="7.5" customWidth="1"/>
    <col min="3" max="3" width="43.33203125" customWidth="1"/>
    <col min="4" max="4" width="13.1640625" customWidth="1"/>
    <col min="5" max="5" width="13.33203125" customWidth="1"/>
    <col min="6" max="6" width="15" customWidth="1"/>
  </cols>
  <sheetData>
    <row r="1" spans="2:6" x14ac:dyDescent="0.2">
      <c r="E1" s="992" t="s">
        <v>552</v>
      </c>
      <c r="F1" s="992"/>
    </row>
    <row r="2" spans="2:6" ht="15.75" x14ac:dyDescent="0.2">
      <c r="B2" s="917" t="s">
        <v>15</v>
      </c>
      <c r="C2" s="917"/>
      <c r="D2" s="917"/>
      <c r="E2" s="917"/>
      <c r="F2" s="917"/>
    </row>
    <row r="3" spans="2:6" ht="16.5" thickBot="1" x14ac:dyDescent="0.25">
      <c r="B3" s="993"/>
      <c r="C3" s="993"/>
      <c r="D3" s="849"/>
      <c r="E3" s="848"/>
      <c r="F3" s="850" t="s">
        <v>553</v>
      </c>
    </row>
    <row r="4" spans="2:6" ht="24.75" thickBot="1" x14ac:dyDescent="0.25">
      <c r="B4" s="851" t="s">
        <v>17</v>
      </c>
      <c r="C4" s="852" t="s">
        <v>18</v>
      </c>
      <c r="D4" s="852" t="s">
        <v>554</v>
      </c>
      <c r="E4" s="853" t="s">
        <v>555</v>
      </c>
      <c r="F4" s="854" t="s">
        <v>556</v>
      </c>
    </row>
    <row r="5" spans="2:6" ht="13.5" thickBot="1" x14ac:dyDescent="0.25">
      <c r="B5" s="855" t="s">
        <v>557</v>
      </c>
      <c r="C5" s="856" t="s">
        <v>558</v>
      </c>
      <c r="D5" s="856" t="s">
        <v>559</v>
      </c>
      <c r="E5" s="856" t="s">
        <v>560</v>
      </c>
      <c r="F5" s="857" t="s">
        <v>561</v>
      </c>
    </row>
    <row r="6" spans="2:6" ht="13.5" thickBot="1" x14ac:dyDescent="0.25">
      <c r="B6" s="858" t="s">
        <v>19</v>
      </c>
      <c r="C6" s="859" t="s">
        <v>562</v>
      </c>
      <c r="D6" s="860">
        <v>70674155</v>
      </c>
      <c r="E6" s="860">
        <v>71344688</v>
      </c>
      <c r="F6" s="860">
        <v>71344688</v>
      </c>
    </row>
    <row r="7" spans="2:6" ht="21.75" thickBot="1" x14ac:dyDescent="0.25">
      <c r="B7" s="858" t="s">
        <v>20</v>
      </c>
      <c r="C7" s="861" t="s">
        <v>266</v>
      </c>
      <c r="D7" s="860">
        <v>18240629</v>
      </c>
      <c r="E7" s="860">
        <v>18379078</v>
      </c>
      <c r="F7" s="860">
        <v>18379078</v>
      </c>
    </row>
    <row r="8" spans="2:6" ht="29.25" customHeight="1" thickBot="1" x14ac:dyDescent="0.25">
      <c r="B8" s="858" t="s">
        <v>21</v>
      </c>
      <c r="C8" s="859" t="s">
        <v>314</v>
      </c>
      <c r="D8" s="860"/>
      <c r="E8" s="860"/>
      <c r="F8" s="862"/>
    </row>
    <row r="9" spans="2:6" ht="13.5" thickBot="1" x14ac:dyDescent="0.25">
      <c r="B9" s="858" t="s">
        <v>61</v>
      </c>
      <c r="C9" s="859" t="s">
        <v>62</v>
      </c>
      <c r="D9" s="863">
        <f>SUM(D10:D16)</f>
        <v>39531031</v>
      </c>
      <c r="E9" s="863">
        <f>SUM(E10:E16)</f>
        <v>39897077</v>
      </c>
      <c r="F9" s="864">
        <f>SUM(F10:F16)</f>
        <v>39897077</v>
      </c>
    </row>
    <row r="10" spans="2:6" x14ac:dyDescent="0.2">
      <c r="B10" s="865" t="s">
        <v>63</v>
      </c>
      <c r="C10" s="866" t="s">
        <v>563</v>
      </c>
      <c r="D10" s="867"/>
      <c r="E10" s="867">
        <f>+E11+E12+E13</f>
        <v>0</v>
      </c>
      <c r="F10" s="868">
        <f>+F11+F12+F13</f>
        <v>0</v>
      </c>
    </row>
    <row r="11" spans="2:6" x14ac:dyDescent="0.2">
      <c r="B11" s="869" t="s">
        <v>69</v>
      </c>
      <c r="C11" s="465" t="s">
        <v>564</v>
      </c>
      <c r="D11" s="870"/>
      <c r="E11" s="870"/>
      <c r="F11" s="871"/>
    </row>
    <row r="12" spans="2:6" x14ac:dyDescent="0.2">
      <c r="B12" s="869" t="s">
        <v>71</v>
      </c>
      <c r="C12" s="465" t="s">
        <v>565</v>
      </c>
      <c r="D12" s="870"/>
      <c r="E12" s="870"/>
      <c r="F12" s="871"/>
    </row>
    <row r="13" spans="2:6" x14ac:dyDescent="0.2">
      <c r="B13" s="869" t="s">
        <v>73</v>
      </c>
      <c r="C13" s="465" t="s">
        <v>566</v>
      </c>
      <c r="D13" s="870"/>
      <c r="E13" s="870"/>
      <c r="F13" s="871"/>
    </row>
    <row r="14" spans="2:6" x14ac:dyDescent="0.2">
      <c r="B14" s="869" t="s">
        <v>567</v>
      </c>
      <c r="C14" s="465" t="s">
        <v>70</v>
      </c>
      <c r="D14" s="870">
        <v>34782000</v>
      </c>
      <c r="E14" s="870">
        <v>35112000</v>
      </c>
      <c r="F14" s="871">
        <v>35112000</v>
      </c>
    </row>
    <row r="15" spans="2:6" x14ac:dyDescent="0.2">
      <c r="B15" s="869" t="s">
        <v>568</v>
      </c>
      <c r="C15" s="465" t="s">
        <v>72</v>
      </c>
      <c r="D15" s="870"/>
      <c r="E15" s="870"/>
      <c r="F15" s="871"/>
    </row>
    <row r="16" spans="2:6" ht="13.5" thickBot="1" x14ac:dyDescent="0.25">
      <c r="B16" s="872" t="s">
        <v>569</v>
      </c>
      <c r="C16" s="873" t="s">
        <v>74</v>
      </c>
      <c r="D16" s="874">
        <v>4749031</v>
      </c>
      <c r="E16" s="874">
        <v>4785077</v>
      </c>
      <c r="F16" s="874">
        <v>4785077</v>
      </c>
    </row>
    <row r="17" spans="2:6" ht="13.5" thickBot="1" x14ac:dyDescent="0.25">
      <c r="B17" s="858" t="s">
        <v>75</v>
      </c>
      <c r="C17" s="859" t="s">
        <v>570</v>
      </c>
      <c r="D17" s="860">
        <v>14176195</v>
      </c>
      <c r="E17" s="875">
        <v>14283794</v>
      </c>
      <c r="F17" s="633">
        <v>14283794</v>
      </c>
    </row>
    <row r="18" spans="2:6" ht="13.5" thickBot="1" x14ac:dyDescent="0.25">
      <c r="B18" s="858" t="s">
        <v>97</v>
      </c>
      <c r="C18" s="859" t="s">
        <v>317</v>
      </c>
      <c r="D18" s="860"/>
      <c r="E18" s="860"/>
      <c r="F18" s="862"/>
    </row>
    <row r="19" spans="2:6" ht="13.5" thickBot="1" x14ac:dyDescent="0.25">
      <c r="B19" s="858" t="s">
        <v>109</v>
      </c>
      <c r="C19" s="859" t="s">
        <v>571</v>
      </c>
      <c r="D19" s="860"/>
      <c r="E19" s="860"/>
      <c r="F19" s="862"/>
    </row>
    <row r="20" spans="2:6" ht="13.5" customHeight="1" thickBot="1" x14ac:dyDescent="0.25">
      <c r="B20" s="858" t="s">
        <v>119</v>
      </c>
      <c r="C20" s="861" t="s">
        <v>572</v>
      </c>
      <c r="D20" s="860"/>
      <c r="E20" s="860"/>
      <c r="F20" s="862"/>
    </row>
    <row r="21" spans="2:6" ht="26.25" customHeight="1" thickBot="1" x14ac:dyDescent="0.25">
      <c r="B21" s="858" t="s">
        <v>129</v>
      </c>
      <c r="C21" s="859" t="s">
        <v>130</v>
      </c>
      <c r="D21" s="863">
        <f>+D6+D7+D8+D9+D17+D18+D19+D20</f>
        <v>142622010</v>
      </c>
      <c r="E21" s="863">
        <f>+E6+E7+E8+E9+E17+E18+E19+E20</f>
        <v>143904637</v>
      </c>
      <c r="F21" s="876">
        <f>+F6+F7+F8+F9+F17+F18+F19+F20</f>
        <v>143904637</v>
      </c>
    </row>
    <row r="22" spans="2:6" ht="13.5" thickBot="1" x14ac:dyDescent="0.25">
      <c r="B22" s="858" t="s">
        <v>254</v>
      </c>
      <c r="C22" s="859" t="s">
        <v>573</v>
      </c>
      <c r="D22" s="877">
        <f>(D36-D21)</f>
        <v>55384042</v>
      </c>
      <c r="E22" s="877">
        <f>(E36-E21)</f>
        <v>55554809</v>
      </c>
      <c r="F22" s="877">
        <f>(F36-F21)</f>
        <v>55554809</v>
      </c>
    </row>
    <row r="23" spans="2:6" ht="21.75" thickBot="1" x14ac:dyDescent="0.25">
      <c r="B23" s="858" t="s">
        <v>273</v>
      </c>
      <c r="C23" s="859" t="s">
        <v>574</v>
      </c>
      <c r="D23" s="863">
        <f>+D21+D22</f>
        <v>198006052</v>
      </c>
      <c r="E23" s="863">
        <f>+E21+E22</f>
        <v>199459446</v>
      </c>
      <c r="F23" s="864">
        <f>+F21+F22</f>
        <v>199459446</v>
      </c>
    </row>
    <row r="24" spans="2:6" ht="15.75" x14ac:dyDescent="0.2">
      <c r="B24" s="878"/>
      <c r="C24" s="879"/>
      <c r="D24" s="880"/>
      <c r="E24" s="881"/>
      <c r="F24" s="882"/>
    </row>
    <row r="25" spans="2:6" ht="15.75" x14ac:dyDescent="0.2">
      <c r="B25" s="917" t="s">
        <v>179</v>
      </c>
      <c r="C25" s="917"/>
      <c r="D25" s="917"/>
      <c r="E25" s="917"/>
      <c r="F25" s="917"/>
    </row>
    <row r="26" spans="2:6" ht="16.5" thickBot="1" x14ac:dyDescent="0.25">
      <c r="B26" s="994"/>
      <c r="C26" s="994"/>
      <c r="D26" s="849"/>
      <c r="E26" s="848"/>
      <c r="F26" s="850" t="str">
        <f>F3</f>
        <v>Forintban!</v>
      </c>
    </row>
    <row r="27" spans="2:6" ht="24.75" thickBot="1" x14ac:dyDescent="0.25">
      <c r="B27" s="851" t="s">
        <v>348</v>
      </c>
      <c r="C27" s="852" t="s">
        <v>182</v>
      </c>
      <c r="D27" s="852" t="str">
        <f>+D4</f>
        <v>2018.évi</v>
      </c>
      <c r="E27" s="852" t="str">
        <f>+E4</f>
        <v>2019.évi</v>
      </c>
      <c r="F27" s="854" t="str">
        <f>+F4</f>
        <v>2020.évi</v>
      </c>
    </row>
    <row r="28" spans="2:6" ht="13.5" thickBot="1" x14ac:dyDescent="0.25">
      <c r="B28" s="883" t="s">
        <v>557</v>
      </c>
      <c r="C28" s="884" t="s">
        <v>558</v>
      </c>
      <c r="D28" s="884" t="s">
        <v>559</v>
      </c>
      <c r="E28" s="884" t="s">
        <v>560</v>
      </c>
      <c r="F28" s="885" t="s">
        <v>561</v>
      </c>
    </row>
    <row r="29" spans="2:6" ht="13.5" thickBot="1" x14ac:dyDescent="0.25">
      <c r="B29" s="858" t="s">
        <v>19</v>
      </c>
      <c r="C29" s="886" t="s">
        <v>575</v>
      </c>
      <c r="D29" s="860">
        <v>152343052</v>
      </c>
      <c r="E29" s="860">
        <v>153449356</v>
      </c>
      <c r="F29" s="860">
        <v>153449356</v>
      </c>
    </row>
    <row r="30" spans="2:6" ht="21" customHeight="1" thickBot="1" x14ac:dyDescent="0.25">
      <c r="B30" s="887" t="s">
        <v>20</v>
      </c>
      <c r="C30" s="888" t="s">
        <v>576</v>
      </c>
      <c r="D30" s="889">
        <f>+D31+D32+D33</f>
        <v>45663000</v>
      </c>
      <c r="E30" s="889">
        <f>+E31+E32+E33</f>
        <v>46010090</v>
      </c>
      <c r="F30" s="890">
        <f>+F31+F32+F33</f>
        <v>46010090</v>
      </c>
    </row>
    <row r="31" spans="2:6" x14ac:dyDescent="0.2">
      <c r="B31" s="865" t="s">
        <v>36</v>
      </c>
      <c r="C31" s="891" t="s">
        <v>210</v>
      </c>
      <c r="D31" s="867">
        <v>23887000</v>
      </c>
      <c r="E31" s="867">
        <v>24069170</v>
      </c>
      <c r="F31" s="867">
        <v>24069170</v>
      </c>
    </row>
    <row r="32" spans="2:6" x14ac:dyDescent="0.2">
      <c r="B32" s="865" t="s">
        <v>38</v>
      </c>
      <c r="C32" s="892" t="s">
        <v>212</v>
      </c>
      <c r="D32" s="870">
        <v>21776000</v>
      </c>
      <c r="E32" s="870">
        <v>21940920</v>
      </c>
      <c r="F32" s="870">
        <v>21940920</v>
      </c>
    </row>
    <row r="33" spans="2:6" ht="13.5" thickBot="1" x14ac:dyDescent="0.25">
      <c r="B33" s="865" t="s">
        <v>40</v>
      </c>
      <c r="C33" s="893" t="s">
        <v>214</v>
      </c>
      <c r="D33" s="870"/>
      <c r="E33" s="870"/>
      <c r="F33" s="871"/>
    </row>
    <row r="34" spans="2:6" ht="13.5" thickBot="1" x14ac:dyDescent="0.25">
      <c r="B34" s="858" t="s">
        <v>21</v>
      </c>
      <c r="C34" s="894" t="s">
        <v>577</v>
      </c>
      <c r="D34" s="895">
        <f>+D29+D30</f>
        <v>198006052</v>
      </c>
      <c r="E34" s="895">
        <f>+E29+E30</f>
        <v>199459446</v>
      </c>
      <c r="F34" s="896">
        <f>+F29+F30</f>
        <v>199459446</v>
      </c>
    </row>
    <row r="35" spans="2:6" ht="13.5" thickBot="1" x14ac:dyDescent="0.25">
      <c r="B35" s="858" t="s">
        <v>231</v>
      </c>
      <c r="C35" s="894" t="s">
        <v>578</v>
      </c>
      <c r="D35" s="897"/>
      <c r="E35" s="897"/>
      <c r="F35" s="898"/>
    </row>
    <row r="36" spans="2:6" ht="13.5" thickBot="1" x14ac:dyDescent="0.25">
      <c r="B36" s="899" t="s">
        <v>75</v>
      </c>
      <c r="C36" s="900" t="s">
        <v>579</v>
      </c>
      <c r="D36" s="901">
        <f>+D34+D35</f>
        <v>198006052</v>
      </c>
      <c r="E36" s="901">
        <f>+E34+E35</f>
        <v>199459446</v>
      </c>
      <c r="F36" s="902">
        <f>+F34+F35</f>
        <v>199459446</v>
      </c>
    </row>
  </sheetData>
  <sheetProtection selectLockedCells="1" selectUnlockedCells="1"/>
  <mergeCells count="5">
    <mergeCell ref="E1:F1"/>
    <mergeCell ref="B2:F2"/>
    <mergeCell ref="B3:C3"/>
    <mergeCell ref="B25:F25"/>
    <mergeCell ref="B26:C2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31"/>
  <sheetViews>
    <sheetView topLeftCell="A11" zoomScale="115" zoomScaleNormal="115" zoomScaleSheetLayoutView="100" workbookViewId="0">
      <selection activeCell="I6" sqref="I6"/>
    </sheetView>
  </sheetViews>
  <sheetFormatPr defaultRowHeight="12.75" x14ac:dyDescent="0.2"/>
  <cols>
    <col min="1" max="1" width="6.83203125" style="72" customWidth="1"/>
    <col min="2" max="2" width="48.6640625" style="73" customWidth="1"/>
    <col min="3" max="4" width="14.1640625" style="72" customWidth="1"/>
    <col min="5" max="5" width="47.6640625" style="72" customWidth="1"/>
    <col min="6" max="7" width="14" style="72" customWidth="1"/>
    <col min="8" max="8" width="4.83203125" style="72" customWidth="1"/>
    <col min="9" max="16384" width="9.33203125" style="72"/>
  </cols>
  <sheetData>
    <row r="1" spans="1:8" ht="39.75" customHeight="1" x14ac:dyDescent="0.2">
      <c r="B1" s="923" t="s">
        <v>260</v>
      </c>
      <c r="C1" s="923"/>
      <c r="D1" s="923"/>
      <c r="E1" s="923"/>
      <c r="F1" s="923"/>
      <c r="G1" s="451"/>
      <c r="H1" s="924" t="s">
        <v>588</v>
      </c>
    </row>
    <row r="2" spans="1:8" ht="14.25" thickBot="1" x14ac:dyDescent="0.25">
      <c r="F2" s="932" t="s">
        <v>523</v>
      </c>
      <c r="G2" s="932"/>
      <c r="H2" s="924"/>
    </row>
    <row r="3" spans="1:8" ht="18" customHeight="1" thickBot="1" x14ac:dyDescent="0.25">
      <c r="A3" s="925" t="s">
        <v>17</v>
      </c>
      <c r="B3" s="927" t="s">
        <v>261</v>
      </c>
      <c r="C3" s="927"/>
      <c r="D3" s="498"/>
      <c r="E3" s="928" t="s">
        <v>262</v>
      </c>
      <c r="F3" s="929"/>
      <c r="G3" s="501"/>
      <c r="H3" s="924"/>
    </row>
    <row r="4" spans="1:8" s="78" customFormat="1" ht="35.25" customHeight="1" thickBot="1" x14ac:dyDescent="0.25">
      <c r="A4" s="926"/>
      <c r="B4" s="535" t="s">
        <v>263</v>
      </c>
      <c r="C4" s="501" t="s">
        <v>527</v>
      </c>
      <c r="D4" s="500" t="s">
        <v>507</v>
      </c>
      <c r="E4" s="535" t="s">
        <v>263</v>
      </c>
      <c r="F4" s="501" t="s">
        <v>527</v>
      </c>
      <c r="G4" s="501" t="s">
        <v>507</v>
      </c>
      <c r="H4" s="924"/>
    </row>
    <row r="5" spans="1:8" s="82" customFormat="1" ht="12" customHeight="1" thickBot="1" x14ac:dyDescent="0.25">
      <c r="A5" s="79">
        <v>1</v>
      </c>
      <c r="B5" s="169">
        <v>2</v>
      </c>
      <c r="C5" s="170" t="s">
        <v>21</v>
      </c>
      <c r="D5" s="499" t="s">
        <v>231</v>
      </c>
      <c r="E5" s="169" t="s">
        <v>75</v>
      </c>
      <c r="F5" s="171" t="s">
        <v>97</v>
      </c>
      <c r="G5" s="494" t="s">
        <v>242</v>
      </c>
      <c r="H5" s="924"/>
    </row>
    <row r="6" spans="1:8" ht="12.95" customHeight="1" x14ac:dyDescent="0.2">
      <c r="A6" s="83" t="s">
        <v>19</v>
      </c>
      <c r="B6" s="84" t="s">
        <v>264</v>
      </c>
      <c r="C6" s="85">
        <f>('1.1.sz.mell.'!C6)</f>
        <v>67053278</v>
      </c>
      <c r="D6" s="85">
        <f>('1.1.sz.mell.'!D6)</f>
        <v>77668284</v>
      </c>
      <c r="E6" s="84" t="s">
        <v>265</v>
      </c>
      <c r="F6" s="488">
        <f>SUM('1.1.sz.mell.'!C92)</f>
        <v>30237000</v>
      </c>
      <c r="G6" s="493">
        <f>SUM('1.1.sz.mell.'!D92)</f>
        <v>30850642</v>
      </c>
      <c r="H6" s="924"/>
    </row>
    <row r="7" spans="1:8" ht="12.95" customHeight="1" x14ac:dyDescent="0.2">
      <c r="A7" s="86" t="s">
        <v>20</v>
      </c>
      <c r="B7" s="87" t="s">
        <v>266</v>
      </c>
      <c r="C7" s="88">
        <f>('1.1.sz.mell.'!C13)</f>
        <v>17306100</v>
      </c>
      <c r="D7" s="88">
        <f>('1.1.sz.mell.'!D13)</f>
        <v>17306100</v>
      </c>
      <c r="E7" s="87" t="s">
        <v>185</v>
      </c>
      <c r="F7" s="488">
        <f>SUM('1.1.sz.mell.'!C93)</f>
        <v>6806000</v>
      </c>
      <c r="G7" s="492">
        <f>SUM('1.1.sz.mell.'!D93)</f>
        <v>6806000</v>
      </c>
      <c r="H7" s="924"/>
    </row>
    <row r="8" spans="1:8" ht="12.95" customHeight="1" x14ac:dyDescent="0.2">
      <c r="A8" s="86" t="s">
        <v>21</v>
      </c>
      <c r="B8" s="87" t="s">
        <v>267</v>
      </c>
      <c r="C8" s="88"/>
      <c r="D8" s="479"/>
      <c r="E8" s="87" t="s">
        <v>268</v>
      </c>
      <c r="F8" s="488">
        <f>SUM('1.1.sz.mell.'!C94)</f>
        <v>47136000</v>
      </c>
      <c r="G8" s="492">
        <f>SUM('1.1.sz.mell.'!D94)</f>
        <v>48260662</v>
      </c>
      <c r="H8" s="924"/>
    </row>
    <row r="9" spans="1:8" ht="12.95" customHeight="1" x14ac:dyDescent="0.2">
      <c r="A9" s="86" t="s">
        <v>231</v>
      </c>
      <c r="B9" s="87" t="s">
        <v>269</v>
      </c>
      <c r="C9" s="88">
        <f>SUM('1.1.sz.mell.'!C28+'1.1.sz.mell.'!C31+'1.1.sz.mell.'!C32+'1.1.sz.mell.'!C33)</f>
        <v>37505722</v>
      </c>
      <c r="D9" s="88">
        <f>SUM('1.1.sz.mell.'!D28+'1.1.sz.mell.'!D31+'1.1.sz.mell.'!D32+'1.1.sz.mell.'!D33)</f>
        <v>37512722</v>
      </c>
      <c r="E9" s="87" t="s">
        <v>187</v>
      </c>
      <c r="F9" s="488">
        <f>SUM('1.1.sz.mell.'!C95)</f>
        <v>2155000</v>
      </c>
      <c r="G9" s="492">
        <f>SUM('1.1.sz.mell.'!D95)</f>
        <v>1327000</v>
      </c>
      <c r="H9" s="924"/>
    </row>
    <row r="10" spans="1:8" ht="12.95" customHeight="1" x14ac:dyDescent="0.2">
      <c r="A10" s="86" t="s">
        <v>75</v>
      </c>
      <c r="B10" s="90" t="s">
        <v>270</v>
      </c>
      <c r="C10" s="88">
        <f>('1.1.sz.mell.'!C51)</f>
        <v>0</v>
      </c>
      <c r="D10" s="88">
        <f>('1.1.sz.mell.'!D51)</f>
        <v>0</v>
      </c>
      <c r="E10" s="87" t="s">
        <v>189</v>
      </c>
      <c r="F10" s="488">
        <f>SUM('1.1.sz.mell.'!C96)</f>
        <v>59728000</v>
      </c>
      <c r="G10" s="492">
        <f>SUM('1.1.sz.mell.'!D96)</f>
        <v>61039216</v>
      </c>
      <c r="H10" s="924"/>
    </row>
    <row r="11" spans="1:8" ht="12.95" customHeight="1" x14ac:dyDescent="0.2">
      <c r="A11" s="86" t="s">
        <v>97</v>
      </c>
      <c r="B11" s="87" t="s">
        <v>271</v>
      </c>
      <c r="C11" s="91"/>
      <c r="D11" s="91"/>
      <c r="E11" s="87" t="s">
        <v>272</v>
      </c>
      <c r="F11" s="91">
        <f>SUM('1.1.sz.mell.'!C121)</f>
        <v>4138000</v>
      </c>
      <c r="G11" s="492">
        <f>SUM('1.1.sz.mell.'!D121)</f>
        <v>4138000</v>
      </c>
      <c r="H11" s="924"/>
    </row>
    <row r="12" spans="1:8" ht="12.95" customHeight="1" x14ac:dyDescent="0.2">
      <c r="A12" s="86" t="s">
        <v>242</v>
      </c>
      <c r="B12" s="87" t="s">
        <v>96</v>
      </c>
      <c r="C12" s="88">
        <f>SUM('1.1.sz.mell.'!C35:C44)</f>
        <v>13449900</v>
      </c>
      <c r="D12" s="88">
        <f>SUM('1.1.sz.mell.'!D35:D44)+'1.1.sz.mell.'!D51</f>
        <v>14202654</v>
      </c>
      <c r="E12" s="92"/>
      <c r="F12" s="91"/>
      <c r="G12" s="492"/>
      <c r="H12" s="924"/>
    </row>
    <row r="13" spans="1:8" ht="12.95" customHeight="1" x14ac:dyDescent="0.2">
      <c r="A13" s="86" t="s">
        <v>119</v>
      </c>
      <c r="B13" s="92"/>
      <c r="C13" s="88"/>
      <c r="D13" s="479"/>
      <c r="E13" s="92"/>
      <c r="F13" s="91"/>
      <c r="G13" s="492"/>
      <c r="H13" s="924"/>
    </row>
    <row r="14" spans="1:8" ht="12.95" customHeight="1" x14ac:dyDescent="0.2">
      <c r="A14" s="86" t="s">
        <v>129</v>
      </c>
      <c r="B14" s="93"/>
      <c r="C14" s="91"/>
      <c r="D14" s="480"/>
      <c r="E14" s="92"/>
      <c r="F14" s="91"/>
      <c r="G14" s="492"/>
      <c r="H14" s="924"/>
    </row>
    <row r="15" spans="1:8" ht="12.95" customHeight="1" x14ac:dyDescent="0.2">
      <c r="A15" s="86" t="s">
        <v>254</v>
      </c>
      <c r="B15" s="92"/>
      <c r="C15" s="88"/>
      <c r="D15" s="479"/>
      <c r="E15" s="92"/>
      <c r="F15" s="91"/>
      <c r="G15" s="492"/>
      <c r="H15" s="924"/>
    </row>
    <row r="16" spans="1:8" ht="12.95" customHeight="1" x14ac:dyDescent="0.2">
      <c r="A16" s="86" t="s">
        <v>273</v>
      </c>
      <c r="B16" s="92"/>
      <c r="C16" s="88"/>
      <c r="D16" s="479"/>
      <c r="E16" s="92"/>
      <c r="F16" s="91"/>
      <c r="G16" s="492"/>
      <c r="H16" s="924"/>
    </row>
    <row r="17" spans="1:8" ht="12.95" customHeight="1" thickBot="1" x14ac:dyDescent="0.25">
      <c r="A17" s="86" t="s">
        <v>274</v>
      </c>
      <c r="B17" s="94"/>
      <c r="C17" s="95"/>
      <c r="D17" s="481"/>
      <c r="E17" s="92"/>
      <c r="F17" s="489"/>
      <c r="G17" s="495"/>
      <c r="H17" s="924"/>
    </row>
    <row r="18" spans="1:8" ht="15.95" customHeight="1" thickBot="1" x14ac:dyDescent="0.25">
      <c r="A18" s="97" t="s">
        <v>275</v>
      </c>
      <c r="B18" s="98" t="s">
        <v>276</v>
      </c>
      <c r="C18" s="99">
        <f>+C6+C7+C9+C10+C12+C13+C14+C15+C16+C17</f>
        <v>135315000</v>
      </c>
      <c r="D18" s="99">
        <f>+D6+D7+D9+D10+D12+D13+D14+D15+D16+D17</f>
        <v>146689760</v>
      </c>
      <c r="E18" s="98" t="s">
        <v>277</v>
      </c>
      <c r="F18" s="490">
        <f>SUM(F6:F17)</f>
        <v>150200000</v>
      </c>
      <c r="G18" s="496">
        <f>SUM(G6:G17)</f>
        <v>152421520</v>
      </c>
      <c r="H18" s="924"/>
    </row>
    <row r="19" spans="1:8" ht="12.95" customHeight="1" x14ac:dyDescent="0.2">
      <c r="A19" s="100" t="s">
        <v>278</v>
      </c>
      <c r="B19" s="101" t="s">
        <v>279</v>
      </c>
      <c r="C19" s="482">
        <f>SUM(C20:C23)</f>
        <v>17575000</v>
      </c>
      <c r="D19" s="482">
        <f>SUM(D20:D23)</f>
        <v>0</v>
      </c>
      <c r="E19" s="87" t="s">
        <v>280</v>
      </c>
      <c r="F19" s="491"/>
      <c r="G19" s="493"/>
      <c r="H19" s="924"/>
    </row>
    <row r="20" spans="1:8" ht="12.95" customHeight="1" x14ac:dyDescent="0.2">
      <c r="A20" s="86" t="s">
        <v>281</v>
      </c>
      <c r="B20" s="87" t="s">
        <v>282</v>
      </c>
      <c r="C20" s="88">
        <v>17575000</v>
      </c>
      <c r="D20" s="479"/>
      <c r="E20" s="87" t="s">
        <v>283</v>
      </c>
      <c r="F20" s="91"/>
      <c r="G20" s="492"/>
      <c r="H20" s="924"/>
    </row>
    <row r="21" spans="1:8" ht="12.95" customHeight="1" x14ac:dyDescent="0.2">
      <c r="A21" s="86" t="s">
        <v>284</v>
      </c>
      <c r="B21" s="87" t="s">
        <v>285</v>
      </c>
      <c r="C21" s="88"/>
      <c r="D21" s="479"/>
      <c r="E21" s="87" t="s">
        <v>286</v>
      </c>
      <c r="F21" s="91"/>
      <c r="G21" s="492"/>
      <c r="H21" s="924"/>
    </row>
    <row r="22" spans="1:8" ht="12.95" customHeight="1" x14ac:dyDescent="0.2">
      <c r="A22" s="86" t="s">
        <v>287</v>
      </c>
      <c r="B22" s="87" t="s">
        <v>288</v>
      </c>
      <c r="C22" s="88"/>
      <c r="D22" s="479"/>
      <c r="E22" s="87" t="s">
        <v>289</v>
      </c>
      <c r="F22" s="91"/>
      <c r="G22" s="492"/>
      <c r="H22" s="924"/>
    </row>
    <row r="23" spans="1:8" ht="12.95" customHeight="1" x14ac:dyDescent="0.2">
      <c r="A23" s="86" t="s">
        <v>290</v>
      </c>
      <c r="B23" s="87" t="s">
        <v>291</v>
      </c>
      <c r="C23" s="88"/>
      <c r="D23" s="801"/>
      <c r="E23" s="101" t="s">
        <v>292</v>
      </c>
      <c r="F23" s="91"/>
      <c r="G23" s="492"/>
      <c r="H23" s="924"/>
    </row>
    <row r="24" spans="1:8" ht="12.95" customHeight="1" x14ac:dyDescent="0.2">
      <c r="A24" s="86" t="s">
        <v>293</v>
      </c>
      <c r="B24" s="87" t="s">
        <v>294</v>
      </c>
      <c r="C24" s="103">
        <f>+C25+C26</f>
        <v>0</v>
      </c>
      <c r="D24" s="484"/>
      <c r="E24" s="87" t="s">
        <v>295</v>
      </c>
      <c r="F24" s="91"/>
      <c r="G24" s="492"/>
      <c r="H24" s="924"/>
    </row>
    <row r="25" spans="1:8" ht="12.95" customHeight="1" x14ac:dyDescent="0.2">
      <c r="A25" s="100" t="s">
        <v>296</v>
      </c>
      <c r="B25" s="101" t="s">
        <v>297</v>
      </c>
      <c r="C25" s="104"/>
      <c r="D25" s="483"/>
      <c r="E25" s="84" t="s">
        <v>298</v>
      </c>
      <c r="F25" s="491"/>
      <c r="G25" s="492"/>
      <c r="H25" s="924"/>
    </row>
    <row r="26" spans="1:8" ht="12.95" customHeight="1" thickBot="1" x14ac:dyDescent="0.25">
      <c r="A26" s="86" t="s">
        <v>299</v>
      </c>
      <c r="B26" s="731" t="s">
        <v>300</v>
      </c>
      <c r="C26" s="95"/>
      <c r="D26" s="479"/>
      <c r="E26" s="94" t="s">
        <v>245</v>
      </c>
      <c r="F26" s="489">
        <f>SUM('1.1.sz.mell.'!C134)</f>
        <v>2690000</v>
      </c>
      <c r="G26" s="489">
        <f>SUM('1.1.sz.mell.'!D134)</f>
        <v>2689436</v>
      </c>
      <c r="H26" s="924"/>
    </row>
    <row r="27" spans="1:8" ht="24.75" customHeight="1" thickBot="1" x14ac:dyDescent="0.25">
      <c r="A27" s="516" t="s">
        <v>301</v>
      </c>
      <c r="B27" s="732" t="s">
        <v>302</v>
      </c>
      <c r="C27" s="496">
        <f>+C19+C24</f>
        <v>17575000</v>
      </c>
      <c r="D27" s="496">
        <f>+D19+D24</f>
        <v>0</v>
      </c>
      <c r="E27" s="732" t="s">
        <v>303</v>
      </c>
      <c r="F27" s="496">
        <f>SUM(F19:F26)</f>
        <v>2690000</v>
      </c>
      <c r="G27" s="496">
        <f>SUM(G19:G26)</f>
        <v>2689436</v>
      </c>
      <c r="H27" s="924"/>
    </row>
    <row r="28" spans="1:8" ht="13.5" thickBot="1" x14ac:dyDescent="0.25">
      <c r="A28" s="516" t="s">
        <v>304</v>
      </c>
      <c r="B28" s="733" t="s">
        <v>305</v>
      </c>
      <c r="C28" s="526">
        <f>+C18+C27</f>
        <v>152890000</v>
      </c>
      <c r="D28" s="485">
        <f>+D18+D27</f>
        <v>146689760</v>
      </c>
      <c r="E28" s="733" t="s">
        <v>306</v>
      </c>
      <c r="F28" s="730">
        <f>+F18+F27</f>
        <v>152890000</v>
      </c>
      <c r="G28" s="497">
        <f>+G18+G27</f>
        <v>155110956</v>
      </c>
      <c r="H28" s="924"/>
    </row>
    <row r="29" spans="1:8" ht="13.5" thickBot="1" x14ac:dyDescent="0.25">
      <c r="A29" s="516" t="s">
        <v>307</v>
      </c>
      <c r="B29" s="733" t="s">
        <v>308</v>
      </c>
      <c r="C29" s="106">
        <f>IF(C18-F18&lt;0,F18-C18,"-")</f>
        <v>14885000</v>
      </c>
      <c r="D29" s="817">
        <v>27157548</v>
      </c>
      <c r="E29" s="733" t="s">
        <v>309</v>
      </c>
      <c r="F29" s="485">
        <v>9070000</v>
      </c>
      <c r="G29" s="497"/>
      <c r="H29" s="924"/>
    </row>
    <row r="30" spans="1:8" ht="13.5" thickBot="1" x14ac:dyDescent="0.25">
      <c r="A30" s="516" t="s">
        <v>310</v>
      </c>
      <c r="B30" s="733" t="s">
        <v>311</v>
      </c>
      <c r="C30" s="106" t="str">
        <f>IF(C18+C19-F28&lt;0,F28-(C18+C19),"-")</f>
        <v>-</v>
      </c>
      <c r="D30" s="817">
        <v>27157548</v>
      </c>
      <c r="E30" s="733" t="s">
        <v>312</v>
      </c>
      <c r="F30" s="485">
        <v>9070000</v>
      </c>
      <c r="G30" s="497" t="str">
        <f>IF(D18+D19-G28&gt;0,D18+D19-G28,"-")</f>
        <v>-</v>
      </c>
      <c r="H30" s="924"/>
    </row>
    <row r="31" spans="1:8" ht="18.75" x14ac:dyDescent="0.2">
      <c r="B31" s="930"/>
      <c r="C31" s="931"/>
      <c r="D31" s="931"/>
      <c r="E31" s="930"/>
    </row>
  </sheetData>
  <sheetProtection selectLockedCells="1" selectUnlockedCells="1"/>
  <mergeCells count="7">
    <mergeCell ref="B31:E31"/>
    <mergeCell ref="F2:G2"/>
    <mergeCell ref="B1:F1"/>
    <mergeCell ref="H1:H30"/>
    <mergeCell ref="A3:A4"/>
    <mergeCell ref="B3:C3"/>
    <mergeCell ref="E3:F3"/>
  </mergeCells>
  <printOptions horizontalCentered="1"/>
  <pageMargins left="0.3298611111111111" right="0.47986111111111113" top="0.90555555555555545" bottom="0.5" header="0.6694444444444444" footer="0.51180555555555551"/>
  <pageSetup paperSize="9" scale="90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33"/>
  <sheetViews>
    <sheetView topLeftCell="A40" zoomScaleSheetLayoutView="115" workbookViewId="0">
      <selection activeCell="I11" sqref="I11"/>
    </sheetView>
  </sheetViews>
  <sheetFormatPr defaultRowHeight="12.75" x14ac:dyDescent="0.2"/>
  <cols>
    <col min="1" max="1" width="6.83203125" style="72" customWidth="1"/>
    <col min="2" max="2" width="49.5" style="73" customWidth="1"/>
    <col min="3" max="3" width="14.33203125" style="72" customWidth="1"/>
    <col min="4" max="4" width="13.5" style="72" customWidth="1"/>
    <col min="5" max="5" width="49.83203125" style="72" customWidth="1"/>
    <col min="6" max="6" width="14" style="72" customWidth="1"/>
    <col min="7" max="7" width="16.33203125" style="72" customWidth="1"/>
    <col min="8" max="8" width="4.83203125" style="72" customWidth="1"/>
    <col min="9" max="16384" width="9.33203125" style="72"/>
  </cols>
  <sheetData>
    <row r="1" spans="1:8" ht="31.5" customHeight="1" x14ac:dyDescent="0.2">
      <c r="B1" s="923" t="s">
        <v>313</v>
      </c>
      <c r="C1" s="923"/>
      <c r="D1" s="923"/>
      <c r="E1" s="923"/>
      <c r="F1" s="923"/>
      <c r="G1" s="451"/>
      <c r="H1" s="924" t="s">
        <v>589</v>
      </c>
    </row>
    <row r="2" spans="1:8" ht="14.25" thickBot="1" x14ac:dyDescent="0.25">
      <c r="F2" s="487" t="s">
        <v>525</v>
      </c>
      <c r="G2" s="487"/>
      <c r="H2" s="924"/>
    </row>
    <row r="3" spans="1:8" ht="13.5" customHeight="1" thickBot="1" x14ac:dyDescent="0.25">
      <c r="A3" s="925" t="s">
        <v>17</v>
      </c>
      <c r="B3" s="926" t="s">
        <v>261</v>
      </c>
      <c r="C3" s="933"/>
      <c r="D3" s="933"/>
      <c r="E3" s="934" t="s">
        <v>262</v>
      </c>
      <c r="F3" s="935"/>
      <c r="G3" s="936"/>
      <c r="H3" s="924"/>
    </row>
    <row r="4" spans="1:8" s="78" customFormat="1" ht="24.75" thickBot="1" x14ac:dyDescent="0.25">
      <c r="A4" s="925"/>
      <c r="B4" s="75" t="s">
        <v>263</v>
      </c>
      <c r="C4" s="76" t="s">
        <v>527</v>
      </c>
      <c r="D4" s="525" t="s">
        <v>507</v>
      </c>
      <c r="E4" s="514" t="s">
        <v>263</v>
      </c>
      <c r="F4" s="501" t="s">
        <v>527</v>
      </c>
      <c r="G4" s="501" t="s">
        <v>507</v>
      </c>
      <c r="H4" s="924"/>
    </row>
    <row r="5" spans="1:8" s="78" customFormat="1" ht="13.5" thickBot="1" x14ac:dyDescent="0.25">
      <c r="A5" s="79">
        <v>1</v>
      </c>
      <c r="B5" s="80" t="s">
        <v>20</v>
      </c>
      <c r="C5" s="349" t="s">
        <v>21</v>
      </c>
      <c r="D5" s="494" t="s">
        <v>231</v>
      </c>
      <c r="E5" s="477" t="s">
        <v>75</v>
      </c>
      <c r="F5" s="171" t="s">
        <v>97</v>
      </c>
      <c r="G5" s="515" t="s">
        <v>242</v>
      </c>
      <c r="H5" s="924"/>
    </row>
    <row r="6" spans="1:8" ht="12.95" customHeight="1" x14ac:dyDescent="0.2">
      <c r="A6" s="83" t="s">
        <v>19</v>
      </c>
      <c r="B6" s="84" t="s">
        <v>314</v>
      </c>
      <c r="C6" s="512">
        <f>SUM('1.1.sz.mell.'!C21:C25)</f>
        <v>9999000</v>
      </c>
      <c r="D6" s="493">
        <f>('1.1.sz.mell.'!D20)</f>
        <v>120884927</v>
      </c>
      <c r="E6" s="524" t="s">
        <v>210</v>
      </c>
      <c r="F6" s="488">
        <f>SUM('1.1.sz.mell.'!C108)</f>
        <v>22664000</v>
      </c>
      <c r="G6" s="492">
        <f>SUM('1.1.sz.mell.'!D108)</f>
        <v>138897584</v>
      </c>
      <c r="H6" s="924"/>
    </row>
    <row r="7" spans="1:8" x14ac:dyDescent="0.2">
      <c r="A7" s="86" t="s">
        <v>20</v>
      </c>
      <c r="B7" s="87" t="s">
        <v>315</v>
      </c>
      <c r="C7" s="110"/>
      <c r="D7" s="503"/>
      <c r="E7" s="523" t="s">
        <v>316</v>
      </c>
      <c r="F7" s="91"/>
      <c r="G7" s="492"/>
      <c r="H7" s="924"/>
    </row>
    <row r="8" spans="1:8" ht="12.95" customHeight="1" x14ac:dyDescent="0.2">
      <c r="A8" s="86" t="s">
        <v>21</v>
      </c>
      <c r="B8" s="87" t="s">
        <v>317</v>
      </c>
      <c r="C8" s="110"/>
      <c r="D8" s="492">
        <f>('1.1.sz.mell.'!D45)</f>
        <v>2400000</v>
      </c>
      <c r="E8" s="523" t="s">
        <v>212</v>
      </c>
      <c r="F8" s="91">
        <f>SUM('1.1.sz.mell.'!C110)</f>
        <v>20660000</v>
      </c>
      <c r="G8" s="492">
        <f>SUM('1.1.sz.mell.'!D110)</f>
        <v>20456000</v>
      </c>
      <c r="H8" s="924"/>
    </row>
    <row r="9" spans="1:8" ht="12.95" customHeight="1" x14ac:dyDescent="0.2">
      <c r="A9" s="86" t="s">
        <v>231</v>
      </c>
      <c r="B9" s="87" t="s">
        <v>318</v>
      </c>
      <c r="C9" s="110"/>
      <c r="D9" s="492">
        <f>('1.1.sz.mell.'!D56)</f>
        <v>0</v>
      </c>
      <c r="E9" s="523" t="s">
        <v>319</v>
      </c>
      <c r="F9" s="91"/>
      <c r="G9" s="492"/>
      <c r="H9" s="924"/>
    </row>
    <row r="10" spans="1:8" ht="12.75" customHeight="1" x14ac:dyDescent="0.2">
      <c r="A10" s="86" t="s">
        <v>75</v>
      </c>
      <c r="B10" s="87" t="s">
        <v>320</v>
      </c>
      <c r="C10" s="521"/>
      <c r="D10" s="503"/>
      <c r="E10" s="523" t="s">
        <v>214</v>
      </c>
      <c r="F10" s="492">
        <f>SUM('1.1.sz.mell.'!C56)</f>
        <v>0</v>
      </c>
      <c r="G10" s="492"/>
      <c r="H10" s="924"/>
    </row>
    <row r="11" spans="1:8" ht="12.95" customHeight="1" x14ac:dyDescent="0.2">
      <c r="A11" s="86" t="s">
        <v>97</v>
      </c>
      <c r="B11" s="502" t="s">
        <v>321</v>
      </c>
      <c r="C11" s="522"/>
      <c r="D11" s="492"/>
      <c r="E11" s="506"/>
      <c r="F11" s="91"/>
      <c r="G11" s="492"/>
      <c r="H11" s="924"/>
    </row>
    <row r="12" spans="1:8" ht="12.95" customHeight="1" x14ac:dyDescent="0.2">
      <c r="A12" s="86" t="s">
        <v>242</v>
      </c>
      <c r="B12" s="92"/>
      <c r="C12" s="512"/>
      <c r="D12" s="492"/>
      <c r="E12" s="506"/>
      <c r="F12" s="91"/>
      <c r="G12" s="492"/>
      <c r="H12" s="924"/>
    </row>
    <row r="13" spans="1:8" ht="12.95" customHeight="1" x14ac:dyDescent="0.2">
      <c r="A13" s="86" t="s">
        <v>119</v>
      </c>
      <c r="B13" s="92"/>
      <c r="C13" s="521"/>
      <c r="D13" s="492"/>
      <c r="E13" s="506"/>
      <c r="F13" s="91"/>
      <c r="G13" s="492"/>
      <c r="H13" s="924"/>
    </row>
    <row r="14" spans="1:8" ht="12.95" customHeight="1" x14ac:dyDescent="0.2">
      <c r="A14" s="86" t="s">
        <v>129</v>
      </c>
      <c r="B14" s="504"/>
      <c r="C14" s="503"/>
      <c r="D14" s="492"/>
      <c r="E14" s="506"/>
      <c r="F14" s="91"/>
      <c r="G14" s="492"/>
      <c r="H14" s="924"/>
    </row>
    <row r="15" spans="1:8" x14ac:dyDescent="0.2">
      <c r="A15" s="86" t="s">
        <v>254</v>
      </c>
      <c r="B15" s="504"/>
      <c r="C15" s="503"/>
      <c r="D15" s="492"/>
      <c r="E15" s="506"/>
      <c r="F15" s="110"/>
      <c r="G15" s="503"/>
      <c r="H15" s="924"/>
    </row>
    <row r="16" spans="1:8" ht="12.95" customHeight="1" thickBot="1" x14ac:dyDescent="0.25">
      <c r="A16" s="100" t="s">
        <v>273</v>
      </c>
      <c r="B16" s="505"/>
      <c r="C16" s="510"/>
      <c r="D16" s="495"/>
      <c r="E16" s="507" t="s">
        <v>272</v>
      </c>
      <c r="F16" s="111"/>
      <c r="G16" s="510"/>
      <c r="H16" s="924"/>
    </row>
    <row r="17" spans="1:8" ht="15.95" customHeight="1" thickBot="1" x14ac:dyDescent="0.25">
      <c r="A17" s="97" t="s">
        <v>274</v>
      </c>
      <c r="B17" s="508" t="s">
        <v>322</v>
      </c>
      <c r="C17" s="511">
        <f>+C6+C8+C9+C11+C12+C13+C14+C15+C16</f>
        <v>9999000</v>
      </c>
      <c r="D17" s="496">
        <f>+D6+D8+D9+D11+D12+D13+D14+D15+D16</f>
        <v>123284927</v>
      </c>
      <c r="E17" s="509" t="s">
        <v>323</v>
      </c>
      <c r="F17" s="490">
        <f>+F6+F8+F10+F11+F12+F13+F14+F15+F16</f>
        <v>43324000</v>
      </c>
      <c r="G17" s="496">
        <f>+G6+G8+G10+G11+G12+G13+G14+G15+G16</f>
        <v>159353584</v>
      </c>
      <c r="H17" s="924"/>
    </row>
    <row r="18" spans="1:8" ht="12.95" customHeight="1" x14ac:dyDescent="0.2">
      <c r="A18" s="83" t="s">
        <v>275</v>
      </c>
      <c r="B18" s="734" t="s">
        <v>324</v>
      </c>
      <c r="C18" s="735">
        <f>+C19+C20+C21+C22+C23</f>
        <v>33325000</v>
      </c>
      <c r="D18" s="735">
        <f>+D19+D20+D21+D22+D23</f>
        <v>44489853</v>
      </c>
      <c r="E18" s="87" t="s">
        <v>280</v>
      </c>
      <c r="F18" s="512"/>
      <c r="G18" s="513"/>
      <c r="H18" s="924"/>
    </row>
    <row r="19" spans="1:8" ht="12.95" customHeight="1" x14ac:dyDescent="0.2">
      <c r="A19" s="86" t="s">
        <v>278</v>
      </c>
      <c r="B19" s="112" t="s">
        <v>325</v>
      </c>
      <c r="C19" s="88">
        <v>33325000</v>
      </c>
      <c r="D19" s="88">
        <f>SUM('1.1.sz.mell.'!D71)</f>
        <v>44489853</v>
      </c>
      <c r="E19" s="87" t="s">
        <v>326</v>
      </c>
      <c r="F19" s="110"/>
      <c r="G19" s="503"/>
      <c r="H19" s="924"/>
    </row>
    <row r="20" spans="1:8" ht="12.95" customHeight="1" x14ac:dyDescent="0.2">
      <c r="A20" s="83" t="s">
        <v>281</v>
      </c>
      <c r="B20" s="112" t="s">
        <v>327</v>
      </c>
      <c r="C20" s="88"/>
      <c r="D20" s="479"/>
      <c r="E20" s="87" t="s">
        <v>286</v>
      </c>
      <c r="F20" s="110"/>
      <c r="G20" s="503"/>
      <c r="H20" s="924"/>
    </row>
    <row r="21" spans="1:8" ht="12.95" customHeight="1" x14ac:dyDescent="0.2">
      <c r="A21" s="86" t="s">
        <v>284</v>
      </c>
      <c r="B21" s="112" t="s">
        <v>328</v>
      </c>
      <c r="C21" s="88"/>
      <c r="D21" s="479"/>
      <c r="E21" s="87" t="s">
        <v>289</v>
      </c>
      <c r="F21" s="110"/>
      <c r="G21" s="503"/>
      <c r="H21" s="924"/>
    </row>
    <row r="22" spans="1:8" ht="12.95" customHeight="1" x14ac:dyDescent="0.2">
      <c r="A22" s="83" t="s">
        <v>287</v>
      </c>
      <c r="B22" s="112" t="s">
        <v>329</v>
      </c>
      <c r="C22" s="88"/>
      <c r="D22" s="483"/>
      <c r="E22" s="101" t="s">
        <v>292</v>
      </c>
      <c r="F22" s="110"/>
      <c r="G22" s="503"/>
      <c r="H22" s="924"/>
    </row>
    <row r="23" spans="1:8" ht="12.95" customHeight="1" x14ac:dyDescent="0.2">
      <c r="A23" s="86" t="s">
        <v>290</v>
      </c>
      <c r="B23" s="113" t="s">
        <v>330</v>
      </c>
      <c r="C23" s="88"/>
      <c r="D23" s="479"/>
      <c r="E23" s="87" t="s">
        <v>331</v>
      </c>
      <c r="F23" s="110"/>
      <c r="G23" s="503"/>
      <c r="H23" s="924"/>
    </row>
    <row r="24" spans="1:8" ht="12.95" customHeight="1" x14ac:dyDescent="0.2">
      <c r="A24" s="83" t="s">
        <v>293</v>
      </c>
      <c r="B24" s="736" t="s">
        <v>332</v>
      </c>
      <c r="C24" s="103">
        <f>+C25+C26+C27+C28+C29</f>
        <v>0</v>
      </c>
      <c r="D24" s="527"/>
      <c r="E24" s="84" t="s">
        <v>298</v>
      </c>
      <c r="F24" s="110"/>
      <c r="G24" s="503"/>
      <c r="H24" s="924"/>
    </row>
    <row r="25" spans="1:8" ht="12.95" customHeight="1" x14ac:dyDescent="0.2">
      <c r="A25" s="86" t="s">
        <v>296</v>
      </c>
      <c r="B25" s="113" t="s">
        <v>333</v>
      </c>
      <c r="C25" s="88"/>
      <c r="D25" s="478"/>
      <c r="E25" s="84" t="s">
        <v>334</v>
      </c>
      <c r="F25" s="110"/>
      <c r="G25" s="503"/>
      <c r="H25" s="924"/>
    </row>
    <row r="26" spans="1:8" ht="12.95" customHeight="1" x14ac:dyDescent="0.2">
      <c r="A26" s="83" t="s">
        <v>299</v>
      </c>
      <c r="B26" s="113" t="s">
        <v>335</v>
      </c>
      <c r="C26" s="88"/>
      <c r="D26" s="478"/>
      <c r="E26" s="114"/>
      <c r="F26" s="110"/>
      <c r="G26" s="503"/>
      <c r="H26" s="924"/>
    </row>
    <row r="27" spans="1:8" ht="12.95" customHeight="1" x14ac:dyDescent="0.2">
      <c r="A27" s="86" t="s">
        <v>301</v>
      </c>
      <c r="B27" s="112" t="s">
        <v>336</v>
      </c>
      <c r="C27" s="88"/>
      <c r="D27" s="478"/>
      <c r="E27" s="114"/>
      <c r="F27" s="110"/>
      <c r="G27" s="503"/>
      <c r="H27" s="924"/>
    </row>
    <row r="28" spans="1:8" ht="12.95" customHeight="1" x14ac:dyDescent="0.2">
      <c r="A28" s="83" t="s">
        <v>304</v>
      </c>
      <c r="B28" s="115" t="s">
        <v>337</v>
      </c>
      <c r="C28" s="88"/>
      <c r="D28" s="479"/>
      <c r="E28" s="92"/>
      <c r="F28" s="110"/>
      <c r="G28" s="503"/>
      <c r="H28" s="924"/>
    </row>
    <row r="29" spans="1:8" ht="12.95" customHeight="1" thickBot="1" x14ac:dyDescent="0.25">
      <c r="A29" s="86" t="s">
        <v>307</v>
      </c>
      <c r="B29" s="116" t="s">
        <v>338</v>
      </c>
      <c r="C29" s="95"/>
      <c r="D29" s="483"/>
      <c r="E29" s="114"/>
      <c r="F29" s="110"/>
      <c r="G29" s="510"/>
      <c r="H29" s="924"/>
    </row>
    <row r="30" spans="1:8" ht="21.75" customHeight="1" thickBot="1" x14ac:dyDescent="0.25">
      <c r="A30" s="97" t="s">
        <v>310</v>
      </c>
      <c r="B30" s="737" t="s">
        <v>339</v>
      </c>
      <c r="C30" s="496">
        <f>+C18+C24</f>
        <v>33325000</v>
      </c>
      <c r="D30" s="496">
        <f>+D18+D24</f>
        <v>44489853</v>
      </c>
      <c r="E30" s="509" t="s">
        <v>340</v>
      </c>
      <c r="F30" s="517">
        <f>SUM(F18:F29)</f>
        <v>0</v>
      </c>
      <c r="G30" s="518"/>
      <c r="H30" s="924"/>
    </row>
    <row r="31" spans="1:8" ht="13.5" thickBot="1" x14ac:dyDescent="0.25">
      <c r="A31" s="516" t="s">
        <v>341</v>
      </c>
      <c r="B31" s="733" t="s">
        <v>342</v>
      </c>
      <c r="C31" s="526">
        <f>+C17+C30</f>
        <v>43324000</v>
      </c>
      <c r="D31" s="526">
        <f>+D17+D30</f>
        <v>167774780</v>
      </c>
      <c r="E31" s="738" t="s">
        <v>343</v>
      </c>
      <c r="F31" s="497">
        <f>+F17+F30</f>
        <v>43324000</v>
      </c>
      <c r="G31" s="520">
        <f>+G17+G30</f>
        <v>159353584</v>
      </c>
      <c r="H31" s="924"/>
    </row>
    <row r="32" spans="1:8" ht="13.5" thickBot="1" x14ac:dyDescent="0.25">
      <c r="A32" s="516" t="s">
        <v>344</v>
      </c>
      <c r="B32" s="733" t="s">
        <v>308</v>
      </c>
      <c r="C32" s="105">
        <v>9070000</v>
      </c>
      <c r="D32" s="485"/>
      <c r="E32" s="733" t="s">
        <v>309</v>
      </c>
      <c r="F32" s="519" t="str">
        <f>IF(C17-F17&gt;0,C17-F17,"-")</f>
        <v>-</v>
      </c>
      <c r="G32" s="817">
        <v>27157548</v>
      </c>
      <c r="H32" s="924"/>
    </row>
    <row r="33" spans="1:8" ht="13.5" thickBot="1" x14ac:dyDescent="0.25">
      <c r="A33" s="516" t="s">
        <v>345</v>
      </c>
      <c r="B33" s="733" t="s">
        <v>311</v>
      </c>
      <c r="C33" s="105">
        <v>9070000</v>
      </c>
      <c r="D33" s="485" t="str">
        <f>IF(D17+D18-G31&lt;0,G31-(D17+D18),"-")</f>
        <v>-</v>
      </c>
      <c r="E33" s="733" t="s">
        <v>312</v>
      </c>
      <c r="F33" s="486" t="str">
        <f>IF(C17+C18-F31&gt;0,C17+C18-F31,"-")</f>
        <v>-</v>
      </c>
      <c r="G33" s="817">
        <v>27157548</v>
      </c>
      <c r="H33" s="924"/>
    </row>
  </sheetData>
  <sheetProtection selectLockedCells="1" selectUnlockedCells="1"/>
  <mergeCells count="5">
    <mergeCell ref="B1:F1"/>
    <mergeCell ref="H1:H33"/>
    <mergeCell ref="A3:A4"/>
    <mergeCell ref="B3:D3"/>
    <mergeCell ref="E3:G3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15"/>
  <sheetViews>
    <sheetView topLeftCell="A16" workbookViewId="0">
      <selection activeCell="C36" sqref="C3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17" t="s">
        <v>0</v>
      </c>
      <c r="E1" s="118" t="s">
        <v>346</v>
      </c>
    </row>
    <row r="3" spans="1:5" x14ac:dyDescent="0.2">
      <c r="A3" s="1"/>
      <c r="B3" s="119"/>
      <c r="C3" s="1"/>
      <c r="D3" s="120"/>
      <c r="E3" s="119"/>
    </row>
    <row r="4" spans="1:5" ht="15.75" x14ac:dyDescent="0.25">
      <c r="A4" s="2" t="s">
        <v>1</v>
      </c>
      <c r="B4" s="121"/>
      <c r="C4" s="3"/>
      <c r="D4" s="120"/>
      <c r="E4" s="119"/>
    </row>
    <row r="5" spans="1:5" x14ac:dyDescent="0.2">
      <c r="A5" s="1"/>
      <c r="B5" s="119"/>
      <c r="C5" s="1"/>
      <c r="D5" s="120"/>
      <c r="E5" s="119"/>
    </row>
    <row r="6" spans="1:5" x14ac:dyDescent="0.2">
      <c r="A6" s="1" t="s">
        <v>2</v>
      </c>
      <c r="B6" s="119">
        <f>+'1.1.sz.mell.'!C61</f>
        <v>145314000</v>
      </c>
      <c r="C6" s="1" t="s">
        <v>3</v>
      </c>
      <c r="D6" s="120">
        <f>+'2.1.sz.mell  '!C18+'2.2.sz.mell  '!C17</f>
        <v>145314000</v>
      </c>
      <c r="E6" s="119">
        <f t="shared" ref="E6:E15" si="0">+B6-D6</f>
        <v>0</v>
      </c>
    </row>
    <row r="7" spans="1:5" x14ac:dyDescent="0.2">
      <c r="A7" s="1" t="s">
        <v>4</v>
      </c>
      <c r="B7" s="119">
        <f>+'1.1.sz.mell.'!C84</f>
        <v>50900000</v>
      </c>
      <c r="C7" s="1" t="s">
        <v>5</v>
      </c>
      <c r="D7" s="120">
        <f>+'2.1.sz.mell  '!C27+'2.2.sz.mell  '!C30</f>
        <v>50900000</v>
      </c>
      <c r="E7" s="119">
        <f t="shared" si="0"/>
        <v>0</v>
      </c>
    </row>
    <row r="8" spans="1:5" x14ac:dyDescent="0.2">
      <c r="A8" s="1" t="s">
        <v>6</v>
      </c>
      <c r="B8" s="119">
        <f>+'1.1.sz.mell.'!C85</f>
        <v>196214000</v>
      </c>
      <c r="C8" s="1" t="s">
        <v>7</v>
      </c>
      <c r="D8" s="120">
        <f>+'2.1.sz.mell  '!C28+'2.2.sz.mell  '!C31</f>
        <v>196214000</v>
      </c>
      <c r="E8" s="119">
        <f t="shared" si="0"/>
        <v>0</v>
      </c>
    </row>
    <row r="9" spans="1:5" x14ac:dyDescent="0.2">
      <c r="A9" s="1"/>
      <c r="B9" s="119"/>
      <c r="C9" s="1"/>
      <c r="D9" s="120"/>
      <c r="E9" s="119"/>
    </row>
    <row r="10" spans="1:5" x14ac:dyDescent="0.2">
      <c r="A10" s="1"/>
      <c r="B10" s="119"/>
      <c r="C10" s="1"/>
      <c r="D10" s="120"/>
      <c r="E10" s="119"/>
    </row>
    <row r="11" spans="1:5" ht="15.75" x14ac:dyDescent="0.25">
      <c r="A11" s="2" t="s">
        <v>8</v>
      </c>
      <c r="B11" s="121"/>
      <c r="C11" s="3"/>
      <c r="D11" s="120"/>
      <c r="E11" s="119"/>
    </row>
    <row r="12" spans="1:5" x14ac:dyDescent="0.2">
      <c r="A12" s="1"/>
      <c r="B12" s="119"/>
      <c r="C12" s="1"/>
      <c r="D12" s="120"/>
      <c r="E12" s="119"/>
    </row>
    <row r="13" spans="1:5" x14ac:dyDescent="0.2">
      <c r="A13" s="1" t="s">
        <v>9</v>
      </c>
      <c r="B13" s="119">
        <f>+'1.1.sz.mell.'!C124</f>
        <v>193524000</v>
      </c>
      <c r="C13" s="1" t="s">
        <v>347</v>
      </c>
      <c r="D13" s="120">
        <f>SUM('2.1.sz.mell  '!F18+'2.2.sz.mell  '!F17)</f>
        <v>193524000</v>
      </c>
      <c r="E13" s="119">
        <f t="shared" si="0"/>
        <v>0</v>
      </c>
    </row>
    <row r="14" spans="1:5" x14ac:dyDescent="0.2">
      <c r="A14" s="1" t="s">
        <v>11</v>
      </c>
      <c r="B14" s="119">
        <f>+'1.1.sz.mell.'!C144</f>
        <v>2690000</v>
      </c>
      <c r="C14" s="1" t="s">
        <v>12</v>
      </c>
      <c r="D14" s="120">
        <f>+'2.1.sz.mell  '!F27+'2.2.sz.mell  '!F30</f>
        <v>2690000</v>
      </c>
      <c r="E14" s="119">
        <f t="shared" si="0"/>
        <v>0</v>
      </c>
    </row>
    <row r="15" spans="1:5" x14ac:dyDescent="0.2">
      <c r="A15" s="1" t="s">
        <v>13</v>
      </c>
      <c r="B15" s="119">
        <f>+'1.1.sz.mell.'!C145</f>
        <v>196214000</v>
      </c>
      <c r="C15" s="1" t="s">
        <v>14</v>
      </c>
      <c r="D15" s="120">
        <f>+'2.1.sz.mell  '!F28+'2.2.sz.mell  '!F31</f>
        <v>196214000</v>
      </c>
      <c r="E15" s="119">
        <f t="shared" si="0"/>
        <v>0</v>
      </c>
    </row>
  </sheetData>
  <sheetProtection selectLockedCells="1" selectUnlockedCells="1"/>
  <conditionalFormatting sqref="E3:E15">
    <cfRule type="cellIs" dxfId="1" priority="1" stopIfTrue="1" operator="notEqual">
      <formula>0</formula>
    </cfRule>
  </conditionalFormatting>
  <pageMargins left="0.79027777777777775" right="0.57013888888888886" top="0.87986111111111109" bottom="0.65972222222222221" header="0.51180555555555551" footer="0.51180555555555551"/>
  <pageSetup paperSize="9" scale="9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1"/>
  <sheetViews>
    <sheetView view="pageLayout" zoomScaleNormal="120" workbookViewId="0">
      <selection activeCell="C3" sqref="C3:E3"/>
    </sheetView>
  </sheetViews>
  <sheetFormatPr defaultRowHeight="15" x14ac:dyDescent="0.25"/>
  <cols>
    <col min="1" max="1" width="5.6640625" style="122" customWidth="1"/>
    <col min="2" max="2" width="35.6640625" style="122" customWidth="1"/>
    <col min="3" max="6" width="14" style="122" customWidth="1"/>
    <col min="7" max="16384" width="9.33203125" style="122"/>
  </cols>
  <sheetData>
    <row r="1" spans="1:7" ht="33" customHeight="1" x14ac:dyDescent="0.25">
      <c r="A1" s="937" t="s">
        <v>508</v>
      </c>
      <c r="B1" s="937"/>
      <c r="C1" s="937"/>
      <c r="D1" s="937"/>
      <c r="E1" s="937"/>
      <c r="F1" s="937"/>
    </row>
    <row r="2" spans="1:7" ht="15.95" customHeight="1" thickBot="1" x14ac:dyDescent="0.3">
      <c r="A2" s="123"/>
      <c r="B2" s="123"/>
      <c r="C2" s="938"/>
      <c r="D2" s="938"/>
      <c r="E2" s="939" t="s">
        <v>525</v>
      </c>
      <c r="F2" s="939"/>
      <c r="G2" s="124"/>
    </row>
    <row r="3" spans="1:7" ht="63" customHeight="1" thickBot="1" x14ac:dyDescent="0.3">
      <c r="A3" s="940" t="s">
        <v>348</v>
      </c>
      <c r="B3" s="942" t="s">
        <v>349</v>
      </c>
      <c r="C3" s="943" t="s">
        <v>350</v>
      </c>
      <c r="D3" s="944"/>
      <c r="E3" s="945"/>
      <c r="F3" s="946" t="s">
        <v>351</v>
      </c>
    </row>
    <row r="4" spans="1:7" ht="15.75" thickBot="1" x14ac:dyDescent="0.3">
      <c r="A4" s="941"/>
      <c r="B4" s="942"/>
      <c r="C4" s="741" t="s">
        <v>352</v>
      </c>
      <c r="D4" s="740" t="s">
        <v>353</v>
      </c>
      <c r="E4" s="739" t="s">
        <v>528</v>
      </c>
      <c r="F4" s="947"/>
    </row>
    <row r="5" spans="1:7" ht="15.75" thickBot="1" x14ac:dyDescent="0.3">
      <c r="A5" s="742" t="s">
        <v>19</v>
      </c>
      <c r="B5" s="743" t="s">
        <v>20</v>
      </c>
      <c r="C5" s="744" t="s">
        <v>21</v>
      </c>
      <c r="D5" s="745" t="s">
        <v>231</v>
      </c>
      <c r="E5" s="745" t="s">
        <v>75</v>
      </c>
      <c r="F5" s="746" t="s">
        <v>97</v>
      </c>
    </row>
    <row r="6" spans="1:7" x14ac:dyDescent="0.25">
      <c r="A6" s="125" t="s">
        <v>19</v>
      </c>
      <c r="B6" s="126"/>
      <c r="C6" s="127"/>
      <c r="D6" s="127"/>
      <c r="E6" s="127"/>
      <c r="F6" s="128">
        <f>SUM(C6:E6)</f>
        <v>0</v>
      </c>
    </row>
    <row r="7" spans="1:7" x14ac:dyDescent="0.25">
      <c r="A7" s="129" t="s">
        <v>20</v>
      </c>
      <c r="B7" s="130"/>
      <c r="C7" s="131"/>
      <c r="D7" s="131"/>
      <c r="E7" s="131"/>
      <c r="F7" s="132">
        <f>SUM(C7:E7)</f>
        <v>0</v>
      </c>
    </row>
    <row r="8" spans="1:7" x14ac:dyDescent="0.25">
      <c r="A8" s="129" t="s">
        <v>21</v>
      </c>
      <c r="B8" s="130"/>
      <c r="C8" s="131"/>
      <c r="D8" s="131"/>
      <c r="E8" s="131"/>
      <c r="F8" s="132">
        <f>SUM(C8:E8)</f>
        <v>0</v>
      </c>
    </row>
    <row r="9" spans="1:7" x14ac:dyDescent="0.25">
      <c r="A9" s="129" t="s">
        <v>231</v>
      </c>
      <c r="B9" s="130"/>
      <c r="C9" s="131"/>
      <c r="D9" s="131"/>
      <c r="E9" s="131"/>
      <c r="F9" s="132">
        <f>SUM(C9:E9)</f>
        <v>0</v>
      </c>
    </row>
    <row r="10" spans="1:7" x14ac:dyDescent="0.25">
      <c r="A10" s="133" t="s">
        <v>75</v>
      </c>
      <c r="B10" s="134"/>
      <c r="C10" s="135"/>
      <c r="D10" s="135"/>
      <c r="E10" s="135"/>
      <c r="F10" s="132">
        <f>SUM(C10:E10)</f>
        <v>0</v>
      </c>
    </row>
    <row r="11" spans="1:7" s="140" customFormat="1" ht="14.25" x14ac:dyDescent="0.2">
      <c r="A11" s="136" t="s">
        <v>97</v>
      </c>
      <c r="B11" s="137" t="s">
        <v>354</v>
      </c>
      <c r="C11" s="138">
        <f>SUM(C6:C10)</f>
        <v>0</v>
      </c>
      <c r="D11" s="138">
        <f>SUM(D6:D10)</f>
        <v>0</v>
      </c>
      <c r="E11" s="138">
        <f>SUM(E6:E10)</f>
        <v>0</v>
      </c>
      <c r="F11" s="139">
        <f>SUM(F6:F10)</f>
        <v>0</v>
      </c>
    </row>
  </sheetData>
  <sheetProtection selectLockedCells="1" selectUnlockedCells="1"/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3. melléklet a 14/2017. (VIII.22.)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12"/>
  <sheetViews>
    <sheetView view="pageLayout" topLeftCell="A4" zoomScaleNormal="120" workbookViewId="0">
      <selection activeCell="D3" sqref="D3"/>
    </sheetView>
  </sheetViews>
  <sheetFormatPr defaultRowHeight="15" x14ac:dyDescent="0.25"/>
  <cols>
    <col min="1" max="1" width="5.6640625" style="122" customWidth="1"/>
    <col min="2" max="2" width="61.1640625" style="122" customWidth="1"/>
    <col min="3" max="3" width="17.6640625" style="122" customWidth="1"/>
    <col min="4" max="4" width="14.1640625" style="122" customWidth="1"/>
    <col min="5" max="16384" width="9.33203125" style="122"/>
  </cols>
  <sheetData>
    <row r="1" spans="1:4" ht="33" customHeight="1" x14ac:dyDescent="0.25">
      <c r="A1" s="937" t="s">
        <v>509</v>
      </c>
      <c r="B1" s="937"/>
      <c r="C1" s="937"/>
      <c r="D1" s="937"/>
    </row>
    <row r="2" spans="1:4" ht="15.95" customHeight="1" thickBot="1" x14ac:dyDescent="0.3">
      <c r="A2" s="123"/>
      <c r="B2" s="123"/>
      <c r="C2" s="952" t="s">
        <v>525</v>
      </c>
      <c r="D2" s="952"/>
    </row>
    <row r="3" spans="1:4" ht="36.75" customHeight="1" thickBot="1" x14ac:dyDescent="0.3">
      <c r="A3" s="141" t="s">
        <v>348</v>
      </c>
      <c r="B3" s="142" t="s">
        <v>355</v>
      </c>
      <c r="C3" s="528" t="s">
        <v>527</v>
      </c>
      <c r="D3" s="501" t="s">
        <v>507</v>
      </c>
    </row>
    <row r="4" spans="1:4" ht="15.75" thickBot="1" x14ac:dyDescent="0.3">
      <c r="A4" s="143" t="s">
        <v>19</v>
      </c>
      <c r="B4" s="144" t="s">
        <v>20</v>
      </c>
      <c r="C4" s="529" t="s">
        <v>21</v>
      </c>
      <c r="D4" s="530" t="s">
        <v>231</v>
      </c>
    </row>
    <row r="5" spans="1:4" x14ac:dyDescent="0.25">
      <c r="A5" s="145" t="s">
        <v>19</v>
      </c>
      <c r="B5" s="146" t="s">
        <v>356</v>
      </c>
      <c r="C5" s="531">
        <f>SUM('1.1.sz.mell.'!C28)</f>
        <v>4000000</v>
      </c>
      <c r="D5" s="532">
        <f>SUM('1.1.sz.mell.'!D28)</f>
        <v>4000000</v>
      </c>
    </row>
    <row r="6" spans="1:4" ht="24.75" x14ac:dyDescent="0.25">
      <c r="A6" s="147" t="s">
        <v>20</v>
      </c>
      <c r="B6" s="148" t="s">
        <v>357</v>
      </c>
      <c r="C6" s="818"/>
      <c r="D6" s="533"/>
    </row>
    <row r="7" spans="1:4" x14ac:dyDescent="0.25">
      <c r="A7" s="147" t="s">
        <v>21</v>
      </c>
      <c r="B7" s="149" t="s">
        <v>358</v>
      </c>
      <c r="C7" s="818"/>
      <c r="D7" s="533"/>
    </row>
    <row r="8" spans="1:4" ht="24.75" x14ac:dyDescent="0.25">
      <c r="A8" s="147" t="s">
        <v>231</v>
      </c>
      <c r="B8" s="149" t="s">
        <v>359</v>
      </c>
      <c r="C8" s="818"/>
      <c r="D8" s="533"/>
    </row>
    <row r="9" spans="1:4" x14ac:dyDescent="0.25">
      <c r="A9" s="150" t="s">
        <v>75</v>
      </c>
      <c r="B9" s="149" t="s">
        <v>360</v>
      </c>
      <c r="C9" s="819">
        <f>SUM('1.1.sz.mell.'!C33)</f>
        <v>505722</v>
      </c>
      <c r="D9" s="534">
        <f>SUM('1.1.sz.mell.'!D33)</f>
        <v>512722</v>
      </c>
    </row>
    <row r="10" spans="1:4" ht="15.75" thickBot="1" x14ac:dyDescent="0.3">
      <c r="A10" s="147" t="s">
        <v>97</v>
      </c>
      <c r="B10" s="151" t="s">
        <v>361</v>
      </c>
      <c r="C10" s="819"/>
      <c r="D10" s="820"/>
    </row>
    <row r="11" spans="1:4" ht="15.75" thickBot="1" x14ac:dyDescent="0.3">
      <c r="A11" s="948" t="s">
        <v>362</v>
      </c>
      <c r="B11" s="949"/>
      <c r="C11" s="821">
        <f>SUM(C5:C10)</f>
        <v>4505722</v>
      </c>
      <c r="D11" s="821">
        <f>SUM(D5:D10)</f>
        <v>4512722</v>
      </c>
    </row>
    <row r="12" spans="1:4" ht="23.25" customHeight="1" x14ac:dyDescent="0.25">
      <c r="A12" s="950" t="s">
        <v>363</v>
      </c>
      <c r="B12" s="950"/>
      <c r="C12" s="951"/>
    </row>
  </sheetData>
  <sheetProtection selectLockedCells="1" selectUnlockedCells="1"/>
  <mergeCells count="4">
    <mergeCell ref="A11:B11"/>
    <mergeCell ref="A12:C12"/>
    <mergeCell ref="C2:D2"/>
    <mergeCell ref="A1:D1"/>
  </mergeCells>
  <printOptions horizontalCentered="1"/>
  <pageMargins left="0.78749999999999998" right="0.25729166666666664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4. melléklet a 14/2017. (VIII.22.)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8"/>
  <sheetViews>
    <sheetView view="pageLayout" zoomScaleNormal="120" workbookViewId="0">
      <selection activeCell="C2" sqref="C2"/>
    </sheetView>
  </sheetViews>
  <sheetFormatPr defaultRowHeight="15" x14ac:dyDescent="0.25"/>
  <cols>
    <col min="1" max="1" width="5.6640625" style="122" customWidth="1"/>
    <col min="2" max="2" width="66.83203125" style="122" customWidth="1"/>
    <col min="3" max="3" width="27" style="122" customWidth="1"/>
    <col min="4" max="16384" width="9.33203125" style="122"/>
  </cols>
  <sheetData>
    <row r="1" spans="1:4" ht="33" customHeight="1" x14ac:dyDescent="0.25">
      <c r="A1" s="937" t="s">
        <v>529</v>
      </c>
      <c r="B1" s="937"/>
      <c r="C1" s="937"/>
    </row>
    <row r="2" spans="1:4" ht="15.95" customHeight="1" x14ac:dyDescent="0.25">
      <c r="A2" s="123"/>
      <c r="B2" s="123"/>
      <c r="C2" s="152" t="s">
        <v>525</v>
      </c>
      <c r="D2" s="124"/>
    </row>
    <row r="3" spans="1:4" ht="26.25" customHeight="1" x14ac:dyDescent="0.25">
      <c r="A3" s="141" t="s">
        <v>348</v>
      </c>
      <c r="B3" s="142" t="s">
        <v>364</v>
      </c>
      <c r="C3" s="153" t="s">
        <v>365</v>
      </c>
    </row>
    <row r="4" spans="1:4" x14ac:dyDescent="0.25">
      <c r="A4" s="154">
        <v>1</v>
      </c>
      <c r="B4" s="155">
        <v>2</v>
      </c>
      <c r="C4" s="156">
        <v>3</v>
      </c>
    </row>
    <row r="5" spans="1:4" x14ac:dyDescent="0.25">
      <c r="A5" s="145" t="s">
        <v>19</v>
      </c>
      <c r="B5" s="157"/>
      <c r="C5" s="158"/>
    </row>
    <row r="6" spans="1:4" x14ac:dyDescent="0.25">
      <c r="A6" s="147" t="s">
        <v>20</v>
      </c>
      <c r="B6" s="159"/>
      <c r="C6" s="160"/>
    </row>
    <row r="7" spans="1:4" x14ac:dyDescent="0.25">
      <c r="A7" s="150" t="s">
        <v>21</v>
      </c>
      <c r="B7" s="161"/>
      <c r="C7" s="162"/>
    </row>
    <row r="8" spans="1:4" s="140" customFormat="1" ht="17.25" customHeight="1" x14ac:dyDescent="0.2">
      <c r="A8" s="143" t="s">
        <v>231</v>
      </c>
      <c r="B8" s="163" t="s">
        <v>366</v>
      </c>
      <c r="C8" s="164">
        <f>SUM(C5:C7)</f>
        <v>0</v>
      </c>
    </row>
  </sheetData>
  <sheetProtection selectLockedCells="1" selectUnlockedCells="1"/>
  <mergeCells count="1">
    <mergeCell ref="A1:C1"/>
  </mergeCells>
  <printOptions horizontalCentered="1"/>
  <pageMargins left="0.78749999999999998" right="0.78749999999999998" top="1.3777777777777778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5. melléklet a 14/2017. (VIII.22.)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23"/>
  <sheetViews>
    <sheetView view="pageLayout" topLeftCell="A16" zoomScaleNormal="100" workbookViewId="0">
      <selection activeCell="F3" sqref="F3"/>
    </sheetView>
  </sheetViews>
  <sheetFormatPr defaultRowHeight="12.75" x14ac:dyDescent="0.2"/>
  <cols>
    <col min="1" max="1" width="34.33203125" style="165" customWidth="1"/>
    <col min="2" max="2" width="15.6640625" style="166" customWidth="1"/>
    <col min="3" max="3" width="16.33203125" style="166" customWidth="1"/>
    <col min="4" max="4" width="18" style="166" customWidth="1"/>
    <col min="5" max="6" width="16.6640625" style="166" customWidth="1"/>
    <col min="7" max="7" width="18.83203125" style="166" customWidth="1"/>
    <col min="8" max="9" width="12.83203125" style="166" customWidth="1"/>
    <col min="10" max="10" width="13.83203125" style="166" customWidth="1"/>
    <col min="11" max="16384" width="9.33203125" style="166"/>
  </cols>
  <sheetData>
    <row r="1" spans="1:7" ht="24.75" customHeight="1" x14ac:dyDescent="0.2">
      <c r="A1" s="953" t="s">
        <v>510</v>
      </c>
      <c r="B1" s="953"/>
      <c r="C1" s="953"/>
      <c r="D1" s="953"/>
      <c r="E1" s="953"/>
      <c r="F1" s="953"/>
      <c r="G1" s="953"/>
    </row>
    <row r="2" spans="1:7" ht="23.25" customHeight="1" x14ac:dyDescent="0.25">
      <c r="A2" s="73"/>
      <c r="B2" s="72"/>
      <c r="C2" s="72"/>
      <c r="D2" s="72"/>
      <c r="E2" s="72"/>
      <c r="F2" s="72"/>
      <c r="G2" s="167" t="s">
        <v>525</v>
      </c>
    </row>
    <row r="3" spans="1:7" s="168" customFormat="1" ht="48.75" customHeight="1" x14ac:dyDescent="0.2">
      <c r="A3" s="75" t="s">
        <v>511</v>
      </c>
      <c r="B3" s="76" t="s">
        <v>368</v>
      </c>
      <c r="C3" s="76" t="s">
        <v>369</v>
      </c>
      <c r="D3" s="76" t="s">
        <v>530</v>
      </c>
      <c r="E3" s="76" t="s">
        <v>527</v>
      </c>
      <c r="F3" s="74" t="s">
        <v>531</v>
      </c>
      <c r="G3" s="77" t="s">
        <v>532</v>
      </c>
    </row>
    <row r="4" spans="1:7" s="72" customFormat="1" ht="15" customHeight="1" x14ac:dyDescent="0.2">
      <c r="A4" s="169" t="s">
        <v>19</v>
      </c>
      <c r="B4" s="170" t="s">
        <v>20</v>
      </c>
      <c r="C4" s="170" t="s">
        <v>21</v>
      </c>
      <c r="D4" s="170" t="s">
        <v>231</v>
      </c>
      <c r="E4" s="170" t="s">
        <v>75</v>
      </c>
      <c r="F4" s="171" t="s">
        <v>97</v>
      </c>
      <c r="G4" s="172" t="s">
        <v>242</v>
      </c>
    </row>
    <row r="5" spans="1:7" ht="15.95" customHeight="1" x14ac:dyDescent="0.2">
      <c r="A5" s="173" t="s">
        <v>533</v>
      </c>
      <c r="B5" s="174">
        <v>5334000</v>
      </c>
      <c r="C5" s="175" t="s">
        <v>534</v>
      </c>
      <c r="D5" s="174"/>
      <c r="E5" s="174">
        <v>5334000</v>
      </c>
      <c r="F5" s="174">
        <v>5334000</v>
      </c>
      <c r="G5" s="176">
        <f t="shared" ref="G5:G11" si="0">B5-D5-E5</f>
        <v>0</v>
      </c>
    </row>
    <row r="6" spans="1:7" ht="15.95" customHeight="1" x14ac:dyDescent="0.2">
      <c r="A6" s="173" t="s">
        <v>535</v>
      </c>
      <c r="B6" s="174">
        <v>1400000</v>
      </c>
      <c r="C6" s="175" t="s">
        <v>534</v>
      </c>
      <c r="D6" s="174"/>
      <c r="E6" s="174">
        <v>1400000</v>
      </c>
      <c r="F6" s="174">
        <v>1400000</v>
      </c>
      <c r="G6" s="176">
        <f t="shared" si="0"/>
        <v>0</v>
      </c>
    </row>
    <row r="7" spans="1:7" ht="15.95" customHeight="1" x14ac:dyDescent="0.2">
      <c r="A7" s="173" t="s">
        <v>536</v>
      </c>
      <c r="B7" s="174">
        <v>13843000</v>
      </c>
      <c r="C7" s="175" t="s">
        <v>534</v>
      </c>
      <c r="D7" s="174"/>
      <c r="E7" s="174">
        <v>13843000</v>
      </c>
      <c r="F7" s="174">
        <v>13843000</v>
      </c>
      <c r="G7" s="176">
        <f t="shared" si="0"/>
        <v>0</v>
      </c>
    </row>
    <row r="8" spans="1:7" ht="15.95" customHeight="1" x14ac:dyDescent="0.2">
      <c r="A8" s="173" t="s">
        <v>537</v>
      </c>
      <c r="B8" s="174">
        <v>500000</v>
      </c>
      <c r="C8" s="175" t="s">
        <v>534</v>
      </c>
      <c r="D8" s="174"/>
      <c r="E8" s="174">
        <v>500000</v>
      </c>
      <c r="F8" s="174">
        <v>500000</v>
      </c>
      <c r="G8" s="177">
        <f t="shared" si="0"/>
        <v>0</v>
      </c>
    </row>
    <row r="9" spans="1:7" ht="15.95" customHeight="1" x14ac:dyDescent="0.2">
      <c r="A9" s="178" t="s">
        <v>538</v>
      </c>
      <c r="B9" s="174">
        <v>400000</v>
      </c>
      <c r="C9" s="175" t="s">
        <v>534</v>
      </c>
      <c r="D9" s="174"/>
      <c r="E9" s="174">
        <v>400000</v>
      </c>
      <c r="F9" s="174">
        <v>400000</v>
      </c>
      <c r="G9" s="177">
        <f t="shared" si="0"/>
        <v>0</v>
      </c>
    </row>
    <row r="10" spans="1:7" ht="15.95" customHeight="1" x14ac:dyDescent="0.2">
      <c r="A10" s="178" t="s">
        <v>539</v>
      </c>
      <c r="B10" s="174">
        <v>822000</v>
      </c>
      <c r="C10" s="175" t="s">
        <v>534</v>
      </c>
      <c r="D10" s="174"/>
      <c r="E10" s="174">
        <v>822000</v>
      </c>
      <c r="F10" s="174">
        <v>822000</v>
      </c>
      <c r="G10" s="177">
        <f t="shared" si="0"/>
        <v>0</v>
      </c>
    </row>
    <row r="11" spans="1:7" ht="15.95" customHeight="1" x14ac:dyDescent="0.2">
      <c r="A11" s="173" t="s">
        <v>512</v>
      </c>
      <c r="B11" s="174">
        <v>365000</v>
      </c>
      <c r="C11" s="175" t="s">
        <v>534</v>
      </c>
      <c r="D11" s="174"/>
      <c r="E11" s="174">
        <v>365000</v>
      </c>
      <c r="F11" s="174">
        <v>365000</v>
      </c>
      <c r="G11" s="177">
        <f t="shared" si="0"/>
        <v>0</v>
      </c>
    </row>
    <row r="12" spans="1:7" ht="15.95" customHeight="1" x14ac:dyDescent="0.2">
      <c r="A12" s="178" t="s">
        <v>582</v>
      </c>
      <c r="B12" s="179">
        <v>56846846</v>
      </c>
      <c r="C12" s="175" t="s">
        <v>534</v>
      </c>
      <c r="D12" s="174"/>
      <c r="E12" s="174"/>
      <c r="F12" s="179">
        <v>56846846</v>
      </c>
      <c r="G12" s="177"/>
    </row>
    <row r="13" spans="1:7" ht="15.95" customHeight="1" x14ac:dyDescent="0.2">
      <c r="A13" s="178" t="s">
        <v>583</v>
      </c>
      <c r="B13" s="834">
        <v>54039081</v>
      </c>
      <c r="C13" s="175" t="s">
        <v>534</v>
      </c>
      <c r="D13" s="174"/>
      <c r="E13" s="174"/>
      <c r="F13" s="834">
        <v>54039081</v>
      </c>
      <c r="G13" s="177"/>
    </row>
    <row r="14" spans="1:7" ht="15.95" customHeight="1" x14ac:dyDescent="0.2">
      <c r="A14" s="178" t="s">
        <v>584</v>
      </c>
      <c r="B14" s="835">
        <v>5347657</v>
      </c>
      <c r="C14" s="836">
        <v>2017</v>
      </c>
      <c r="D14" s="835"/>
      <c r="E14" s="835"/>
      <c r="F14" s="834">
        <v>5347657</v>
      </c>
      <c r="G14" s="177"/>
    </row>
    <row r="15" spans="1:7" ht="15.95" customHeight="1" x14ac:dyDescent="0.2">
      <c r="A15" s="178"/>
      <c r="B15" s="835"/>
      <c r="C15" s="836"/>
      <c r="D15" s="835"/>
      <c r="E15" s="835"/>
      <c r="F15" s="834"/>
      <c r="G15" s="177"/>
    </row>
    <row r="16" spans="1:7" ht="15.95" customHeight="1" x14ac:dyDescent="0.2">
      <c r="A16" s="178"/>
      <c r="B16" s="835"/>
      <c r="C16" s="837"/>
      <c r="D16" s="835"/>
      <c r="E16" s="835"/>
      <c r="F16" s="834"/>
      <c r="G16" s="177"/>
    </row>
    <row r="17" spans="1:7" ht="15.95" customHeight="1" x14ac:dyDescent="0.2">
      <c r="A17" s="178"/>
      <c r="B17" s="835"/>
      <c r="C17" s="837"/>
      <c r="D17" s="835"/>
      <c r="E17" s="835"/>
      <c r="F17" s="834"/>
      <c r="G17" s="177"/>
    </row>
    <row r="18" spans="1:7" ht="24" customHeight="1" x14ac:dyDescent="0.2">
      <c r="A18" s="178"/>
      <c r="B18" s="835"/>
      <c r="C18" s="836"/>
      <c r="D18" s="835"/>
      <c r="E18" s="835"/>
      <c r="F18" s="838"/>
      <c r="G18" s="177">
        <f>B18-D18-E18</f>
        <v>0</v>
      </c>
    </row>
    <row r="19" spans="1:7" ht="15.95" customHeight="1" x14ac:dyDescent="0.2">
      <c r="A19" s="180"/>
      <c r="B19" s="174"/>
      <c r="C19" s="175"/>
      <c r="D19" s="174"/>
      <c r="E19" s="174"/>
      <c r="F19" s="179"/>
      <c r="G19" s="177">
        <f>B19-D19-E19</f>
        <v>0</v>
      </c>
    </row>
    <row r="20" spans="1:7" ht="15.95" customHeight="1" x14ac:dyDescent="0.2">
      <c r="A20" s="180"/>
      <c r="B20" s="174"/>
      <c r="C20" s="175"/>
      <c r="D20" s="174"/>
      <c r="E20" s="174"/>
      <c r="F20" s="179"/>
      <c r="G20" s="177">
        <f>B20-D20-E20</f>
        <v>0</v>
      </c>
    </row>
    <row r="21" spans="1:7" ht="15.95" customHeight="1" x14ac:dyDescent="0.2">
      <c r="A21" s="180"/>
      <c r="B21" s="174"/>
      <c r="C21" s="175"/>
      <c r="D21" s="174"/>
      <c r="E21" s="174"/>
      <c r="F21" s="179"/>
      <c r="G21" s="177">
        <f>B21-D21-E21</f>
        <v>0</v>
      </c>
    </row>
    <row r="22" spans="1:7" ht="15.95" customHeight="1" x14ac:dyDescent="0.2">
      <c r="A22" s="181"/>
      <c r="B22" s="182"/>
      <c r="C22" s="183"/>
      <c r="D22" s="182"/>
      <c r="E22" s="182"/>
      <c r="F22" s="184"/>
      <c r="G22" s="185">
        <f>B22-D22-E22</f>
        <v>0</v>
      </c>
    </row>
    <row r="23" spans="1:7" s="190" customFormat="1" ht="18" customHeight="1" x14ac:dyDescent="0.2">
      <c r="A23" s="186" t="s">
        <v>370</v>
      </c>
      <c r="B23" s="187">
        <f>SUM(B5:B22)</f>
        <v>138897584</v>
      </c>
      <c r="C23" s="188"/>
      <c r="D23" s="187">
        <f>SUM(D5:D22)</f>
        <v>0</v>
      </c>
      <c r="E23" s="187">
        <f>SUM(E5:E22)</f>
        <v>22664000</v>
      </c>
      <c r="F23" s="187">
        <f>SUM(F5:F22)</f>
        <v>138897584</v>
      </c>
      <c r="G23" s="189">
        <f>SUM(G5:G22)</f>
        <v>0</v>
      </c>
    </row>
  </sheetData>
  <sheetProtection selectLockedCells="1" selectUnlockedCells="1"/>
  <mergeCells count="1">
    <mergeCell ref="A1:G1"/>
  </mergeCells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>&amp;R&amp;"Times New Roman CE,Félkövér dőlt"&amp;11 6. melléklet a 14/2017. (VIII.22.)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6</vt:i4>
      </vt:variant>
    </vt:vector>
  </HeadingPairs>
  <TitlesOfParts>
    <vt:vector size="29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8.1. sz. mell</vt:lpstr>
      <vt:lpstr>8.1.1. sz. mell </vt:lpstr>
      <vt:lpstr>8.1.2. sz. mell  </vt:lpstr>
      <vt:lpstr>8.2. sz. mell</vt:lpstr>
      <vt:lpstr>8.2.1. sz. mell</vt:lpstr>
      <vt:lpstr>9.sz.mell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7.sztájékoztató t.</vt:lpstr>
      <vt:lpstr>'8.1. sz. mell'!Nyomtatási_cím</vt:lpstr>
      <vt:lpstr>'8.1.1. sz. mell '!Nyomtatási_cím</vt:lpstr>
      <vt:lpstr>'8.1.2. sz. mell  '!Nyomtatási_cím</vt:lpstr>
      <vt:lpstr>'8.2. sz. mell'!Nyomtatási_cím</vt:lpstr>
      <vt:lpstr>'8.2.1. sz. mell'!Nyomtatási_cím</vt:lpstr>
      <vt:lpstr>'1.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konyvelo</dc:creator>
  <cp:lastModifiedBy>Gergely.Agi</cp:lastModifiedBy>
  <cp:lastPrinted>2017-08-28T08:35:04Z</cp:lastPrinted>
  <dcterms:created xsi:type="dcterms:W3CDTF">2015-01-23T11:34:49Z</dcterms:created>
  <dcterms:modified xsi:type="dcterms:W3CDTF">2017-08-28T08:36:12Z</dcterms:modified>
</cp:coreProperties>
</file>