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Önkormányzat\Bakonysárkány\Jegyzőkönyvek\2018\2018.12.14\"/>
    </mc:Choice>
  </mc:AlternateContent>
  <xr:revisionPtr revIDLastSave="0" documentId="13_ncr:1_{D2546B06-92B7-48BE-8689-5488FCF4EAFD}" xr6:coauthVersionLast="40" xr6:coauthVersionMax="40" xr10:uidLastSave="{00000000-0000-0000-0000-000000000000}"/>
  <bookViews>
    <workbookView xWindow="240" yWindow="165" windowWidth="14355" windowHeight="7170" activeTab="25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011130" sheetId="16" r:id="rId10"/>
    <sheet name="013320" sheetId="17" r:id="rId11"/>
    <sheet name="041233" sheetId="18" r:id="rId12"/>
    <sheet name="041237" sheetId="19" r:id="rId13"/>
    <sheet name="045160" sheetId="34" r:id="rId14"/>
    <sheet name="064010" sheetId="20" r:id="rId15"/>
    <sheet name="066010" sheetId="28" r:id="rId16"/>
    <sheet name="066020" sheetId="23" r:id="rId17"/>
    <sheet name="074031" sheetId="26" r:id="rId18"/>
    <sheet name="072111" sheetId="27" r:id="rId19"/>
    <sheet name="082092" sheetId="30" r:id="rId20"/>
    <sheet name="107051" sheetId="33" r:id="rId21"/>
    <sheet name="Társulás " sheetId="36" r:id="rId22"/>
    <sheet name="Ovi összegző" sheetId="35" r:id="rId23"/>
    <sheet name="Ovi" sheetId="1" r:id="rId24"/>
    <sheet name="Nemzetiség összegző" sheetId="38" r:id="rId25"/>
    <sheet name="Nemzetiség " sheetId="37" r:id="rId26"/>
  </sheets>
  <calcPr calcId="181029"/>
</workbook>
</file>

<file path=xl/calcChain.xml><?xml version="1.0" encoding="utf-8"?>
<calcChain xmlns="http://schemas.openxmlformats.org/spreadsheetml/2006/main">
  <c r="E70" i="7" l="1"/>
  <c r="G28" i="35" l="1"/>
  <c r="G30" i="35" s="1"/>
  <c r="G23" i="35"/>
  <c r="G22" i="35"/>
  <c r="D57" i="1"/>
  <c r="D53" i="1"/>
  <c r="D48" i="1"/>
  <c r="G21" i="35" s="1"/>
  <c r="D38" i="1"/>
  <c r="G20" i="35" s="1"/>
  <c r="D27" i="1"/>
  <c r="G18" i="35" s="1"/>
  <c r="D22" i="1"/>
  <c r="D19" i="1"/>
  <c r="D9" i="1"/>
  <c r="G29" i="38"/>
  <c r="G31" i="38" s="1"/>
  <c r="G24" i="38"/>
  <c r="G23" i="38"/>
  <c r="G13" i="38"/>
  <c r="D57" i="37"/>
  <c r="D53" i="37"/>
  <c r="D48" i="37"/>
  <c r="G22" i="38" s="1"/>
  <c r="D38" i="37"/>
  <c r="G21" i="38" s="1"/>
  <c r="D27" i="37"/>
  <c r="G19" i="38" s="1"/>
  <c r="D22" i="37"/>
  <c r="D19" i="37"/>
  <c r="G18" i="38" s="1"/>
  <c r="D9" i="37"/>
  <c r="G26" i="13"/>
  <c r="G22" i="13"/>
  <c r="D20" i="13"/>
  <c r="D18" i="13"/>
  <c r="H52" i="12"/>
  <c r="H37" i="12"/>
  <c r="D27" i="13" s="1"/>
  <c r="D26" i="13" s="1"/>
  <c r="H30" i="12"/>
  <c r="H29" i="12"/>
  <c r="H28" i="12"/>
  <c r="H26" i="12"/>
  <c r="H25" i="12"/>
  <c r="D16" i="13" s="1"/>
  <c r="H23" i="12"/>
  <c r="H22" i="12"/>
  <c r="D13" i="13" s="1"/>
  <c r="H21" i="12"/>
  <c r="H18" i="12"/>
  <c r="H38" i="12" s="1"/>
  <c r="H17" i="12"/>
  <c r="H16" i="12"/>
  <c r="H15" i="12"/>
  <c r="H14" i="12"/>
  <c r="H13" i="12"/>
  <c r="H12" i="12"/>
  <c r="H11" i="12"/>
  <c r="D17" i="13" l="1"/>
  <c r="D19" i="13"/>
  <c r="D58" i="37"/>
  <c r="D58" i="1"/>
  <c r="D12" i="6" s="1"/>
  <c r="D28" i="6" s="1"/>
  <c r="G17" i="35"/>
  <c r="G24" i="35"/>
  <c r="G17" i="36" s="1"/>
  <c r="G19" i="36" s="1"/>
  <c r="G11" i="35" s="1"/>
  <c r="G12" i="35" s="1"/>
  <c r="G25" i="38"/>
  <c r="H20" i="12"/>
  <c r="G31" i="35"/>
  <c r="H24" i="12"/>
  <c r="D12" i="13"/>
  <c r="D11" i="13" s="1"/>
  <c r="G33" i="38"/>
  <c r="G32" i="38"/>
  <c r="G50" i="11"/>
  <c r="G46" i="11"/>
  <c r="H49" i="12" s="1"/>
  <c r="G29" i="11"/>
  <c r="G30" i="11" s="1"/>
  <c r="G24" i="11"/>
  <c r="G14" i="11"/>
  <c r="G12" i="11"/>
  <c r="D20" i="10"/>
  <c r="D24" i="10" s="1"/>
  <c r="H34" i="12" s="1"/>
  <c r="H35" i="12" s="1"/>
  <c r="D38" i="10"/>
  <c r="H19" i="12" s="1"/>
  <c r="H10" i="12" s="1"/>
  <c r="E54" i="7"/>
  <c r="E55" i="7"/>
  <c r="E40" i="7"/>
  <c r="E42" i="7"/>
  <c r="E21" i="7"/>
  <c r="E23" i="7"/>
  <c r="E27" i="7"/>
  <c r="E29" i="7"/>
  <c r="E12" i="7"/>
  <c r="E16" i="7"/>
  <c r="E100" i="7"/>
  <c r="E97" i="7"/>
  <c r="E88" i="7"/>
  <c r="E87" i="7"/>
  <c r="E66" i="7"/>
  <c r="E64" i="7"/>
  <c r="E63" i="7"/>
  <c r="E60" i="7"/>
  <c r="D35" i="6"/>
  <c r="F12" i="5"/>
  <c r="H11" i="5"/>
  <c r="H10" i="5"/>
  <c r="H9" i="5"/>
  <c r="D13" i="4"/>
  <c r="G9" i="3"/>
  <c r="G12" i="3" s="1"/>
  <c r="F12" i="3"/>
  <c r="H11" i="3"/>
  <c r="H8" i="3"/>
  <c r="F22" i="13"/>
  <c r="F50" i="11"/>
  <c r="G51" i="12" s="1"/>
  <c r="F21" i="13" s="1"/>
  <c r="D64" i="7"/>
  <c r="D63" i="7"/>
  <c r="D56" i="7"/>
  <c r="E56" i="7" s="1"/>
  <c r="D59" i="7"/>
  <c r="E59" i="7" s="1"/>
  <c r="D52" i="7"/>
  <c r="E52" i="7" s="1"/>
  <c r="D58" i="16"/>
  <c r="D73" i="16"/>
  <c r="D41" i="16"/>
  <c r="D35" i="16"/>
  <c r="D68" i="16"/>
  <c r="D63" i="16"/>
  <c r="D53" i="16"/>
  <c r="D48" i="16"/>
  <c r="E24" i="16"/>
  <c r="B7" i="27"/>
  <c r="B13" i="27"/>
  <c r="D59" i="26"/>
  <c r="D54" i="26"/>
  <c r="D56" i="28"/>
  <c r="D51" i="28"/>
  <c r="D46" i="28"/>
  <c r="D41" i="28"/>
  <c r="G32" i="28" s="1"/>
  <c r="D34" i="28"/>
  <c r="D44" i="30"/>
  <c r="I7" i="18"/>
  <c r="I8" i="18"/>
  <c r="F7" i="18"/>
  <c r="J7" i="18" s="1"/>
  <c r="F8" i="18"/>
  <c r="J8" i="18" s="1"/>
  <c r="I9" i="18"/>
  <c r="F9" i="18"/>
  <c r="J9" i="18" s="1"/>
  <c r="D10" i="5"/>
  <c r="E10" i="5" s="1"/>
  <c r="D9" i="5"/>
  <c r="E9" i="5" s="1"/>
  <c r="F13" i="38"/>
  <c r="F24" i="38"/>
  <c r="F23" i="38"/>
  <c r="F29" i="38"/>
  <c r="F31" i="38" s="1"/>
  <c r="C57" i="37"/>
  <c r="C53" i="37"/>
  <c r="C48" i="37"/>
  <c r="F22" i="38" s="1"/>
  <c r="C38" i="37"/>
  <c r="F21" i="38" s="1"/>
  <c r="C27" i="37"/>
  <c r="F19" i="38" s="1"/>
  <c r="C22" i="37"/>
  <c r="C19" i="37"/>
  <c r="C9" i="37"/>
  <c r="D21" i="30"/>
  <c r="F22" i="35"/>
  <c r="F23" i="35"/>
  <c r="F28" i="35"/>
  <c r="F30" i="35" s="1"/>
  <c r="E11" i="5"/>
  <c r="E10" i="3"/>
  <c r="E11" i="3"/>
  <c r="E8" i="3"/>
  <c r="G17" i="12"/>
  <c r="C12" i="5"/>
  <c r="C38" i="10"/>
  <c r="C39" i="10" s="1"/>
  <c r="C24" i="10"/>
  <c r="F11" i="11" l="1"/>
  <c r="F18" i="38"/>
  <c r="G32" i="16"/>
  <c r="D33" i="7" s="1"/>
  <c r="E33" i="7" s="1"/>
  <c r="E73" i="7"/>
  <c r="G44" i="11" s="1"/>
  <c r="H47" i="12" s="1"/>
  <c r="E101" i="7"/>
  <c r="H33" i="12"/>
  <c r="G32" i="35"/>
  <c r="G11" i="36"/>
  <c r="G12" i="36" s="1"/>
  <c r="D22" i="13"/>
  <c r="D24" i="13" s="1"/>
  <c r="H36" i="12"/>
  <c r="H39" i="12" s="1"/>
  <c r="D47" i="10"/>
  <c r="G13" i="11" s="1"/>
  <c r="D15" i="13"/>
  <c r="D39" i="10"/>
  <c r="D49" i="10" s="1"/>
  <c r="G11" i="11"/>
  <c r="D10" i="13" s="1"/>
  <c r="D21" i="13" s="1"/>
  <c r="G15" i="11"/>
  <c r="G51" i="11"/>
  <c r="H51" i="12"/>
  <c r="E68" i="7"/>
  <c r="G41" i="11" s="1"/>
  <c r="H45" i="12" s="1"/>
  <c r="G15" i="13" s="1"/>
  <c r="G12" i="5"/>
  <c r="H12" i="3"/>
  <c r="E12" i="3"/>
  <c r="F25" i="38"/>
  <c r="F33" i="38" s="1"/>
  <c r="F32" i="38"/>
  <c r="C58" i="37"/>
  <c r="F31" i="35"/>
  <c r="G16" i="11" l="1"/>
  <c r="G32" i="11" s="1"/>
  <c r="H12" i="5"/>
  <c r="E72" i="7"/>
  <c r="D25" i="13"/>
  <c r="D28" i="13" s="1"/>
  <c r="H53" i="12"/>
  <c r="G21" i="13"/>
  <c r="G24" i="13" s="1"/>
  <c r="D57" i="7"/>
  <c r="E57" i="7" s="1"/>
  <c r="D60" i="7"/>
  <c r="D58" i="7"/>
  <c r="E58" i="7" s="1"/>
  <c r="D66" i="7"/>
  <c r="D38" i="30"/>
  <c r="D9" i="23"/>
  <c r="B7" i="34"/>
  <c r="B12" i="34" s="1"/>
  <c r="C35" i="6"/>
  <c r="D12" i="5"/>
  <c r="D12" i="3"/>
  <c r="D73" i="7" s="1"/>
  <c r="C12" i="3"/>
  <c r="F10" i="30"/>
  <c r="C11" i="30"/>
  <c r="G52" i="12"/>
  <c r="G18" i="12"/>
  <c r="G38" i="12" s="1"/>
  <c r="G11" i="12"/>
  <c r="C13" i="4"/>
  <c r="E12" i="5" l="1"/>
  <c r="D72" i="7"/>
  <c r="G45" i="11"/>
  <c r="E75" i="7"/>
  <c r="E6" i="34"/>
  <c r="D34" i="7" s="1"/>
  <c r="E34" i="7" s="1"/>
  <c r="C22" i="13"/>
  <c r="C47" i="10"/>
  <c r="G36" i="12"/>
  <c r="H48" i="12" l="1"/>
  <c r="H50" i="12" s="1"/>
  <c r="G20" i="13" s="1"/>
  <c r="G47" i="11"/>
  <c r="D39" i="33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61" i="30"/>
  <c r="D56" i="30"/>
  <c r="D51" i="30"/>
  <c r="D11" i="30"/>
  <c r="D27" i="30"/>
  <c r="E26" i="30"/>
  <c r="G26" i="30" s="1"/>
  <c r="D43" i="33" l="1"/>
  <c r="D44" i="33" s="1"/>
  <c r="G32" i="33" s="1"/>
  <c r="D41" i="7" s="1"/>
  <c r="E41" i="7" s="1"/>
  <c r="F26" i="30"/>
  <c r="J10" i="33"/>
  <c r="J17" i="33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D42" i="26"/>
  <c r="D36" i="26"/>
  <c r="D47" i="26"/>
  <c r="D25" i="26"/>
  <c r="E24" i="26"/>
  <c r="F24" i="26" s="1"/>
  <c r="H10" i="26"/>
  <c r="E10" i="26"/>
  <c r="D10" i="26"/>
  <c r="D17" i="26" s="1"/>
  <c r="C10" i="26"/>
  <c r="C17" i="26" s="1"/>
  <c r="I9" i="26"/>
  <c r="I10" i="26" s="1"/>
  <c r="E17" i="26" s="1"/>
  <c r="F10" i="26"/>
  <c r="D51" i="19"/>
  <c r="D52" i="19" s="1"/>
  <c r="D47" i="19"/>
  <c r="D19" i="23"/>
  <c r="D14" i="23"/>
  <c r="B7" i="20"/>
  <c r="D37" i="19"/>
  <c r="D41" i="19" s="1"/>
  <c r="I10" i="19"/>
  <c r="I11" i="19"/>
  <c r="I12" i="19"/>
  <c r="I13" i="19"/>
  <c r="I14" i="19"/>
  <c r="I15" i="19"/>
  <c r="I16" i="19"/>
  <c r="I17" i="19"/>
  <c r="I18" i="19"/>
  <c r="F10" i="19"/>
  <c r="F11" i="19"/>
  <c r="F12" i="19"/>
  <c r="F13" i="19"/>
  <c r="F14" i="19"/>
  <c r="F15" i="19"/>
  <c r="F16" i="19"/>
  <c r="F17" i="19"/>
  <c r="F18" i="19"/>
  <c r="H19" i="19"/>
  <c r="G19" i="19"/>
  <c r="E19" i="19"/>
  <c r="D19" i="19"/>
  <c r="D26" i="19" s="1"/>
  <c r="C19" i="19"/>
  <c r="C26" i="19" s="1"/>
  <c r="I9" i="19"/>
  <c r="F9" i="19"/>
  <c r="D29" i="18"/>
  <c r="D33" i="18" s="1"/>
  <c r="H11" i="18"/>
  <c r="G11" i="18"/>
  <c r="E11" i="18"/>
  <c r="D11" i="18"/>
  <c r="D18" i="18" s="1"/>
  <c r="C11" i="18"/>
  <c r="I10" i="18"/>
  <c r="F10" i="18"/>
  <c r="I6" i="18"/>
  <c r="I11" i="18" s="1"/>
  <c r="F6" i="18"/>
  <c r="B12" i="17"/>
  <c r="B7" i="17"/>
  <c r="D25" i="16"/>
  <c r="J10" i="18" l="1"/>
  <c r="G32" i="26"/>
  <c r="D38" i="7" s="1"/>
  <c r="E38" i="7" s="1"/>
  <c r="C20" i="33"/>
  <c r="D20" i="33" s="1"/>
  <c r="D15" i="7"/>
  <c r="E15" i="7" s="1"/>
  <c r="G39" i="19"/>
  <c r="D24" i="23"/>
  <c r="G6" i="23" s="1"/>
  <c r="D66" i="30"/>
  <c r="G34" i="30" s="1"/>
  <c r="D44" i="7" s="1"/>
  <c r="E44" i="7" s="1"/>
  <c r="J15" i="19"/>
  <c r="J11" i="19"/>
  <c r="J16" i="19"/>
  <c r="J12" i="19"/>
  <c r="J17" i="19"/>
  <c r="J13" i="19"/>
  <c r="F25" i="33"/>
  <c r="H24" i="33"/>
  <c r="I24" i="33" s="1"/>
  <c r="I25" i="33" s="1"/>
  <c r="J18" i="30"/>
  <c r="D43" i="7"/>
  <c r="E43" i="7" s="1"/>
  <c r="J11" i="30"/>
  <c r="B16" i="17"/>
  <c r="B17" i="17" s="1"/>
  <c r="E6" i="17" s="1"/>
  <c r="D36" i="7" s="1"/>
  <c r="E36" i="7" s="1"/>
  <c r="F19" i="19"/>
  <c r="I19" i="19"/>
  <c r="D42" i="19"/>
  <c r="G35" i="19" s="1"/>
  <c r="F11" i="18"/>
  <c r="J11" i="18" s="1"/>
  <c r="J18" i="19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B18" i="27"/>
  <c r="E6" i="27" s="1"/>
  <c r="J17" i="26"/>
  <c r="D13" i="7" s="1"/>
  <c r="E13" i="7" s="1"/>
  <c r="J10" i="26"/>
  <c r="F25" i="26"/>
  <c r="G24" i="26"/>
  <c r="G25" i="26" s="1"/>
  <c r="E25" i="26"/>
  <c r="J9" i="26"/>
  <c r="B12" i="20"/>
  <c r="E6" i="20" s="1"/>
  <c r="D35" i="7" s="1"/>
  <c r="E35" i="7" s="1"/>
  <c r="J26" i="19"/>
  <c r="C29" i="19" s="1"/>
  <c r="J9" i="19"/>
  <c r="D34" i="18"/>
  <c r="G27" i="18" s="1"/>
  <c r="L18" i="18"/>
  <c r="J6" i="18"/>
  <c r="E25" i="16"/>
  <c r="H10" i="16"/>
  <c r="G10" i="16"/>
  <c r="E10" i="16"/>
  <c r="D10" i="16"/>
  <c r="D17" i="16" s="1"/>
  <c r="C10" i="16"/>
  <c r="C17" i="16" s="1"/>
  <c r="I9" i="16"/>
  <c r="F9" i="16"/>
  <c r="I8" i="16"/>
  <c r="F8" i="16"/>
  <c r="I7" i="16"/>
  <c r="F7" i="16"/>
  <c r="I6" i="16"/>
  <c r="F6" i="16"/>
  <c r="I10" i="16" l="1"/>
  <c r="D39" i="7"/>
  <c r="E39" i="7" s="1"/>
  <c r="D37" i="7"/>
  <c r="E37" i="7" s="1"/>
  <c r="H20" i="33"/>
  <c r="D26" i="7"/>
  <c r="E26" i="7" s="1"/>
  <c r="C20" i="26"/>
  <c r="J19" i="19"/>
  <c r="D45" i="7"/>
  <c r="E45" i="7" s="1"/>
  <c r="C21" i="18"/>
  <c r="D19" i="7"/>
  <c r="E19" i="7" s="1"/>
  <c r="F10" i="16"/>
  <c r="J10" i="16" s="1"/>
  <c r="D17" i="7"/>
  <c r="E17" i="7" s="1"/>
  <c r="C20" i="28"/>
  <c r="D20" i="28" s="1"/>
  <c r="D14" i="7"/>
  <c r="E14" i="7" s="1"/>
  <c r="I26" i="33"/>
  <c r="I27" i="33"/>
  <c r="H25" i="30"/>
  <c r="I25" i="30" s="1"/>
  <c r="I27" i="30" s="1"/>
  <c r="F25" i="28"/>
  <c r="H24" i="28"/>
  <c r="I24" i="28" s="1"/>
  <c r="I25" i="28" s="1"/>
  <c r="H24" i="26"/>
  <c r="J7" i="16"/>
  <c r="J8" i="16"/>
  <c r="J9" i="16"/>
  <c r="F24" i="16"/>
  <c r="F25" i="16" s="1"/>
  <c r="D46" i="7" s="1"/>
  <c r="E46" i="7" s="1"/>
  <c r="L17" i="16"/>
  <c r="J6" i="16"/>
  <c r="G24" i="16"/>
  <c r="E47" i="7" l="1"/>
  <c r="G39" i="11" s="1"/>
  <c r="H43" i="12" s="1"/>
  <c r="G12" i="13" s="1"/>
  <c r="D20" i="26"/>
  <c r="D24" i="7" s="1"/>
  <c r="E24" i="7" s="1"/>
  <c r="J20" i="33"/>
  <c r="D28" i="7"/>
  <c r="E28" i="7" s="1"/>
  <c r="H21" i="18"/>
  <c r="C20" i="16"/>
  <c r="D11" i="7"/>
  <c r="E11" i="7" s="1"/>
  <c r="E18" i="7" s="1"/>
  <c r="E20" i="7" s="1"/>
  <c r="G37" i="11" s="1"/>
  <c r="H41" i="12" s="1"/>
  <c r="H21" i="30"/>
  <c r="J21" i="30" s="1"/>
  <c r="D30" i="7"/>
  <c r="E30" i="7" s="1"/>
  <c r="H20" i="28"/>
  <c r="J20" i="28" s="1"/>
  <c r="D25" i="7"/>
  <c r="E25" i="7" s="1"/>
  <c r="I28" i="33"/>
  <c r="I29" i="33" s="1"/>
  <c r="I28" i="30"/>
  <c r="I29" i="30"/>
  <c r="I27" i="28"/>
  <c r="I26" i="28"/>
  <c r="H29" i="19"/>
  <c r="I31" i="19" s="1"/>
  <c r="H24" i="16"/>
  <c r="I24" i="16" s="1"/>
  <c r="I25" i="16" s="1"/>
  <c r="I27" i="16" s="1"/>
  <c r="G25" i="16"/>
  <c r="G10" i="13" l="1"/>
  <c r="I26" i="16"/>
  <c r="I28" i="16" s="1"/>
  <c r="I29" i="16" s="1"/>
  <c r="D20" i="16"/>
  <c r="H20" i="16" s="1"/>
  <c r="H20" i="26"/>
  <c r="J20" i="26" s="1"/>
  <c r="I30" i="30"/>
  <c r="I31" i="30" s="1"/>
  <c r="I28" i="28"/>
  <c r="I29" i="28" s="1"/>
  <c r="D22" i="7" l="1"/>
  <c r="E22" i="7" s="1"/>
  <c r="E31" i="7" s="1"/>
  <c r="G38" i="11" s="1"/>
  <c r="H42" i="12" s="1"/>
  <c r="C20" i="13"/>
  <c r="G26" i="12"/>
  <c r="G11" i="13" l="1"/>
  <c r="G37" i="12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53" i="7"/>
  <c r="E53" i="7" s="1"/>
  <c r="C24" i="13" l="1"/>
  <c r="G24" i="12"/>
  <c r="G20" i="12"/>
  <c r="F30" i="11"/>
  <c r="F24" i="11"/>
  <c r="D100" i="7"/>
  <c r="D97" i="7"/>
  <c r="D87" i="7"/>
  <c r="D88" i="7" s="1"/>
  <c r="D68" i="7"/>
  <c r="F41" i="11" s="1"/>
  <c r="G45" i="12" s="1"/>
  <c r="F15" i="13" s="1"/>
  <c r="D47" i="7"/>
  <c r="F39" i="11" s="1"/>
  <c r="G43" i="12" s="1"/>
  <c r="D31" i="7"/>
  <c r="F38" i="11" s="1"/>
  <c r="G42" i="12" s="1"/>
  <c r="D18" i="7"/>
  <c r="D20" i="7" s="1"/>
  <c r="F37" i="11" s="1"/>
  <c r="G41" i="12" s="1"/>
  <c r="F44" i="11" l="1"/>
  <c r="G47" i="12" s="1"/>
  <c r="D101" i="7"/>
  <c r="G34" i="12"/>
  <c r="F15" i="11"/>
  <c r="F16" i="11" s="1"/>
  <c r="F32" i="11" s="1"/>
  <c r="C49" i="10"/>
  <c r="C15" i="13" l="1"/>
  <c r="C21" i="13" s="1"/>
  <c r="C25" i="13" s="1"/>
  <c r="C28" i="13" s="1"/>
  <c r="G35" i="12"/>
  <c r="C9" i="1"/>
  <c r="C19" i="1"/>
  <c r="F17" i="35" s="1"/>
  <c r="C22" i="1"/>
  <c r="C27" i="1"/>
  <c r="F18" i="35" s="1"/>
  <c r="C38" i="1"/>
  <c r="F20" i="35" s="1"/>
  <c r="C48" i="1"/>
  <c r="F21" i="35" s="1"/>
  <c r="C53" i="1"/>
  <c r="C57" i="1"/>
  <c r="F24" i="35" l="1"/>
  <c r="C58" i="1"/>
  <c r="C12" i="6" s="1"/>
  <c r="D50" i="7" s="1"/>
  <c r="E50" i="7" s="1"/>
  <c r="F32" i="35" l="1"/>
  <c r="F17" i="36"/>
  <c r="F11" i="36"/>
  <c r="F12" i="36" s="1"/>
  <c r="F85" i="7"/>
  <c r="F18" i="7"/>
  <c r="F104" i="7" s="1"/>
  <c r="F46" i="11"/>
  <c r="G49" i="12" s="1"/>
  <c r="F12" i="13" l="1"/>
  <c r="F11" i="13"/>
  <c r="F45" i="11"/>
  <c r="D75" i="7"/>
  <c r="F87" i="7"/>
  <c r="F97" i="7" s="1"/>
  <c r="G48" i="12" l="1"/>
  <c r="G50" i="12" s="1"/>
  <c r="F20" i="13" s="1"/>
  <c r="C28" i="6"/>
  <c r="D51" i="7"/>
  <c r="E51" i="7" s="1"/>
  <c r="E61" i="7" s="1"/>
  <c r="F10" i="13"/>
  <c r="F47" i="11"/>
  <c r="F100" i="7"/>
  <c r="G40" i="11" l="1"/>
  <c r="E76" i="7"/>
  <c r="E104" i="7" s="1"/>
  <c r="D61" i="7"/>
  <c r="D76" i="7" s="1"/>
  <c r="F26" i="13"/>
  <c r="G10" i="12"/>
  <c r="G33" i="12" s="1"/>
  <c r="G39" i="12" s="1"/>
  <c r="G42" i="11" l="1"/>
  <c r="G54" i="11" s="1"/>
  <c r="H44" i="12"/>
  <c r="F40" i="11"/>
  <c r="D104" i="7"/>
  <c r="G14" i="13" l="1"/>
  <c r="G19" i="13" s="1"/>
  <c r="H46" i="12"/>
  <c r="H55" i="12" s="1"/>
  <c r="G44" i="12"/>
  <c r="F42" i="11"/>
  <c r="G28" i="13" l="1"/>
  <c r="G25" i="13"/>
  <c r="F14" i="13"/>
  <c r="F19" i="13" s="1"/>
  <c r="G46" i="12"/>
  <c r="F51" i="11"/>
  <c r="F54" i="11" s="1"/>
  <c r="G53" i="12" l="1"/>
  <c r="G55" i="12" s="1"/>
  <c r="F24" i="13"/>
  <c r="F25" i="13" l="1"/>
  <c r="F28" i="13"/>
  <c r="F19" i="36" l="1"/>
  <c r="F11" i="35" s="1"/>
  <c r="F12" i="35" s="1"/>
</calcChain>
</file>

<file path=xl/sharedStrings.xml><?xml version="1.0" encoding="utf-8"?>
<sst xmlns="http://schemas.openxmlformats.org/spreadsheetml/2006/main" count="1189" uniqueCount="521">
  <si>
    <t>Megnevezés</t>
  </si>
  <si>
    <t>AT vásárolt egyéb gépek, ber., felsz.</t>
  </si>
  <si>
    <t>Intézm. beruh. besz. árba besz. ÁFA</t>
  </si>
  <si>
    <t>Beruházás</t>
  </si>
  <si>
    <t>Közalk. alapilletménye</t>
  </si>
  <si>
    <t>Közalk. pótlékok</t>
  </si>
  <si>
    <t>Túlóra</t>
  </si>
  <si>
    <t>Keresetkieg. Fedezete</t>
  </si>
  <si>
    <t>Távolléti díj</t>
  </si>
  <si>
    <t>Közalk. jubileumi jut.</t>
  </si>
  <si>
    <t>Továbbképzés, betegszabadság egyeb ktg.térítés</t>
  </si>
  <si>
    <t>munkábajárás</t>
  </si>
  <si>
    <t>Közalk. étkezési hozzájárulása (Cafetéria)</t>
  </si>
  <si>
    <t>Összesen</t>
  </si>
  <si>
    <t>Személyi juttatások</t>
  </si>
  <si>
    <t>Megbízási díjak</t>
  </si>
  <si>
    <t>Felmentett dolgozó díja</t>
  </si>
  <si>
    <t>Külső személyi juttatás</t>
  </si>
  <si>
    <t>Szociális hozzáj. adó</t>
  </si>
  <si>
    <t>Egészségügyi hozzájárulás</t>
  </si>
  <si>
    <t>Táppénzhozzájárulás</t>
  </si>
  <si>
    <t>Munkaadót terhelő egyéb jár.</t>
  </si>
  <si>
    <t>Munkaadót terhelő járulékok</t>
  </si>
  <si>
    <t>Gyógyszer, vegyszer besz.</t>
  </si>
  <si>
    <t>Irodaszer, nyomtatvány</t>
  </si>
  <si>
    <t>Könyvbeszerzés</t>
  </si>
  <si>
    <t>Folyóirat beszerzés</t>
  </si>
  <si>
    <t xml:space="preserve">Szakmai anyag </t>
  </si>
  <si>
    <t>Kisértékű tárgyi eszköz</t>
  </si>
  <si>
    <t>Munkaruha, védőruha, formaruha</t>
  </si>
  <si>
    <t>Tisztítószer</t>
  </si>
  <si>
    <t>Egyéb készletbeszerzés</t>
  </si>
  <si>
    <t>Készletbeszerzések</t>
  </si>
  <si>
    <t>Telefon</t>
  </si>
  <si>
    <t>Internet</t>
  </si>
  <si>
    <t xml:space="preserve">Szállítási szolgáltatás </t>
  </si>
  <si>
    <t>Gázdíjak</t>
  </si>
  <si>
    <t>Áramdíjak</t>
  </si>
  <si>
    <t>Víz- és csatornadíjak</t>
  </si>
  <si>
    <t>Karbantartás, kisjavítás</t>
  </si>
  <si>
    <t>Szolgáltatások</t>
  </si>
  <si>
    <t>Belföldi kikül., útiköltség</t>
  </si>
  <si>
    <t>Egyéb dologi kiadás</t>
  </si>
  <si>
    <t>Vásárolt termékek és szolg. ÁFA</t>
  </si>
  <si>
    <t>Számlázott szellemi tev.(pedagógus)</t>
  </si>
  <si>
    <t>Különféle dologi kiadás</t>
  </si>
  <si>
    <t>munkálktató által fizetett SZJA</t>
  </si>
  <si>
    <t>Rehabilitációs hozzájárulás</t>
  </si>
  <si>
    <t>Különféle adók, díjak, egyéb befiz.</t>
  </si>
  <si>
    <t>Egyéb folyó kiadások</t>
  </si>
  <si>
    <t>Kiadások összesen</t>
  </si>
  <si>
    <t>Rovat</t>
  </si>
  <si>
    <t>K1101/1</t>
  </si>
  <si>
    <t>K1109</t>
  </si>
  <si>
    <t>K122/1</t>
  </si>
  <si>
    <t>K2/1</t>
  </si>
  <si>
    <t>K311/1</t>
  </si>
  <si>
    <t>K312/2</t>
  </si>
  <si>
    <t>K311/3</t>
  </si>
  <si>
    <t>K311/9</t>
  </si>
  <si>
    <t>K312/5</t>
  </si>
  <si>
    <t>K312/9</t>
  </si>
  <si>
    <t>K322/1</t>
  </si>
  <si>
    <t>K321/5</t>
  </si>
  <si>
    <t>K331/2</t>
  </si>
  <si>
    <t>K331/1</t>
  </si>
  <si>
    <t>K334</t>
  </si>
  <si>
    <t>K337/9</t>
  </si>
  <si>
    <t>K336/1</t>
  </si>
  <si>
    <t>K341/1</t>
  </si>
  <si>
    <t>K351/2</t>
  </si>
  <si>
    <t>K2/3</t>
  </si>
  <si>
    <t>K2/4</t>
  </si>
  <si>
    <t>K2/7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</si>
  <si>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</si>
  <si>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</si>
  <si>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</si>
  <si>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</si>
  <si>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</si>
  <si>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</si>
  <si>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</si>
  <si>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</si>
  <si>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</si>
  <si>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</si>
  <si>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</si>
  <si>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</si>
  <si>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</si>
  <si>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</si>
  <si>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</si>
  <si>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</si>
  <si>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</si>
  <si>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</si>
  <si>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</si>
  <si>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</si>
  <si>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</si>
  <si>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</si>
  <si>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</si>
  <si>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</si>
  <si>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</si>
  <si>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</si>
  <si>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</si>
  <si>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</si>
  <si>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</si>
  <si>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</si>
  <si>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</si>
  <si>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</si>
  <si>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</si>
  <si>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</si>
  <si>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</si>
  <si>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</si>
  <si>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</si>
  <si>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</si>
  <si>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</si>
  <si>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</si>
  <si>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</si>
  <si>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</si>
  <si>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</si>
  <si>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</si>
  <si>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</si>
  <si>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</si>
  <si>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</si>
  <si>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</si>
  <si>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</si>
  <si>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</si>
  <si>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</si>
  <si>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</si>
  <si>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</si>
  <si>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</si>
  <si>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</si>
  <si>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</si>
  <si>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</si>
  <si>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</si>
  <si>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</si>
  <si>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</si>
  <si>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</si>
  <si>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</si>
  <si>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</si>
  <si>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</si>
  <si>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</si>
  <si>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</si>
  <si>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</si>
  <si>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</si>
  <si>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</si>
  <si>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</si>
  <si>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</si>
  <si>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</si>
  <si>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</si>
  <si>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>Különféle dologi kiadások</t>
  </si>
  <si>
    <t xml:space="preserve">Működési kiadások </t>
  </si>
  <si>
    <t>Felhalmozási, felújítási célú KIADÁSOK</t>
  </si>
  <si>
    <t>Falhamozási kiadások ÁFA</t>
  </si>
  <si>
    <t>Felhalmozási kiadások</t>
  </si>
  <si>
    <t>Engedélyezett létszám: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</si>
  <si>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</si>
  <si>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</si>
  <si>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</si>
  <si>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</si>
  <si>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</si>
  <si>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</si>
  <si>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</si>
  <si>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</si>
  <si>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Gyermekétkeztetés támogatása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</si>
  <si>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</si>
  <si>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</si>
  <si>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</si>
  <si>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</si>
  <si>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</si>
  <si>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</si>
  <si>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</si>
  <si>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</si>
  <si>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</si>
  <si>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</si>
  <si>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</si>
  <si>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</si>
  <si>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</si>
  <si>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</si>
  <si>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</si>
  <si>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</si>
  <si>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</si>
  <si>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</si>
  <si>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</si>
  <si>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</si>
  <si>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</si>
  <si>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</si>
  <si>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</si>
  <si>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</si>
  <si>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</si>
  <si>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</si>
  <si>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</si>
  <si>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</si>
  <si>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</si>
  <si>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</si>
  <si>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</si>
  <si>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</si>
  <si>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</si>
  <si>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</si>
  <si>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</si>
  <si>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</si>
  <si>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</si>
  <si>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</si>
  <si>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</si>
  <si>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</si>
  <si>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</si>
  <si>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</si>
  <si>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</si>
  <si>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</si>
  <si>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</si>
  <si>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</si>
  <si>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</si>
  <si>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</si>
  <si>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</si>
  <si>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</si>
  <si>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</si>
  <si>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</si>
  <si>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</si>
  <si>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</si>
  <si>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</si>
  <si>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</si>
  <si>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</si>
  <si>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</si>
  <si>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</si>
  <si>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</si>
  <si>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</si>
  <si>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</si>
  <si>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</si>
  <si>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</si>
  <si>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</si>
  <si>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</si>
  <si>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</si>
  <si>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</si>
  <si>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</si>
  <si>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</si>
  <si>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</si>
  <si>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</si>
  <si>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</si>
  <si>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</si>
  <si>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</si>
  <si>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</si>
  <si>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</si>
  <si>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</si>
  <si>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</si>
  <si>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</si>
  <si>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</si>
  <si>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</si>
  <si>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</si>
  <si>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</si>
  <si>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</si>
  <si>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</si>
  <si>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</si>
  <si>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</si>
  <si>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</si>
  <si>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</si>
  <si>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</si>
  <si>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</si>
  <si>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</si>
  <si>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</si>
  <si>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</si>
  <si>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</si>
  <si>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</si>
  <si>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</si>
  <si>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</si>
  <si>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</si>
  <si>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</si>
  <si>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</si>
  <si>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</si>
  <si>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</si>
  <si>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K1107</t>
  </si>
  <si>
    <t>K1113/9</t>
  </si>
  <si>
    <t>Eredeti      E/Ft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</si>
  <si>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</si>
  <si>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</si>
  <si>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</si>
  <si>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</si>
  <si>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</si>
  <si>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</si>
  <si>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</si>
  <si>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</si>
  <si>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</si>
  <si>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</si>
  <si>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</si>
  <si>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</si>
  <si>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</si>
  <si>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</si>
  <si>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</si>
  <si>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</si>
  <si>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</si>
  <si>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</si>
  <si>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</si>
  <si>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</si>
  <si>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</si>
  <si>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</si>
  <si>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</si>
  <si>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</si>
  <si>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</si>
  <si>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</si>
  <si>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</si>
  <si>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</si>
  <si>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</si>
  <si>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</si>
  <si>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</si>
  <si>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</si>
  <si>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</si>
  <si>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</si>
  <si>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</si>
  <si>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</si>
  <si>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</si>
  <si>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</si>
  <si>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</si>
  <si>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</si>
  <si>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</si>
  <si>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</si>
  <si>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</si>
  <si>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</si>
  <si>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</si>
  <si>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</si>
  <si>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</si>
  <si>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</si>
  <si>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</si>
  <si>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</si>
  <si>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</si>
  <si>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</si>
  <si>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</si>
  <si>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</si>
  <si>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</si>
  <si>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</si>
  <si>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</si>
  <si>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</si>
  <si>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</si>
  <si>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Egyéb üzemeltetés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</si>
  <si>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</si>
  <si>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</si>
  <si>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</si>
  <si>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</si>
  <si>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</si>
  <si>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8.</t>
  </si>
  <si>
    <t>9.</t>
  </si>
  <si>
    <t>Üzemeltetési anyagok besz. K312</t>
  </si>
  <si>
    <t xml:space="preserve">munkaruha 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</si>
  <si>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</si>
  <si>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</si>
  <si>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</si>
  <si>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</si>
  <si>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</si>
  <si>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Készletbeszerzés K31</t>
  </si>
  <si>
    <t>Kommunikációs szolg.K32</t>
  </si>
  <si>
    <t>telefondíj K322</t>
  </si>
  <si>
    <t>Közüzemi díjakK331</t>
  </si>
  <si>
    <t>villamosenergia</t>
  </si>
  <si>
    <t>víz- és csatornadíj</t>
  </si>
  <si>
    <t>karbantartás K334</t>
  </si>
  <si>
    <t>egyéb üzemeltetési szolg.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</si>
  <si>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</si>
  <si>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</si>
  <si>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</si>
  <si>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</si>
  <si>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</si>
  <si>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</si>
  <si>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</si>
  <si>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</si>
  <si>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</si>
  <si>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Család és nővédelem 074031</t>
  </si>
  <si>
    <t>önk.ker.kieg.</t>
  </si>
  <si>
    <t>területi</t>
  </si>
  <si>
    <t>Önk,ker.kieg.</t>
  </si>
  <si>
    <t xml:space="preserve">Pótlék </t>
  </si>
  <si>
    <t>gyógyszer K311</t>
  </si>
  <si>
    <t>egyéb szakmai anyag K311</t>
  </si>
  <si>
    <t>irodaszer K312</t>
  </si>
  <si>
    <t>internet K321</t>
  </si>
  <si>
    <t>egyéb üzemeltetési szolg. K337</t>
  </si>
  <si>
    <t>Közművelődés 082092</t>
  </si>
  <si>
    <t>Kommunikációs szolgáltatás K32</t>
  </si>
  <si>
    <t>telefon K322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</si>
  <si>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</si>
  <si>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</si>
  <si>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</si>
  <si>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</si>
  <si>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</si>
  <si>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</si>
  <si>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K64/1</t>
  </si>
  <si>
    <t>K67</t>
  </si>
  <si>
    <t>K1101/4</t>
  </si>
  <si>
    <t>K311</t>
  </si>
  <si>
    <t>K331/3</t>
  </si>
  <si>
    <t xml:space="preserve">Jubileumi jutalom </t>
  </si>
  <si>
    <t>Az önkormányzat 2018. évi felhalmozási kiadásai feladatonként</t>
  </si>
  <si>
    <t>Az önkormányzat 2018. évi felújítási előirányzatai célonként</t>
  </si>
  <si>
    <t>Polgárőr Egyesület</t>
  </si>
  <si>
    <t>Települési Önkormányzatok Országos Szövetsége (TÖOSZ tagdíj)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</si>
  <si>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</si>
  <si>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</si>
  <si>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</si>
  <si>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</si>
  <si>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Rendkívüli települési támogatás</t>
  </si>
  <si>
    <t xml:space="preserve">Temetési segély </t>
  </si>
  <si>
    <t xml:space="preserve">Köztemetés </t>
  </si>
  <si>
    <t>Állami támogatás</t>
  </si>
  <si>
    <t xml:space="preserve">Hosszabb időtartamú közfoglalkoztatás 041233 </t>
  </si>
  <si>
    <t>Közutak, hidak, alaagutak üzemeltetése, fenntartása 045160</t>
  </si>
  <si>
    <t>Áfa</t>
  </si>
  <si>
    <t>Egyéb szolgáltatás</t>
  </si>
  <si>
    <t>gázdíj</t>
  </si>
  <si>
    <t>2018. évi kiadásai és foglalkoztatotti létszáma feladatonként</t>
  </si>
  <si>
    <t>egyéb szakmai anyag K312</t>
  </si>
  <si>
    <t>Készletbeszerzés K312</t>
  </si>
  <si>
    <t>Karbantartás K334</t>
  </si>
  <si>
    <t>karbantartás</t>
  </si>
  <si>
    <t>Tagdíjak, hozzárjáulások</t>
  </si>
  <si>
    <t>Katolikus egyház támogatása</t>
  </si>
  <si>
    <t>Önkormányzatok  elszámolása költségvetési szerveikkel</t>
  </si>
  <si>
    <t>Dologi jellegű kiadások</t>
  </si>
  <si>
    <t xml:space="preserve">Köznevelési Társulás - Óvoda működési támogatása </t>
  </si>
  <si>
    <t>BEVÉTELEK   2018.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</si>
  <si>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</si>
  <si>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</si>
  <si>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</si>
  <si>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</si>
  <si>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</si>
  <si>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</si>
  <si>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</si>
  <si>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</si>
  <si>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</si>
  <si>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</si>
  <si>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</si>
  <si>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</si>
  <si>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2018. évi előirányzata</t>
  </si>
  <si>
    <t>együttes kiadásai és bevételei 2018. évben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</si>
  <si>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</si>
  <si>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</si>
  <si>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</si>
  <si>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14 fő</t>
  </si>
  <si>
    <t>Önrész</t>
  </si>
  <si>
    <t>D</t>
  </si>
  <si>
    <t>Élelmiszer beszerzése</t>
  </si>
  <si>
    <t>K312</t>
  </si>
  <si>
    <t>Fenntartó elszámolása költségvetési szerveikkel</t>
  </si>
  <si>
    <t>Központi irányító szervi támogatás</t>
  </si>
  <si>
    <t xml:space="preserve">Közút </t>
  </si>
  <si>
    <t>Működési célú pénzeszközátvétel - társ.telep.</t>
  </si>
  <si>
    <t xml:space="preserve">nagyértékű te. </t>
  </si>
  <si>
    <t>Közvetített szolgáltatás</t>
  </si>
  <si>
    <t>Egyéb üzemelt. fennt. szolg. (posta, HACCP, tűzvédelem)</t>
  </si>
  <si>
    <t>Vásárolt közszolgáltatások (üzemorvos,könyvelés)</t>
  </si>
  <si>
    <t>Egyéb szolgáltatás(bankköltség)</t>
  </si>
  <si>
    <t>Bakonysárkányi Csukás István Óvoda</t>
  </si>
  <si>
    <r>
      <t>Létszámkeret:</t>
    </r>
    <r>
      <rPr>
        <sz val="10"/>
        <rFont val="Times New Roman"/>
        <family val="1"/>
        <charset val="238"/>
      </rPr>
      <t xml:space="preserve"> 11 fő kinevezett közalkalmazott </t>
    </r>
  </si>
  <si>
    <t>Bakonysárkányi Csukás István Óvoda kiadásai és bevételei 2018. évben</t>
  </si>
  <si>
    <t xml:space="preserve">Bakonysárkányi Német nemzetiségi Önkormányzat </t>
  </si>
  <si>
    <r>
      <t>Létszámkeret:</t>
    </r>
    <r>
      <rPr>
        <sz val="10"/>
        <rFont val="Times New Roman"/>
        <family val="1"/>
        <charset val="238"/>
      </rPr>
      <t xml:space="preserve"> </t>
    </r>
  </si>
  <si>
    <t>Bakonysárkányi Német Nemzetiségi Önkormányzat kiadásai és bevételei 2018. évben</t>
  </si>
  <si>
    <t xml:space="preserve">TOP-1.4.1-15 óvoda pályázat </t>
  </si>
  <si>
    <t xml:space="preserve">Szabadság utca felújítása </t>
  </si>
  <si>
    <t>Falukarácsony, idősek napja, e.rász.ellátás</t>
  </si>
  <si>
    <t>Többcélú kistérségi társulásnak (szoc.feladatok 2017. évre)</t>
  </si>
  <si>
    <t>Többcélú kistérségi társulásnak (falugondnok képzés)</t>
  </si>
  <si>
    <t xml:space="preserve">Óvoda működési támogatása-Társulás </t>
  </si>
  <si>
    <t>Bakonysárkányi Sport Egyesület</t>
  </si>
  <si>
    <t>Nyugdíjas klub</t>
  </si>
  <si>
    <t>Sprint Futó Klub</t>
  </si>
  <si>
    <t xml:space="preserve">Máltai Szeretetszolgálat </t>
  </si>
  <si>
    <t xml:space="preserve">Falugondnok képzés </t>
  </si>
  <si>
    <t>Bursa Hungarica-felsőoktatási ösztöndíj 1 fő</t>
  </si>
  <si>
    <t>Batthyány Kázmér Szakkórház élelmezés számlák 2017</t>
  </si>
  <si>
    <t xml:space="preserve">Egyéb pénzbeli ellátás  </t>
  </si>
  <si>
    <t>Egyéb szolgáltatások K334</t>
  </si>
  <si>
    <t>Karbantartás</t>
  </si>
  <si>
    <t>internet</t>
  </si>
  <si>
    <t>könyv K312</t>
  </si>
  <si>
    <t>Karbantartás K33</t>
  </si>
  <si>
    <t>Közlekedés</t>
  </si>
  <si>
    <t>egyéb üzemeltetési anyag</t>
  </si>
  <si>
    <t>alpolgármester</t>
  </si>
  <si>
    <t>polgármester</t>
  </si>
  <si>
    <t>Balföldi kiküldetés K341</t>
  </si>
  <si>
    <t>belföldi kiküldetés</t>
  </si>
  <si>
    <t>Szakmai tev.seg.szolgáltatás K336</t>
  </si>
  <si>
    <t>szakm.tev.seg.szolg.</t>
  </si>
  <si>
    <t xml:space="preserve">Zöldterület kezelés </t>
  </si>
  <si>
    <t>Háziorvosi alapellátás 072111</t>
  </si>
  <si>
    <t xml:space="preserve">Zöldterölet kezelés </t>
  </si>
  <si>
    <t>Háziorvosi alapellátás</t>
  </si>
  <si>
    <t>Egyéb szolgáltatás K337</t>
  </si>
  <si>
    <t>Ösztöndíjak, képzések támogatásai</t>
  </si>
  <si>
    <t xml:space="preserve">Batthyány Kázmér Szakkórház </t>
  </si>
  <si>
    <t>Falukarácsony, idősek napja, e.r. támogatása</t>
  </si>
  <si>
    <t>Egyéb önkormányzati feladatok</t>
  </si>
  <si>
    <t>Áthúzódó bérkompenzáció</t>
  </si>
  <si>
    <t xml:space="preserve">Kiegészítés </t>
  </si>
  <si>
    <t>KÖH hozzájárulásból visszajáró 2017.évre</t>
  </si>
  <si>
    <t>Bakonysárkány Község Önkormányzata 2018. évi mérlege</t>
  </si>
  <si>
    <t xml:space="preserve">Bakonysárkány Község Önkormányzata </t>
  </si>
  <si>
    <t>Bakonysárkány Község Önkormányzat kiadási és bevételei 2018. évben</t>
  </si>
  <si>
    <t xml:space="preserve">Bakonysárkány Község Önkormányzatának </t>
  </si>
  <si>
    <t>4 fő</t>
  </si>
  <si>
    <t>11 fő</t>
  </si>
  <si>
    <t xml:space="preserve">Külterületi út </t>
  </si>
  <si>
    <t>E</t>
  </si>
  <si>
    <t>F</t>
  </si>
  <si>
    <t>G</t>
  </si>
  <si>
    <t>Módosított tervezett bevétel</t>
  </si>
  <si>
    <t>Módosított tervezett kiadás</t>
  </si>
  <si>
    <t>Buszváró</t>
  </si>
  <si>
    <t>Zártkert</t>
  </si>
  <si>
    <t xml:space="preserve">Módosított tervezett bevétel </t>
  </si>
  <si>
    <t>Módosított előirányzat</t>
  </si>
  <si>
    <t xml:space="preserve">Módosított előirányzat </t>
  </si>
  <si>
    <t>Kistelepülési önkormányzatok alacsony összegű fejlesztéseinek támogatása-Béke u. 86-94 járdafelújítás</t>
  </si>
  <si>
    <t>Finanszírozási bevételek (óvoda)</t>
  </si>
  <si>
    <t xml:space="preserve">Finanszírozási kiadások (óvoda) </t>
  </si>
  <si>
    <t>Módosított      E/Ft</t>
  </si>
  <si>
    <t>Aka-Bakonysárkány-Vérteskethely Köznevelési Intézményfenntartó Társulás 2018. évi bevétlei és kiadásai</t>
  </si>
  <si>
    <t>1. melléklet a 15/2018. (XII. 15.) önkormányzati rendelethez</t>
  </si>
  <si>
    <t>8. melléklet a 15/2018. (XII. 15.) önkormányzati rendelethez</t>
  </si>
  <si>
    <t>9. melléklet a 15/2018. (XII. 15.) önkormányzati rendelethez</t>
  </si>
  <si>
    <t>7. melléklet a 15/2018. (XII. 15.) önkormányzati rendelethez</t>
  </si>
  <si>
    <t>6. melléklet a 15/2018. (XII. 15.) önkormányzati rendelethez</t>
  </si>
  <si>
    <t>5. melléklet a 15/2018. (XII. 15.) önkormányzati rendelethez</t>
  </si>
  <si>
    <t>4. melléklet a 15/2018. (XII. 15.)  önkormányzati rendelethez</t>
  </si>
  <si>
    <t>3. melléklet a 15/2018. (XII. 15.) önkormányzati rendelethez</t>
  </si>
  <si>
    <t>2. melléklet a 15/2018. (XII. 15.) önkormányzati rendelethez</t>
  </si>
  <si>
    <t xml:space="preserve">Közfoglalkoztatási mintaprogram 041237 2018.január1.-december 31.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</si>
</sst>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70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0" borderId="21" xfId="0" applyFont="1" applyBorder="1" applyAlignment="1">
      <alignment vertical="top"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0" applyNumberFormat="1"/>
    <xf numFmtId="0" fontId="8" fillId="0" borderId="0" xfId="0" applyFont="1"/>
    <xf numFmtId="165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4" fillId="0" borderId="18" xfId="0" applyFont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/>
    <xf numFmtId="0" fontId="14" fillId="0" borderId="4" xfId="0" applyFont="1" applyFill="1" applyBorder="1"/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6" fillId="0" borderId="4" xfId="0" applyFont="1" applyBorder="1"/>
    <xf numFmtId="0" fontId="15" fillId="0" borderId="1" xfId="0" applyFont="1" applyBorder="1"/>
    <xf numFmtId="0" fontId="12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4" fontId="18" fillId="0" borderId="0" xfId="2" applyNumberFormat="1" applyFont="1" applyBorder="1"/>
    <xf numFmtId="0" fontId="18" fillId="0" borderId="0" xfId="0" applyFont="1" applyFill="1" applyBorder="1"/>
    <xf numFmtId="3" fontId="0" fillId="0" borderId="0" xfId="0" applyNumberFormat="1"/>
    <xf numFmtId="0" fontId="18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8" fillId="0" borderId="0" xfId="0" applyFont="1" applyFill="1" applyBorder="1"/>
    <xf numFmtId="167" fontId="0" fillId="0" borderId="0" xfId="3" applyNumberFormat="1" applyFont="1"/>
    <xf numFmtId="0" fontId="20" fillId="0" borderId="0" xfId="0" applyFont="1"/>
    <xf numFmtId="0" fontId="21" fillId="0" borderId="0" xfId="0" applyFont="1"/>
    <xf numFmtId="3" fontId="0" fillId="0" borderId="0" xfId="0" applyNumberFormat="1" applyBorder="1"/>
    <xf numFmtId="168" fontId="8" fillId="0" borderId="0" xfId="0" applyNumberFormat="1" applyFont="1" applyBorder="1"/>
    <xf numFmtId="168" fontId="0" fillId="0" borderId="0" xfId="0" applyNumberFormat="1" applyBorder="1"/>
    <xf numFmtId="0" fontId="19" fillId="0" borderId="0" xfId="0" applyFont="1" applyBorder="1"/>
    <xf numFmtId="0" fontId="0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0" fillId="0" borderId="0" xfId="0" applyNumberFormat="1"/>
    <xf numFmtId="0" fontId="20" fillId="0" borderId="0" xfId="0" applyFont="1" applyBorder="1" applyAlignment="1">
      <alignment horizontal="center"/>
    </xf>
    <xf numFmtId="169" fontId="20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0" xfId="0" applyFont="1" applyBorder="1"/>
    <xf numFmtId="0" fontId="14" fillId="0" borderId="0" xfId="0" applyFont="1"/>
    <xf numFmtId="0" fontId="2" fillId="0" borderId="4" xfId="0" applyFont="1" applyBorder="1"/>
    <xf numFmtId="0" fontId="14" fillId="0" borderId="4" xfId="0" applyFont="1" applyBorder="1" applyAlignment="1">
      <alignment wrapText="1"/>
    </xf>
    <xf numFmtId="0" fontId="14" fillId="0" borderId="0" xfId="0" applyFont="1" applyBorder="1"/>
    <xf numFmtId="0" fontId="14" fillId="4" borderId="23" xfId="0" applyFont="1" applyFill="1" applyBorder="1"/>
    <xf numFmtId="0" fontId="14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5" fillId="0" borderId="29" xfId="0" applyFont="1" applyBorder="1" applyAlignment="1"/>
    <xf numFmtId="0" fontId="15" fillId="0" borderId="18" xfId="0" applyFont="1" applyBorder="1" applyAlignment="1"/>
    <xf numFmtId="0" fontId="15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Fill="1" applyBorder="1"/>
    <xf numFmtId="3" fontId="16" fillId="0" borderId="4" xfId="0" applyNumberFormat="1" applyFont="1" applyBorder="1"/>
    <xf numFmtId="167" fontId="15" fillId="0" borderId="4" xfId="0" applyNumberFormat="1" applyFont="1" applyBorder="1"/>
    <xf numFmtId="0" fontId="15" fillId="0" borderId="0" xfId="0" applyFont="1" applyBorder="1"/>
    <xf numFmtId="0" fontId="15" fillId="0" borderId="0" xfId="0" applyFont="1" applyFill="1" applyBorder="1" applyAlignment="1">
      <alignment horizontal="left"/>
    </xf>
    <xf numFmtId="0" fontId="15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8" fillId="0" borderId="0" xfId="0" applyNumberFormat="1" applyFont="1"/>
    <xf numFmtId="0" fontId="14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8" fontId="3" fillId="0" borderId="3" xfId="0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2" fillId="0" borderId="23" xfId="0" applyNumberFormat="1" applyFont="1" applyBorder="1"/>
    <xf numFmtId="0" fontId="14" fillId="0" borderId="40" xfId="0" applyFont="1" applyBorder="1"/>
    <xf numFmtId="0" fontId="2" fillId="0" borderId="23" xfId="0" applyFont="1" applyBorder="1"/>
    <xf numFmtId="164" fontId="2" fillId="0" borderId="23" xfId="0" applyNumberFormat="1" applyFont="1" applyBorder="1"/>
    <xf numFmtId="0" fontId="14" fillId="0" borderId="23" xfId="0" applyFont="1" applyBorder="1"/>
    <xf numFmtId="0" fontId="14" fillId="0" borderId="23" xfId="0" applyFont="1" applyBorder="1" applyAlignment="1">
      <alignment horizontal="right"/>
    </xf>
    <xf numFmtId="164" fontId="14" fillId="0" borderId="23" xfId="0" applyNumberFormat="1" applyFont="1" applyBorder="1"/>
    <xf numFmtId="0" fontId="2" fillId="4" borderId="23" xfId="0" applyFont="1" applyFill="1" applyBorder="1" applyAlignment="1">
      <alignment wrapText="1"/>
    </xf>
    <xf numFmtId="164" fontId="2" fillId="4" borderId="23" xfId="0" applyNumberFormat="1" applyFont="1" applyFill="1" applyBorder="1"/>
    <xf numFmtId="0" fontId="25" fillId="0" borderId="23" xfId="0" applyFont="1" applyBorder="1"/>
    <xf numFmtId="0" fontId="2" fillId="0" borderId="23" xfId="0" applyFont="1" applyBorder="1" applyAlignment="1">
      <alignment wrapText="1"/>
    </xf>
    <xf numFmtId="0" fontId="12" fillId="0" borderId="23" xfId="0" applyFont="1" applyFill="1" applyBorder="1"/>
    <xf numFmtId="0" fontId="12" fillId="0" borderId="23" xfId="0" applyFont="1" applyBorder="1"/>
    <xf numFmtId="0" fontId="23" fillId="0" borderId="23" xfId="0" applyFont="1" applyFill="1" applyBorder="1"/>
    <xf numFmtId="0" fontId="2" fillId="4" borderId="23" xfId="0" applyFont="1" applyFill="1" applyBorder="1"/>
    <xf numFmtId="0" fontId="12" fillId="0" borderId="36" xfId="0" applyFont="1" applyBorder="1"/>
    <xf numFmtId="164" fontId="12" fillId="0" borderId="36" xfId="0" applyNumberFormat="1" applyFont="1" applyBorder="1"/>
    <xf numFmtId="0" fontId="3" fillId="0" borderId="2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0" fontId="11" fillId="0" borderId="0" xfId="0" applyFont="1"/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41" fontId="14" fillId="0" borderId="4" xfId="0" applyNumberFormat="1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1" fontId="11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41" fontId="10" fillId="0" borderId="1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4" fillId="0" borderId="4" xfId="0" applyNumberFormat="1" applyFont="1" applyBorder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164" fontId="6" fillId="0" borderId="14" xfId="2" applyNumberFormat="1" applyFont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5" fillId="3" borderId="26" xfId="0" applyFont="1" applyFill="1" applyBorder="1"/>
    <xf numFmtId="164" fontId="5" fillId="3" borderId="4" xfId="2" applyNumberFormat="1" applyFont="1" applyFill="1" applyBorder="1"/>
    <xf numFmtId="0" fontId="5" fillId="3" borderId="4" xfId="0" applyFont="1" applyFill="1" applyBorder="1" applyAlignment="1">
      <alignment horizontal="center"/>
    </xf>
    <xf numFmtId="164" fontId="6" fillId="0" borderId="14" xfId="2" applyNumberFormat="1" applyFont="1" applyFill="1" applyBorder="1"/>
    <xf numFmtId="0" fontId="5" fillId="5" borderId="26" xfId="0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5" fillId="3" borderId="30" xfId="0" applyFont="1" applyFill="1" applyBorder="1"/>
    <xf numFmtId="0" fontId="6" fillId="3" borderId="30" xfId="0" applyFont="1" applyFill="1" applyBorder="1"/>
    <xf numFmtId="164" fontId="5" fillId="3" borderId="12" xfId="2" applyNumberFormat="1" applyFont="1" applyFill="1" applyBorder="1"/>
    <xf numFmtId="0" fontId="26" fillId="0" borderId="0" xfId="0" applyFont="1" applyBorder="1"/>
    <xf numFmtId="0" fontId="26" fillId="0" borderId="0" xfId="0" applyFont="1" applyFill="1" applyBorder="1"/>
    <xf numFmtId="0" fontId="5" fillId="3" borderId="31" xfId="0" applyFont="1" applyFill="1" applyBorder="1"/>
    <xf numFmtId="164" fontId="5" fillId="3" borderId="1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 indent="2"/>
    </xf>
    <xf numFmtId="0" fontId="5" fillId="2" borderId="24" xfId="0" applyFont="1" applyFill="1" applyBorder="1"/>
    <xf numFmtId="164" fontId="5" fillId="2" borderId="6" xfId="0" applyNumberFormat="1" applyFont="1" applyFill="1" applyBorder="1"/>
    <xf numFmtId="0" fontId="6" fillId="0" borderId="33" xfId="0" applyFont="1" applyFill="1" applyBorder="1" applyAlignment="1">
      <alignment horizontal="center"/>
    </xf>
    <xf numFmtId="0" fontId="14" fillId="0" borderId="43" xfId="0" applyFont="1" applyBorder="1"/>
    <xf numFmtId="0" fontId="5" fillId="0" borderId="33" xfId="0" applyFont="1" applyBorder="1" applyAlignment="1">
      <alignment horizontal="center"/>
    </xf>
    <xf numFmtId="164" fontId="5" fillId="3" borderId="4" xfId="2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5" fillId="2" borderId="5" xfId="0" applyNumberFormat="1" applyFont="1" applyFill="1" applyBorder="1"/>
    <xf numFmtId="0" fontId="0" fillId="0" borderId="27" xfId="0" applyBorder="1" applyAlignment="1"/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5" fillId="2" borderId="1" xfId="0" applyFont="1" applyFill="1" applyBorder="1"/>
    <xf numFmtId="0" fontId="14" fillId="0" borderId="0" xfId="0" applyFont="1" applyBorder="1" applyAlignment="1">
      <alignment horizontal="right"/>
    </xf>
    <xf numFmtId="166" fontId="14" fillId="0" borderId="23" xfId="2" applyNumberFormat="1" applyFont="1" applyFill="1" applyBorder="1" applyAlignment="1" applyProtection="1">
      <alignment horizontal="right"/>
    </xf>
    <xf numFmtId="166" fontId="16" fillId="4" borderId="23" xfId="2" applyNumberFormat="1" applyFont="1" applyFill="1" applyBorder="1" applyAlignment="1" applyProtection="1">
      <alignment horizontal="right"/>
    </xf>
    <xf numFmtId="0" fontId="14" fillId="0" borderId="40" xfId="0" applyFont="1" applyBorder="1" applyAlignment="1">
      <alignment horizontal="center"/>
    </xf>
    <xf numFmtId="166" fontId="15" fillId="0" borderId="23" xfId="2" applyNumberFormat="1" applyFont="1" applyFill="1" applyBorder="1" applyAlignment="1" applyProtection="1">
      <alignment horizontal="right"/>
    </xf>
    <xf numFmtId="0" fontId="15" fillId="0" borderId="23" xfId="0" applyFont="1" applyFill="1" applyBorder="1"/>
    <xf numFmtId="0" fontId="12" fillId="0" borderId="2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1" fontId="14" fillId="0" borderId="4" xfId="0" applyNumberFormat="1" applyFont="1" applyBorder="1"/>
    <xf numFmtId="0" fontId="11" fillId="0" borderId="0" xfId="0" applyFont="1" applyAlignment="1"/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3" fontId="14" fillId="0" borderId="4" xfId="0" applyNumberFormat="1" applyFont="1" applyBorder="1" applyAlignment="1">
      <alignment horizontal="center"/>
    </xf>
    <xf numFmtId="0" fontId="11" fillId="0" borderId="21" xfId="0" applyFont="1" applyBorder="1" applyAlignment="1">
      <alignment vertical="top"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 vertical="center"/>
    </xf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6" fontId="14" fillId="0" borderId="35" xfId="2" applyNumberFormat="1" applyFont="1" applyFill="1" applyBorder="1" applyAlignment="1" applyProtection="1">
      <alignment horizontal="right"/>
    </xf>
    <xf numFmtId="166" fontId="14" fillId="0" borderId="35" xfId="2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horizontal="center" wrapText="1"/>
    </xf>
    <xf numFmtId="41" fontId="15" fillId="0" borderId="4" xfId="0" applyNumberFormat="1" applyFont="1" applyBorder="1" applyAlignment="1">
      <alignment horizontal="left"/>
    </xf>
    <xf numFmtId="41" fontId="16" fillId="0" borderId="4" xfId="0" applyNumberFormat="1" applyFont="1" applyBorder="1"/>
    <xf numFmtId="41" fontId="16" fillId="0" borderId="4" xfId="0" applyNumberFormat="1" applyFont="1" applyFill="1" applyBorder="1"/>
    <xf numFmtId="41" fontId="15" fillId="0" borderId="4" xfId="0" applyNumberFormat="1" applyFont="1" applyBorder="1"/>
    <xf numFmtId="41" fontId="15" fillId="0" borderId="1" xfId="0" applyNumberFormat="1" applyFont="1" applyBorder="1"/>
    <xf numFmtId="0" fontId="15" fillId="0" borderId="58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Border="1" applyAlignment="1">
      <alignment horizontal="center"/>
    </xf>
    <xf numFmtId="168" fontId="2" fillId="0" borderId="4" xfId="2" applyNumberFormat="1" applyFont="1" applyBorder="1" applyAlignment="1">
      <alignment horizontal="right"/>
    </xf>
    <xf numFmtId="168" fontId="14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5" borderId="4" xfId="0" applyNumberFormat="1" applyFont="1" applyFill="1" applyBorder="1"/>
    <xf numFmtId="168" fontId="2" fillId="5" borderId="4" xfId="0" applyNumberFormat="1" applyFont="1" applyFill="1" applyBorder="1"/>
    <xf numFmtId="168" fontId="3" fillId="0" borderId="4" xfId="0" applyNumberFormat="1" applyFont="1" applyBorder="1"/>
    <xf numFmtId="0" fontId="14" fillId="0" borderId="0" xfId="0" applyFont="1" applyBorder="1" applyAlignment="1">
      <alignment horizontal="center"/>
    </xf>
    <xf numFmtId="0" fontId="0" fillId="0" borderId="0" xfId="0" applyAlignment="1"/>
    <xf numFmtId="0" fontId="9" fillId="0" borderId="4" xfId="0" applyFont="1" applyBorder="1" applyAlignment="1">
      <alignment vertical="center" wrapText="1"/>
    </xf>
    <xf numFmtId="41" fontId="14" fillId="0" borderId="4" xfId="0" applyNumberFormat="1" applyFont="1" applyBorder="1" applyAlignment="1"/>
    <xf numFmtId="166" fontId="16" fillId="4" borderId="35" xfId="2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164" fontId="0" fillId="0" borderId="0" xfId="0" applyNumberFormat="1" applyBorder="1"/>
    <xf numFmtId="0" fontId="8" fillId="0" borderId="64" xfId="0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2" xfId="0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68" xfId="0" applyNumberFormat="1" applyBorder="1"/>
    <xf numFmtId="164" fontId="0" fillId="0" borderId="69" xfId="0" applyNumberFormat="1" applyBorder="1"/>
    <xf numFmtId="164" fontId="0" fillId="0" borderId="63" xfId="0" applyNumberFormat="1" applyBorder="1"/>
    <xf numFmtId="164" fontId="0" fillId="0" borderId="19" xfId="0" applyNumberFormat="1" applyBorder="1"/>
    <xf numFmtId="164" fontId="0" fillId="0" borderId="67" xfId="0" applyNumberFormat="1" applyBorder="1"/>
    <xf numFmtId="0" fontId="0" fillId="0" borderId="64" xfId="0" applyBorder="1"/>
    <xf numFmtId="0" fontId="0" fillId="0" borderId="70" xfId="0" applyBorder="1" applyAlignment="1">
      <alignment horizontal="center"/>
    </xf>
    <xf numFmtId="0" fontId="1" fillId="0" borderId="27" xfId="0" applyFont="1" applyBorder="1"/>
    <xf numFmtId="164" fontId="1" fillId="0" borderId="2" xfId="0" applyNumberFormat="1" applyFont="1" applyBorder="1"/>
    <xf numFmtId="164" fontId="0" fillId="0" borderId="3" xfId="0" applyNumberFormat="1" applyBorder="1"/>
    <xf numFmtId="164" fontId="0" fillId="0" borderId="27" xfId="0" applyNumberFormat="1" applyBorder="1"/>
    <xf numFmtId="164" fontId="0" fillId="0" borderId="4" xfId="0" applyNumberFormat="1" applyBorder="1"/>
    <xf numFmtId="164" fontId="0" fillId="0" borderId="70" xfId="0" applyNumberFormat="1" applyBorder="1"/>
    <xf numFmtId="0" fontId="0" fillId="0" borderId="27" xfId="0" applyFill="1" applyBorder="1"/>
    <xf numFmtId="164" fontId="0" fillId="0" borderId="2" xfId="0" applyNumberFormat="1" applyBorder="1"/>
    <xf numFmtId="0" fontId="20" fillId="0" borderId="17" xfId="0" applyFont="1" applyBorder="1" applyAlignment="1"/>
    <xf numFmtId="0" fontId="8" fillId="0" borderId="71" xfId="0" applyFont="1" applyBorder="1" applyAlignment="1">
      <alignment horizontal="center"/>
    </xf>
    <xf numFmtId="164" fontId="0" fillId="0" borderId="5" xfId="0" applyNumberFormat="1" applyBorder="1"/>
    <xf numFmtId="164" fontId="0" fillId="0" borderId="24" xfId="0" applyNumberFormat="1" applyBorder="1"/>
    <xf numFmtId="164" fontId="0" fillId="0" borderId="17" xfId="0" applyNumberFormat="1" applyBorder="1"/>
    <xf numFmtId="164" fontId="0" fillId="0" borderId="16" xfId="0" applyNumberFormat="1" applyBorder="1"/>
    <xf numFmtId="0" fontId="0" fillId="0" borderId="0" xfId="0" applyFill="1" applyBorder="1"/>
    <xf numFmtId="0" fontId="20" fillId="0" borderId="0" xfId="0" applyFont="1" applyBorder="1" applyAlignment="1"/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64" fontId="0" fillId="0" borderId="65" xfId="0" applyNumberFormat="1" applyBorder="1" applyAlignment="1">
      <alignment horizontal="center"/>
    </xf>
    <xf numFmtId="164" fontId="0" fillId="0" borderId="7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13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27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8" fillId="0" borderId="5" xfId="0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7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73" xfId="0" applyFont="1" applyBorder="1"/>
    <xf numFmtId="0" fontId="28" fillId="0" borderId="74" xfId="0" applyFont="1" applyBorder="1" applyAlignment="1">
      <alignment horizontal="center"/>
    </xf>
    <xf numFmtId="0" fontId="22" fillId="0" borderId="11" xfId="0" applyFont="1" applyBorder="1"/>
    <xf numFmtId="41" fontId="22" fillId="0" borderId="75" xfId="0" applyNumberFormat="1" applyFont="1" applyBorder="1"/>
    <xf numFmtId="41" fontId="28" fillId="0" borderId="74" xfId="0" applyNumberFormat="1" applyFont="1" applyBorder="1"/>
    <xf numFmtId="41" fontId="11" fillId="0" borderId="0" xfId="0" applyNumberFormat="1" applyFont="1"/>
    <xf numFmtId="0" fontId="0" fillId="0" borderId="69" xfId="0" applyBorder="1" applyAlignment="1">
      <alignment horizontal="center"/>
    </xf>
    <xf numFmtId="0" fontId="0" fillId="0" borderId="32" xfId="0" applyBorder="1"/>
    <xf numFmtId="164" fontId="0" fillId="0" borderId="13" xfId="0" applyNumberFormat="1" applyBorder="1"/>
    <xf numFmtId="164" fontId="0" fillId="0" borderId="10" xfId="0" applyNumberFormat="1" applyBorder="1"/>
    <xf numFmtId="164" fontId="0" fillId="0" borderId="51" xfId="0" applyNumberFormat="1" applyBorder="1"/>
    <xf numFmtId="0" fontId="22" fillId="0" borderId="18" xfId="0" applyFont="1" applyBorder="1"/>
    <xf numFmtId="41" fontId="22" fillId="0" borderId="20" xfId="0" applyNumberFormat="1" applyFont="1" applyBorder="1"/>
    <xf numFmtId="0" fontId="22" fillId="0" borderId="2" xfId="0" applyFont="1" applyBorder="1"/>
    <xf numFmtId="41" fontId="22" fillId="0" borderId="3" xfId="0" applyNumberFormat="1" applyFont="1" applyBorder="1"/>
    <xf numFmtId="0" fontId="22" fillId="0" borderId="21" xfId="0" applyFont="1" applyBorder="1"/>
    <xf numFmtId="41" fontId="22" fillId="0" borderId="15" xfId="0" applyNumberFormat="1" applyFont="1" applyBorder="1"/>
    <xf numFmtId="164" fontId="0" fillId="0" borderId="54" xfId="0" applyNumberFormat="1" applyBorder="1"/>
    <xf numFmtId="164" fontId="0" fillId="0" borderId="46" xfId="0" applyNumberFormat="1" applyBorder="1"/>
    <xf numFmtId="164" fontId="0" fillId="0" borderId="65" xfId="0" applyNumberFormat="1" applyBorder="1"/>
    <xf numFmtId="164" fontId="0" fillId="0" borderId="77" xfId="0" applyNumberFormat="1" applyBorder="1"/>
    <xf numFmtId="0" fontId="0" fillId="0" borderId="11" xfId="0" applyBorder="1"/>
    <xf numFmtId="41" fontId="14" fillId="0" borderId="0" xfId="0" applyNumberFormat="1" applyFont="1"/>
    <xf numFmtId="164" fontId="7" fillId="0" borderId="0" xfId="0" applyNumberFormat="1" applyFont="1"/>
    <xf numFmtId="0" fontId="8" fillId="0" borderId="0" xfId="0" applyFont="1" applyFill="1" applyBorder="1" applyAlignment="1">
      <alignment horizontal="center"/>
    </xf>
    <xf numFmtId="41" fontId="7" fillId="0" borderId="0" xfId="0" applyNumberFormat="1" applyFont="1"/>
    <xf numFmtId="0" fontId="11" fillId="5" borderId="0" xfId="0" applyFont="1" applyFill="1"/>
    <xf numFmtId="0" fontId="8" fillId="0" borderId="0" xfId="0" applyFont="1" applyBorder="1" applyAlignment="1"/>
    <xf numFmtId="41" fontId="0" fillId="0" borderId="0" xfId="0" applyNumberFormat="1" applyBorder="1"/>
    <xf numFmtId="0" fontId="22" fillId="0" borderId="78" xfId="0" applyFont="1" applyBorder="1"/>
    <xf numFmtId="41" fontId="22" fillId="0" borderId="79" xfId="0" applyNumberFormat="1" applyFont="1" applyBorder="1"/>
    <xf numFmtId="0" fontId="11" fillId="0" borderId="0" xfId="0" applyFont="1" applyFill="1"/>
    <xf numFmtId="164" fontId="1" fillId="0" borderId="0" xfId="0" applyNumberFormat="1" applyFont="1" applyFill="1" applyBorder="1" applyAlignment="1">
      <alignment vertical="center"/>
    </xf>
    <xf numFmtId="164" fontId="0" fillId="0" borderId="76" xfId="0" applyNumberFormat="1" applyBorder="1"/>
    <xf numFmtId="0" fontId="0" fillId="0" borderId="77" xfId="0" applyBorder="1"/>
    <xf numFmtId="164" fontId="0" fillId="0" borderId="15" xfId="0" applyNumberFormat="1" applyBorder="1"/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47" xfId="0" applyFont="1" applyBorder="1"/>
    <xf numFmtId="41" fontId="22" fillId="0" borderId="80" xfId="0" applyNumberFormat="1" applyFont="1" applyBorder="1"/>
    <xf numFmtId="0" fontId="28" fillId="0" borderId="0" xfId="0" applyFont="1" applyBorder="1"/>
    <xf numFmtId="41" fontId="28" fillId="0" borderId="0" xfId="0" applyNumberFormat="1" applyFont="1" applyBorder="1"/>
    <xf numFmtId="0" fontId="5" fillId="0" borderId="2" xfId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vertical="top" wrapText="1"/>
    </xf>
    <xf numFmtId="0" fontId="14" fillId="0" borderId="12" xfId="0" applyFont="1" applyBorder="1"/>
    <xf numFmtId="3" fontId="14" fillId="0" borderId="12" xfId="0" applyNumberFormat="1" applyFont="1" applyBorder="1" applyAlignment="1">
      <alignment horizontal="center"/>
    </xf>
    <xf numFmtId="41" fontId="22" fillId="0" borderId="0" xfId="0" applyNumberFormat="1" applyFont="1" applyBorder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4" fillId="0" borderId="4" xfId="0" applyNumberFormat="1" applyFont="1" applyFill="1" applyBorder="1"/>
    <xf numFmtId="0" fontId="15" fillId="0" borderId="4" xfId="0" applyFont="1" applyFill="1" applyBorder="1"/>
    <xf numFmtId="3" fontId="15" fillId="0" borderId="4" xfId="0" applyNumberFormat="1" applyFont="1" applyFill="1" applyBorder="1"/>
    <xf numFmtId="3" fontId="16" fillId="0" borderId="4" xfId="0" applyNumberFormat="1" applyFont="1" applyFill="1" applyBorder="1"/>
    <xf numFmtId="0" fontId="16" fillId="0" borderId="12" xfId="0" applyFont="1" applyFill="1" applyBorder="1"/>
    <xf numFmtId="3" fontId="16" fillId="0" borderId="12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Fill="1" applyBorder="1"/>
    <xf numFmtId="0" fontId="0" fillId="0" borderId="81" xfId="0" applyBorder="1"/>
    <xf numFmtId="0" fontId="0" fillId="0" borderId="70" xfId="0" applyBorder="1"/>
    <xf numFmtId="0" fontId="0" fillId="0" borderId="69" xfId="0" applyBorder="1"/>
    <xf numFmtId="0" fontId="0" fillId="0" borderId="17" xfId="0" applyBorder="1"/>
    <xf numFmtId="164" fontId="6" fillId="0" borderId="14" xfId="2" quotePrefix="1" applyNumberFormat="1" applyFont="1" applyBorder="1"/>
    <xf numFmtId="166" fontId="15" fillId="0" borderId="45" xfId="0" applyNumberFormat="1" applyFont="1" applyFill="1" applyBorder="1" applyAlignment="1">
      <alignment horizontal="left"/>
    </xf>
    <xf numFmtId="166" fontId="16" fillId="0" borderId="23" xfId="2" applyNumberFormat="1" applyFont="1" applyFill="1" applyBorder="1" applyAlignment="1" applyProtection="1">
      <alignment horizontal="right"/>
    </xf>
    <xf numFmtId="41" fontId="0" fillId="0" borderId="0" xfId="0" applyNumberFormat="1"/>
    <xf numFmtId="0" fontId="9" fillId="0" borderId="86" xfId="0" applyFont="1" applyBorder="1" applyAlignment="1">
      <alignment horizontal="center"/>
    </xf>
    <xf numFmtId="41" fontId="10" fillId="0" borderId="1" xfId="0" applyNumberFormat="1" applyFont="1" applyBorder="1"/>
    <xf numFmtId="164" fontId="2" fillId="0" borderId="23" xfId="0" applyNumberFormat="1" applyFont="1" applyFill="1" applyBorder="1"/>
    <xf numFmtId="0" fontId="14" fillId="0" borderId="87" xfId="0" applyFont="1" applyBorder="1" applyAlignment="1">
      <alignment horizontal="center" vertical="top" wrapText="1"/>
    </xf>
    <xf numFmtId="0" fontId="14" fillId="0" borderId="8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wrapText="1"/>
    </xf>
    <xf numFmtId="41" fontId="0" fillId="0" borderId="3" xfId="0" applyNumberFormat="1" applyBorder="1"/>
    <xf numFmtId="0" fontId="11" fillId="0" borderId="3" xfId="0" applyFont="1" applyBorder="1" applyAlignment="1">
      <alignment horizontal="center" vertical="center" wrapText="1"/>
    </xf>
    <xf numFmtId="41" fontId="11" fillId="0" borderId="15" xfId="0" applyNumberFormat="1" applyFont="1" applyBorder="1" applyAlignment="1">
      <alignment vertical="center" wrapText="1"/>
    </xf>
    <xf numFmtId="0" fontId="0" fillId="0" borderId="88" xfId="0" applyBorder="1" applyAlignment="1">
      <alignment horizontal="center" vertical="center"/>
    </xf>
    <xf numFmtId="0" fontId="9" fillId="0" borderId="8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6" fillId="0" borderId="28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4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64" fontId="5" fillId="0" borderId="6" xfId="0" applyNumberFormat="1" applyFont="1" applyFill="1" applyBorder="1"/>
    <xf numFmtId="0" fontId="14" fillId="0" borderId="0" xfId="0" applyFont="1" applyFill="1"/>
    <xf numFmtId="0" fontId="5" fillId="0" borderId="19" xfId="0" applyFont="1" applyFill="1" applyBorder="1"/>
    <xf numFmtId="0" fontId="0" fillId="0" borderId="0" xfId="0" applyFill="1"/>
    <xf numFmtId="164" fontId="0" fillId="0" borderId="18" xfId="0" applyNumberFormat="1" applyFill="1" applyBorder="1"/>
    <xf numFmtId="164" fontId="0" fillId="0" borderId="68" xfId="0" applyNumberFormat="1" applyFill="1" applyBorder="1"/>
    <xf numFmtId="164" fontId="0" fillId="0" borderId="69" xfId="0" applyNumberFormat="1" applyFill="1" applyBorder="1"/>
    <xf numFmtId="164" fontId="0" fillId="0" borderId="63" xfId="0" applyNumberFormat="1" applyFill="1" applyBorder="1"/>
    <xf numFmtId="164" fontId="0" fillId="0" borderId="54" xfId="0" applyNumberFormat="1" applyFill="1" applyBorder="1"/>
    <xf numFmtId="164" fontId="0" fillId="0" borderId="67" xfId="0" applyNumberFormat="1" applyFill="1" applyBorder="1"/>
    <xf numFmtId="164" fontId="0" fillId="0" borderId="5" xfId="0" applyNumberFormat="1" applyFill="1" applyBorder="1"/>
    <xf numFmtId="164" fontId="0" fillId="0" borderId="17" xfId="0" applyNumberFormat="1" applyFill="1" applyBorder="1"/>
    <xf numFmtId="0" fontId="0" fillId="0" borderId="29" xfId="0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164" fontId="5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right" vertical="center" wrapText="1"/>
    </xf>
    <xf numFmtId="0" fontId="6" fillId="0" borderId="14" xfId="1" applyFont="1" applyFill="1" applyBorder="1" applyAlignment="1">
      <alignment vertical="center" wrapText="1"/>
    </xf>
    <xf numFmtId="164" fontId="6" fillId="0" borderId="14" xfId="1" applyNumberFormat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5" fillId="0" borderId="83" xfId="0" applyFont="1" applyFill="1" applyBorder="1" applyAlignment="1">
      <alignment horizontal="center"/>
    </xf>
    <xf numFmtId="0" fontId="15" fillId="0" borderId="85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164" fontId="0" fillId="0" borderId="20" xfId="0" applyNumberFormat="1" applyFill="1" applyBorder="1"/>
    <xf numFmtId="164" fontId="0" fillId="0" borderId="24" xfId="0" applyNumberFormat="1" applyFill="1" applyBorder="1"/>
    <xf numFmtId="164" fontId="0" fillId="0" borderId="16" xfId="0" applyNumberFormat="1" applyFill="1" applyBorder="1"/>
    <xf numFmtId="164" fontId="0" fillId="0" borderId="65" xfId="0" applyNumberFormat="1" applyFill="1" applyBorder="1"/>
    <xf numFmtId="0" fontId="20" fillId="0" borderId="65" xfId="0" applyFont="1" applyBorder="1" applyAlignment="1"/>
    <xf numFmtId="164" fontId="0" fillId="0" borderId="90" xfId="0" applyNumberFormat="1" applyFill="1" applyBorder="1"/>
    <xf numFmtId="164" fontId="0" fillId="0" borderId="29" xfId="0" applyNumberFormat="1" applyFill="1" applyBorder="1"/>
    <xf numFmtId="164" fontId="0" fillId="0" borderId="50" xfId="0" applyNumberFormat="1" applyFill="1" applyBorder="1"/>
    <xf numFmtId="0" fontId="0" fillId="0" borderId="17" xfId="0" applyBorder="1" applyAlignment="1">
      <alignment horizontal="center"/>
    </xf>
    <xf numFmtId="0" fontId="0" fillId="0" borderId="91" xfId="0" applyBorder="1"/>
    <xf numFmtId="164" fontId="0" fillId="0" borderId="89" xfId="0" applyNumberFormat="1" applyFill="1" applyBorder="1"/>
    <xf numFmtId="164" fontId="0" fillId="0" borderId="91" xfId="0" applyNumberFormat="1" applyFill="1" applyBorder="1"/>
    <xf numFmtId="164" fontId="0" fillId="0" borderId="92" xfId="0" applyNumberFormat="1" applyFill="1" applyBorder="1"/>
    <xf numFmtId="164" fontId="0" fillId="0" borderId="93" xfId="0" applyNumberFormat="1" applyFill="1" applyBorder="1"/>
    <xf numFmtId="0" fontId="0" fillId="0" borderId="94" xfId="0" applyBorder="1" applyAlignment="1">
      <alignment horizontal="center"/>
    </xf>
    <xf numFmtId="0" fontId="0" fillId="0" borderId="95" xfId="0" applyBorder="1"/>
    <xf numFmtId="164" fontId="0" fillId="0" borderId="96" xfId="0" applyNumberFormat="1" applyBorder="1"/>
    <xf numFmtId="164" fontId="0" fillId="0" borderId="97" xfId="0" applyNumberFormat="1" applyBorder="1"/>
    <xf numFmtId="164" fontId="0" fillId="0" borderId="82" xfId="0" applyNumberFormat="1" applyBorder="1"/>
    <xf numFmtId="164" fontId="0" fillId="0" borderId="94" xfId="0" applyNumberFormat="1" applyBorder="1"/>
    <xf numFmtId="164" fontId="0" fillId="0" borderId="90" xfId="0" applyNumberFormat="1" applyBorder="1"/>
    <xf numFmtId="164" fontId="0" fillId="0" borderId="29" xfId="0" applyNumberFormat="1" applyBorder="1"/>
    <xf numFmtId="164" fontId="0" fillId="0" borderId="50" xfId="0" applyNumberFormat="1" applyBorder="1"/>
    <xf numFmtId="164" fontId="0" fillId="0" borderId="98" xfId="0" applyNumberFormat="1" applyBorder="1"/>
    <xf numFmtId="164" fontId="0" fillId="0" borderId="66" xfId="0" applyNumberFormat="1" applyBorder="1"/>
    <xf numFmtId="164" fontId="0" fillId="0" borderId="99" xfId="0" applyNumberFormat="1" applyBorder="1"/>
    <xf numFmtId="164" fontId="0" fillId="0" borderId="100" xfId="0" applyNumberFormat="1" applyBorder="1"/>
    <xf numFmtId="0" fontId="0" fillId="0" borderId="100" xfId="0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2" xfId="0" applyFill="1" applyBorder="1"/>
    <xf numFmtId="0" fontId="20" fillId="0" borderId="17" xfId="0" applyFont="1" applyFill="1" applyBorder="1" applyAlignment="1"/>
    <xf numFmtId="0" fontId="8" fillId="0" borderId="71" xfId="0" applyFont="1" applyFill="1" applyBorder="1" applyAlignment="1">
      <alignment horizontal="center"/>
    </xf>
    <xf numFmtId="0" fontId="28" fillId="0" borderId="29" xfId="0" applyFont="1" applyBorder="1"/>
    <xf numFmtId="41" fontId="28" fillId="0" borderId="29" xfId="0" applyNumberFormat="1" applyFont="1" applyBorder="1"/>
    <xf numFmtId="0" fontId="28" fillId="0" borderId="73" xfId="0" applyFont="1" applyFill="1" applyBorder="1"/>
    <xf numFmtId="0" fontId="28" fillId="0" borderId="74" xfId="0" applyFont="1" applyFill="1" applyBorder="1" applyAlignment="1">
      <alignment horizontal="center"/>
    </xf>
    <xf numFmtId="0" fontId="22" fillId="0" borderId="18" xfId="0" applyFont="1" applyFill="1" applyBorder="1"/>
    <xf numFmtId="41" fontId="22" fillId="0" borderId="20" xfId="0" applyNumberFormat="1" applyFont="1" applyFill="1" applyBorder="1"/>
    <xf numFmtId="41" fontId="28" fillId="0" borderId="74" xfId="0" applyNumberFormat="1" applyFont="1" applyFill="1" applyBorder="1"/>
    <xf numFmtId="0" fontId="22" fillId="0" borderId="11" xfId="0" applyFont="1" applyFill="1" applyBorder="1"/>
    <xf numFmtId="41" fontId="22" fillId="0" borderId="7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101" xfId="0" applyFont="1" applyFill="1" applyBorder="1" applyAlignment="1">
      <alignment horizontal="center"/>
    </xf>
    <xf numFmtId="166" fontId="14" fillId="0" borderId="58" xfId="2" applyNumberFormat="1" applyFont="1" applyFill="1" applyBorder="1" applyAlignment="1" applyProtection="1">
      <alignment horizontal="right"/>
    </xf>
    <xf numFmtId="0" fontId="14" fillId="0" borderId="101" xfId="0" applyFont="1" applyFill="1" applyBorder="1" applyAlignment="1">
      <alignment horizontal="center" vertical="center"/>
    </xf>
    <xf numFmtId="166" fontId="14" fillId="0" borderId="58" xfId="2" applyNumberFormat="1" applyFont="1" applyFill="1" applyBorder="1" applyAlignment="1" applyProtection="1">
      <alignment horizontal="right" vertical="center"/>
    </xf>
    <xf numFmtId="0" fontId="22" fillId="0" borderId="87" xfId="0" applyFont="1" applyBorder="1"/>
    <xf numFmtId="41" fontId="22" fillId="0" borderId="88" xfId="0" applyNumberFormat="1" applyFont="1" applyBorder="1"/>
    <xf numFmtId="0" fontId="0" fillId="0" borderId="102" xfId="0" applyBorder="1"/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27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/>
    </xf>
    <xf numFmtId="164" fontId="5" fillId="0" borderId="4" xfId="2" applyNumberFormat="1" applyFont="1" applyFill="1" applyBorder="1"/>
    <xf numFmtId="164" fontId="5" fillId="0" borderId="12" xfId="2" applyNumberFormat="1" applyFont="1" applyFill="1" applyBorder="1"/>
    <xf numFmtId="164" fontId="5" fillId="0" borderId="14" xfId="2" applyNumberFormat="1" applyFont="1" applyFill="1" applyBorder="1"/>
    <xf numFmtId="164" fontId="5" fillId="0" borderId="9" xfId="2" applyNumberFormat="1" applyFont="1" applyFill="1" applyBorder="1"/>
    <xf numFmtId="0" fontId="15" fillId="0" borderId="83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5" fillId="0" borderId="103" xfId="0" applyFont="1" applyBorder="1" applyAlignment="1">
      <alignment horizontal="center"/>
    </xf>
    <xf numFmtId="0" fontId="15" fillId="0" borderId="104" xfId="0" applyFont="1" applyBorder="1" applyAlignment="1">
      <alignment horizontal="center" vertical="center" wrapText="1"/>
    </xf>
    <xf numFmtId="166" fontId="14" fillId="0" borderId="104" xfId="2" applyNumberFormat="1" applyFont="1" applyFill="1" applyBorder="1" applyAlignment="1" applyProtection="1">
      <alignment horizontal="right"/>
    </xf>
    <xf numFmtId="166" fontId="16" fillId="4" borderId="104" xfId="2" applyNumberFormat="1" applyFont="1" applyFill="1" applyBorder="1" applyAlignment="1" applyProtection="1">
      <alignment horizontal="right"/>
    </xf>
    <xf numFmtId="0" fontId="11" fillId="0" borderId="40" xfId="0" applyFont="1" applyBorder="1" applyAlignment="1">
      <alignment horizontal="center"/>
    </xf>
    <xf numFmtId="166" fontId="15" fillId="0" borderId="23" xfId="0" applyNumberFormat="1" applyFont="1" applyBorder="1"/>
    <xf numFmtId="166" fontId="15" fillId="0" borderId="104" xfId="0" applyNumberFormat="1" applyFont="1" applyBorder="1"/>
    <xf numFmtId="0" fontId="15" fillId="0" borderId="40" xfId="0" applyFont="1" applyBorder="1" applyAlignment="1">
      <alignment horizontal="center"/>
    </xf>
    <xf numFmtId="166" fontId="16" fillId="0" borderId="104" xfId="2" applyNumberFormat="1" applyFont="1" applyFill="1" applyBorder="1" applyAlignment="1" applyProtection="1">
      <alignment horizontal="right"/>
    </xf>
    <xf numFmtId="166" fontId="15" fillId="0" borderId="104" xfId="2" applyNumberFormat="1" applyFont="1" applyFill="1" applyBorder="1" applyAlignment="1" applyProtection="1">
      <alignment horizontal="right"/>
    </xf>
    <xf numFmtId="0" fontId="16" fillId="0" borderId="0" xfId="0" applyFont="1" applyBorder="1" applyAlignment="1"/>
    <xf numFmtId="0" fontId="15" fillId="0" borderId="0" xfId="0" applyFont="1" applyBorder="1" applyAlignment="1"/>
    <xf numFmtId="0" fontId="14" fillId="0" borderId="0" xfId="0" applyFont="1" applyBorder="1" applyAlignment="1"/>
    <xf numFmtId="166" fontId="15" fillId="0" borderId="23" xfId="2" applyNumberFormat="1" applyFont="1" applyFill="1" applyBorder="1" applyAlignment="1" applyProtection="1"/>
    <xf numFmtId="166" fontId="15" fillId="0" borderId="104" xfId="2" applyNumberFormat="1" applyFont="1" applyFill="1" applyBorder="1" applyAlignment="1" applyProtection="1"/>
    <xf numFmtId="0" fontId="14" fillId="0" borderId="104" xfId="0" applyFont="1" applyBorder="1"/>
    <xf numFmtId="0" fontId="16" fillId="0" borderId="111" xfId="0" applyFont="1" applyBorder="1" applyAlignment="1">
      <alignment horizontal="center"/>
    </xf>
    <xf numFmtId="166" fontId="15" fillId="0" borderId="15" xfId="2" applyNumberFormat="1" applyFont="1" applyFill="1" applyBorder="1" applyAlignment="1" applyProtection="1">
      <alignment horizontal="right"/>
    </xf>
    <xf numFmtId="166" fontId="15" fillId="0" borderId="1" xfId="2" applyNumberFormat="1" applyFont="1" applyFill="1" applyBorder="1" applyAlignment="1" applyProtection="1">
      <alignment horizontal="right"/>
    </xf>
    <xf numFmtId="168" fontId="3" fillId="0" borderId="39" xfId="0" applyNumberFormat="1" applyFont="1" applyFill="1" applyBorder="1"/>
    <xf numFmtId="168" fontId="3" fillId="0" borderId="39" xfId="0" applyNumberFormat="1" applyFont="1" applyBorder="1"/>
    <xf numFmtId="0" fontId="14" fillId="0" borderId="87" xfId="0" applyFont="1" applyBorder="1"/>
    <xf numFmtId="0" fontId="14" fillId="0" borderId="86" xfId="0" applyFont="1" applyBorder="1"/>
    <xf numFmtId="0" fontId="2" fillId="0" borderId="86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4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3" fillId="5" borderId="3" xfId="0" applyNumberFormat="1" applyFont="1" applyFill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14" fillId="0" borderId="83" xfId="0" applyFont="1" applyBorder="1"/>
    <xf numFmtId="0" fontId="2" fillId="0" borderId="10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04" xfId="0" applyBorder="1" applyAlignment="1">
      <alignment horizontal="center"/>
    </xf>
    <xf numFmtId="164" fontId="14" fillId="0" borderId="23" xfId="0" applyNumberFormat="1" applyFont="1" applyFill="1" applyBorder="1"/>
    <xf numFmtId="164" fontId="14" fillId="0" borderId="104" xfId="0" applyNumberFormat="1" applyFont="1" applyFill="1" applyBorder="1"/>
    <xf numFmtId="164" fontId="14" fillId="0" borderId="104" xfId="0" applyNumberFormat="1" applyFont="1" applyBorder="1"/>
    <xf numFmtId="164" fontId="25" fillId="0" borderId="23" xfId="0" applyNumberFormat="1" applyFont="1" applyBorder="1"/>
    <xf numFmtId="164" fontId="25" fillId="0" borderId="104" xfId="0" applyNumberFormat="1" applyFont="1" applyBorder="1"/>
    <xf numFmtId="164" fontId="12" fillId="0" borderId="104" xfId="0" applyNumberFormat="1" applyFont="1" applyBorder="1"/>
    <xf numFmtId="164" fontId="12" fillId="0" borderId="23" xfId="0" applyNumberFormat="1" applyFont="1" applyFill="1" applyBorder="1"/>
    <xf numFmtId="164" fontId="12" fillId="0" borderId="104" xfId="0" applyNumberFormat="1" applyFont="1" applyFill="1" applyBorder="1"/>
    <xf numFmtId="164" fontId="14" fillId="4" borderId="23" xfId="0" applyNumberFormat="1" applyFont="1" applyFill="1" applyBorder="1"/>
    <xf numFmtId="164" fontId="14" fillId="4" borderId="104" xfId="0" applyNumberFormat="1" applyFont="1" applyFill="1" applyBorder="1"/>
    <xf numFmtId="164" fontId="23" fillId="0" borderId="23" xfId="0" applyNumberFormat="1" applyFont="1" applyFill="1" applyBorder="1"/>
    <xf numFmtId="164" fontId="23" fillId="0" borderId="104" xfId="0" applyNumberFormat="1" applyFont="1" applyFill="1" applyBorder="1"/>
    <xf numFmtId="164" fontId="12" fillId="0" borderId="113" xfId="0" applyNumberFormat="1" applyFont="1" applyBorder="1"/>
    <xf numFmtId="0" fontId="2" fillId="0" borderId="73" xfId="1" applyFont="1" applyFill="1" applyBorder="1" applyAlignment="1">
      <alignment horizontal="center" vertical="center" wrapText="1"/>
    </xf>
    <xf numFmtId="0" fontId="2" fillId="0" borderId="93" xfId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vertical="center" wrapText="1"/>
    </xf>
    <xf numFmtId="0" fontId="5" fillId="0" borderId="73" xfId="1" applyFont="1" applyFill="1" applyBorder="1" applyAlignment="1">
      <alignment vertical="center" wrapText="1"/>
    </xf>
    <xf numFmtId="164" fontId="5" fillId="0" borderId="89" xfId="1" applyNumberFormat="1" applyFont="1" applyFill="1" applyBorder="1" applyAlignment="1">
      <alignment vertical="center" wrapText="1"/>
    </xf>
    <xf numFmtId="164" fontId="6" fillId="0" borderId="10" xfId="1" applyNumberFormat="1" applyFont="1" applyFill="1" applyBorder="1" applyAlignment="1">
      <alignment vertical="center" wrapText="1"/>
    </xf>
    <xf numFmtId="164" fontId="6" fillId="0" borderId="114" xfId="1" applyNumberFormat="1" applyFont="1" applyFill="1" applyBorder="1" applyAlignment="1">
      <alignment vertical="center" wrapText="1"/>
    </xf>
    <xf numFmtId="164" fontId="6" fillId="0" borderId="75" xfId="1" applyNumberFormat="1" applyFont="1" applyFill="1" applyBorder="1" applyAlignment="1">
      <alignment vertical="center" wrapText="1"/>
    </xf>
    <xf numFmtId="164" fontId="5" fillId="0" borderId="15" xfId="1" applyNumberFormat="1" applyFont="1" applyFill="1" applyBorder="1" applyAlignment="1">
      <alignment vertical="center" wrapText="1"/>
    </xf>
    <xf numFmtId="0" fontId="15" fillId="0" borderId="103" xfId="0" applyFont="1" applyFill="1" applyBorder="1" applyAlignment="1">
      <alignment horizontal="center"/>
    </xf>
    <xf numFmtId="0" fontId="15" fillId="0" borderId="104" xfId="0" applyFont="1" applyFill="1" applyBorder="1" applyAlignment="1">
      <alignment horizontal="center" wrapText="1"/>
    </xf>
    <xf numFmtId="166" fontId="14" fillId="0" borderId="104" xfId="2" applyNumberFormat="1" applyFont="1" applyFill="1" applyBorder="1" applyAlignment="1" applyProtection="1">
      <alignment horizontal="right" vertical="center"/>
    </xf>
    <xf numFmtId="166" fontId="14" fillId="0" borderId="105" xfId="2" applyNumberFormat="1" applyFont="1" applyFill="1" applyBorder="1" applyAlignment="1" applyProtection="1">
      <alignment horizontal="right" vertical="center"/>
    </xf>
    <xf numFmtId="166" fontId="15" fillId="0" borderId="35" xfId="0" applyNumberFormat="1" applyFont="1" applyFill="1" applyBorder="1"/>
    <xf numFmtId="166" fontId="15" fillId="0" borderId="104" xfId="0" applyNumberFormat="1" applyFont="1" applyFill="1" applyBorder="1"/>
    <xf numFmtId="166" fontId="15" fillId="0" borderId="35" xfId="0" applyNumberFormat="1" applyFont="1" applyFill="1" applyBorder="1" applyAlignment="1">
      <alignment horizontal="left"/>
    </xf>
    <xf numFmtId="166" fontId="15" fillId="0" borderId="104" xfId="0" applyNumberFormat="1" applyFont="1" applyFill="1" applyBorder="1" applyAlignment="1">
      <alignment horizontal="left"/>
    </xf>
    <xf numFmtId="166" fontId="15" fillId="0" borderId="23" xfId="0" applyNumberFormat="1" applyFont="1" applyFill="1" applyBorder="1"/>
    <xf numFmtId="0" fontId="14" fillId="0" borderId="14" xfId="0" applyFont="1" applyFill="1" applyBorder="1" applyAlignment="1">
      <alignment horizontal="center"/>
    </xf>
    <xf numFmtId="0" fontId="14" fillId="0" borderId="100" xfId="0" applyFont="1" applyFill="1" applyBorder="1" applyAlignment="1">
      <alignment horizontal="center"/>
    </xf>
    <xf numFmtId="0" fontId="14" fillId="0" borderId="9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66" fontId="14" fillId="0" borderId="105" xfId="2" applyNumberFormat="1" applyFont="1" applyFill="1" applyBorder="1" applyAlignment="1" applyProtection="1">
      <alignment horizontal="right"/>
    </xf>
    <xf numFmtId="166" fontId="15" fillId="0" borderId="113" xfId="0" applyNumberFormat="1" applyFont="1" applyFill="1" applyBorder="1" applyAlignment="1">
      <alignment horizontal="left"/>
    </xf>
    <xf numFmtId="41" fontId="23" fillId="0" borderId="4" xfId="0" applyNumberFormat="1" applyFont="1" applyBorder="1" applyAlignment="1">
      <alignment horizontal="center" vertical="center"/>
    </xf>
    <xf numFmtId="41" fontId="23" fillId="0" borderId="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/>
    <xf numFmtId="0" fontId="14" fillId="0" borderId="4" xfId="0" applyFont="1" applyBorder="1" applyAlignment="1"/>
    <xf numFmtId="0" fontId="2" fillId="0" borderId="4" xfId="0" applyFont="1" applyFill="1" applyBorder="1" applyAlignment="1"/>
    <xf numFmtId="0" fontId="2" fillId="0" borderId="86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9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4" fillId="0" borderId="1" xfId="0" applyFont="1" applyBorder="1" applyAlignment="1"/>
    <xf numFmtId="0" fontId="15" fillId="0" borderId="105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/>
    </xf>
    <xf numFmtId="0" fontId="0" fillId="0" borderId="106" xfId="0" applyBorder="1" applyAlignment="1"/>
    <xf numFmtId="0" fontId="0" fillId="0" borderId="107" xfId="0" applyBorder="1" applyAlignment="1"/>
    <xf numFmtId="0" fontId="0" fillId="0" borderId="10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4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22" xfId="0" applyBorder="1" applyAlignment="1"/>
    <xf numFmtId="0" fontId="14" fillId="0" borderId="4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/>
    <xf numFmtId="0" fontId="14" fillId="0" borderId="23" xfId="0" applyFont="1" applyBorder="1" applyAlignment="1"/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108" xfId="0" applyFont="1" applyBorder="1" applyAlignment="1">
      <alignment horizontal="center"/>
    </xf>
    <xf numFmtId="0" fontId="15" fillId="0" borderId="109" xfId="0" applyFont="1" applyBorder="1" applyAlignment="1">
      <alignment horizontal="center"/>
    </xf>
    <xf numFmtId="0" fontId="15" fillId="0" borderId="110" xfId="0" applyFont="1" applyBorder="1" applyAlignment="1">
      <alignment horizontal="center"/>
    </xf>
    <xf numFmtId="0" fontId="15" fillId="0" borderId="23" xfId="0" applyFont="1" applyFill="1" applyBorder="1" applyAlignment="1">
      <alignment horizontal="left"/>
    </xf>
    <xf numFmtId="0" fontId="14" fillId="4" borderId="35" xfId="0" applyFont="1" applyFill="1" applyBorder="1" applyAlignment="1"/>
    <xf numFmtId="0" fontId="14" fillId="0" borderId="37" xfId="0" applyFont="1" applyBorder="1" applyAlignment="1"/>
    <xf numFmtId="0" fontId="14" fillId="0" borderId="25" xfId="0" applyFont="1" applyBorder="1" applyAlignment="1"/>
    <xf numFmtId="0" fontId="15" fillId="0" borderId="112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5" xfId="0" applyFont="1" applyFill="1" applyBorder="1" applyAlignment="1"/>
    <xf numFmtId="0" fontId="15" fillId="0" borderId="35" xfId="0" applyFont="1" applyBorder="1" applyAlignment="1"/>
    <xf numFmtId="0" fontId="16" fillId="0" borderId="40" xfId="0" applyFont="1" applyBorder="1" applyAlignment="1">
      <alignment horizontal="center" vertical="center"/>
    </xf>
    <xf numFmtId="0" fontId="14" fillId="0" borderId="4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4" fillId="4" borderId="23" xfId="0" applyFont="1" applyFill="1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6" fillId="0" borderId="39" xfId="0" applyFont="1" applyBorder="1" applyAlignment="1"/>
    <xf numFmtId="0" fontId="0" fillId="0" borderId="27" xfId="0" applyBorder="1" applyAlignment="1"/>
    <xf numFmtId="0" fontId="5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30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6" fillId="0" borderId="3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5" fillId="0" borderId="84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05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left"/>
    </xf>
    <xf numFmtId="0" fontId="14" fillId="0" borderId="23" xfId="0" applyFont="1" applyFill="1" applyBorder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98" xfId="0" applyFont="1" applyFill="1" applyBorder="1" applyAlignment="1"/>
    <xf numFmtId="0" fontId="0" fillId="0" borderId="31" xfId="0" applyBorder="1" applyAlignment="1"/>
    <xf numFmtId="0" fontId="0" fillId="0" borderId="66" xfId="0" applyBorder="1" applyAlignment="1"/>
    <xf numFmtId="0" fontId="14" fillId="0" borderId="37" xfId="0" applyFont="1" applyFill="1" applyBorder="1" applyAlignment="1"/>
    <xf numFmtId="0" fontId="14" fillId="0" borderId="25" xfId="0" applyFont="1" applyFill="1" applyBorder="1" applyAlignment="1"/>
    <xf numFmtId="0" fontId="14" fillId="0" borderId="23" xfId="0" applyFont="1" applyFill="1" applyBorder="1" applyAlignment="1"/>
    <xf numFmtId="0" fontId="15" fillId="0" borderId="35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5" fillId="0" borderId="115" xfId="1" applyFont="1" applyFill="1" applyBorder="1" applyAlignment="1">
      <alignment horizontal="center" vertical="center" wrapText="1"/>
    </xf>
    <xf numFmtId="0" fontId="5" fillId="0" borderId="92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50"/>
  <sheetViews>
    <sheetView workbookViewId="0">
      <selection activeCell="C32" sqref="C32"/>
    </sheetView>
  </sheetViews>
  <sheetFormatPr defaultRowHeight="15" x14ac:dyDescent="0.25"/>
  <cols>
    <col min="1" max="1" width="8.42578125" customWidth="1"/>
    <col min="2" max="2" width="40.7109375" customWidth="1"/>
    <col min="3" max="3" width="16.7109375" style="197" customWidth="1"/>
    <col min="4" max="4" width="16.7109375" style="215" customWidth="1"/>
    <col min="5" max="5" width="34.28515625" style="197" customWidth="1"/>
    <col min="6" max="7" width="16.7109375" customWidth="1"/>
    <col min="8" max="9" width="13.42578125" style="197" customWidth="1"/>
    <col min="10" max="10" width="13.42578125" customWidth="1"/>
    <col min="13" max="13" width="10.42578125" bestFit="1" customWidth="1"/>
  </cols>
  <sheetData>
    <row r="1" spans="1:15" x14ac:dyDescent="0.25">
      <c r="A1" s="608" t="s">
        <v>511</v>
      </c>
      <c r="B1" s="608"/>
      <c r="C1" s="608"/>
      <c r="D1" s="608"/>
      <c r="E1" s="608"/>
      <c r="F1" s="608"/>
      <c r="G1" s="340"/>
      <c r="H1" s="340"/>
      <c r="I1" s="225"/>
      <c r="J1" s="225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5" x14ac:dyDescent="0.25">
      <c r="A5" s="609" t="s">
        <v>489</v>
      </c>
      <c r="B5" s="610"/>
      <c r="C5" s="610"/>
      <c r="D5" s="610"/>
      <c r="E5" s="610"/>
      <c r="F5" s="610"/>
      <c r="G5" s="341"/>
      <c r="H5" s="341"/>
      <c r="I5" s="341"/>
      <c r="J5" s="225"/>
      <c r="K5" s="24"/>
      <c r="L5" s="24"/>
      <c r="M5" s="24"/>
      <c r="N5" s="24"/>
      <c r="O5" s="24"/>
    </row>
    <row r="6" spans="1:15" ht="16.5" thickBot="1" x14ac:dyDescent="0.3">
      <c r="A6" s="65"/>
      <c r="B6" s="94"/>
      <c r="C6" s="94"/>
      <c r="D6" s="94"/>
      <c r="E6" s="94"/>
      <c r="F6" s="95" t="s">
        <v>88</v>
      </c>
      <c r="G6" s="95"/>
      <c r="H6" s="95"/>
      <c r="I6" s="182"/>
      <c r="J6" s="95"/>
      <c r="K6" s="24"/>
      <c r="L6" s="24"/>
      <c r="M6" s="24"/>
      <c r="N6" s="24"/>
      <c r="O6" s="24"/>
    </row>
    <row r="7" spans="1:15" x14ac:dyDescent="0.25">
      <c r="A7" s="556"/>
      <c r="B7" s="555" t="s">
        <v>76</v>
      </c>
      <c r="C7" s="555" t="s">
        <v>77</v>
      </c>
      <c r="D7" s="555" t="s">
        <v>78</v>
      </c>
      <c r="E7" s="555" t="s">
        <v>432</v>
      </c>
      <c r="F7" s="555" t="s">
        <v>496</v>
      </c>
      <c r="G7" s="557" t="s">
        <v>497</v>
      </c>
      <c r="H7" s="24"/>
      <c r="I7" s="24"/>
      <c r="J7" s="55"/>
      <c r="K7" s="24"/>
      <c r="L7" s="24"/>
    </row>
    <row r="8" spans="1:15" s="197" customFormat="1" ht="32.25" customHeight="1" x14ac:dyDescent="0.25">
      <c r="A8" s="97"/>
      <c r="B8" s="558"/>
      <c r="C8" s="559" t="s">
        <v>262</v>
      </c>
      <c r="D8" s="559" t="s">
        <v>504</v>
      </c>
      <c r="E8" s="558"/>
      <c r="F8" s="560" t="s">
        <v>262</v>
      </c>
      <c r="G8" s="561" t="s">
        <v>504</v>
      </c>
      <c r="H8" s="24"/>
      <c r="I8" s="24"/>
      <c r="J8" s="55"/>
      <c r="K8" s="24"/>
      <c r="L8" s="24"/>
    </row>
    <row r="9" spans="1:15" ht="15.75" x14ac:dyDescent="0.25">
      <c r="A9" s="97" t="s">
        <v>83</v>
      </c>
      <c r="B9" s="181" t="s">
        <v>227</v>
      </c>
      <c r="C9" s="181"/>
      <c r="D9" s="181"/>
      <c r="E9" s="181" t="s">
        <v>228</v>
      </c>
      <c r="F9" s="562"/>
      <c r="G9" s="563"/>
      <c r="H9" s="43"/>
      <c r="I9" s="43"/>
      <c r="J9" s="24"/>
      <c r="K9" s="24"/>
      <c r="L9" s="24"/>
    </row>
    <row r="10" spans="1:15" x14ac:dyDescent="0.25">
      <c r="A10" s="178">
        <v>1</v>
      </c>
      <c r="B10" s="98" t="s">
        <v>229</v>
      </c>
      <c r="C10" s="99">
        <f>'3.számú melléklet'!F11</f>
        <v>19057</v>
      </c>
      <c r="D10" s="99">
        <f>'3.számú melléklet'!G11</f>
        <v>19057</v>
      </c>
      <c r="E10" s="100" t="s">
        <v>230</v>
      </c>
      <c r="F10" s="564">
        <f>'2.számú melléklet'!G41</f>
        <v>26411.516</v>
      </c>
      <c r="G10" s="565">
        <f>'2.számú melléklet'!H41</f>
        <v>28091.516</v>
      </c>
      <c r="H10" s="43"/>
      <c r="I10" s="43"/>
      <c r="J10" s="24"/>
      <c r="K10" s="24"/>
      <c r="L10" s="24"/>
    </row>
    <row r="11" spans="1:15" x14ac:dyDescent="0.25">
      <c r="A11" s="178">
        <v>2</v>
      </c>
      <c r="B11" s="98" t="s">
        <v>231</v>
      </c>
      <c r="C11" s="99">
        <f>(C12+C13)</f>
        <v>17900</v>
      </c>
      <c r="D11" s="99">
        <f>(D12+D13)</f>
        <v>17900</v>
      </c>
      <c r="E11" s="100" t="s">
        <v>232</v>
      </c>
      <c r="F11" s="564">
        <f>'2.számú melléklet'!G42</f>
        <v>3923.6246200000005</v>
      </c>
      <c r="G11" s="565">
        <f>'2.számú melléklet'!H42</f>
        <v>4248.6246200000005</v>
      </c>
      <c r="H11" s="43"/>
      <c r="I11" s="43"/>
      <c r="J11" s="55"/>
      <c r="K11" s="24"/>
      <c r="L11" s="24"/>
    </row>
    <row r="12" spans="1:15" x14ac:dyDescent="0.25">
      <c r="A12" s="178">
        <v>3</v>
      </c>
      <c r="B12" s="101" t="s">
        <v>203</v>
      </c>
      <c r="C12" s="102">
        <f>('2.számú melléklet'!G21+'2.számú melléklet'!G23)</f>
        <v>15400</v>
      </c>
      <c r="D12" s="102">
        <f>('2.számú melléklet'!H21+'2.számú melléklet'!H23)</f>
        <v>15400</v>
      </c>
      <c r="E12" s="100" t="s">
        <v>233</v>
      </c>
      <c r="F12" s="564">
        <f>'2.számú melléklet'!G43</f>
        <v>25018.174800000001</v>
      </c>
      <c r="G12" s="565">
        <f>'2.számú melléklet'!H43</f>
        <v>26494.174800000001</v>
      </c>
      <c r="H12" s="24"/>
      <c r="I12" s="24"/>
      <c r="J12" s="24"/>
      <c r="K12" s="24"/>
      <c r="L12" s="24"/>
    </row>
    <row r="13" spans="1:15" x14ac:dyDescent="0.25">
      <c r="A13" s="178">
        <v>4</v>
      </c>
      <c r="B13" s="101" t="s">
        <v>234</v>
      </c>
      <c r="C13" s="102">
        <f>'2.számú melléklet'!G22</f>
        <v>2500</v>
      </c>
      <c r="D13" s="102">
        <f>'2.számú melléklet'!H22</f>
        <v>2500</v>
      </c>
      <c r="E13" s="100"/>
      <c r="F13" s="102"/>
      <c r="G13" s="566"/>
      <c r="H13" s="55"/>
      <c r="I13" s="55"/>
      <c r="J13" s="55"/>
      <c r="K13" s="55"/>
      <c r="L13" s="24"/>
    </row>
    <row r="14" spans="1:15" x14ac:dyDescent="0.25">
      <c r="A14" s="178">
        <v>5</v>
      </c>
      <c r="B14" s="103"/>
      <c r="C14" s="104"/>
      <c r="D14" s="104"/>
      <c r="E14" s="100" t="s">
        <v>236</v>
      </c>
      <c r="F14" s="102">
        <f>'2.számú melléklet'!G44</f>
        <v>60061</v>
      </c>
      <c r="G14" s="566">
        <f>'2.számú melléklet'!H44</f>
        <v>60061</v>
      </c>
      <c r="H14" s="57"/>
      <c r="I14" s="57"/>
      <c r="J14" s="57"/>
      <c r="K14" s="57"/>
      <c r="L14" s="24"/>
    </row>
    <row r="15" spans="1:15" x14ac:dyDescent="0.25">
      <c r="A15" s="178">
        <v>6</v>
      </c>
      <c r="B15" s="103" t="s">
        <v>235</v>
      </c>
      <c r="C15" s="99">
        <f>'2.számú melléklet'!G34</f>
        <v>83666</v>
      </c>
      <c r="D15" s="99">
        <f>'2.számú melléklet'!H34</f>
        <v>83986</v>
      </c>
      <c r="E15" s="100" t="s">
        <v>237</v>
      </c>
      <c r="F15" s="102">
        <f>'2.számú melléklet'!G45</f>
        <v>7395</v>
      </c>
      <c r="G15" s="566">
        <f>'2.számú melléklet'!H45</f>
        <v>7395</v>
      </c>
      <c r="H15" s="57"/>
      <c r="I15" s="83"/>
      <c r="J15" s="57"/>
      <c r="K15" s="57"/>
      <c r="L15" s="24"/>
    </row>
    <row r="16" spans="1:15" x14ac:dyDescent="0.25">
      <c r="A16" s="178">
        <v>7</v>
      </c>
      <c r="B16" s="98" t="s">
        <v>238</v>
      </c>
      <c r="C16" s="375">
        <f>'2.számú melléklet'!G25</f>
        <v>3672</v>
      </c>
      <c r="D16" s="375">
        <f>'2.számú melléklet'!H25</f>
        <v>3672</v>
      </c>
      <c r="E16" s="105"/>
      <c r="F16" s="567"/>
      <c r="G16" s="568"/>
      <c r="H16" s="56"/>
      <c r="I16" s="84"/>
      <c r="J16" s="56"/>
      <c r="K16" s="45"/>
      <c r="L16" s="24"/>
    </row>
    <row r="17" spans="1:17" x14ac:dyDescent="0.25">
      <c r="A17" s="178">
        <v>8</v>
      </c>
      <c r="B17" s="98" t="s">
        <v>239</v>
      </c>
      <c r="C17" s="99">
        <f>'2.számú melléklet'!G26+'2.számú melléklet'!G30</f>
        <v>16595</v>
      </c>
      <c r="D17" s="99">
        <f>'2.számú melléklet'!H26+'2.számú melléklet'!H30</f>
        <v>16595</v>
      </c>
      <c r="E17" s="100"/>
      <c r="F17" s="102"/>
      <c r="G17" s="566"/>
      <c r="H17" s="58"/>
      <c r="I17" s="58"/>
      <c r="J17" s="58"/>
      <c r="K17" s="15"/>
      <c r="L17" s="24"/>
    </row>
    <row r="18" spans="1:17" ht="17.100000000000001" customHeight="1" x14ac:dyDescent="0.25">
      <c r="A18" s="178">
        <v>9</v>
      </c>
      <c r="B18" s="98" t="s">
        <v>240</v>
      </c>
      <c r="C18" s="99">
        <f>'2.számú melléklet'!G27</f>
        <v>0</v>
      </c>
      <c r="D18" s="99">
        <f>'2.számú melléklet'!H27</f>
        <v>0</v>
      </c>
      <c r="E18" s="100"/>
      <c r="F18" s="102"/>
      <c r="G18" s="566"/>
      <c r="H18" s="58"/>
      <c r="I18" s="58"/>
      <c r="J18" s="58"/>
      <c r="K18" s="15"/>
      <c r="L18" s="24"/>
    </row>
    <row r="19" spans="1:17" ht="17.100000000000001" customHeight="1" x14ac:dyDescent="0.25">
      <c r="A19" s="178">
        <v>10</v>
      </c>
      <c r="B19" s="106" t="s">
        <v>427</v>
      </c>
      <c r="C19" s="99">
        <f>'2.számú melléklet'!G29+'2.számú melléklet'!G28</f>
        <v>0</v>
      </c>
      <c r="D19" s="99">
        <f>'2.számú melléklet'!H29+'2.számú melléklet'!H28</f>
        <v>0</v>
      </c>
      <c r="E19" s="107" t="s">
        <v>241</v>
      </c>
      <c r="F19" s="96">
        <f t="shared" ref="F19:G19" si="0">SUM(F10:F18)</f>
        <v>122809.31542</v>
      </c>
      <c r="G19" s="569">
        <f t="shared" si="0"/>
        <v>126290.31542</v>
      </c>
      <c r="H19" s="56"/>
      <c r="I19" s="56"/>
      <c r="J19" s="56"/>
      <c r="K19" s="45"/>
      <c r="L19" s="24"/>
    </row>
    <row r="20" spans="1:17" ht="17.100000000000001" customHeight="1" x14ac:dyDescent="0.25">
      <c r="A20" s="178">
        <v>11</v>
      </c>
      <c r="B20" s="98" t="s">
        <v>438</v>
      </c>
      <c r="C20" s="99">
        <f>'2.számú melléklet'!F31</f>
        <v>0</v>
      </c>
      <c r="D20" s="99">
        <f>'2.számú melléklet'!G31</f>
        <v>0</v>
      </c>
      <c r="E20" s="107" t="s">
        <v>151</v>
      </c>
      <c r="F20" s="570">
        <f>'2.számú melléklet'!G50</f>
        <v>219474</v>
      </c>
      <c r="G20" s="571">
        <f>'2.számú melléklet'!H50</f>
        <v>239440</v>
      </c>
      <c r="H20" s="56"/>
      <c r="I20" s="84"/>
      <c r="J20" s="56"/>
      <c r="K20" s="45"/>
      <c r="L20" s="24"/>
    </row>
    <row r="21" spans="1:17" ht="17.100000000000001" customHeight="1" x14ac:dyDescent="0.25">
      <c r="A21" s="178">
        <v>12</v>
      </c>
      <c r="B21" s="108" t="s">
        <v>242</v>
      </c>
      <c r="C21" s="96">
        <f t="shared" ref="C21:D21" si="1">C10+C11+C15+C16+C17+C18+C19+C20</f>
        <v>140890</v>
      </c>
      <c r="D21" s="96">
        <f t="shared" si="1"/>
        <v>141210</v>
      </c>
      <c r="E21" s="69" t="s">
        <v>198</v>
      </c>
      <c r="F21" s="572">
        <f>'2.számú melléklet'!G51</f>
        <v>6005</v>
      </c>
      <c r="G21" s="573">
        <f>'2.számú melléklet'!H51</f>
        <v>2593</v>
      </c>
      <c r="H21" s="56"/>
      <c r="I21" s="56"/>
      <c r="J21" s="56"/>
      <c r="K21" s="45"/>
      <c r="L21" s="24"/>
    </row>
    <row r="22" spans="1:17" ht="17.100000000000001" customHeight="1" x14ac:dyDescent="0.25">
      <c r="A22" s="178">
        <v>13</v>
      </c>
      <c r="B22" s="100" t="s">
        <v>243</v>
      </c>
      <c r="C22" s="102">
        <f>'7.számú melléklet'!C12+'9.számú melléklet'!C12</f>
        <v>213472</v>
      </c>
      <c r="D22" s="102">
        <f>'7.számú melléklet'!F12+'9.számú melléklet'!F12+650</f>
        <v>233187</v>
      </c>
      <c r="E22" s="69" t="s">
        <v>197</v>
      </c>
      <c r="F22" s="564">
        <f>'3.számú melléklet'!F49</f>
        <v>6074</v>
      </c>
      <c r="G22" s="565">
        <f>'3.számú melléklet'!G49</f>
        <v>6074</v>
      </c>
      <c r="H22" s="56"/>
      <c r="I22" s="56"/>
      <c r="J22" s="56"/>
      <c r="K22" s="45"/>
      <c r="L22" s="24"/>
    </row>
    <row r="23" spans="1:17" ht="17.100000000000001" customHeight="1" x14ac:dyDescent="0.25">
      <c r="A23" s="178">
        <v>14</v>
      </c>
      <c r="B23" s="100"/>
      <c r="C23" s="102"/>
      <c r="D23" s="102"/>
      <c r="E23" s="100"/>
      <c r="F23" s="102"/>
      <c r="G23" s="566"/>
      <c r="H23" s="56"/>
      <c r="I23" s="56"/>
      <c r="J23" s="56"/>
      <c r="K23" s="45"/>
      <c r="L23" s="24"/>
    </row>
    <row r="24" spans="1:17" ht="17.100000000000001" customHeight="1" x14ac:dyDescent="0.25">
      <c r="A24" s="178">
        <v>15</v>
      </c>
      <c r="B24" s="98" t="s">
        <v>244</v>
      </c>
      <c r="C24" s="99">
        <f>SUM(C22)</f>
        <v>213472</v>
      </c>
      <c r="D24" s="99">
        <f>SUM(D22)</f>
        <v>233187</v>
      </c>
      <c r="E24" s="107" t="s">
        <v>224</v>
      </c>
      <c r="F24" s="96">
        <f t="shared" ref="F24:G24" si="2">SUM(F21:F23)</f>
        <v>12079</v>
      </c>
      <c r="G24" s="569">
        <f t="shared" si="2"/>
        <v>8667</v>
      </c>
      <c r="H24" s="58"/>
      <c r="I24" s="58"/>
      <c r="J24" s="58"/>
      <c r="K24" s="15"/>
      <c r="L24" s="24"/>
    </row>
    <row r="25" spans="1:17" ht="17.100000000000001" customHeight="1" x14ac:dyDescent="0.25">
      <c r="A25" s="178">
        <v>16</v>
      </c>
      <c r="B25" s="108" t="s">
        <v>245</v>
      </c>
      <c r="C25" s="96">
        <f t="shared" ref="C25:D25" si="3">SUM(C21+C24)</f>
        <v>354362</v>
      </c>
      <c r="D25" s="96">
        <f t="shared" si="3"/>
        <v>374397</v>
      </c>
      <c r="E25" s="107" t="s">
        <v>246</v>
      </c>
      <c r="F25" s="96">
        <f t="shared" ref="F25:G25" si="4">SUM(F19+F20+F24)</f>
        <v>354362.31542</v>
      </c>
      <c r="G25" s="569">
        <f t="shared" si="4"/>
        <v>374397.31542</v>
      </c>
      <c r="H25" s="58"/>
      <c r="I25" s="58"/>
      <c r="J25" s="58"/>
      <c r="K25" s="15"/>
      <c r="L25" s="24"/>
    </row>
    <row r="26" spans="1:17" ht="17.100000000000001" customHeight="1" x14ac:dyDescent="0.25">
      <c r="A26" s="178">
        <v>17</v>
      </c>
      <c r="B26" s="100" t="s">
        <v>247</v>
      </c>
      <c r="C26" s="102">
        <f>C27</f>
        <v>0</v>
      </c>
      <c r="D26" s="102">
        <f>D27</f>
        <v>0</v>
      </c>
      <c r="E26" s="109" t="s">
        <v>248</v>
      </c>
      <c r="F26" s="574">
        <f>'2.számú melléklet'!G54</f>
        <v>0</v>
      </c>
      <c r="G26" s="575">
        <f>'2.számú melléklet'!H54</f>
        <v>0</v>
      </c>
      <c r="H26" s="58"/>
      <c r="I26" s="58"/>
      <c r="J26" s="58"/>
      <c r="K26" s="15"/>
      <c r="L26" s="24"/>
    </row>
    <row r="27" spans="1:17" ht="17.100000000000001" customHeight="1" x14ac:dyDescent="0.25">
      <c r="A27" s="178">
        <v>18</v>
      </c>
      <c r="B27" s="110" t="s">
        <v>254</v>
      </c>
      <c r="C27" s="104">
        <f>'2.számú melléklet'!G37</f>
        <v>0</v>
      </c>
      <c r="D27" s="104">
        <f>'2.számú melléklet'!H37</f>
        <v>0</v>
      </c>
      <c r="E27" s="100"/>
      <c r="F27" s="102"/>
      <c r="G27" s="566"/>
      <c r="H27" s="58"/>
      <c r="I27" s="58"/>
      <c r="J27" s="58"/>
      <c r="K27" s="15"/>
      <c r="L27" s="24"/>
    </row>
    <row r="28" spans="1:17" ht="17.100000000000001" customHeight="1" thickBot="1" x14ac:dyDescent="0.3">
      <c r="A28" s="82">
        <v>19</v>
      </c>
      <c r="B28" s="111" t="s">
        <v>249</v>
      </c>
      <c r="C28" s="112">
        <f t="shared" ref="C28:D28" si="5">C25+C27</f>
        <v>354362</v>
      </c>
      <c r="D28" s="112">
        <f t="shared" si="5"/>
        <v>374397</v>
      </c>
      <c r="E28" s="111" t="s">
        <v>50</v>
      </c>
      <c r="F28" s="112">
        <f>F19+F20+F24-F26</f>
        <v>354362.31542</v>
      </c>
      <c r="G28" s="576">
        <f>G19+G20+G24-G26</f>
        <v>374397.31542</v>
      </c>
      <c r="H28" s="56"/>
      <c r="I28" s="56"/>
      <c r="J28" s="56"/>
      <c r="K28" s="45"/>
      <c r="L28" s="24"/>
    </row>
    <row r="29" spans="1:17" x14ac:dyDescent="0.25">
      <c r="F29" s="59"/>
      <c r="J29" s="59"/>
      <c r="K29" s="24"/>
      <c r="L29" s="56"/>
      <c r="M29" s="56"/>
      <c r="N29" s="56"/>
      <c r="O29" s="45"/>
      <c r="P29" s="24"/>
    </row>
    <row r="30" spans="1:17" ht="15.75" x14ac:dyDescent="0.25">
      <c r="B30" s="60"/>
      <c r="C30" s="60"/>
      <c r="D30" s="60"/>
      <c r="E30" s="60"/>
      <c r="F30" s="61"/>
      <c r="G30" s="24"/>
      <c r="H30" s="24"/>
      <c r="I30" s="24"/>
      <c r="J30" s="24"/>
      <c r="K30" s="24"/>
      <c r="L30" s="56"/>
      <c r="M30" s="56"/>
      <c r="N30" s="56"/>
      <c r="O30" s="45"/>
      <c r="P30" s="24"/>
    </row>
    <row r="31" spans="1:17" hidden="1" x14ac:dyDescent="0.25">
      <c r="B31" s="45"/>
      <c r="C31" s="183"/>
      <c r="D31" s="218"/>
      <c r="E31" s="183"/>
      <c r="F31" s="24"/>
      <c r="G31" s="24"/>
      <c r="H31" s="24"/>
      <c r="I31" s="24"/>
      <c r="J31" s="24"/>
      <c r="K31" s="24"/>
      <c r="L31" s="56"/>
      <c r="M31" s="56"/>
      <c r="N31" s="56"/>
      <c r="O31" s="45"/>
      <c r="P31" s="24"/>
    </row>
    <row r="32" spans="1:17" x14ac:dyDescent="0.25">
      <c r="B32" s="45"/>
      <c r="C32" s="183"/>
      <c r="D32" s="218"/>
      <c r="E32" s="183"/>
      <c r="F32" s="24"/>
      <c r="G32" s="24"/>
      <c r="H32" s="24"/>
      <c r="I32" s="24"/>
      <c r="J32" s="24"/>
      <c r="K32" s="24"/>
      <c r="L32" s="56"/>
      <c r="M32" s="56"/>
      <c r="N32" s="56"/>
      <c r="O32" s="45"/>
      <c r="P32" s="24"/>
      <c r="Q32" s="62"/>
    </row>
    <row r="33" spans="2:17" hidden="1" x14ac:dyDescent="0.25">
      <c r="B33" s="45"/>
      <c r="C33" s="183"/>
      <c r="D33" s="218"/>
      <c r="E33" s="183"/>
      <c r="F33" s="24"/>
      <c r="G33" s="24"/>
      <c r="H33" s="24"/>
      <c r="I33" s="24"/>
      <c r="J33" s="24"/>
      <c r="K33" s="24"/>
      <c r="L33" s="56"/>
      <c r="M33" s="56"/>
      <c r="N33" s="56"/>
      <c r="O33" s="45"/>
      <c r="P33" s="24"/>
    </row>
    <row r="34" spans="2:17" x14ac:dyDescent="0.25">
      <c r="B34" s="45"/>
      <c r="C34" s="183"/>
      <c r="D34" s="218"/>
      <c r="E34" s="183"/>
      <c r="F34" s="43"/>
      <c r="G34" s="24"/>
      <c r="H34" s="24"/>
      <c r="I34" s="24"/>
      <c r="J34" s="24"/>
      <c r="K34" s="24"/>
      <c r="L34" s="58"/>
      <c r="M34" s="58"/>
      <c r="N34" s="58"/>
      <c r="O34" s="15"/>
      <c r="P34" s="24"/>
      <c r="Q34" s="63"/>
    </row>
    <row r="35" spans="2:17" x14ac:dyDescent="0.25">
      <c r="B35" s="45"/>
      <c r="C35" s="183"/>
      <c r="D35" s="218"/>
      <c r="E35" s="183"/>
      <c r="F35" s="24"/>
      <c r="G35" s="24"/>
      <c r="H35" s="24"/>
      <c r="I35" s="24"/>
      <c r="J35" s="24"/>
      <c r="K35" s="24"/>
      <c r="L35" s="56"/>
      <c r="M35" s="56"/>
      <c r="N35" s="56"/>
      <c r="O35" s="45"/>
      <c r="P35" s="24"/>
      <c r="Q35" s="62"/>
    </row>
    <row r="36" spans="2:17" x14ac:dyDescent="0.25">
      <c r="B36" s="45"/>
      <c r="C36" s="183"/>
      <c r="D36" s="218"/>
      <c r="E36" s="183"/>
      <c r="F36" s="24"/>
      <c r="G36" s="24"/>
      <c r="H36" s="24"/>
      <c r="I36" s="24"/>
      <c r="J36" s="24"/>
      <c r="K36" s="24"/>
      <c r="L36" s="56"/>
      <c r="M36" s="56"/>
      <c r="N36" s="56"/>
      <c r="O36" s="45"/>
      <c r="P36" s="24"/>
    </row>
    <row r="37" spans="2:17" x14ac:dyDescent="0.25">
      <c r="B37" s="45"/>
      <c r="C37" s="183"/>
      <c r="D37" s="218"/>
      <c r="E37" s="183"/>
      <c r="F37" s="24"/>
      <c r="G37" s="24"/>
      <c r="H37" s="24"/>
      <c r="I37" s="24"/>
      <c r="J37" s="24"/>
      <c r="K37" s="24"/>
      <c r="L37" s="56"/>
      <c r="M37" s="56"/>
      <c r="N37" s="56"/>
      <c r="O37" s="45"/>
      <c r="P37" s="24"/>
    </row>
    <row r="38" spans="2:17" x14ac:dyDescent="0.25">
      <c r="B38" s="45"/>
      <c r="C38" s="183"/>
      <c r="D38" s="218"/>
      <c r="E38" s="183"/>
      <c r="F38" s="43"/>
      <c r="G38" s="24"/>
      <c r="H38" s="24"/>
      <c r="I38" s="24"/>
      <c r="J38" s="24"/>
      <c r="K38" s="24"/>
      <c r="L38" s="58"/>
      <c r="M38" s="58"/>
      <c r="N38" s="58"/>
      <c r="O38" s="15"/>
      <c r="P38" s="24"/>
    </row>
    <row r="39" spans="2:17" x14ac:dyDescent="0.25">
      <c r="B39" s="45"/>
      <c r="C39" s="183"/>
      <c r="D39" s="218"/>
      <c r="E39" s="183"/>
      <c r="F39" s="24"/>
      <c r="G39" s="24"/>
      <c r="H39" s="24"/>
      <c r="I39" s="24"/>
      <c r="J39" s="24"/>
      <c r="K39" s="24"/>
      <c r="L39" s="56"/>
      <c r="M39" s="56"/>
      <c r="N39" s="56"/>
      <c r="O39" s="45"/>
      <c r="P39" s="24"/>
    </row>
    <row r="40" spans="2:17" x14ac:dyDescent="0.25">
      <c r="B40" s="45"/>
      <c r="C40" s="183"/>
      <c r="D40" s="218"/>
      <c r="E40" s="183"/>
      <c r="F40" s="24"/>
      <c r="G40" s="24"/>
      <c r="H40" s="24"/>
      <c r="I40" s="24"/>
      <c r="J40" s="24"/>
      <c r="K40" s="24"/>
      <c r="L40" s="56"/>
      <c r="M40" s="56"/>
      <c r="N40" s="56"/>
      <c r="O40" s="45"/>
      <c r="P40" s="24"/>
    </row>
    <row r="41" spans="2:17" x14ac:dyDescent="0.25">
      <c r="B41" s="45"/>
      <c r="C41" s="183"/>
      <c r="D41" s="218"/>
      <c r="E41" s="183"/>
      <c r="F41" s="43"/>
      <c r="G41" s="24"/>
      <c r="H41" s="24"/>
      <c r="I41" s="24"/>
      <c r="J41" s="24"/>
      <c r="K41" s="24"/>
      <c r="L41" s="58"/>
      <c r="M41" s="58"/>
      <c r="N41" s="58"/>
      <c r="O41" s="15"/>
      <c r="P41" s="24"/>
    </row>
    <row r="42" spans="2:17" x14ac:dyDescent="0.25">
      <c r="B42" s="45"/>
      <c r="C42" s="183"/>
      <c r="D42" s="218"/>
      <c r="E42" s="183"/>
      <c r="F42" s="24"/>
      <c r="G42" s="24"/>
      <c r="H42" s="24"/>
      <c r="I42" s="24"/>
      <c r="J42" s="24"/>
      <c r="K42" s="24"/>
      <c r="L42" s="56"/>
      <c r="M42" s="56"/>
      <c r="N42" s="56"/>
      <c r="O42" s="45"/>
      <c r="P42" s="24"/>
    </row>
    <row r="43" spans="2:17" x14ac:dyDescent="0.25">
      <c r="B43" s="45"/>
      <c r="C43" s="183"/>
      <c r="D43" s="218"/>
      <c r="E43" s="183"/>
      <c r="F43" s="43"/>
      <c r="G43" s="24"/>
      <c r="H43" s="24"/>
      <c r="I43" s="24"/>
      <c r="J43" s="24"/>
      <c r="K43" s="24"/>
      <c r="L43" s="58"/>
      <c r="M43" s="58"/>
      <c r="N43" s="58"/>
      <c r="O43" s="15"/>
      <c r="P43" s="24"/>
    </row>
    <row r="44" spans="2:17" x14ac:dyDescent="0.25">
      <c r="B44" s="45"/>
      <c r="C44" s="183"/>
      <c r="D44" s="218"/>
      <c r="E44" s="183"/>
      <c r="F44" s="47"/>
      <c r="G44" s="24"/>
      <c r="H44" s="24"/>
      <c r="I44" s="24"/>
      <c r="J44" s="24"/>
      <c r="K44" s="24"/>
      <c r="L44" s="56"/>
      <c r="M44" s="56"/>
      <c r="N44" s="56"/>
      <c r="O44" s="45"/>
      <c r="P44" s="24"/>
    </row>
    <row r="45" spans="2:17" x14ac:dyDescent="0.25">
      <c r="B45" s="45"/>
      <c r="C45" s="183"/>
      <c r="D45" s="218"/>
      <c r="E45" s="183"/>
      <c r="F45" s="47"/>
      <c r="G45" s="24"/>
      <c r="H45" s="24"/>
      <c r="I45" s="24"/>
      <c r="J45" s="24"/>
      <c r="K45" s="24"/>
      <c r="L45" s="56"/>
      <c r="M45" s="56"/>
      <c r="N45" s="56"/>
      <c r="O45" s="45"/>
      <c r="P45" s="24"/>
    </row>
    <row r="46" spans="2:17" x14ac:dyDescent="0.25">
      <c r="B46" s="45"/>
      <c r="C46" s="183"/>
      <c r="D46" s="218"/>
      <c r="E46" s="183"/>
      <c r="F46" s="43"/>
      <c r="G46" s="24"/>
      <c r="H46" s="24"/>
      <c r="I46" s="24"/>
      <c r="J46" s="24"/>
      <c r="K46" s="24"/>
      <c r="L46" s="58"/>
      <c r="M46" s="58"/>
      <c r="N46" s="58"/>
      <c r="O46" s="15"/>
      <c r="P46" s="24"/>
    </row>
    <row r="47" spans="2:17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2:17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16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</sheetData>
  <mergeCells count="2">
    <mergeCell ref="A1:F1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73"/>
  <sheetViews>
    <sheetView workbookViewId="0">
      <selection activeCell="D58" sqref="D58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5.425781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316</v>
      </c>
    </row>
    <row r="2" spans="1:13" ht="15" customHeight="1" x14ac:dyDescent="0.25">
      <c r="A2" s="714" t="s">
        <v>317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</row>
    <row r="3" spans="1:13" ht="15" customHeight="1" thickBot="1" x14ac:dyDescent="0.3"/>
    <row r="4" spans="1:13" ht="18" customHeight="1" x14ac:dyDescent="0.25">
      <c r="A4" s="717" t="s">
        <v>275</v>
      </c>
      <c r="B4" s="717" t="s">
        <v>276</v>
      </c>
      <c r="C4" s="719" t="s">
        <v>277</v>
      </c>
      <c r="D4" s="720"/>
      <c r="E4" s="721" t="s">
        <v>278</v>
      </c>
      <c r="F4" s="717" t="s">
        <v>279</v>
      </c>
      <c r="G4" s="715" t="s">
        <v>280</v>
      </c>
      <c r="H4" s="716"/>
      <c r="I4" s="717" t="s">
        <v>281</v>
      </c>
      <c r="J4" s="717" t="s">
        <v>13</v>
      </c>
      <c r="K4" s="236"/>
    </row>
    <row r="5" spans="1:13" ht="18" customHeight="1" thickBot="1" x14ac:dyDescent="0.3">
      <c r="A5" s="718"/>
      <c r="B5" s="718"/>
      <c r="C5" s="237" t="s">
        <v>318</v>
      </c>
      <c r="D5" s="238" t="s">
        <v>319</v>
      </c>
      <c r="E5" s="722"/>
      <c r="F5" s="718"/>
      <c r="G5" s="239" t="s">
        <v>282</v>
      </c>
      <c r="H5" s="240" t="s">
        <v>283</v>
      </c>
      <c r="I5" s="718"/>
      <c r="J5" s="718"/>
      <c r="K5" s="236"/>
    </row>
    <row r="6" spans="1:13" x14ac:dyDescent="0.25">
      <c r="A6" s="241" t="s">
        <v>284</v>
      </c>
      <c r="B6" s="242" t="s">
        <v>472</v>
      </c>
      <c r="C6" s="243">
        <v>331563</v>
      </c>
      <c r="D6" s="244">
        <v>67305</v>
      </c>
      <c r="E6" s="245">
        <v>0</v>
      </c>
      <c r="F6" s="246">
        <f t="shared" ref="F6:F9" si="0">SUM(C6:E6)</f>
        <v>398868</v>
      </c>
      <c r="G6" s="247">
        <v>0</v>
      </c>
      <c r="H6" s="248">
        <v>0</v>
      </c>
      <c r="I6" s="249">
        <f t="shared" ref="I6:I9" si="1">SUM(G6:H6)</f>
        <v>0</v>
      </c>
      <c r="J6" s="249">
        <f t="shared" ref="J6:J10" si="2">F6+I6</f>
        <v>398868</v>
      </c>
      <c r="K6" s="250"/>
    </row>
    <row r="7" spans="1:13" x14ac:dyDescent="0.25">
      <c r="A7" s="251" t="s">
        <v>285</v>
      </c>
      <c r="B7" s="252" t="s">
        <v>471</v>
      </c>
      <c r="C7" s="253">
        <v>129685</v>
      </c>
      <c r="D7" s="254">
        <v>12315</v>
      </c>
      <c r="E7" s="245">
        <v>0</v>
      </c>
      <c r="F7" s="246">
        <f t="shared" si="0"/>
        <v>142000</v>
      </c>
      <c r="G7" s="255">
        <v>0</v>
      </c>
      <c r="H7" s="256">
        <v>0</v>
      </c>
      <c r="I7" s="257">
        <f t="shared" si="1"/>
        <v>0</v>
      </c>
      <c r="J7" s="257">
        <f t="shared" si="2"/>
        <v>142000</v>
      </c>
      <c r="K7" s="250"/>
    </row>
    <row r="8" spans="1:13" x14ac:dyDescent="0.25">
      <c r="A8" s="251" t="s">
        <v>286</v>
      </c>
      <c r="B8" s="258"/>
      <c r="C8" s="259">
        <v>212062</v>
      </c>
      <c r="D8" s="254">
        <v>0</v>
      </c>
      <c r="E8" s="245">
        <v>0</v>
      </c>
      <c r="F8" s="246">
        <f t="shared" si="0"/>
        <v>212062</v>
      </c>
      <c r="G8" s="255">
        <v>0</v>
      </c>
      <c r="H8" s="256">
        <v>0</v>
      </c>
      <c r="I8" s="257">
        <f t="shared" si="1"/>
        <v>0</v>
      </c>
      <c r="J8" s="257">
        <f t="shared" si="2"/>
        <v>212062</v>
      </c>
      <c r="K8" s="250"/>
    </row>
    <row r="9" spans="1:13" ht="15.75" thickBot="1" x14ac:dyDescent="0.3">
      <c r="A9" s="251" t="s">
        <v>287</v>
      </c>
      <c r="B9" s="258"/>
      <c r="C9" s="259">
        <v>212063</v>
      </c>
      <c r="D9" s="254">
        <v>0</v>
      </c>
      <c r="E9" s="245">
        <v>0</v>
      </c>
      <c r="F9" s="246">
        <f t="shared" si="0"/>
        <v>212063</v>
      </c>
      <c r="G9" s="255">
        <v>0</v>
      </c>
      <c r="H9" s="256">
        <v>0</v>
      </c>
      <c r="I9" s="257">
        <f t="shared" si="1"/>
        <v>0</v>
      </c>
      <c r="J9" s="257">
        <f t="shared" si="2"/>
        <v>212063</v>
      </c>
      <c r="K9" s="250"/>
    </row>
    <row r="10" spans="1:13" ht="16.5" thickBot="1" x14ac:dyDescent="0.3">
      <c r="A10" s="260"/>
      <c r="B10" s="261" t="s">
        <v>13</v>
      </c>
      <c r="C10" s="262">
        <f t="shared" ref="C10:I10" si="3">SUM(C6:C9)</f>
        <v>885373</v>
      </c>
      <c r="D10" s="263">
        <f t="shared" si="3"/>
        <v>79620</v>
      </c>
      <c r="E10" s="264">
        <f t="shared" si="3"/>
        <v>0</v>
      </c>
      <c r="F10" s="264">
        <f t="shared" si="3"/>
        <v>964993</v>
      </c>
      <c r="G10" s="265">
        <f t="shared" si="3"/>
        <v>0</v>
      </c>
      <c r="H10" s="265">
        <f t="shared" si="3"/>
        <v>0</v>
      </c>
      <c r="I10" s="264">
        <f t="shared" si="3"/>
        <v>0</v>
      </c>
      <c r="J10" s="264">
        <f t="shared" si="2"/>
        <v>964993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267"/>
      <c r="C12" s="233"/>
      <c r="D12" s="233"/>
      <c r="E12" s="235"/>
      <c r="F12" s="235"/>
      <c r="G12" s="235"/>
      <c r="H12" s="235"/>
      <c r="I12" s="235"/>
      <c r="J12" s="235"/>
      <c r="K12" s="235"/>
      <c r="L12" s="235"/>
      <c r="M12" s="24"/>
    </row>
    <row r="14" spans="1:13" ht="15.75" x14ac:dyDescent="0.25">
      <c r="E14" s="714" t="s">
        <v>291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292</v>
      </c>
      <c r="D16" s="269" t="s">
        <v>320</v>
      </c>
      <c r="E16" s="270" t="s">
        <v>6</v>
      </c>
      <c r="F16" s="270" t="s">
        <v>293</v>
      </c>
      <c r="G16" s="270" t="s">
        <v>294</v>
      </c>
      <c r="H16" s="270" t="s">
        <v>295</v>
      </c>
      <c r="I16" s="271" t="s">
        <v>296</v>
      </c>
      <c r="J16" s="271" t="s">
        <v>297</v>
      </c>
      <c r="K16" s="271" t="s">
        <v>298</v>
      </c>
      <c r="L16" s="271" t="s">
        <v>299</v>
      </c>
    </row>
    <row r="17" spans="3:12" ht="15.75" thickBot="1" x14ac:dyDescent="0.3">
      <c r="C17" s="272">
        <f>C10*12</f>
        <v>10624476</v>
      </c>
      <c r="D17" s="273">
        <f>D10*12</f>
        <v>955440</v>
      </c>
      <c r="E17" s="274">
        <v>0</v>
      </c>
      <c r="F17" s="275">
        <v>0</v>
      </c>
      <c r="G17" s="272">
        <v>0</v>
      </c>
      <c r="H17" s="272">
        <v>0</v>
      </c>
      <c r="I17" s="275">
        <v>0</v>
      </c>
      <c r="J17" s="275">
        <v>0</v>
      </c>
      <c r="K17" s="275">
        <v>0</v>
      </c>
      <c r="L17" s="276">
        <f>SUM(C17:K17)</f>
        <v>11579916</v>
      </c>
    </row>
    <row r="18" spans="3:12" ht="15.75" thickBot="1" x14ac:dyDescent="0.3"/>
    <row r="19" spans="3:12" ht="15.75" thickBot="1" x14ac:dyDescent="0.3">
      <c r="C19" s="277" t="s">
        <v>300</v>
      </c>
      <c r="D19" s="268" t="s">
        <v>301</v>
      </c>
      <c r="E19" s="268" t="s">
        <v>302</v>
      </c>
      <c r="F19" s="278" t="s">
        <v>303</v>
      </c>
      <c r="G19" s="279"/>
      <c r="H19" s="280" t="s">
        <v>304</v>
      </c>
    </row>
    <row r="20" spans="3:12" ht="15.75" thickBot="1" x14ac:dyDescent="0.3">
      <c r="C20" s="281">
        <f>L17</f>
        <v>11579916</v>
      </c>
      <c r="D20" s="282">
        <f>C20*0.195</f>
        <v>2258083.62</v>
      </c>
      <c r="E20" s="283">
        <v>0</v>
      </c>
      <c r="F20" s="283">
        <v>0</v>
      </c>
      <c r="G20" s="284"/>
      <c r="H20" s="276">
        <f>SUM(C20:F20)</f>
        <v>13837999.620000001</v>
      </c>
    </row>
    <row r="22" spans="3:12" ht="15.75" thickBot="1" x14ac:dyDescent="0.3">
      <c r="J22" s="285"/>
      <c r="K22" s="285"/>
      <c r="L22" s="286"/>
    </row>
    <row r="23" spans="3:12" ht="15.75" thickBot="1" x14ac:dyDescent="0.3">
      <c r="C23" s="287" t="s">
        <v>274</v>
      </c>
      <c r="D23" s="288" t="s">
        <v>305</v>
      </c>
      <c r="E23" s="288" t="s">
        <v>306</v>
      </c>
      <c r="F23" s="288" t="s">
        <v>307</v>
      </c>
      <c r="G23" s="289" t="s">
        <v>308</v>
      </c>
      <c r="H23" s="286" t="s">
        <v>309</v>
      </c>
      <c r="I23" s="286" t="s">
        <v>310</v>
      </c>
      <c r="J23" s="234"/>
      <c r="K23" s="234"/>
    </row>
    <row r="24" spans="3:12" ht="15.75" thickBot="1" x14ac:dyDescent="0.3">
      <c r="C24" s="290"/>
      <c r="D24" s="291">
        <v>200000</v>
      </c>
      <c r="E24" s="291">
        <f>D24*1.18</f>
        <v>236000</v>
      </c>
      <c r="F24" s="291">
        <f>E24*0.15</f>
        <v>35400</v>
      </c>
      <c r="G24" s="292">
        <f t="shared" ref="G24" si="4">E24*0.14</f>
        <v>33040</v>
      </c>
      <c r="H24" s="293">
        <f>D24+F24+G24</f>
        <v>268440</v>
      </c>
      <c r="I24" s="24">
        <f>H24/1.3451</f>
        <v>199568.80529328674</v>
      </c>
      <c r="J24" s="38" t="s">
        <v>311</v>
      </c>
      <c r="K24" s="234"/>
    </row>
    <row r="25" spans="3:12" ht="15.75" thickBot="1" x14ac:dyDescent="0.3">
      <c r="C25" s="296" t="s">
        <v>13</v>
      </c>
      <c r="D25" s="297">
        <f>SUM(D24:D24)</f>
        <v>200000</v>
      </c>
      <c r="E25" s="297">
        <f>SUM(E24:E24)</f>
        <v>236000</v>
      </c>
      <c r="F25" s="297">
        <f>SUM(F24:F24)</f>
        <v>35400</v>
      </c>
      <c r="G25" s="298">
        <f>SUM(G24:G24)</f>
        <v>33040</v>
      </c>
      <c r="H25" s="24"/>
      <c r="I25" s="294">
        <f>I24*1.19</f>
        <v>237486.87829901121</v>
      </c>
      <c r="J25" s="38" t="s">
        <v>312</v>
      </c>
      <c r="K25" s="234"/>
    </row>
    <row r="26" spans="3:12" x14ac:dyDescent="0.25">
      <c r="C26" s="285"/>
      <c r="D26" s="300"/>
      <c r="E26" s="300"/>
      <c r="F26" s="299"/>
      <c r="G26" s="299"/>
      <c r="H26" s="24"/>
      <c r="I26" s="294">
        <f>I25*0.15</f>
        <v>35623.03174485168</v>
      </c>
      <c r="J26" s="38" t="s">
        <v>313</v>
      </c>
      <c r="K26" s="234"/>
    </row>
    <row r="27" spans="3:12" x14ac:dyDescent="0.25">
      <c r="C27" s="285"/>
      <c r="D27" s="300"/>
      <c r="E27" s="300"/>
      <c r="F27" s="299"/>
      <c r="G27" s="299"/>
      <c r="H27" s="24"/>
      <c r="I27" s="294">
        <f>I25*0.14</f>
        <v>33248.16296186157</v>
      </c>
      <c r="J27" s="38" t="s">
        <v>314</v>
      </c>
      <c r="K27" s="234"/>
    </row>
    <row r="28" spans="3:12" x14ac:dyDescent="0.25">
      <c r="E28" s="300"/>
      <c r="F28" s="299"/>
      <c r="G28" s="299"/>
      <c r="H28" s="235"/>
      <c r="I28" s="294">
        <f>SUM(I26:I27)</f>
        <v>68871.194706713257</v>
      </c>
      <c r="J28" s="38" t="s">
        <v>315</v>
      </c>
      <c r="K28" s="234"/>
    </row>
    <row r="29" spans="3:12" ht="15.75" x14ac:dyDescent="0.25">
      <c r="C29" s="6" t="s">
        <v>322</v>
      </c>
      <c r="D29" s="65"/>
      <c r="E29" s="65"/>
      <c r="F29" s="65"/>
      <c r="G29" s="65"/>
      <c r="H29" s="235"/>
      <c r="I29" s="295">
        <f>I28/I24</f>
        <v>0.34510000000000002</v>
      </c>
      <c r="J29" s="234"/>
      <c r="K29" s="234"/>
    </row>
    <row r="30" spans="3:12" ht="13.5" customHeight="1" thickBot="1" x14ac:dyDescent="0.3">
      <c r="C30" s="65"/>
      <c r="D30" s="65"/>
      <c r="E30" s="65"/>
      <c r="F30" s="65"/>
      <c r="G30" s="65"/>
      <c r="H30" s="235"/>
      <c r="I30" s="24"/>
      <c r="J30" s="234"/>
      <c r="K30" s="234"/>
    </row>
    <row r="31" spans="3:12" ht="17.25" customHeight="1" thickBot="1" x14ac:dyDescent="0.3">
      <c r="C31" s="304" t="s">
        <v>404</v>
      </c>
      <c r="D31" s="305" t="s">
        <v>324</v>
      </c>
      <c r="E31" s="65"/>
      <c r="F31" s="65"/>
      <c r="G31" s="116" t="s">
        <v>136</v>
      </c>
      <c r="H31" s="235"/>
      <c r="I31" s="24"/>
    </row>
    <row r="32" spans="3:12" x14ac:dyDescent="0.25">
      <c r="C32" s="317" t="s">
        <v>367</v>
      </c>
      <c r="D32" s="318">
        <v>400000</v>
      </c>
      <c r="E32" s="65"/>
      <c r="F32" s="65"/>
      <c r="G32" s="309">
        <f>SUM(D35,D41,D48,D53,D63,D68,D73,D58)</f>
        <v>12140400</v>
      </c>
      <c r="H32" s="235"/>
      <c r="I32" s="235"/>
    </row>
    <row r="33" spans="3:9" x14ac:dyDescent="0.25">
      <c r="C33" s="306" t="s">
        <v>467</v>
      </c>
      <c r="D33" s="307">
        <v>50000</v>
      </c>
      <c r="E33" s="65"/>
      <c r="F33" s="65"/>
      <c r="G33" s="65"/>
      <c r="H33" s="235"/>
      <c r="I33" s="24"/>
    </row>
    <row r="34" spans="3:9" ht="15.75" thickBot="1" x14ac:dyDescent="0.3">
      <c r="C34" s="306" t="s">
        <v>403</v>
      </c>
      <c r="D34" s="307">
        <v>400000</v>
      </c>
      <c r="E34" s="65"/>
      <c r="F34" s="65"/>
      <c r="G34" s="335" t="s">
        <v>356</v>
      </c>
      <c r="H34" s="299"/>
      <c r="I34" s="233"/>
    </row>
    <row r="35" spans="3:9" ht="15.75" thickBot="1" x14ac:dyDescent="0.3">
      <c r="C35" s="304" t="s">
        <v>326</v>
      </c>
      <c r="D35" s="308">
        <f>SUM(D32:D34)</f>
        <v>850000</v>
      </c>
      <c r="E35" s="65"/>
      <c r="F35" s="65"/>
      <c r="G35" s="65"/>
      <c r="H35" s="299"/>
      <c r="I35" s="233"/>
    </row>
    <row r="36" spans="3:9" x14ac:dyDescent="0.25">
      <c r="C36" s="346"/>
      <c r="D36" s="347"/>
      <c r="E36" s="65"/>
      <c r="F36" s="65"/>
      <c r="G36" s="65"/>
      <c r="H36" s="299"/>
      <c r="I36" s="233"/>
    </row>
    <row r="37" spans="3:9" ht="15.75" thickBot="1" x14ac:dyDescent="0.3">
      <c r="C37" s="346"/>
      <c r="D37" s="347"/>
      <c r="E37" s="65"/>
      <c r="F37" s="65"/>
      <c r="G37" s="116" t="s">
        <v>396</v>
      </c>
      <c r="H37" s="299"/>
      <c r="I37" s="301"/>
    </row>
    <row r="38" spans="3:9" ht="15.75" thickBot="1" x14ac:dyDescent="0.3">
      <c r="C38" s="304" t="s">
        <v>344</v>
      </c>
      <c r="D38" s="305" t="s">
        <v>324</v>
      </c>
      <c r="E38" s="65"/>
      <c r="F38" s="326"/>
      <c r="G38" s="309">
        <v>0</v>
      </c>
    </row>
    <row r="39" spans="3:9" x14ac:dyDescent="0.25">
      <c r="C39" s="333" t="s">
        <v>368</v>
      </c>
      <c r="D39" s="334">
        <v>250000</v>
      </c>
      <c r="E39" s="65"/>
      <c r="F39" s="65"/>
      <c r="G39" s="65"/>
    </row>
    <row r="40" spans="3:9" ht="15.75" thickBot="1" x14ac:dyDescent="0.3">
      <c r="C40" s="319" t="s">
        <v>345</v>
      </c>
      <c r="D40" s="320">
        <v>150000</v>
      </c>
      <c r="E40" s="65"/>
      <c r="F40" s="65"/>
      <c r="G40" s="65"/>
    </row>
    <row r="41" spans="3:9" ht="15.75" thickBot="1" x14ac:dyDescent="0.3">
      <c r="C41" s="304" t="s">
        <v>279</v>
      </c>
      <c r="D41" s="308">
        <f>SUM(D39:D40)</f>
        <v>400000</v>
      </c>
      <c r="E41" s="65"/>
      <c r="F41" s="65"/>
      <c r="G41" s="65"/>
    </row>
    <row r="42" spans="3:9" x14ac:dyDescent="0.25">
      <c r="C42" s="346"/>
      <c r="D42" s="347"/>
      <c r="E42" s="65"/>
      <c r="F42" s="65"/>
      <c r="G42" s="65"/>
    </row>
    <row r="43" spans="3:9" ht="15.75" thickBot="1" x14ac:dyDescent="0.3">
      <c r="D43" s="65"/>
      <c r="E43" s="65"/>
      <c r="F43" s="65"/>
      <c r="G43" s="65"/>
    </row>
    <row r="44" spans="3:9" ht="15.75" thickBot="1" x14ac:dyDescent="0.3">
      <c r="C44" s="304" t="s">
        <v>346</v>
      </c>
      <c r="D44" s="305" t="s">
        <v>324</v>
      </c>
      <c r="E44" s="65"/>
      <c r="F44" s="65"/>
      <c r="G44" s="65"/>
    </row>
    <row r="45" spans="3:9" x14ac:dyDescent="0.25">
      <c r="C45" s="315" t="s">
        <v>347</v>
      </c>
      <c r="D45" s="316">
        <v>200000</v>
      </c>
      <c r="E45" s="65"/>
      <c r="F45" s="65"/>
      <c r="G45" s="65"/>
    </row>
    <row r="46" spans="3:9" x14ac:dyDescent="0.25">
      <c r="C46" s="317" t="s">
        <v>348</v>
      </c>
      <c r="D46" s="318">
        <v>200000</v>
      </c>
      <c r="E46" s="65"/>
      <c r="F46" s="65"/>
      <c r="G46" s="65"/>
    </row>
    <row r="47" spans="3:9" ht="15.75" thickBot="1" x14ac:dyDescent="0.3">
      <c r="C47" s="306" t="s">
        <v>401</v>
      </c>
      <c r="D47" s="307">
        <v>700000</v>
      </c>
      <c r="E47" s="65"/>
      <c r="F47" s="65"/>
      <c r="G47" s="65"/>
    </row>
    <row r="48" spans="3:9" ht="15.75" thickBot="1" x14ac:dyDescent="0.3">
      <c r="C48" s="304" t="s">
        <v>326</v>
      </c>
      <c r="D48" s="308">
        <f>SUM(D45:D47)</f>
        <v>1100000</v>
      </c>
      <c r="E48" s="65"/>
      <c r="F48" s="65"/>
      <c r="G48" s="65"/>
    </row>
    <row r="49" spans="3:7" x14ac:dyDescent="0.25">
      <c r="C49" s="496"/>
      <c r="D49" s="496"/>
      <c r="E49" s="65"/>
      <c r="F49" s="65"/>
      <c r="G49" s="65"/>
    </row>
    <row r="50" spans="3:7" ht="15.75" thickBot="1" x14ac:dyDescent="0.3">
      <c r="C50" s="475"/>
      <c r="D50" s="476"/>
    </row>
    <row r="51" spans="3:7" ht="15.75" thickBot="1" x14ac:dyDescent="0.3">
      <c r="C51" s="304" t="s">
        <v>468</v>
      </c>
      <c r="D51" s="305" t="s">
        <v>324</v>
      </c>
    </row>
    <row r="52" spans="3:7" ht="15.75" thickBot="1" x14ac:dyDescent="0.3">
      <c r="C52" s="306" t="s">
        <v>405</v>
      </c>
      <c r="D52" s="307">
        <v>150000</v>
      </c>
    </row>
    <row r="53" spans="3:7" ht="15.75" thickBot="1" x14ac:dyDescent="0.3">
      <c r="C53" s="304" t="s">
        <v>326</v>
      </c>
      <c r="D53" s="308">
        <f>SUM(D52)</f>
        <v>150000</v>
      </c>
    </row>
    <row r="55" spans="3:7" ht="15.75" thickBot="1" x14ac:dyDescent="0.3"/>
    <row r="56" spans="3:7" ht="15.75" thickBot="1" x14ac:dyDescent="0.3">
      <c r="C56" s="304" t="s">
        <v>475</v>
      </c>
      <c r="D56" s="305" t="s">
        <v>324</v>
      </c>
    </row>
    <row r="57" spans="3:7" ht="15.75" thickBot="1" x14ac:dyDescent="0.3">
      <c r="C57" s="306" t="s">
        <v>476</v>
      </c>
      <c r="D57" s="307">
        <v>6000000</v>
      </c>
    </row>
    <row r="58" spans="3:7" ht="15.75" thickBot="1" x14ac:dyDescent="0.3">
      <c r="C58" s="304" t="s">
        <v>326</v>
      </c>
      <c r="D58" s="308">
        <f>SUM(D57)</f>
        <v>6000000</v>
      </c>
    </row>
    <row r="60" spans="3:7" ht="15.75" thickBot="1" x14ac:dyDescent="0.3"/>
    <row r="61" spans="3:7" ht="15.75" thickBot="1" x14ac:dyDescent="0.3">
      <c r="C61" s="304" t="s">
        <v>327</v>
      </c>
      <c r="D61" s="305" t="s">
        <v>324</v>
      </c>
    </row>
    <row r="62" spans="3:7" ht="15.75" thickBot="1" x14ac:dyDescent="0.3">
      <c r="C62" s="306" t="s">
        <v>328</v>
      </c>
      <c r="D62" s="307">
        <v>2020000</v>
      </c>
    </row>
    <row r="63" spans="3:7" ht="15.75" thickBot="1" x14ac:dyDescent="0.3">
      <c r="C63" s="304" t="s">
        <v>326</v>
      </c>
      <c r="D63" s="308">
        <f>SUM(D62)</f>
        <v>2020000</v>
      </c>
    </row>
    <row r="65" spans="3:4" ht="15.75" thickBot="1" x14ac:dyDescent="0.3"/>
    <row r="66" spans="3:4" ht="15.75" thickBot="1" x14ac:dyDescent="0.3">
      <c r="C66" s="304" t="s">
        <v>329</v>
      </c>
      <c r="D66" s="305"/>
    </row>
    <row r="67" spans="3:4" ht="15.75" thickBot="1" x14ac:dyDescent="0.3">
      <c r="C67" s="306" t="s">
        <v>330</v>
      </c>
      <c r="D67" s="307">
        <v>1220400</v>
      </c>
    </row>
    <row r="68" spans="3:4" ht="15.75" thickBot="1" x14ac:dyDescent="0.3">
      <c r="C68" s="304" t="s">
        <v>326</v>
      </c>
      <c r="D68" s="308">
        <f>SUM(D67)</f>
        <v>1220400</v>
      </c>
    </row>
    <row r="70" spans="3:4" ht="15.75" thickBot="1" x14ac:dyDescent="0.3"/>
    <row r="71" spans="3:4" ht="15.75" thickBot="1" x14ac:dyDescent="0.3">
      <c r="C71" s="304" t="s">
        <v>473</v>
      </c>
      <c r="D71" s="305"/>
    </row>
    <row r="72" spans="3:4" ht="15.75" thickBot="1" x14ac:dyDescent="0.3">
      <c r="C72" s="306" t="s">
        <v>474</v>
      </c>
      <c r="D72" s="307">
        <v>400000</v>
      </c>
    </row>
    <row r="73" spans="3:4" ht="15.75" thickBot="1" x14ac:dyDescent="0.3">
      <c r="C73" s="304" t="s">
        <v>326</v>
      </c>
      <c r="D73" s="308">
        <f>SUM(D72)</f>
        <v>400000</v>
      </c>
    </row>
  </sheetData>
  <mergeCells count="10">
    <mergeCell ref="E14:K14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F17"/>
  <sheetViews>
    <sheetView workbookViewId="0">
      <selection activeCell="E19" sqref="E19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65" t="s">
        <v>321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322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323</v>
      </c>
      <c r="B5" s="305" t="s">
        <v>324</v>
      </c>
      <c r="C5" s="65"/>
      <c r="D5" s="65"/>
      <c r="E5" s="116" t="s">
        <v>136</v>
      </c>
      <c r="F5" s="65"/>
    </row>
    <row r="6" spans="1:6" ht="15.75" thickBot="1" x14ac:dyDescent="0.3">
      <c r="A6" s="306" t="s">
        <v>325</v>
      </c>
      <c r="B6" s="307">
        <v>25000</v>
      </c>
      <c r="C6" s="65"/>
      <c r="D6" s="65"/>
      <c r="E6" s="309">
        <f>SUM(B7,B12,B17)</f>
        <v>99999.8</v>
      </c>
      <c r="F6" s="65"/>
    </row>
    <row r="7" spans="1:6" ht="15.75" thickBot="1" x14ac:dyDescent="0.3">
      <c r="A7" s="304" t="s">
        <v>326</v>
      </c>
      <c r="B7" s="308">
        <f>SUM(B6)</f>
        <v>25000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464</v>
      </c>
      <c r="B10" s="305" t="s">
        <v>324</v>
      </c>
      <c r="C10" s="65"/>
      <c r="D10" s="65"/>
      <c r="E10" s="65"/>
      <c r="F10" s="65"/>
    </row>
    <row r="11" spans="1:6" ht="15.75" thickBot="1" x14ac:dyDescent="0.3">
      <c r="A11" s="306" t="s">
        <v>465</v>
      </c>
      <c r="B11" s="307">
        <v>53740</v>
      </c>
      <c r="C11" s="65"/>
      <c r="D11" s="65"/>
      <c r="E11" s="65"/>
      <c r="F11" s="65"/>
    </row>
    <row r="12" spans="1:6" ht="15.75" thickBot="1" x14ac:dyDescent="0.3">
      <c r="A12" s="304" t="s">
        <v>326</v>
      </c>
      <c r="B12" s="308">
        <f>SUM(B11)</f>
        <v>53740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396</v>
      </c>
      <c r="F13" s="65"/>
    </row>
    <row r="14" spans="1:6" ht="15.75" thickBot="1" x14ac:dyDescent="0.3">
      <c r="A14" s="65"/>
      <c r="B14" s="65"/>
      <c r="C14" s="65"/>
      <c r="D14" s="65"/>
      <c r="E14" s="309">
        <v>100000</v>
      </c>
      <c r="F14" s="65"/>
    </row>
    <row r="15" spans="1:6" ht="15.75" thickBot="1" x14ac:dyDescent="0.3">
      <c r="A15" s="304" t="s">
        <v>329</v>
      </c>
      <c r="B15" s="305"/>
      <c r="C15" s="65"/>
      <c r="D15" s="65"/>
      <c r="E15" s="65"/>
      <c r="F15" s="65"/>
    </row>
    <row r="16" spans="1:6" ht="15.75" thickBot="1" x14ac:dyDescent="0.3">
      <c r="A16" s="306" t="s">
        <v>330</v>
      </c>
      <c r="B16" s="307">
        <f>(B7+B12)*0.27</f>
        <v>21259.800000000003</v>
      </c>
      <c r="C16" s="65"/>
      <c r="D16" s="65"/>
      <c r="E16" s="65"/>
      <c r="F16" s="65"/>
    </row>
    <row r="17" spans="1:2" ht="15.75" thickBot="1" x14ac:dyDescent="0.3">
      <c r="A17" s="304" t="s">
        <v>326</v>
      </c>
      <c r="B17" s="308">
        <f>SUM(B16)</f>
        <v>21259.800000000003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M37"/>
  <sheetViews>
    <sheetView workbookViewId="0">
      <selection activeCell="C27" sqref="C27:D29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4.285156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397</v>
      </c>
    </row>
    <row r="2" spans="1:13" ht="15" customHeight="1" x14ac:dyDescent="0.25">
      <c r="A2" s="714" t="s">
        <v>331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</row>
    <row r="3" spans="1:13" ht="15" customHeight="1" thickBot="1" x14ac:dyDescent="0.3"/>
    <row r="4" spans="1:13" ht="18" customHeight="1" x14ac:dyDescent="0.25">
      <c r="A4" s="717" t="s">
        <v>275</v>
      </c>
      <c r="B4" s="717" t="s">
        <v>276</v>
      </c>
      <c r="C4" s="719" t="s">
        <v>277</v>
      </c>
      <c r="D4" s="720"/>
      <c r="E4" s="721" t="s">
        <v>278</v>
      </c>
      <c r="F4" s="717" t="s">
        <v>279</v>
      </c>
      <c r="G4" s="715" t="s">
        <v>280</v>
      </c>
      <c r="H4" s="716"/>
      <c r="I4" s="717" t="s">
        <v>281</v>
      </c>
      <c r="J4" s="717" t="s">
        <v>13</v>
      </c>
      <c r="K4" s="236"/>
    </row>
    <row r="5" spans="1:13" ht="18" customHeight="1" thickBot="1" x14ac:dyDescent="0.3">
      <c r="A5" s="718"/>
      <c r="B5" s="718"/>
      <c r="C5" s="237" t="s">
        <v>332</v>
      </c>
      <c r="D5" s="238" t="s">
        <v>319</v>
      </c>
      <c r="E5" s="722"/>
      <c r="F5" s="718"/>
      <c r="G5" s="239" t="s">
        <v>282</v>
      </c>
      <c r="H5" s="240" t="s">
        <v>283</v>
      </c>
      <c r="I5" s="718"/>
      <c r="J5" s="718"/>
      <c r="K5" s="236"/>
    </row>
    <row r="6" spans="1:13" ht="15.75" thickBot="1" x14ac:dyDescent="0.3">
      <c r="A6" s="241" t="s">
        <v>284</v>
      </c>
      <c r="B6" s="242"/>
      <c r="C6" s="243">
        <v>81530</v>
      </c>
      <c r="D6" s="244">
        <v>0</v>
      </c>
      <c r="E6" s="245">
        <v>0</v>
      </c>
      <c r="F6" s="246">
        <f t="shared" ref="F6:F10" si="0">SUM(C6:E6)</f>
        <v>81530</v>
      </c>
      <c r="G6" s="247">
        <v>0</v>
      </c>
      <c r="H6" s="248">
        <v>0</v>
      </c>
      <c r="I6" s="249">
        <f t="shared" ref="I6:I10" si="1">SUM(G6:H6)</f>
        <v>0</v>
      </c>
      <c r="J6" s="249">
        <f t="shared" ref="J6:J11" si="2">F6+I6</f>
        <v>81530</v>
      </c>
      <c r="K6" s="250"/>
    </row>
    <row r="7" spans="1:13" ht="15.75" thickBot="1" x14ac:dyDescent="0.3">
      <c r="A7" s="310"/>
      <c r="B7" s="311"/>
      <c r="C7" s="312">
        <v>81530</v>
      </c>
      <c r="D7" s="244">
        <v>0</v>
      </c>
      <c r="E7" s="245">
        <v>0</v>
      </c>
      <c r="F7" s="246">
        <f t="shared" si="0"/>
        <v>81530</v>
      </c>
      <c r="G7" s="247">
        <v>0</v>
      </c>
      <c r="H7" s="248">
        <v>0</v>
      </c>
      <c r="I7" s="249">
        <f t="shared" si="1"/>
        <v>0</v>
      </c>
      <c r="J7" s="249">
        <f t="shared" si="2"/>
        <v>81530</v>
      </c>
      <c r="K7" s="365"/>
    </row>
    <row r="8" spans="1:13" ht="15.75" thickBot="1" x14ac:dyDescent="0.3">
      <c r="A8" s="310"/>
      <c r="B8" s="311"/>
      <c r="C8" s="312">
        <v>81530</v>
      </c>
      <c r="D8" s="244">
        <v>0</v>
      </c>
      <c r="E8" s="245">
        <v>0</v>
      </c>
      <c r="F8" s="246">
        <f t="shared" si="0"/>
        <v>81530</v>
      </c>
      <c r="G8" s="247">
        <v>0</v>
      </c>
      <c r="H8" s="248">
        <v>0</v>
      </c>
      <c r="I8" s="249">
        <f t="shared" si="1"/>
        <v>0</v>
      </c>
      <c r="J8" s="249">
        <f t="shared" si="2"/>
        <v>81530</v>
      </c>
      <c r="K8" s="365"/>
    </row>
    <row r="9" spans="1:13" x14ac:dyDescent="0.25">
      <c r="A9" s="310"/>
      <c r="B9" s="311"/>
      <c r="C9" s="312">
        <v>81530</v>
      </c>
      <c r="D9" s="244">
        <v>0</v>
      </c>
      <c r="E9" s="245">
        <v>0</v>
      </c>
      <c r="F9" s="246">
        <f t="shared" si="0"/>
        <v>81530</v>
      </c>
      <c r="G9" s="247">
        <v>0</v>
      </c>
      <c r="H9" s="248">
        <v>0</v>
      </c>
      <c r="I9" s="249">
        <f t="shared" si="1"/>
        <v>0</v>
      </c>
      <c r="J9" s="249">
        <f t="shared" si="2"/>
        <v>81530</v>
      </c>
      <c r="K9" s="365"/>
    </row>
    <row r="10" spans="1:13" ht="15.75" thickBot="1" x14ac:dyDescent="0.3">
      <c r="A10" s="251" t="s">
        <v>285</v>
      </c>
      <c r="B10" s="252"/>
      <c r="C10" s="253">
        <v>89705</v>
      </c>
      <c r="D10" s="254">
        <v>0</v>
      </c>
      <c r="E10" s="245">
        <v>0</v>
      </c>
      <c r="F10" s="246">
        <f t="shared" si="0"/>
        <v>89705</v>
      </c>
      <c r="G10" s="255">
        <v>0</v>
      </c>
      <c r="H10" s="256">
        <v>0</v>
      </c>
      <c r="I10" s="257">
        <f t="shared" si="1"/>
        <v>0</v>
      </c>
      <c r="J10" s="257">
        <f t="shared" si="2"/>
        <v>89705</v>
      </c>
      <c r="K10" s="250"/>
    </row>
    <row r="11" spans="1:13" ht="16.5" thickBot="1" x14ac:dyDescent="0.3">
      <c r="A11" s="260"/>
      <c r="B11" s="261" t="s">
        <v>13</v>
      </c>
      <c r="C11" s="262">
        <f t="shared" ref="C11:I11" si="3">SUM(C6:C10)</f>
        <v>415825</v>
      </c>
      <c r="D11" s="263">
        <f t="shared" si="3"/>
        <v>0</v>
      </c>
      <c r="E11" s="264">
        <f t="shared" si="3"/>
        <v>0</v>
      </c>
      <c r="F11" s="264">
        <f t="shared" si="3"/>
        <v>415825</v>
      </c>
      <c r="G11" s="265">
        <f t="shared" si="3"/>
        <v>0</v>
      </c>
      <c r="H11" s="265">
        <f t="shared" si="3"/>
        <v>0</v>
      </c>
      <c r="I11" s="264">
        <f t="shared" si="3"/>
        <v>0</v>
      </c>
      <c r="J11" s="264">
        <f t="shared" si="2"/>
        <v>415825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267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5" spans="1:13" ht="15.75" x14ac:dyDescent="0.25">
      <c r="E15" s="714" t="s">
        <v>291</v>
      </c>
      <c r="F15" s="714"/>
      <c r="G15" s="714"/>
      <c r="H15" s="714"/>
      <c r="I15" s="714"/>
      <c r="J15" s="714"/>
      <c r="K15" s="714"/>
    </row>
    <row r="16" spans="1:13" ht="15.75" thickBot="1" x14ac:dyDescent="0.3"/>
    <row r="17" spans="3:12" ht="15.75" thickBot="1" x14ac:dyDescent="0.3">
      <c r="C17" s="269" t="s">
        <v>292</v>
      </c>
      <c r="D17" s="269" t="s">
        <v>320</v>
      </c>
      <c r="E17" s="270" t="s">
        <v>6</v>
      </c>
      <c r="F17" s="270" t="s">
        <v>293</v>
      </c>
      <c r="G17" s="270" t="s">
        <v>294</v>
      </c>
      <c r="H17" s="270" t="s">
        <v>295</v>
      </c>
      <c r="I17" s="271" t="s">
        <v>296</v>
      </c>
      <c r="J17" s="271" t="s">
        <v>297</v>
      </c>
      <c r="K17" s="271" t="s">
        <v>298</v>
      </c>
      <c r="L17" s="271" t="s">
        <v>299</v>
      </c>
    </row>
    <row r="18" spans="3:12" ht="15.75" thickBot="1" x14ac:dyDescent="0.3">
      <c r="C18" s="272">
        <v>2616000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5">
        <v>0</v>
      </c>
      <c r="K18" s="275">
        <v>0</v>
      </c>
      <c r="L18" s="276">
        <f>SUM(C18:K18)</f>
        <v>2616000</v>
      </c>
    </row>
    <row r="19" spans="3:12" ht="15.75" thickBot="1" x14ac:dyDescent="0.3"/>
    <row r="20" spans="3:12" ht="15.75" thickBot="1" x14ac:dyDescent="0.3">
      <c r="C20" s="277" t="s">
        <v>300</v>
      </c>
      <c r="D20" s="268" t="s">
        <v>301</v>
      </c>
      <c r="E20" s="268" t="s">
        <v>333</v>
      </c>
      <c r="F20" s="278" t="s">
        <v>303</v>
      </c>
      <c r="G20" s="279"/>
      <c r="H20" s="280" t="s">
        <v>304</v>
      </c>
    </row>
    <row r="21" spans="3:12" ht="15.75" thickBot="1" x14ac:dyDescent="0.3">
      <c r="C21" s="281">
        <f>L18</f>
        <v>2616000</v>
      </c>
      <c r="D21" s="282">
        <v>255060</v>
      </c>
      <c r="E21" s="283">
        <v>0</v>
      </c>
      <c r="F21" s="283">
        <v>0</v>
      </c>
      <c r="G21" s="284"/>
      <c r="H21" s="276">
        <f>SUM(C21:F21)</f>
        <v>2871060</v>
      </c>
    </row>
    <row r="23" spans="3:12" x14ac:dyDescent="0.25">
      <c r="J23" s="285"/>
      <c r="K23" s="285"/>
      <c r="L23" s="286"/>
    </row>
    <row r="24" spans="3:12" ht="15.75" x14ac:dyDescent="0.25">
      <c r="C24" s="6" t="s">
        <v>322</v>
      </c>
      <c r="D24" s="65"/>
      <c r="E24" s="65"/>
      <c r="F24" s="65"/>
      <c r="G24" s="65"/>
      <c r="H24" s="235"/>
      <c r="I24" s="24"/>
    </row>
    <row r="25" spans="3:12" x14ac:dyDescent="0.25">
      <c r="C25" s="65"/>
      <c r="D25" s="65"/>
      <c r="E25" s="65"/>
      <c r="F25" s="65"/>
      <c r="G25" s="65"/>
      <c r="I25" s="235"/>
    </row>
    <row r="26" spans="3:12" ht="15.75" thickBot="1" x14ac:dyDescent="0.3">
      <c r="C26" s="65"/>
      <c r="D26" s="65"/>
      <c r="E26" s="65"/>
      <c r="F26" s="65"/>
      <c r="G26" s="116" t="s">
        <v>136</v>
      </c>
      <c r="H26" s="235"/>
      <c r="I26" s="24"/>
    </row>
    <row r="27" spans="3:12" ht="15.75" thickBot="1" x14ac:dyDescent="0.3">
      <c r="C27" s="304" t="s">
        <v>327</v>
      </c>
      <c r="D27" s="305" t="s">
        <v>324</v>
      </c>
      <c r="E27" s="65"/>
      <c r="F27" s="65"/>
      <c r="G27" s="309">
        <f>SUM(D29,D34)</f>
        <v>0</v>
      </c>
      <c r="H27" s="299"/>
      <c r="I27" s="302"/>
    </row>
    <row r="28" spans="3:12" ht="15.75" thickBot="1" x14ac:dyDescent="0.3">
      <c r="C28" s="306" t="s">
        <v>328</v>
      </c>
      <c r="D28" s="307">
        <v>0</v>
      </c>
      <c r="E28" s="65"/>
      <c r="F28" s="65"/>
      <c r="G28" s="65"/>
      <c r="H28" s="299"/>
      <c r="I28" s="302"/>
    </row>
    <row r="29" spans="3:12" ht="15.75" thickBot="1" x14ac:dyDescent="0.3">
      <c r="C29" s="304" t="s">
        <v>326</v>
      </c>
      <c r="D29" s="308">
        <f>SUM(D28)</f>
        <v>0</v>
      </c>
      <c r="E29" s="65"/>
      <c r="F29" s="65"/>
      <c r="G29" s="65"/>
      <c r="H29" s="299"/>
      <c r="I29" s="302"/>
    </row>
    <row r="30" spans="3:12" x14ac:dyDescent="0.25">
      <c r="C30" s="65"/>
      <c r="D30" s="65"/>
      <c r="E30" s="65"/>
      <c r="F30" s="65"/>
      <c r="G30" s="65"/>
      <c r="H30" s="299"/>
      <c r="I30" s="301"/>
    </row>
    <row r="31" spans="3:12" ht="15.75" thickBot="1" x14ac:dyDescent="0.3">
      <c r="C31" s="65"/>
      <c r="D31" s="65"/>
      <c r="E31" s="65"/>
      <c r="F31" s="65"/>
      <c r="G31" s="65"/>
    </row>
    <row r="32" spans="3:12" ht="15.75" thickBot="1" x14ac:dyDescent="0.3">
      <c r="C32" s="304" t="s">
        <v>329</v>
      </c>
      <c r="D32" s="305"/>
      <c r="E32" s="65"/>
      <c r="F32" s="65"/>
      <c r="G32" s="65"/>
    </row>
    <row r="33" spans="3:7" ht="15.75" thickBot="1" x14ac:dyDescent="0.3">
      <c r="C33" s="306" t="s">
        <v>330</v>
      </c>
      <c r="D33" s="307">
        <f>D29*0.27</f>
        <v>0</v>
      </c>
      <c r="E33" s="65"/>
      <c r="F33" s="65"/>
      <c r="G33" s="65"/>
    </row>
    <row r="34" spans="3:7" ht="15.75" thickBot="1" x14ac:dyDescent="0.3">
      <c r="C34" s="304" t="s">
        <v>326</v>
      </c>
      <c r="D34" s="308">
        <f>SUM(D33)</f>
        <v>0</v>
      </c>
      <c r="E34" s="65"/>
      <c r="F34" s="65"/>
      <c r="G34" s="65"/>
    </row>
    <row r="35" spans="3:7" x14ac:dyDescent="0.25">
      <c r="E35" s="65"/>
      <c r="F35" s="65"/>
      <c r="G35" s="65"/>
    </row>
    <row r="36" spans="3:7" x14ac:dyDescent="0.25">
      <c r="E36" s="65"/>
      <c r="F36" s="65"/>
      <c r="G36" s="65"/>
    </row>
    <row r="37" spans="3:7" x14ac:dyDescent="0.25">
      <c r="E37" s="65"/>
      <c r="F37" s="65"/>
      <c r="G37" s="65"/>
    </row>
  </sheetData>
  <mergeCells count="10">
    <mergeCell ref="E15:K15"/>
    <mergeCell ref="A2:M2"/>
    <mergeCell ref="A4:A5"/>
    <mergeCell ref="B4:B5"/>
    <mergeCell ref="C4:D4"/>
    <mergeCell ref="E4:E5"/>
    <mergeCell ref="F4:F5"/>
    <mergeCell ref="G4:H4"/>
    <mergeCell ref="I4:I5"/>
    <mergeCell ref="J4: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M52"/>
  <sheetViews>
    <sheetView workbookViewId="0">
      <selection activeCell="G4" sqref="G4"/>
    </sheetView>
  </sheetViews>
  <sheetFormatPr defaultRowHeight="15" x14ac:dyDescent="0.25"/>
  <cols>
    <col min="1" max="1" width="6.28515625" style="215" customWidth="1"/>
    <col min="2" max="2" width="11.140625" style="215" customWidth="1"/>
    <col min="3" max="3" width="28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9.5703125" style="215" customWidth="1"/>
    <col min="8" max="8" width="13.28515625" style="215" customWidth="1"/>
    <col min="9" max="9" width="12.28515625" style="215" customWidth="1"/>
    <col min="10" max="10" width="13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520</v>
      </c>
    </row>
    <row r="5" spans="1:13" ht="15" customHeight="1" x14ac:dyDescent="0.25">
      <c r="A5" s="714" t="s">
        <v>331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275</v>
      </c>
      <c r="B7" s="717" t="s">
        <v>276</v>
      </c>
      <c r="C7" s="719" t="s">
        <v>277</v>
      </c>
      <c r="D7" s="720"/>
      <c r="E7" s="721" t="s">
        <v>278</v>
      </c>
      <c r="F7" s="717" t="s">
        <v>279</v>
      </c>
      <c r="G7" s="715" t="s">
        <v>280</v>
      </c>
      <c r="H7" s="716"/>
      <c r="I7" s="717" t="s">
        <v>281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332</v>
      </c>
      <c r="D8" s="238" t="s">
        <v>319</v>
      </c>
      <c r="E8" s="722"/>
      <c r="F8" s="718"/>
      <c r="G8" s="239" t="s">
        <v>282</v>
      </c>
      <c r="H8" s="240" t="s">
        <v>283</v>
      </c>
      <c r="I8" s="723"/>
      <c r="J8" s="723"/>
      <c r="K8" s="236"/>
    </row>
    <row r="9" spans="1:13" x14ac:dyDescent="0.25">
      <c r="A9" s="241" t="s">
        <v>284</v>
      </c>
      <c r="B9" s="367"/>
      <c r="C9" s="243">
        <v>81530</v>
      </c>
      <c r="D9" s="244">
        <v>0</v>
      </c>
      <c r="E9" s="245">
        <v>0</v>
      </c>
      <c r="F9" s="246">
        <f t="shared" ref="F9:F18" si="0">SUM(C9:E9)</f>
        <v>81530</v>
      </c>
      <c r="G9" s="247">
        <v>0</v>
      </c>
      <c r="H9" s="321">
        <v>0</v>
      </c>
      <c r="I9" s="249">
        <f t="shared" ref="I9:I18" si="1">SUM(G9:H9)</f>
        <v>0</v>
      </c>
      <c r="J9" s="249">
        <f t="shared" ref="J9:J19" si="2">F9+I9</f>
        <v>81530</v>
      </c>
      <c r="K9" s="250"/>
    </row>
    <row r="10" spans="1:13" x14ac:dyDescent="0.25">
      <c r="A10" s="310" t="s">
        <v>285</v>
      </c>
      <c r="B10" s="366"/>
      <c r="C10" s="312">
        <v>81530</v>
      </c>
      <c r="D10" s="313">
        <v>0</v>
      </c>
      <c r="E10" s="245">
        <v>0</v>
      </c>
      <c r="F10" s="246">
        <f t="shared" si="0"/>
        <v>81530</v>
      </c>
      <c r="G10" s="314">
        <v>0</v>
      </c>
      <c r="H10" s="322">
        <v>0</v>
      </c>
      <c r="I10" s="257">
        <f t="shared" si="1"/>
        <v>0</v>
      </c>
      <c r="J10" s="257">
        <f t="shared" si="2"/>
        <v>81530</v>
      </c>
      <c r="K10" s="250"/>
    </row>
    <row r="11" spans="1:13" x14ac:dyDescent="0.25">
      <c r="A11" s="310" t="s">
        <v>286</v>
      </c>
      <c r="B11" s="366"/>
      <c r="C11" s="312">
        <v>81530</v>
      </c>
      <c r="D11" s="313">
        <v>0</v>
      </c>
      <c r="E11" s="245">
        <v>0</v>
      </c>
      <c r="F11" s="246">
        <f t="shared" si="0"/>
        <v>81530</v>
      </c>
      <c r="G11" s="314">
        <v>0</v>
      </c>
      <c r="H11" s="322">
        <v>0</v>
      </c>
      <c r="I11" s="257">
        <f t="shared" si="1"/>
        <v>0</v>
      </c>
      <c r="J11" s="257">
        <f t="shared" si="2"/>
        <v>81530</v>
      </c>
      <c r="K11" s="250"/>
    </row>
    <row r="12" spans="1:13" x14ac:dyDescent="0.25">
      <c r="A12" s="310" t="s">
        <v>287</v>
      </c>
      <c r="B12" s="366"/>
      <c r="C12" s="312">
        <v>81530</v>
      </c>
      <c r="D12" s="313">
        <v>0</v>
      </c>
      <c r="E12" s="245">
        <v>0</v>
      </c>
      <c r="F12" s="246">
        <f t="shared" si="0"/>
        <v>81530</v>
      </c>
      <c r="G12" s="314">
        <v>0</v>
      </c>
      <c r="H12" s="322">
        <v>0</v>
      </c>
      <c r="I12" s="257">
        <f t="shared" si="1"/>
        <v>0</v>
      </c>
      <c r="J12" s="257">
        <f t="shared" si="2"/>
        <v>81530</v>
      </c>
      <c r="K12" s="250"/>
    </row>
    <row r="13" spans="1:13" x14ac:dyDescent="0.25">
      <c r="A13" s="310" t="s">
        <v>288</v>
      </c>
      <c r="B13" s="366"/>
      <c r="C13" s="312">
        <v>81530</v>
      </c>
      <c r="D13" s="313">
        <v>0</v>
      </c>
      <c r="E13" s="245">
        <v>0</v>
      </c>
      <c r="F13" s="246">
        <f t="shared" si="0"/>
        <v>81530</v>
      </c>
      <c r="G13" s="314">
        <v>0</v>
      </c>
      <c r="H13" s="322">
        <v>0</v>
      </c>
      <c r="I13" s="257">
        <f t="shared" si="1"/>
        <v>0</v>
      </c>
      <c r="J13" s="257">
        <f t="shared" si="2"/>
        <v>81530</v>
      </c>
      <c r="K13" s="250"/>
    </row>
    <row r="14" spans="1:13" x14ac:dyDescent="0.25">
      <c r="A14" s="310" t="s">
        <v>289</v>
      </c>
      <c r="B14" s="366"/>
      <c r="C14" s="312">
        <v>81530</v>
      </c>
      <c r="D14" s="313">
        <v>0</v>
      </c>
      <c r="E14" s="245">
        <v>0</v>
      </c>
      <c r="F14" s="246">
        <f t="shared" si="0"/>
        <v>81530</v>
      </c>
      <c r="G14" s="314">
        <v>0</v>
      </c>
      <c r="H14" s="322">
        <v>0</v>
      </c>
      <c r="I14" s="257">
        <f t="shared" si="1"/>
        <v>0</v>
      </c>
      <c r="J14" s="257">
        <f t="shared" si="2"/>
        <v>81530</v>
      </c>
      <c r="K14" s="250"/>
    </row>
    <row r="15" spans="1:13" x14ac:dyDescent="0.25">
      <c r="A15" s="310" t="s">
        <v>290</v>
      </c>
      <c r="B15" s="366"/>
      <c r="C15" s="312">
        <v>81530</v>
      </c>
      <c r="D15" s="313">
        <v>0</v>
      </c>
      <c r="E15" s="245">
        <v>0</v>
      </c>
      <c r="F15" s="246">
        <f t="shared" si="0"/>
        <v>81530</v>
      </c>
      <c r="G15" s="314">
        <v>0</v>
      </c>
      <c r="H15" s="322">
        <v>0</v>
      </c>
      <c r="I15" s="257">
        <f t="shared" si="1"/>
        <v>0</v>
      </c>
      <c r="J15" s="257">
        <f t="shared" si="2"/>
        <v>81530</v>
      </c>
      <c r="K15" s="250"/>
    </row>
    <row r="16" spans="1:13" x14ac:dyDescent="0.25">
      <c r="A16" s="310" t="s">
        <v>334</v>
      </c>
      <c r="B16" s="366"/>
      <c r="C16" s="312">
        <v>81530</v>
      </c>
      <c r="D16" s="313">
        <v>0</v>
      </c>
      <c r="E16" s="245">
        <v>0</v>
      </c>
      <c r="F16" s="246">
        <f t="shared" si="0"/>
        <v>81530</v>
      </c>
      <c r="G16" s="314">
        <v>0</v>
      </c>
      <c r="H16" s="322">
        <v>0</v>
      </c>
      <c r="I16" s="257">
        <f t="shared" si="1"/>
        <v>0</v>
      </c>
      <c r="J16" s="257">
        <f t="shared" si="2"/>
        <v>81530</v>
      </c>
      <c r="K16" s="250"/>
    </row>
    <row r="17" spans="1:13" x14ac:dyDescent="0.25">
      <c r="A17" s="310" t="s">
        <v>335</v>
      </c>
      <c r="B17" s="367"/>
      <c r="C17" s="312">
        <v>81530</v>
      </c>
      <c r="D17" s="313">
        <v>0</v>
      </c>
      <c r="E17" s="245">
        <v>0</v>
      </c>
      <c r="F17" s="246">
        <f t="shared" si="0"/>
        <v>81530</v>
      </c>
      <c r="G17" s="314">
        <v>0</v>
      </c>
      <c r="H17" s="322">
        <v>0</v>
      </c>
      <c r="I17" s="257">
        <f t="shared" si="1"/>
        <v>0</v>
      </c>
      <c r="J17" s="257">
        <f t="shared" si="2"/>
        <v>81530</v>
      </c>
      <c r="K17" s="250"/>
    </row>
    <row r="18" spans="1:13" ht="15.75" thickBot="1" x14ac:dyDescent="0.3">
      <c r="A18" s="310" t="s">
        <v>256</v>
      </c>
      <c r="B18" s="367"/>
      <c r="C18" s="312">
        <v>81530</v>
      </c>
      <c r="D18" s="313">
        <v>0</v>
      </c>
      <c r="E18" s="245">
        <v>0</v>
      </c>
      <c r="F18" s="246">
        <f t="shared" si="0"/>
        <v>81530</v>
      </c>
      <c r="G18" s="314">
        <v>0</v>
      </c>
      <c r="H18" s="322">
        <v>0</v>
      </c>
      <c r="I18" s="257">
        <f t="shared" si="1"/>
        <v>0</v>
      </c>
      <c r="J18" s="257">
        <f t="shared" si="2"/>
        <v>81530</v>
      </c>
      <c r="K18" s="250"/>
    </row>
    <row r="19" spans="1:13" ht="16.5" thickBot="1" x14ac:dyDescent="0.3">
      <c r="A19" s="260"/>
      <c r="B19" s="261" t="s">
        <v>13</v>
      </c>
      <c r="C19" s="262">
        <f t="shared" ref="C19:I19" si="3">SUM(C9:C18)</f>
        <v>815300</v>
      </c>
      <c r="D19" s="263">
        <f t="shared" si="3"/>
        <v>0</v>
      </c>
      <c r="E19" s="264">
        <f t="shared" si="3"/>
        <v>0</v>
      </c>
      <c r="F19" s="264">
        <f t="shared" si="3"/>
        <v>815300</v>
      </c>
      <c r="G19" s="265">
        <f t="shared" si="3"/>
        <v>0</v>
      </c>
      <c r="H19" s="265">
        <f t="shared" si="3"/>
        <v>0</v>
      </c>
      <c r="I19" s="323">
        <f t="shared" si="3"/>
        <v>0</v>
      </c>
      <c r="J19" s="323">
        <f t="shared" si="2"/>
        <v>815300</v>
      </c>
      <c r="K19" s="250"/>
    </row>
    <row r="20" spans="1:13" x14ac:dyDescent="0.25">
      <c r="A20" s="218"/>
      <c r="B20" s="218"/>
      <c r="C20" s="266"/>
      <c r="D20" s="266"/>
      <c r="E20" s="235"/>
      <c r="F20" s="235"/>
      <c r="G20" s="235"/>
      <c r="H20" s="235"/>
      <c r="I20" s="235"/>
      <c r="J20" s="235"/>
      <c r="K20" s="235"/>
      <c r="L20" s="235"/>
      <c r="M20" s="24"/>
    </row>
    <row r="21" spans="1:13" ht="15.75" x14ac:dyDescent="0.25">
      <c r="A21" s="267"/>
      <c r="B21" s="267"/>
      <c r="C21" s="302"/>
      <c r="D21" s="302"/>
      <c r="E21" s="235"/>
      <c r="F21" s="235"/>
      <c r="G21" s="235"/>
      <c r="H21" s="235"/>
      <c r="I21" s="235"/>
      <c r="J21" s="235"/>
      <c r="K21" s="235"/>
      <c r="L21" s="235"/>
      <c r="M21" s="24"/>
    </row>
    <row r="23" spans="1:13" ht="15.75" x14ac:dyDescent="0.25">
      <c r="E23" s="714" t="s">
        <v>291</v>
      </c>
      <c r="F23" s="714"/>
      <c r="G23" s="714"/>
      <c r="H23" s="714"/>
      <c r="I23" s="714"/>
      <c r="J23" s="714"/>
      <c r="K23" s="714"/>
    </row>
    <row r="24" spans="1:13" ht="15.75" thickBot="1" x14ac:dyDescent="0.3"/>
    <row r="25" spans="1:13" ht="15.75" thickBot="1" x14ac:dyDescent="0.3">
      <c r="C25" s="269" t="s">
        <v>292</v>
      </c>
      <c r="D25" s="269" t="s">
        <v>320</v>
      </c>
      <c r="E25" s="270" t="s">
        <v>6</v>
      </c>
      <c r="F25" s="270" t="s">
        <v>293</v>
      </c>
      <c r="G25" s="270" t="s">
        <v>294</v>
      </c>
      <c r="H25" s="270" t="s">
        <v>295</v>
      </c>
      <c r="I25" s="271" t="s">
        <v>296</v>
      </c>
      <c r="J25" s="271" t="s">
        <v>299</v>
      </c>
    </row>
    <row r="26" spans="1:13" ht="15.75" thickBot="1" x14ac:dyDescent="0.3">
      <c r="C26" s="272">
        <f>C19*12</f>
        <v>9783600</v>
      </c>
      <c r="D26" s="273">
        <f>D19*12</f>
        <v>0</v>
      </c>
      <c r="E26" s="274">
        <v>0</v>
      </c>
      <c r="F26" s="275">
        <v>0</v>
      </c>
      <c r="G26" s="272">
        <v>0</v>
      </c>
      <c r="H26" s="272">
        <v>0</v>
      </c>
      <c r="I26" s="275">
        <v>0</v>
      </c>
      <c r="J26" s="276">
        <f>SUM(C26:I26)</f>
        <v>9783600</v>
      </c>
    </row>
    <row r="27" spans="1:13" ht="15.75" thickBot="1" x14ac:dyDescent="0.3"/>
    <row r="28" spans="1:13" ht="15.75" thickBot="1" x14ac:dyDescent="0.3">
      <c r="C28" s="277" t="s">
        <v>300</v>
      </c>
      <c r="D28" s="268" t="s">
        <v>301</v>
      </c>
      <c r="E28" s="268" t="s">
        <v>333</v>
      </c>
      <c r="F28" s="278" t="s">
        <v>303</v>
      </c>
      <c r="G28" s="279"/>
      <c r="H28" s="280" t="s">
        <v>304</v>
      </c>
    </row>
    <row r="29" spans="1:13" ht="15.75" thickBot="1" x14ac:dyDescent="0.3">
      <c r="C29" s="281">
        <f>J26</f>
        <v>9783600</v>
      </c>
      <c r="D29" s="282">
        <v>953901</v>
      </c>
      <c r="E29" s="283">
        <v>0</v>
      </c>
      <c r="F29" s="283">
        <v>0</v>
      </c>
      <c r="G29" s="284"/>
      <c r="H29" s="276">
        <f>SUM(C29:F29)</f>
        <v>10737501</v>
      </c>
    </row>
    <row r="30" spans="1:13" x14ac:dyDescent="0.25">
      <c r="I30" s="11" t="s">
        <v>354</v>
      </c>
    </row>
    <row r="31" spans="1:13" x14ac:dyDescent="0.25">
      <c r="I31" s="327">
        <f>H29</f>
        <v>10737501</v>
      </c>
      <c r="J31" s="285"/>
      <c r="K31" s="285"/>
      <c r="L31" s="286"/>
    </row>
    <row r="32" spans="1:13" ht="15.75" x14ac:dyDescent="0.25">
      <c r="C32" s="6" t="s">
        <v>322</v>
      </c>
      <c r="D32" s="65"/>
      <c r="E32" s="65"/>
      <c r="F32" s="65"/>
      <c r="G32" s="65"/>
      <c r="H32" s="235"/>
      <c r="I32" s="24"/>
    </row>
    <row r="33" spans="3:10" x14ac:dyDescent="0.25">
      <c r="C33" s="65"/>
      <c r="D33" s="65"/>
      <c r="E33" s="65"/>
      <c r="F33" s="65"/>
      <c r="G33" s="65"/>
      <c r="I33" s="235"/>
    </row>
    <row r="34" spans="3:10" ht="15.75" thickBot="1" x14ac:dyDescent="0.3">
      <c r="C34" s="65"/>
      <c r="D34" s="65"/>
      <c r="E34" s="65"/>
      <c r="F34" s="65"/>
      <c r="G34" s="116" t="s">
        <v>136</v>
      </c>
      <c r="H34" s="235"/>
      <c r="I34" s="24"/>
    </row>
    <row r="35" spans="3:10" ht="15.75" thickBot="1" x14ac:dyDescent="0.3">
      <c r="C35" s="477" t="s">
        <v>336</v>
      </c>
      <c r="D35" s="478" t="s">
        <v>324</v>
      </c>
      <c r="E35" s="65"/>
      <c r="F35" s="65"/>
      <c r="G35" s="309">
        <f>SUM(D37,D42)</f>
        <v>254000</v>
      </c>
      <c r="H35" s="299"/>
      <c r="I35" s="302"/>
      <c r="J35" s="372"/>
    </row>
    <row r="36" spans="3:10" ht="15.75" thickBot="1" x14ac:dyDescent="0.3">
      <c r="C36" s="479" t="s">
        <v>337</v>
      </c>
      <c r="D36" s="480">
        <v>200000</v>
      </c>
      <c r="E36" s="65"/>
      <c r="F36" s="65"/>
      <c r="G36" s="65"/>
      <c r="H36" s="299"/>
      <c r="I36" s="302"/>
    </row>
    <row r="37" spans="3:10" ht="15.75" thickBot="1" x14ac:dyDescent="0.3">
      <c r="C37" s="477" t="s">
        <v>326</v>
      </c>
      <c r="D37" s="481">
        <f>SUM(D36:D36)</f>
        <v>200000</v>
      </c>
      <c r="E37" s="65"/>
      <c r="F37" s="65"/>
      <c r="G37" s="65"/>
      <c r="H37" s="299"/>
      <c r="I37" s="302"/>
    </row>
    <row r="38" spans="3:10" x14ac:dyDescent="0.25">
      <c r="C38" s="395"/>
      <c r="D38" s="395"/>
      <c r="E38" s="65"/>
      <c r="F38" s="65"/>
      <c r="G38" s="116" t="s">
        <v>351</v>
      </c>
      <c r="H38" s="299"/>
      <c r="I38" s="302"/>
    </row>
    <row r="39" spans="3:10" ht="15.75" thickBot="1" x14ac:dyDescent="0.3">
      <c r="C39" s="395"/>
      <c r="D39" s="395"/>
      <c r="E39" s="65"/>
      <c r="F39" s="65"/>
      <c r="G39" s="309">
        <f>D47+D52</f>
        <v>0</v>
      </c>
      <c r="H39" s="299"/>
      <c r="I39" s="302"/>
    </row>
    <row r="40" spans="3:10" ht="15.75" thickBot="1" x14ac:dyDescent="0.3">
      <c r="C40" s="477" t="s">
        <v>329</v>
      </c>
      <c r="D40" s="478"/>
      <c r="E40" s="65"/>
      <c r="F40" s="65"/>
      <c r="G40" s="65"/>
      <c r="H40" s="299"/>
      <c r="I40" s="302"/>
    </row>
    <row r="41" spans="3:10" ht="15.75" thickBot="1" x14ac:dyDescent="0.3">
      <c r="C41" s="482" t="s">
        <v>330</v>
      </c>
      <c r="D41" s="483">
        <f>D37*0.27</f>
        <v>54000</v>
      </c>
      <c r="E41" s="65"/>
      <c r="F41" s="65"/>
      <c r="G41" s="65"/>
      <c r="H41" s="299"/>
      <c r="I41" s="301"/>
    </row>
    <row r="42" spans="3:10" ht="15.75" thickBot="1" x14ac:dyDescent="0.3">
      <c r="C42" s="477" t="s">
        <v>326</v>
      </c>
      <c r="D42" s="481">
        <f>SUM(D41)</f>
        <v>54000</v>
      </c>
      <c r="E42" s="65"/>
      <c r="F42" s="65"/>
      <c r="G42" s="65"/>
      <c r="H42" s="299"/>
      <c r="I42" s="301"/>
    </row>
    <row r="43" spans="3:10" x14ac:dyDescent="0.25">
      <c r="C43" s="397"/>
      <c r="D43" s="397"/>
      <c r="E43" s="65"/>
      <c r="F43" s="65"/>
      <c r="G43" s="65"/>
    </row>
    <row r="44" spans="3:10" ht="15.75" thickBot="1" x14ac:dyDescent="0.3">
      <c r="C44" s="397"/>
      <c r="D44" s="397"/>
      <c r="E44" s="65"/>
      <c r="F44" s="65"/>
      <c r="G44" s="65"/>
    </row>
    <row r="45" spans="3:10" ht="15.75" thickBot="1" x14ac:dyDescent="0.3">
      <c r="C45" s="477" t="s">
        <v>339</v>
      </c>
      <c r="D45" s="478" t="s">
        <v>324</v>
      </c>
      <c r="E45" s="65"/>
      <c r="F45" s="65"/>
      <c r="G45" s="65"/>
    </row>
    <row r="46" spans="3:10" ht="15.75" thickBot="1" x14ac:dyDescent="0.3">
      <c r="C46" s="482" t="s">
        <v>439</v>
      </c>
      <c r="D46" s="483">
        <v>0</v>
      </c>
      <c r="E46" s="65"/>
      <c r="F46" s="65"/>
      <c r="G46" s="65"/>
    </row>
    <row r="47" spans="3:10" ht="15.75" thickBot="1" x14ac:dyDescent="0.3">
      <c r="C47" s="477" t="s">
        <v>279</v>
      </c>
      <c r="D47" s="481">
        <f>SUM(D46)</f>
        <v>0</v>
      </c>
      <c r="E47" s="65"/>
      <c r="F47" s="65"/>
      <c r="G47" s="65"/>
    </row>
    <row r="48" spans="3:10" x14ac:dyDescent="0.25">
      <c r="C48" s="397"/>
      <c r="D48" s="397"/>
      <c r="E48" s="65"/>
      <c r="F48" s="65"/>
      <c r="G48" s="65"/>
    </row>
    <row r="49" spans="3:4" ht="15.75" thickBot="1" x14ac:dyDescent="0.3">
      <c r="C49" s="397"/>
      <c r="D49" s="397"/>
    </row>
    <row r="50" spans="3:4" ht="15.75" thickBot="1" x14ac:dyDescent="0.3">
      <c r="C50" s="477" t="s">
        <v>352</v>
      </c>
      <c r="D50" s="478" t="s">
        <v>324</v>
      </c>
    </row>
    <row r="51" spans="3:4" ht="15.75" thickBot="1" x14ac:dyDescent="0.3">
      <c r="C51" s="482" t="s">
        <v>353</v>
      </c>
      <c r="D51" s="483">
        <f>D46*0.27</f>
        <v>0</v>
      </c>
    </row>
    <row r="52" spans="3:4" ht="15.75" thickBot="1" x14ac:dyDescent="0.3">
      <c r="C52" s="477" t="s">
        <v>279</v>
      </c>
      <c r="D52" s="481">
        <f>SUM(D51)</f>
        <v>0</v>
      </c>
    </row>
  </sheetData>
  <mergeCells count="10">
    <mergeCell ref="E23:K23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F17"/>
  <sheetViews>
    <sheetView workbookViewId="0">
      <selection activeCell="A5" sqref="A5:B7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398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322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468</v>
      </c>
      <c r="B5" s="305" t="s">
        <v>324</v>
      </c>
      <c r="C5" s="65"/>
      <c r="D5" s="65"/>
      <c r="E5" s="116" t="s">
        <v>136</v>
      </c>
      <c r="F5" s="65"/>
    </row>
    <row r="6" spans="1:6" ht="15.75" thickBot="1" x14ac:dyDescent="0.3">
      <c r="A6" s="306" t="s">
        <v>405</v>
      </c>
      <c r="B6" s="307">
        <v>938386</v>
      </c>
      <c r="C6" s="65"/>
      <c r="D6" s="65"/>
      <c r="E6" s="309">
        <f>SUM(B7,B12)</f>
        <v>1191750</v>
      </c>
      <c r="F6" s="65"/>
    </row>
    <row r="7" spans="1:6" ht="15.75" thickBot="1" x14ac:dyDescent="0.3">
      <c r="A7" s="304" t="s">
        <v>326</v>
      </c>
      <c r="B7" s="308">
        <f>SUM(B6)</f>
        <v>938386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329</v>
      </c>
      <c r="B10" s="305"/>
      <c r="C10" s="65"/>
      <c r="D10" s="65"/>
      <c r="E10" s="65"/>
      <c r="F10" s="65"/>
    </row>
    <row r="11" spans="1:6" ht="15.75" thickBot="1" x14ac:dyDescent="0.3">
      <c r="A11" s="306" t="s">
        <v>399</v>
      </c>
      <c r="B11" s="307">
        <v>253364</v>
      </c>
      <c r="C11" s="65"/>
      <c r="D11" s="65"/>
      <c r="E11" s="65"/>
      <c r="F11" s="65"/>
    </row>
    <row r="12" spans="1:6" ht="15.75" thickBot="1" x14ac:dyDescent="0.3">
      <c r="A12" s="304" t="s">
        <v>326</v>
      </c>
      <c r="B12" s="308">
        <f>SUM(B11)</f>
        <v>253364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396</v>
      </c>
      <c r="F13" s="65"/>
    </row>
    <row r="14" spans="1:6" x14ac:dyDescent="0.25">
      <c r="A14" s="65"/>
      <c r="B14" s="65"/>
      <c r="C14" s="65"/>
      <c r="D14" s="65"/>
      <c r="E14" s="309">
        <v>1191750</v>
      </c>
      <c r="F14" s="65"/>
    </row>
    <row r="15" spans="1:6" x14ac:dyDescent="0.25">
      <c r="C15" s="65"/>
      <c r="D15" s="65"/>
      <c r="E15" s="65"/>
      <c r="F15" s="65"/>
    </row>
    <row r="16" spans="1:6" x14ac:dyDescent="0.25">
      <c r="C16" s="65"/>
      <c r="D16" s="65"/>
      <c r="E16" s="65"/>
      <c r="F16" s="65"/>
    </row>
    <row r="17" spans="2:2" x14ac:dyDescent="0.25">
      <c r="B17" s="35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F14"/>
  <sheetViews>
    <sheetView workbookViewId="0">
      <selection activeCell="J22" sqref="J2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340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322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323</v>
      </c>
      <c r="B5" s="305" t="s">
        <v>324</v>
      </c>
      <c r="C5" s="65"/>
      <c r="D5" s="65"/>
      <c r="E5" s="116" t="s">
        <v>136</v>
      </c>
      <c r="F5" s="65"/>
    </row>
    <row r="6" spans="1:6" ht="15.75" thickBot="1" x14ac:dyDescent="0.3">
      <c r="A6" s="306" t="s">
        <v>325</v>
      </c>
      <c r="B6" s="307">
        <v>1587402</v>
      </c>
      <c r="C6" s="65"/>
      <c r="D6" s="65"/>
      <c r="E6" s="309">
        <f>SUM(B7,B12)</f>
        <v>2016000</v>
      </c>
      <c r="F6" s="65"/>
    </row>
    <row r="7" spans="1:6" ht="15.75" thickBot="1" x14ac:dyDescent="0.3">
      <c r="A7" s="304" t="s">
        <v>326</v>
      </c>
      <c r="B7" s="308">
        <f>SUM(B6)</f>
        <v>1587402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329</v>
      </c>
      <c r="B10" s="305"/>
      <c r="C10" s="65"/>
      <c r="D10" s="65"/>
      <c r="E10" s="65"/>
      <c r="F10" s="65"/>
    </row>
    <row r="11" spans="1:6" ht="15.75" thickBot="1" x14ac:dyDescent="0.3">
      <c r="A11" s="306" t="s">
        <v>330</v>
      </c>
      <c r="B11" s="307">
        <v>428598</v>
      </c>
      <c r="C11" s="65"/>
      <c r="D11" s="65"/>
      <c r="E11" s="65"/>
      <c r="F11" s="65"/>
    </row>
    <row r="12" spans="1:6" ht="15.75" thickBot="1" x14ac:dyDescent="0.3">
      <c r="A12" s="304" t="s">
        <v>326</v>
      </c>
      <c r="B12" s="308">
        <f>SUM(B11)</f>
        <v>428598</v>
      </c>
    </row>
    <row r="13" spans="1:6" x14ac:dyDescent="0.25">
      <c r="E13" s="116" t="s">
        <v>396</v>
      </c>
    </row>
    <row r="14" spans="1:6" x14ac:dyDescent="0.25">
      <c r="E14" s="309">
        <v>2016000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56"/>
  <sheetViews>
    <sheetView workbookViewId="0">
      <selection activeCell="G47" sqref="G47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65" t="s">
        <v>341</v>
      </c>
    </row>
    <row r="5" spans="1:13" ht="15" customHeight="1" x14ac:dyDescent="0.25">
      <c r="A5" s="714" t="s">
        <v>331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275</v>
      </c>
      <c r="B7" s="717" t="s">
        <v>276</v>
      </c>
      <c r="C7" s="719"/>
      <c r="D7" s="720"/>
      <c r="E7" s="721" t="s">
        <v>278</v>
      </c>
      <c r="F7" s="717" t="s">
        <v>279</v>
      </c>
      <c r="G7" s="715" t="s">
        <v>280</v>
      </c>
      <c r="H7" s="716"/>
      <c r="I7" s="717" t="s">
        <v>281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332</v>
      </c>
      <c r="D8" s="238" t="s">
        <v>319</v>
      </c>
      <c r="E8" s="722"/>
      <c r="F8" s="718"/>
      <c r="G8" s="239" t="s">
        <v>282</v>
      </c>
      <c r="H8" s="240" t="s">
        <v>283</v>
      </c>
      <c r="I8" s="723"/>
      <c r="J8" s="723"/>
      <c r="K8" s="236"/>
    </row>
    <row r="9" spans="1:13" ht="15.75" thickBot="1" x14ac:dyDescent="0.3">
      <c r="A9" s="447" t="s">
        <v>284</v>
      </c>
      <c r="B9" s="448"/>
      <c r="C9" s="404">
        <v>0</v>
      </c>
      <c r="D9" s="449">
        <v>0</v>
      </c>
      <c r="E9" s="450">
        <v>0</v>
      </c>
      <c r="F9" s="405">
        <f t="shared" ref="F9" si="0">SUM(C9:E9)</f>
        <v>0</v>
      </c>
      <c r="G9" s="451">
        <v>0</v>
      </c>
      <c r="H9" s="452">
        <v>0</v>
      </c>
      <c r="I9" s="405">
        <f t="shared" ref="I9" si="1">SUM(G9:H9)</f>
        <v>0</v>
      </c>
      <c r="J9" s="405">
        <f t="shared" ref="J9:J10" si="2">F9+I9</f>
        <v>0</v>
      </c>
      <c r="K9" s="250"/>
    </row>
    <row r="10" spans="1:13" ht="16.5" thickBot="1" x14ac:dyDescent="0.3">
      <c r="A10" s="443"/>
      <c r="B10" s="261" t="s">
        <v>13</v>
      </c>
      <c r="C10" s="444">
        <f t="shared" ref="C10:I10" si="3">SUM(C9:C9)</f>
        <v>0</v>
      </c>
      <c r="D10" s="445">
        <f t="shared" si="3"/>
        <v>0</v>
      </c>
      <c r="E10" s="442">
        <f t="shared" si="3"/>
        <v>0</v>
      </c>
      <c r="F10" s="442">
        <f t="shared" si="3"/>
        <v>0</v>
      </c>
      <c r="G10" s="446">
        <f t="shared" si="3"/>
        <v>0</v>
      </c>
      <c r="H10" s="446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291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26.25" thickBot="1" x14ac:dyDescent="0.3">
      <c r="C16" s="269" t="s">
        <v>292</v>
      </c>
      <c r="D16" s="269" t="s">
        <v>384</v>
      </c>
      <c r="E16" s="270" t="s">
        <v>6</v>
      </c>
      <c r="F16" s="270" t="s">
        <v>293</v>
      </c>
      <c r="G16" s="270" t="s">
        <v>294</v>
      </c>
      <c r="H16" s="270" t="s">
        <v>295</v>
      </c>
      <c r="I16" s="271" t="s">
        <v>296</v>
      </c>
      <c r="J16" s="271" t="s">
        <v>299</v>
      </c>
    </row>
    <row r="17" spans="3:10" ht="15.75" thickBot="1" x14ac:dyDescent="0.3">
      <c r="C17" s="272">
        <f>C10*12</f>
        <v>0</v>
      </c>
      <c r="D17" s="273"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480000</v>
      </c>
      <c r="J17" s="276">
        <f>SUM(C17:I17)</f>
        <v>480000</v>
      </c>
    </row>
    <row r="18" spans="3:10" ht="15.75" thickBot="1" x14ac:dyDescent="0.3"/>
    <row r="19" spans="3:10" ht="15.75" thickBot="1" x14ac:dyDescent="0.3">
      <c r="C19" s="277" t="s">
        <v>300</v>
      </c>
      <c r="D19" s="268" t="s">
        <v>301</v>
      </c>
      <c r="E19" s="268" t="s">
        <v>333</v>
      </c>
      <c r="F19" s="278" t="s">
        <v>303</v>
      </c>
      <c r="G19" s="279"/>
      <c r="H19" s="280" t="s">
        <v>304</v>
      </c>
      <c r="J19" s="328" t="s">
        <v>355</v>
      </c>
    </row>
    <row r="20" spans="3:10" ht="15.75" thickBot="1" x14ac:dyDescent="0.3">
      <c r="C20" s="281">
        <f>J17</f>
        <v>480000</v>
      </c>
      <c r="D20" s="282">
        <f>C20*0.195</f>
        <v>93600</v>
      </c>
      <c r="E20" s="283">
        <v>0</v>
      </c>
      <c r="F20" s="283">
        <v>0</v>
      </c>
      <c r="G20" s="284"/>
      <c r="H20" s="276">
        <f>SUM(C20:F20)</f>
        <v>573600</v>
      </c>
      <c r="J20" s="329">
        <f>H20+D25+G25</f>
        <v>573600</v>
      </c>
    </row>
    <row r="22" spans="3:10" ht="15.75" thickBot="1" x14ac:dyDescent="0.3"/>
    <row r="23" spans="3:10" ht="15.75" thickBot="1" x14ac:dyDescent="0.3">
      <c r="C23" s="287" t="s">
        <v>274</v>
      </c>
      <c r="D23" s="288" t="s">
        <v>305</v>
      </c>
      <c r="E23" s="288" t="s">
        <v>306</v>
      </c>
      <c r="F23" s="288" t="s">
        <v>307</v>
      </c>
      <c r="G23" s="289" t="s">
        <v>308</v>
      </c>
      <c r="H23" s="286" t="s">
        <v>309</v>
      </c>
      <c r="I23" s="286" t="s">
        <v>310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322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136</v>
      </c>
      <c r="H31" s="235"/>
      <c r="I31" s="24"/>
    </row>
    <row r="32" spans="3:10" ht="15.75" thickBot="1" x14ac:dyDescent="0.3">
      <c r="C32" s="304" t="s">
        <v>342</v>
      </c>
      <c r="D32" s="305" t="s">
        <v>324</v>
      </c>
      <c r="E32" s="65"/>
      <c r="F32" s="65"/>
      <c r="G32" s="309">
        <f>SUM(D34,D41,D46,D51,D56)</f>
        <v>1882125</v>
      </c>
      <c r="H32" s="299"/>
      <c r="I32" s="302"/>
    </row>
    <row r="33" spans="3:9" ht="15.75" thickBot="1" x14ac:dyDescent="0.3">
      <c r="C33" s="306" t="s">
        <v>338</v>
      </c>
      <c r="D33" s="307">
        <v>900000</v>
      </c>
      <c r="E33" s="65"/>
      <c r="F33" s="65"/>
      <c r="G33" s="65"/>
      <c r="H33" s="299"/>
      <c r="I33" s="302"/>
    </row>
    <row r="34" spans="3:9" ht="15.75" thickBot="1" x14ac:dyDescent="0.3">
      <c r="C34" s="304" t="s">
        <v>326</v>
      </c>
      <c r="D34" s="308">
        <f>SUM(D33)</f>
        <v>900000</v>
      </c>
      <c r="E34" s="65"/>
      <c r="F34" s="65"/>
      <c r="G34" s="335" t="s">
        <v>356</v>
      </c>
      <c r="H34" s="299"/>
      <c r="I34" s="302"/>
    </row>
    <row r="35" spans="3:9" x14ac:dyDescent="0.25">
      <c r="C35" s="65"/>
      <c r="D35" s="65"/>
      <c r="E35" s="65"/>
      <c r="F35" s="65"/>
      <c r="G35" s="65"/>
      <c r="H35" s="299"/>
      <c r="I35" s="302"/>
    </row>
    <row r="36" spans="3:9" ht="15.75" thickBot="1" x14ac:dyDescent="0.3">
      <c r="C36" s="65"/>
      <c r="D36" s="65"/>
      <c r="E36" s="65"/>
      <c r="F36" s="65"/>
      <c r="G36" s="65"/>
      <c r="H36" s="299"/>
      <c r="I36" s="302"/>
    </row>
    <row r="37" spans="3:9" ht="15.75" thickBot="1" x14ac:dyDescent="0.3">
      <c r="C37" s="304" t="s">
        <v>346</v>
      </c>
      <c r="D37" s="305" t="s">
        <v>324</v>
      </c>
      <c r="E37" s="65"/>
      <c r="F37" s="65"/>
      <c r="G37" s="116" t="s">
        <v>396</v>
      </c>
      <c r="H37" s="116"/>
      <c r="I37" s="301"/>
    </row>
    <row r="38" spans="3:9" x14ac:dyDescent="0.25">
      <c r="C38" s="315" t="s">
        <v>347</v>
      </c>
      <c r="D38" s="316">
        <v>20000</v>
      </c>
      <c r="E38" s="65"/>
      <c r="F38" s="326"/>
      <c r="G38" s="309">
        <v>2653700</v>
      </c>
      <c r="H38" s="309"/>
      <c r="I38" s="301"/>
    </row>
    <row r="39" spans="3:9" x14ac:dyDescent="0.25">
      <c r="C39" s="317" t="s">
        <v>348</v>
      </c>
      <c r="D39" s="318">
        <v>5000</v>
      </c>
      <c r="E39" s="65"/>
      <c r="F39" s="65"/>
      <c r="G39" s="65"/>
    </row>
    <row r="40" spans="3:9" ht="15.75" thickBot="1" x14ac:dyDescent="0.3">
      <c r="C40" s="306" t="s">
        <v>401</v>
      </c>
      <c r="D40" s="307">
        <v>50000</v>
      </c>
      <c r="E40" s="65"/>
      <c r="F40" s="65"/>
      <c r="G40" s="65"/>
    </row>
    <row r="41" spans="3:9" ht="15.75" thickBot="1" x14ac:dyDescent="0.3">
      <c r="C41" s="304" t="s">
        <v>326</v>
      </c>
      <c r="D41" s="308">
        <f>SUM(D38:D40)</f>
        <v>75000</v>
      </c>
      <c r="E41" s="65"/>
      <c r="F41" s="65"/>
      <c r="G41" s="65"/>
    </row>
    <row r="42" spans="3:9" x14ac:dyDescent="0.25">
      <c r="C42" s="496"/>
      <c r="D42" s="496"/>
      <c r="E42" s="65"/>
      <c r="F42" s="65"/>
      <c r="G42" s="65"/>
    </row>
    <row r="43" spans="3:9" ht="15.75" thickBot="1" x14ac:dyDescent="0.3">
      <c r="C43" s="475"/>
      <c r="D43" s="476"/>
      <c r="E43" s="65"/>
      <c r="F43" s="65"/>
      <c r="G43" s="65"/>
    </row>
    <row r="44" spans="3:9" ht="15.75" thickBot="1" x14ac:dyDescent="0.3">
      <c r="C44" s="304" t="s">
        <v>468</v>
      </c>
      <c r="D44" s="305" t="s">
        <v>324</v>
      </c>
      <c r="E44" s="65"/>
      <c r="F44" s="65"/>
      <c r="G44" s="65"/>
    </row>
    <row r="45" spans="3:9" ht="15.75" thickBot="1" x14ac:dyDescent="0.3">
      <c r="C45" s="306" t="s">
        <v>405</v>
      </c>
      <c r="D45" s="307">
        <v>150000</v>
      </c>
      <c r="E45" s="65"/>
      <c r="F45" s="65"/>
      <c r="G45" s="65"/>
    </row>
    <row r="46" spans="3:9" ht="15.75" thickBot="1" x14ac:dyDescent="0.3">
      <c r="C46" s="304" t="s">
        <v>326</v>
      </c>
      <c r="D46" s="308">
        <f>SUM(D45)</f>
        <v>150000</v>
      </c>
      <c r="E46" s="65"/>
      <c r="F46" s="65"/>
      <c r="G46" s="65"/>
    </row>
    <row r="47" spans="3:9" x14ac:dyDescent="0.25">
      <c r="E47" s="65"/>
      <c r="F47" s="65"/>
      <c r="G47" s="65"/>
    </row>
    <row r="48" spans="3:9" ht="15.75" thickBot="1" x14ac:dyDescent="0.3">
      <c r="E48" s="65"/>
      <c r="F48" s="65"/>
      <c r="G48" s="65"/>
    </row>
    <row r="49" spans="3:7" ht="15.75" thickBot="1" x14ac:dyDescent="0.3">
      <c r="C49" s="304" t="s">
        <v>327</v>
      </c>
      <c r="D49" s="305" t="s">
        <v>324</v>
      </c>
      <c r="E49" s="65"/>
      <c r="F49" s="65"/>
      <c r="G49" s="65"/>
    </row>
    <row r="50" spans="3:7" ht="15.75" thickBot="1" x14ac:dyDescent="0.3">
      <c r="C50" s="306" t="s">
        <v>328</v>
      </c>
      <c r="D50" s="307">
        <v>450000</v>
      </c>
    </row>
    <row r="51" spans="3:7" ht="15.75" thickBot="1" x14ac:dyDescent="0.3">
      <c r="C51" s="304" t="s">
        <v>326</v>
      </c>
      <c r="D51" s="308">
        <f>SUM(D50)</f>
        <v>450000</v>
      </c>
    </row>
    <row r="53" spans="3:7" ht="15.75" thickBot="1" x14ac:dyDescent="0.3"/>
    <row r="54" spans="3:7" ht="15.75" thickBot="1" x14ac:dyDescent="0.3">
      <c r="C54" s="304" t="s">
        <v>329</v>
      </c>
      <c r="D54" s="305"/>
    </row>
    <row r="55" spans="3:7" ht="15.75" thickBot="1" x14ac:dyDescent="0.3">
      <c r="C55" s="306" t="s">
        <v>330</v>
      </c>
      <c r="D55" s="307">
        <v>307125</v>
      </c>
    </row>
    <row r="56" spans="3:7" ht="15.75" thickBot="1" x14ac:dyDescent="0.3">
      <c r="C56" s="304" t="s">
        <v>326</v>
      </c>
      <c r="D56" s="308">
        <f>SUM(D55)</f>
        <v>307125</v>
      </c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57"/>
  <sheetViews>
    <sheetView workbookViewId="0">
      <selection activeCell="C22" sqref="C22:D24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4.425781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9" x14ac:dyDescent="0.25">
      <c r="A1" s="215" t="s">
        <v>357</v>
      </c>
    </row>
    <row r="2" spans="1:9" ht="16.5" customHeight="1" x14ac:dyDescent="0.25"/>
    <row r="3" spans="1:9" ht="15.75" x14ac:dyDescent="0.25">
      <c r="C3" s="6" t="s">
        <v>322</v>
      </c>
      <c r="D3" s="65"/>
      <c r="E3" s="65"/>
      <c r="F3" s="65"/>
      <c r="G3" s="65"/>
      <c r="H3" s="235"/>
      <c r="I3" s="24"/>
    </row>
    <row r="4" spans="1:9" ht="15.75" thickBot="1" x14ac:dyDescent="0.3">
      <c r="C4" s="65"/>
      <c r="D4" s="65"/>
      <c r="E4" s="65"/>
      <c r="F4" s="65"/>
      <c r="G4" s="65"/>
      <c r="H4" s="299"/>
      <c r="I4" s="302"/>
    </row>
    <row r="5" spans="1:9" ht="15.75" thickBot="1" x14ac:dyDescent="0.3">
      <c r="C5" s="304" t="s">
        <v>346</v>
      </c>
      <c r="D5" s="305" t="s">
        <v>324</v>
      </c>
      <c r="E5" s="65"/>
      <c r="F5" s="65"/>
      <c r="G5" s="116" t="s">
        <v>136</v>
      </c>
      <c r="H5" s="299"/>
      <c r="I5" s="302"/>
    </row>
    <row r="6" spans="1:9" x14ac:dyDescent="0.25">
      <c r="C6" s="315" t="s">
        <v>347</v>
      </c>
      <c r="D6" s="316">
        <v>380000</v>
      </c>
      <c r="E6" s="65"/>
      <c r="F6" s="65"/>
      <c r="G6" s="309">
        <f>SUM(D9,D14,D19,D24)</f>
        <v>1592580</v>
      </c>
      <c r="H6" s="299"/>
      <c r="I6" s="302"/>
    </row>
    <row r="7" spans="1:9" x14ac:dyDescent="0.25">
      <c r="C7" s="317" t="s">
        <v>348</v>
      </c>
      <c r="D7" s="318">
        <v>189000</v>
      </c>
      <c r="E7" s="65"/>
      <c r="F7" s="65"/>
      <c r="G7" s="65"/>
      <c r="H7" s="299"/>
      <c r="I7" s="302"/>
    </row>
    <row r="8" spans="1:9" ht="15.75" thickBot="1" x14ac:dyDescent="0.3">
      <c r="C8" s="306" t="s">
        <v>401</v>
      </c>
      <c r="D8" s="307">
        <v>470000</v>
      </c>
      <c r="E8" s="65"/>
      <c r="F8" s="65"/>
      <c r="G8" s="330" t="s">
        <v>356</v>
      </c>
      <c r="H8" s="299"/>
      <c r="I8" s="302"/>
    </row>
    <row r="9" spans="1:9" ht="15.75" thickBot="1" x14ac:dyDescent="0.3">
      <c r="C9" s="304" t="s">
        <v>326</v>
      </c>
      <c r="D9" s="308">
        <f>SUM(D6:D8)</f>
        <v>1039000</v>
      </c>
      <c r="E9" s="65"/>
      <c r="F9" s="65"/>
      <c r="G9" s="326">
        <v>0</v>
      </c>
      <c r="H9" s="299"/>
      <c r="I9" s="302"/>
    </row>
    <row r="10" spans="1:9" x14ac:dyDescent="0.25">
      <c r="C10" s="65"/>
      <c r="D10" s="65"/>
      <c r="E10" s="65"/>
      <c r="F10" s="65"/>
      <c r="G10" s="65"/>
      <c r="H10" s="299"/>
      <c r="I10" s="301"/>
    </row>
    <row r="11" spans="1:9" ht="15.75" thickBot="1" x14ac:dyDescent="0.3">
      <c r="C11" s="65"/>
      <c r="D11" s="65"/>
      <c r="E11" s="65"/>
      <c r="F11" s="65"/>
      <c r="G11" s="65"/>
      <c r="H11" s="299"/>
      <c r="I11" s="301"/>
    </row>
    <row r="12" spans="1:9" ht="15.75" thickBot="1" x14ac:dyDescent="0.3">
      <c r="C12" s="304" t="s">
        <v>349</v>
      </c>
      <c r="D12" s="305" t="s">
        <v>324</v>
      </c>
      <c r="E12" s="65"/>
      <c r="F12" s="65"/>
      <c r="G12" s="65"/>
      <c r="H12" s="299"/>
      <c r="I12" s="301"/>
    </row>
    <row r="13" spans="1:9" ht="15.75" thickBot="1" x14ac:dyDescent="0.3">
      <c r="C13" s="315" t="s">
        <v>349</v>
      </c>
      <c r="D13" s="316">
        <v>130000</v>
      </c>
      <c r="E13" s="65"/>
      <c r="F13" s="65"/>
      <c r="G13" s="65"/>
      <c r="H13" s="299"/>
      <c r="I13" s="301"/>
    </row>
    <row r="14" spans="1:9" ht="15.75" thickBot="1" x14ac:dyDescent="0.3">
      <c r="C14" s="304" t="s">
        <v>326</v>
      </c>
      <c r="D14" s="308">
        <f>SUM(D13:D13)</f>
        <v>130000</v>
      </c>
      <c r="E14" s="65"/>
      <c r="F14" s="65"/>
      <c r="G14" s="65"/>
      <c r="H14" s="299"/>
      <c r="I14" s="301"/>
    </row>
    <row r="15" spans="1:9" x14ac:dyDescent="0.25">
      <c r="C15" s="65"/>
      <c r="D15" s="65"/>
      <c r="E15" s="65"/>
      <c r="F15" s="65"/>
      <c r="G15" s="65"/>
      <c r="H15" s="299"/>
      <c r="I15" s="301"/>
    </row>
    <row r="16" spans="1:9" ht="15.75" thickBot="1" x14ac:dyDescent="0.3">
      <c r="C16" s="65"/>
      <c r="D16" s="65"/>
      <c r="E16" s="65"/>
      <c r="F16" s="65"/>
      <c r="G16" s="65"/>
    </row>
    <row r="17" spans="3:7" ht="15.75" thickBot="1" x14ac:dyDescent="0.3">
      <c r="C17" s="304" t="s">
        <v>327</v>
      </c>
      <c r="D17" s="305" t="s">
        <v>324</v>
      </c>
      <c r="E17" s="65"/>
      <c r="F17" s="65"/>
      <c r="G17" s="65"/>
    </row>
    <row r="18" spans="3:7" ht="15.75" thickBot="1" x14ac:dyDescent="0.3">
      <c r="C18" s="319" t="s">
        <v>350</v>
      </c>
      <c r="D18" s="320">
        <v>85000</v>
      </c>
      <c r="E18" s="65"/>
      <c r="F18" s="65"/>
      <c r="G18" s="65"/>
    </row>
    <row r="19" spans="3:7" ht="15.75" thickBot="1" x14ac:dyDescent="0.3">
      <c r="C19" s="304" t="s">
        <v>326</v>
      </c>
      <c r="D19" s="308">
        <f>SUM(D18:D18)</f>
        <v>85000</v>
      </c>
      <c r="E19" s="65"/>
      <c r="F19" s="65"/>
      <c r="G19" s="65"/>
    </row>
    <row r="20" spans="3:7" x14ac:dyDescent="0.25">
      <c r="C20" s="65"/>
      <c r="D20" s="65"/>
      <c r="E20" s="65"/>
      <c r="F20" s="65"/>
      <c r="G20" s="65"/>
    </row>
    <row r="21" spans="3:7" ht="15.75" thickBot="1" x14ac:dyDescent="0.3">
      <c r="C21" s="65"/>
      <c r="D21" s="65"/>
      <c r="E21" s="65"/>
      <c r="F21" s="65"/>
      <c r="G21" s="65"/>
    </row>
    <row r="22" spans="3:7" ht="15.75" thickBot="1" x14ac:dyDescent="0.3">
      <c r="C22" s="304" t="s">
        <v>329</v>
      </c>
      <c r="D22" s="305"/>
      <c r="E22" s="65"/>
      <c r="F22" s="65"/>
      <c r="G22" s="65"/>
    </row>
    <row r="23" spans="3:7" ht="15.75" thickBot="1" x14ac:dyDescent="0.3">
      <c r="C23" s="306" t="s">
        <v>330</v>
      </c>
      <c r="D23" s="307">
        <v>338580</v>
      </c>
      <c r="E23" s="65"/>
      <c r="F23" s="65"/>
      <c r="G23" s="65"/>
    </row>
    <row r="24" spans="3:7" ht="15.75" thickBot="1" x14ac:dyDescent="0.3">
      <c r="C24" s="304" t="s">
        <v>326</v>
      </c>
      <c r="D24" s="308">
        <f>SUM(D23)</f>
        <v>338580</v>
      </c>
      <c r="E24" s="65"/>
      <c r="F24" s="65"/>
      <c r="G24" s="65"/>
    </row>
    <row r="25" spans="3:7" x14ac:dyDescent="0.25">
      <c r="E25" s="65"/>
      <c r="F25" s="65"/>
      <c r="G25" s="65"/>
    </row>
    <row r="26" spans="3:7" x14ac:dyDescent="0.25">
      <c r="E26" s="65"/>
      <c r="F26" s="65"/>
      <c r="G26" s="65"/>
    </row>
    <row r="27" spans="3:7" x14ac:dyDescent="0.25">
      <c r="E27" s="65"/>
      <c r="F27" s="65"/>
      <c r="G27" s="65"/>
    </row>
    <row r="28" spans="3:7" x14ac:dyDescent="0.25">
      <c r="E28" s="65"/>
      <c r="F28" s="65"/>
      <c r="G28" s="65"/>
    </row>
    <row r="29" spans="3:7" x14ac:dyDescent="0.25">
      <c r="E29" s="65"/>
      <c r="F29" s="65"/>
      <c r="G29" s="65"/>
    </row>
    <row r="30" spans="3:7" x14ac:dyDescent="0.25">
      <c r="E30" s="65"/>
      <c r="F30" s="65"/>
      <c r="G30" s="65"/>
    </row>
    <row r="31" spans="3:7" x14ac:dyDescent="0.25">
      <c r="E31" s="65"/>
      <c r="F31" s="65"/>
      <c r="G31" s="65"/>
    </row>
    <row r="32" spans="3:7" x14ac:dyDescent="0.25">
      <c r="E32" s="65"/>
      <c r="F32" s="65"/>
      <c r="G32" s="65"/>
    </row>
    <row r="33" spans="5:7" x14ac:dyDescent="0.25">
      <c r="E33" s="65"/>
      <c r="F33" s="65"/>
      <c r="G33" s="65"/>
    </row>
    <row r="34" spans="5:7" x14ac:dyDescent="0.25">
      <c r="E34" s="65"/>
      <c r="F34" s="65"/>
      <c r="G34" s="65"/>
    </row>
    <row r="35" spans="5:7" x14ac:dyDescent="0.25">
      <c r="E35" s="65"/>
      <c r="F35" s="65"/>
      <c r="G35" s="65"/>
    </row>
    <row r="37" spans="5:7" x14ac:dyDescent="0.25">
      <c r="E37" s="65"/>
      <c r="F37" s="65"/>
      <c r="G37" s="65"/>
    </row>
    <row r="38" spans="5:7" x14ac:dyDescent="0.25">
      <c r="E38" s="65"/>
      <c r="F38" s="65"/>
      <c r="G38" s="65"/>
    </row>
    <row r="39" spans="5:7" x14ac:dyDescent="0.25">
      <c r="E39" s="65"/>
      <c r="F39" s="65"/>
      <c r="G39" s="65"/>
    </row>
    <row r="40" spans="5:7" x14ac:dyDescent="0.25">
      <c r="E40" s="65"/>
      <c r="F40" s="65"/>
      <c r="G40" s="65"/>
    </row>
    <row r="41" spans="5:7" x14ac:dyDescent="0.25">
      <c r="E41" s="65"/>
      <c r="F41" s="65"/>
      <c r="G41" s="65"/>
    </row>
    <row r="42" spans="5:7" x14ac:dyDescent="0.25">
      <c r="E42" s="65"/>
      <c r="F42" s="65"/>
      <c r="G42" s="65"/>
    </row>
    <row r="43" spans="5:7" x14ac:dyDescent="0.25">
      <c r="E43" s="65"/>
      <c r="F43" s="65"/>
      <c r="G43" s="65"/>
    </row>
    <row r="44" spans="5:7" x14ac:dyDescent="0.25">
      <c r="E44" s="65"/>
      <c r="F44" s="65"/>
      <c r="G44" s="65"/>
    </row>
    <row r="45" spans="5:7" x14ac:dyDescent="0.25">
      <c r="E45" s="65"/>
      <c r="F45" s="65"/>
      <c r="G45" s="65"/>
    </row>
    <row r="46" spans="5:7" x14ac:dyDescent="0.25">
      <c r="E46" s="65"/>
      <c r="F46" s="65"/>
      <c r="G46" s="65"/>
    </row>
    <row r="47" spans="5:7" x14ac:dyDescent="0.25">
      <c r="E47" s="65"/>
      <c r="F47" s="65"/>
      <c r="G47" s="65"/>
    </row>
    <row r="48" spans="5:7" x14ac:dyDescent="0.25">
      <c r="E48" s="65"/>
      <c r="F48" s="65"/>
      <c r="G48" s="65"/>
    </row>
    <row r="49" spans="5:7" x14ac:dyDescent="0.25">
      <c r="E49" s="65"/>
      <c r="F49" s="65"/>
      <c r="G49" s="65"/>
    </row>
    <row r="50" spans="5:7" x14ac:dyDescent="0.25">
      <c r="E50" s="65"/>
      <c r="F50" s="65"/>
      <c r="G50" s="65"/>
    </row>
    <row r="51" spans="5:7" x14ac:dyDescent="0.25">
      <c r="E51" s="65"/>
      <c r="F51" s="65"/>
      <c r="G51" s="65"/>
    </row>
    <row r="52" spans="5:7" x14ac:dyDescent="0.25">
      <c r="E52" s="65"/>
      <c r="F52" s="65"/>
      <c r="G52" s="65"/>
    </row>
    <row r="53" spans="5:7" x14ac:dyDescent="0.25">
      <c r="E53" s="65"/>
      <c r="F53" s="65"/>
      <c r="G53" s="65"/>
    </row>
    <row r="54" spans="5:7" x14ac:dyDescent="0.25">
      <c r="E54" s="65"/>
      <c r="F54" s="65"/>
      <c r="G54" s="65"/>
    </row>
    <row r="55" spans="5:7" x14ac:dyDescent="0.25">
      <c r="E55" s="65"/>
      <c r="F55" s="65"/>
      <c r="G55" s="65"/>
    </row>
    <row r="56" spans="5:7" x14ac:dyDescent="0.25">
      <c r="E56" s="65"/>
      <c r="F56" s="65"/>
      <c r="G56" s="65"/>
    </row>
    <row r="57" spans="5:7" ht="48.75" customHeigh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M61"/>
  <sheetViews>
    <sheetView workbookViewId="0">
      <selection activeCell="C39" sqref="C39:D42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360</v>
      </c>
    </row>
    <row r="5" spans="1:13" ht="15" customHeight="1" x14ac:dyDescent="0.25">
      <c r="A5" s="714" t="s">
        <v>331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275</v>
      </c>
      <c r="B7" s="717" t="s">
        <v>276</v>
      </c>
      <c r="C7" s="719"/>
      <c r="D7" s="720"/>
      <c r="E7" s="721" t="s">
        <v>278</v>
      </c>
      <c r="F7" s="717" t="s">
        <v>279</v>
      </c>
      <c r="G7" s="715" t="s">
        <v>280</v>
      </c>
      <c r="H7" s="716"/>
      <c r="I7" s="717" t="s">
        <v>281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332</v>
      </c>
      <c r="D8" s="238" t="s">
        <v>361</v>
      </c>
      <c r="E8" s="722"/>
      <c r="F8" s="718"/>
      <c r="G8" s="239" t="s">
        <v>362</v>
      </c>
      <c r="H8" s="240" t="s">
        <v>283</v>
      </c>
      <c r="I8" s="723"/>
      <c r="J8" s="723"/>
      <c r="K8" s="236"/>
    </row>
    <row r="9" spans="1:13" ht="15.75" thickBot="1" x14ac:dyDescent="0.3">
      <c r="A9" s="241" t="s">
        <v>284</v>
      </c>
      <c r="B9" s="368">
        <v>0</v>
      </c>
      <c r="C9" s="398">
        <v>0</v>
      </c>
      <c r="D9" s="439">
        <v>0</v>
      </c>
      <c r="E9" s="399">
        <v>0</v>
      </c>
      <c r="F9" s="400">
        <v>0</v>
      </c>
      <c r="G9" s="401">
        <v>0</v>
      </c>
      <c r="H9" s="402">
        <v>0</v>
      </c>
      <c r="I9" s="403">
        <f t="shared" ref="I9" si="0">SUM(G9:H9)</f>
        <v>0</v>
      </c>
      <c r="J9" s="403">
        <f t="shared" ref="J9:J10" si="1">F9+I9</f>
        <v>0</v>
      </c>
      <c r="K9" s="250"/>
    </row>
    <row r="10" spans="1:13" ht="16.5" thickBot="1" x14ac:dyDescent="0.3">
      <c r="A10" s="260"/>
      <c r="B10" s="261" t="s">
        <v>13</v>
      </c>
      <c r="C10" s="404">
        <f t="shared" ref="C10:I10" si="2">SUM(C9:C9)</f>
        <v>0</v>
      </c>
      <c r="D10" s="440">
        <f t="shared" si="2"/>
        <v>0</v>
      </c>
      <c r="E10" s="405">
        <f t="shared" si="2"/>
        <v>0</v>
      </c>
      <c r="F10" s="405">
        <f t="shared" si="2"/>
        <v>0</v>
      </c>
      <c r="G10" s="441">
        <v>0</v>
      </c>
      <c r="H10" s="441">
        <f t="shared" si="2"/>
        <v>0</v>
      </c>
      <c r="I10" s="442">
        <f t="shared" si="2"/>
        <v>0</v>
      </c>
      <c r="J10" s="442">
        <f t="shared" si="1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291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292</v>
      </c>
      <c r="D16" s="269" t="s">
        <v>363</v>
      </c>
      <c r="E16" s="270" t="s">
        <v>364</v>
      </c>
      <c r="F16" s="270" t="s">
        <v>293</v>
      </c>
      <c r="G16" s="270" t="s">
        <v>294</v>
      </c>
      <c r="H16" s="270" t="s">
        <v>295</v>
      </c>
      <c r="I16" s="271" t="s">
        <v>296</v>
      </c>
      <c r="J16" s="271" t="s">
        <v>299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f>I10*12</f>
        <v>0</v>
      </c>
      <c r="F17" s="275">
        <v>0</v>
      </c>
      <c r="G17" s="272">
        <v>0</v>
      </c>
      <c r="H17" s="272">
        <v>0</v>
      </c>
      <c r="I17" s="275">
        <v>1512000</v>
      </c>
      <c r="J17" s="276">
        <f>SUM(C17:I17)</f>
        <v>1512000</v>
      </c>
    </row>
    <row r="18" spans="3:10" ht="15.75" thickBot="1" x14ac:dyDescent="0.3"/>
    <row r="19" spans="3:10" ht="15.75" thickBot="1" x14ac:dyDescent="0.3">
      <c r="C19" s="277" t="s">
        <v>300</v>
      </c>
      <c r="D19" s="268" t="s">
        <v>301</v>
      </c>
      <c r="E19" s="268" t="s">
        <v>333</v>
      </c>
      <c r="F19" s="278" t="s">
        <v>303</v>
      </c>
      <c r="G19" s="279" t="s">
        <v>469</v>
      </c>
      <c r="H19" s="280" t="s">
        <v>304</v>
      </c>
      <c r="J19" s="328" t="s">
        <v>355</v>
      </c>
    </row>
    <row r="20" spans="3:10" ht="15.75" thickBot="1" x14ac:dyDescent="0.3">
      <c r="C20" s="281">
        <f>J17</f>
        <v>1512000</v>
      </c>
      <c r="D20" s="282">
        <f>C20*0.195</f>
        <v>294840</v>
      </c>
      <c r="E20" s="283">
        <v>0</v>
      </c>
      <c r="F20" s="283">
        <v>0</v>
      </c>
      <c r="G20" s="284">
        <v>60000</v>
      </c>
      <c r="H20" s="276">
        <f>SUM(C20:G20)</f>
        <v>1866840</v>
      </c>
      <c r="J20" s="329">
        <f>H20+C14+D25+G25</f>
        <v>1866840</v>
      </c>
    </row>
    <row r="22" spans="3:10" ht="15.75" thickBot="1" x14ac:dyDescent="0.3"/>
    <row r="23" spans="3:10" ht="15.75" thickBot="1" x14ac:dyDescent="0.3">
      <c r="C23" s="287" t="s">
        <v>274</v>
      </c>
      <c r="D23" s="288" t="s">
        <v>305</v>
      </c>
      <c r="E23" s="288" t="s">
        <v>306</v>
      </c>
      <c r="F23" s="288" t="s">
        <v>307</v>
      </c>
      <c r="G23" s="289" t="s">
        <v>308</v>
      </c>
      <c r="H23" s="286" t="s">
        <v>309</v>
      </c>
      <c r="I23" s="286"/>
    </row>
    <row r="24" spans="3:10" ht="15.75" thickBot="1" x14ac:dyDescent="0.3">
      <c r="C24" s="290"/>
      <c r="D24" s="291">
        <v>0</v>
      </c>
      <c r="E24" s="291">
        <f t="shared" ref="E24" si="3">D24*1.19</f>
        <v>0</v>
      </c>
      <c r="F24" s="291">
        <f>E24*0.15</f>
        <v>0</v>
      </c>
      <c r="G24" s="292">
        <f t="shared" ref="G24" si="4">E24*0.14</f>
        <v>0</v>
      </c>
      <c r="H24" s="293">
        <f>D24+F24+G24</f>
        <v>0</v>
      </c>
      <c r="I24" s="24"/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/>
    </row>
    <row r="26" spans="3:10" x14ac:dyDescent="0.25">
      <c r="C26" s="285"/>
      <c r="D26" s="300"/>
      <c r="E26" s="300"/>
      <c r="F26" s="299"/>
      <c r="G26" s="299"/>
      <c r="H26" s="235"/>
      <c r="I26" s="294"/>
    </row>
    <row r="27" spans="3:10" x14ac:dyDescent="0.25">
      <c r="C27" s="285"/>
      <c r="D27" s="300"/>
      <c r="E27" s="300"/>
      <c r="F27" s="299"/>
      <c r="G27" s="299"/>
      <c r="H27" s="235"/>
      <c r="I27" s="295"/>
    </row>
    <row r="28" spans="3:10" x14ac:dyDescent="0.25">
      <c r="E28" s="300"/>
      <c r="F28" s="299"/>
      <c r="G28" s="299"/>
      <c r="I28" s="235"/>
    </row>
    <row r="29" spans="3:10" ht="15.75" x14ac:dyDescent="0.25">
      <c r="C29" s="6" t="s">
        <v>322</v>
      </c>
      <c r="D29" s="65"/>
      <c r="E29" s="65"/>
      <c r="F29" s="65"/>
      <c r="G29" s="65"/>
      <c r="H29" s="235"/>
      <c r="I29" s="24"/>
    </row>
    <row r="30" spans="3:10" x14ac:dyDescent="0.25">
      <c r="C30" s="65"/>
      <c r="D30" s="65"/>
      <c r="E30" s="65"/>
      <c r="F30" s="65"/>
      <c r="G30" s="65"/>
      <c r="H30" s="299"/>
      <c r="I30" s="302"/>
    </row>
    <row r="31" spans="3:10" ht="15.75" thickBot="1" x14ac:dyDescent="0.3">
      <c r="C31" s="65"/>
      <c r="D31" s="65"/>
      <c r="E31" s="65"/>
      <c r="F31" s="65"/>
      <c r="G31" s="116" t="s">
        <v>136</v>
      </c>
      <c r="H31" s="299"/>
      <c r="I31" s="302"/>
    </row>
    <row r="32" spans="3:10" ht="15.75" thickBot="1" x14ac:dyDescent="0.3">
      <c r="C32" s="304" t="s">
        <v>343</v>
      </c>
      <c r="D32" s="305" t="s">
        <v>324</v>
      </c>
      <c r="E32" s="65"/>
      <c r="F32" s="65"/>
      <c r="G32" s="309">
        <f>SUM(D36,D42,D47,D54,D59)</f>
        <v>598170</v>
      </c>
      <c r="H32" s="299"/>
      <c r="I32" s="302"/>
    </row>
    <row r="33" spans="3:9" x14ac:dyDescent="0.25">
      <c r="C33" s="315" t="s">
        <v>365</v>
      </c>
      <c r="D33" s="316">
        <v>90000</v>
      </c>
      <c r="E33" s="65"/>
      <c r="F33" s="65"/>
      <c r="G33" s="65"/>
      <c r="H33" s="299"/>
      <c r="I33" s="302"/>
    </row>
    <row r="34" spans="3:9" x14ac:dyDescent="0.25">
      <c r="C34" s="317" t="s">
        <v>366</v>
      </c>
      <c r="D34" s="318">
        <v>25000</v>
      </c>
      <c r="E34" s="65"/>
      <c r="F34" s="65"/>
      <c r="G34" s="335" t="s">
        <v>356</v>
      </c>
      <c r="H34" s="299"/>
      <c r="I34" s="302"/>
    </row>
    <row r="35" spans="3:9" ht="15.75" thickBot="1" x14ac:dyDescent="0.3">
      <c r="C35" s="306" t="s">
        <v>367</v>
      </c>
      <c r="D35" s="307">
        <v>25000</v>
      </c>
      <c r="E35" s="65"/>
      <c r="F35" s="65"/>
      <c r="G35" s="309">
        <v>0</v>
      </c>
      <c r="H35" s="299"/>
      <c r="I35" s="302"/>
    </row>
    <row r="36" spans="3:9" ht="15.75" thickBot="1" x14ac:dyDescent="0.3">
      <c r="C36" s="304" t="s">
        <v>326</v>
      </c>
      <c r="D36" s="308">
        <f>SUM(D33:D35)</f>
        <v>140000</v>
      </c>
      <c r="E36" s="65"/>
      <c r="F36" s="65"/>
      <c r="G36" s="65"/>
      <c r="H36" s="299"/>
      <c r="I36" s="302"/>
    </row>
    <row r="37" spans="3:9" x14ac:dyDescent="0.25">
      <c r="C37" s="65"/>
      <c r="D37" s="65"/>
      <c r="E37" s="65"/>
      <c r="F37" s="65"/>
      <c r="G37" s="65"/>
      <c r="H37" s="299"/>
      <c r="I37" s="301"/>
    </row>
    <row r="38" spans="3:9" ht="15.75" thickBot="1" x14ac:dyDescent="0.3">
      <c r="C38" s="65"/>
      <c r="D38" s="65"/>
      <c r="E38" s="65"/>
      <c r="F38" s="65"/>
      <c r="G38" s="65"/>
      <c r="H38" s="299"/>
      <c r="I38" s="301"/>
    </row>
    <row r="39" spans="3:9" ht="15.75" thickBot="1" x14ac:dyDescent="0.3">
      <c r="C39" s="304" t="s">
        <v>344</v>
      </c>
      <c r="D39" s="305" t="s">
        <v>324</v>
      </c>
      <c r="E39" s="65"/>
      <c r="F39" s="65"/>
      <c r="G39" s="65"/>
      <c r="H39" s="299"/>
      <c r="I39" s="301"/>
    </row>
    <row r="40" spans="3:9" x14ac:dyDescent="0.25">
      <c r="C40" s="333" t="s">
        <v>368</v>
      </c>
      <c r="D40" s="334">
        <v>0</v>
      </c>
      <c r="E40" s="65"/>
      <c r="F40" s="65"/>
      <c r="G40" s="65"/>
      <c r="H40" s="299"/>
      <c r="I40" s="301"/>
    </row>
    <row r="41" spans="3:9" ht="15.75" thickBot="1" x14ac:dyDescent="0.3">
      <c r="C41" s="319" t="s">
        <v>345</v>
      </c>
      <c r="D41" s="320">
        <v>96000</v>
      </c>
      <c r="E41" s="65"/>
      <c r="F41" s="65"/>
      <c r="G41" s="65"/>
      <c r="H41" s="299"/>
      <c r="I41" s="301"/>
    </row>
    <row r="42" spans="3:9" ht="15.75" thickBot="1" x14ac:dyDescent="0.3">
      <c r="C42" s="304" t="s">
        <v>279</v>
      </c>
      <c r="D42" s="308">
        <f>SUM(D40:D41)</f>
        <v>96000</v>
      </c>
      <c r="E42" s="65"/>
      <c r="F42" s="65"/>
      <c r="G42" s="65"/>
    </row>
    <row r="43" spans="3:9" x14ac:dyDescent="0.25">
      <c r="C43" s="65"/>
      <c r="D43" s="65"/>
      <c r="E43" s="65"/>
      <c r="F43" s="65"/>
      <c r="G43" s="65"/>
    </row>
    <row r="44" spans="3:9" ht="15.75" thickBot="1" x14ac:dyDescent="0.3">
      <c r="C44" s="65"/>
      <c r="D44" s="65"/>
      <c r="E44" s="65"/>
      <c r="F44" s="65"/>
      <c r="G44" s="65"/>
    </row>
    <row r="45" spans="3:9" ht="15.75" thickBot="1" x14ac:dyDescent="0.3">
      <c r="C45" s="304" t="s">
        <v>327</v>
      </c>
      <c r="D45" s="305" t="s">
        <v>324</v>
      </c>
      <c r="E45" s="65"/>
      <c r="F45" s="65"/>
      <c r="G45" s="65"/>
    </row>
    <row r="46" spans="3:9" ht="15.75" thickBot="1" x14ac:dyDescent="0.3">
      <c r="C46" s="317" t="s">
        <v>369</v>
      </c>
      <c r="D46" s="318">
        <v>140000</v>
      </c>
      <c r="E46" s="65"/>
      <c r="F46" s="65"/>
      <c r="G46" s="65"/>
    </row>
    <row r="47" spans="3:9" ht="15.75" thickBot="1" x14ac:dyDescent="0.3">
      <c r="C47" s="304" t="s">
        <v>326</v>
      </c>
      <c r="D47" s="308">
        <f>SUM(D46:D46)</f>
        <v>140000</v>
      </c>
      <c r="E47" s="65"/>
      <c r="F47" s="65"/>
      <c r="G47" s="65"/>
    </row>
    <row r="48" spans="3:9" x14ac:dyDescent="0.25">
      <c r="C48" s="65"/>
      <c r="D48" s="65"/>
      <c r="E48" s="65"/>
      <c r="F48" s="65"/>
      <c r="G48" s="65"/>
    </row>
    <row r="49" spans="3:7" ht="15.75" thickBot="1" x14ac:dyDescent="0.3">
      <c r="C49" s="65"/>
      <c r="D49" s="65"/>
      <c r="E49" s="65"/>
      <c r="F49" s="65"/>
      <c r="G49" s="65"/>
    </row>
    <row r="50" spans="3:7" ht="15.75" thickBot="1" x14ac:dyDescent="0.3">
      <c r="C50" s="304" t="s">
        <v>346</v>
      </c>
      <c r="D50" s="305" t="s">
        <v>324</v>
      </c>
      <c r="E50" s="65"/>
      <c r="F50" s="65"/>
      <c r="G50" s="65"/>
    </row>
    <row r="51" spans="3:7" x14ac:dyDescent="0.25">
      <c r="C51" s="315" t="s">
        <v>347</v>
      </c>
      <c r="D51" s="316">
        <v>30000</v>
      </c>
      <c r="E51" s="65"/>
      <c r="F51" s="65"/>
      <c r="G51" s="65"/>
    </row>
    <row r="52" spans="3:7" x14ac:dyDescent="0.25">
      <c r="C52" s="317" t="s">
        <v>348</v>
      </c>
      <c r="D52" s="318">
        <v>15000</v>
      </c>
      <c r="E52" s="65"/>
      <c r="F52" s="65"/>
      <c r="G52" s="65"/>
    </row>
    <row r="53" spans="3:7" ht="15.75" thickBot="1" x14ac:dyDescent="0.3">
      <c r="C53" s="306" t="s">
        <v>401</v>
      </c>
      <c r="D53" s="307">
        <v>50000</v>
      </c>
      <c r="E53" s="65"/>
      <c r="F53" s="65"/>
      <c r="G53" s="65"/>
    </row>
    <row r="54" spans="3:7" ht="15.75" thickBot="1" x14ac:dyDescent="0.3">
      <c r="C54" s="304" t="s">
        <v>326</v>
      </c>
      <c r="D54" s="308">
        <f>SUM(D51:D53)</f>
        <v>95000</v>
      </c>
      <c r="E54" s="65"/>
      <c r="F54" s="65"/>
      <c r="G54" s="65"/>
    </row>
    <row r="55" spans="3:7" x14ac:dyDescent="0.25">
      <c r="E55" s="65"/>
      <c r="F55" s="65"/>
      <c r="G55" s="65"/>
    </row>
    <row r="56" spans="3:7" ht="15.75" thickBot="1" x14ac:dyDescent="0.3">
      <c r="E56" s="65"/>
      <c r="F56" s="65"/>
      <c r="G56" s="65"/>
    </row>
    <row r="57" spans="3:7" ht="15.75" thickBot="1" x14ac:dyDescent="0.3">
      <c r="C57" s="304" t="s">
        <v>329</v>
      </c>
      <c r="D57" s="305"/>
      <c r="E57" s="65"/>
      <c r="F57" s="65"/>
      <c r="G57" s="65"/>
    </row>
    <row r="58" spans="3:7" ht="15.75" thickBot="1" x14ac:dyDescent="0.3">
      <c r="C58" s="306" t="s">
        <v>330</v>
      </c>
      <c r="D58" s="307">
        <v>127170</v>
      </c>
      <c r="E58" s="65"/>
      <c r="F58" s="65"/>
      <c r="G58" s="65"/>
    </row>
    <row r="59" spans="3:7" ht="15.75" thickBot="1" x14ac:dyDescent="0.3">
      <c r="C59" s="304" t="s">
        <v>326</v>
      </c>
      <c r="D59" s="308">
        <f>SUM(D58)</f>
        <v>127170</v>
      </c>
      <c r="E59" s="65"/>
      <c r="F59" s="65"/>
      <c r="G59" s="65"/>
    </row>
    <row r="60" spans="3:7" x14ac:dyDescent="0.25">
      <c r="E60" s="65"/>
      <c r="F60" s="65"/>
      <c r="G60" s="65"/>
    </row>
    <row r="61" spans="3:7" x14ac:dyDescent="0.25">
      <c r="E61" s="65"/>
      <c r="F61" s="65"/>
      <c r="G61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F18"/>
  <sheetViews>
    <sheetView workbookViewId="0">
      <selection activeCell="A2" sqref="A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478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322</v>
      </c>
      <c r="B3" s="65"/>
      <c r="C3" s="65"/>
      <c r="D3" s="65"/>
      <c r="E3" s="65"/>
      <c r="F3" s="65"/>
    </row>
    <row r="4" spans="1:6" ht="16.5" thickBot="1" x14ac:dyDescent="0.3">
      <c r="A4" s="6"/>
      <c r="B4" s="65"/>
      <c r="C4" s="65"/>
      <c r="D4" s="65"/>
      <c r="E4" s="65"/>
      <c r="F4" s="65"/>
    </row>
    <row r="5" spans="1:6" ht="15.75" thickBot="1" x14ac:dyDescent="0.3">
      <c r="A5" s="304" t="s">
        <v>342</v>
      </c>
      <c r="B5" s="305" t="s">
        <v>324</v>
      </c>
      <c r="C5" s="65"/>
      <c r="D5" s="65"/>
      <c r="E5" s="116" t="s">
        <v>136</v>
      </c>
      <c r="F5" s="65"/>
    </row>
    <row r="6" spans="1:6" ht="15.75" thickBot="1" x14ac:dyDescent="0.3">
      <c r="A6" s="306" t="s">
        <v>470</v>
      </c>
      <c r="B6" s="307">
        <v>30000</v>
      </c>
      <c r="C6" s="65"/>
      <c r="D6" s="65"/>
      <c r="E6" s="309">
        <f>SUM(B13,B18,B7)</f>
        <v>482600</v>
      </c>
      <c r="F6" s="65"/>
    </row>
    <row r="7" spans="1:6" ht="15.75" thickBot="1" x14ac:dyDescent="0.3">
      <c r="A7" s="304" t="s">
        <v>326</v>
      </c>
      <c r="B7" s="308">
        <f>SUM(B6)</f>
        <v>30000</v>
      </c>
      <c r="C7" s="65"/>
      <c r="D7" s="65"/>
      <c r="E7" s="309"/>
      <c r="F7" s="65"/>
    </row>
    <row r="8" spans="1:6" ht="15.75" x14ac:dyDescent="0.25">
      <c r="A8" s="6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323</v>
      </c>
      <c r="B10" s="305" t="s">
        <v>324</v>
      </c>
      <c r="C10" s="65"/>
      <c r="D10" s="65"/>
      <c r="E10" s="65"/>
      <c r="F10" s="65"/>
    </row>
    <row r="11" spans="1:6" x14ac:dyDescent="0.25">
      <c r="A11" s="315" t="s">
        <v>347</v>
      </c>
      <c r="B11" s="316">
        <v>230000</v>
      </c>
      <c r="C11" s="65"/>
      <c r="D11" s="65"/>
      <c r="E11" s="65"/>
      <c r="F11" s="65"/>
    </row>
    <row r="12" spans="1:6" ht="15.75" thickBot="1" x14ac:dyDescent="0.3">
      <c r="A12" s="319" t="s">
        <v>359</v>
      </c>
      <c r="B12" s="320">
        <v>120000</v>
      </c>
      <c r="C12" s="65"/>
      <c r="D12" s="65"/>
      <c r="E12" s="65"/>
      <c r="F12" s="65"/>
    </row>
    <row r="13" spans="1:6" ht="15.75" thickBot="1" x14ac:dyDescent="0.3">
      <c r="A13" s="304" t="s">
        <v>326</v>
      </c>
      <c r="B13" s="308">
        <f>SUM(B11:B12)</f>
        <v>350000</v>
      </c>
      <c r="E13" s="116" t="s">
        <v>396</v>
      </c>
    </row>
    <row r="14" spans="1:6" x14ac:dyDescent="0.25">
      <c r="A14" s="65"/>
      <c r="B14" s="65"/>
      <c r="E14" s="309">
        <v>0</v>
      </c>
    </row>
    <row r="15" spans="1:6" ht="15.75" thickBot="1" x14ac:dyDescent="0.3">
      <c r="A15" s="65"/>
      <c r="B15" s="65"/>
    </row>
    <row r="16" spans="1:6" ht="15.75" thickBot="1" x14ac:dyDescent="0.3">
      <c r="A16" s="304" t="s">
        <v>329</v>
      </c>
      <c r="B16" s="305"/>
    </row>
    <row r="17" spans="1:2" ht="15.75" thickBot="1" x14ac:dyDescent="0.3">
      <c r="A17" s="306" t="s">
        <v>330</v>
      </c>
      <c r="B17" s="307">
        <v>102600</v>
      </c>
    </row>
    <row r="18" spans="1:2" ht="15.75" thickBot="1" x14ac:dyDescent="0.3">
      <c r="A18" s="304" t="s">
        <v>326</v>
      </c>
      <c r="B18" s="308">
        <f>SUM(B17)</f>
        <v>102600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98"/>
  <sheetViews>
    <sheetView workbookViewId="0">
      <selection activeCell="I24" sqref="I24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 x14ac:dyDescent="0.25">
      <c r="A1" s="612" t="s">
        <v>519</v>
      </c>
      <c r="B1" s="610"/>
      <c r="C1" s="610"/>
      <c r="D1" s="610"/>
      <c r="E1" s="610"/>
      <c r="F1" s="610"/>
      <c r="G1" s="610"/>
      <c r="H1" s="610"/>
    </row>
    <row r="2" spans="1:9" x14ac:dyDescent="0.25">
      <c r="A2" s="65"/>
      <c r="B2" s="65"/>
      <c r="C2" s="65"/>
      <c r="D2" s="65"/>
      <c r="E2" s="65"/>
      <c r="F2" s="65"/>
      <c r="G2" s="65"/>
      <c r="H2" s="65"/>
    </row>
    <row r="3" spans="1:9" x14ac:dyDescent="0.25">
      <c r="A3" s="613" t="s">
        <v>490</v>
      </c>
      <c r="B3" s="610"/>
      <c r="C3" s="610"/>
      <c r="D3" s="610"/>
      <c r="E3" s="610"/>
      <c r="F3" s="610"/>
      <c r="G3" s="610"/>
      <c r="H3" s="610"/>
      <c r="I3" s="24"/>
    </row>
    <row r="4" spans="1:9" x14ac:dyDescent="0.25">
      <c r="A4" s="613" t="s">
        <v>426</v>
      </c>
      <c r="B4" s="610"/>
      <c r="C4" s="610"/>
      <c r="D4" s="610"/>
      <c r="E4" s="610"/>
      <c r="F4" s="610"/>
      <c r="G4" s="610"/>
      <c r="H4" s="610"/>
      <c r="I4" s="24"/>
    </row>
    <row r="5" spans="1:9" ht="15.75" thickBot="1" x14ac:dyDescent="0.3">
      <c r="A5" s="65"/>
      <c r="B5" s="68"/>
      <c r="C5" s="68"/>
      <c r="D5" s="64"/>
      <c r="E5" s="68"/>
      <c r="F5" s="68"/>
      <c r="H5" s="24" t="s">
        <v>82</v>
      </c>
      <c r="I5" s="24"/>
    </row>
    <row r="6" spans="1:9" x14ac:dyDescent="0.25">
      <c r="A6" s="542"/>
      <c r="B6" s="543"/>
      <c r="C6" s="619" t="s">
        <v>76</v>
      </c>
      <c r="D6" s="619"/>
      <c r="E6" s="619"/>
      <c r="F6" s="619"/>
      <c r="G6" s="544" t="s">
        <v>77</v>
      </c>
      <c r="H6" s="545" t="s">
        <v>78</v>
      </c>
    </row>
    <row r="7" spans="1:9" ht="15" customHeight="1" x14ac:dyDescent="0.25">
      <c r="A7" s="622">
        <v>1</v>
      </c>
      <c r="B7" s="620"/>
      <c r="C7" s="621" t="s">
        <v>143</v>
      </c>
      <c r="D7" s="621"/>
      <c r="E7" s="621"/>
      <c r="F7" s="621"/>
      <c r="G7" s="621" t="s">
        <v>263</v>
      </c>
      <c r="H7" s="611" t="s">
        <v>505</v>
      </c>
    </row>
    <row r="8" spans="1:9" x14ac:dyDescent="0.25">
      <c r="A8" s="623"/>
      <c r="B8" s="620"/>
      <c r="C8" s="621"/>
      <c r="D8" s="621"/>
      <c r="E8" s="621"/>
      <c r="F8" s="621"/>
      <c r="G8" s="621"/>
      <c r="H8" s="611"/>
    </row>
    <row r="9" spans="1:9" x14ac:dyDescent="0.25">
      <c r="A9" s="623"/>
      <c r="B9" s="620"/>
      <c r="C9" s="621"/>
      <c r="D9" s="621"/>
      <c r="E9" s="621"/>
      <c r="F9" s="621"/>
      <c r="G9" s="621"/>
      <c r="H9" s="611"/>
    </row>
    <row r="10" spans="1:9" s="17" customFormat="1" ht="15" customHeight="1" x14ac:dyDescent="0.2">
      <c r="A10" s="71">
        <v>2</v>
      </c>
      <c r="B10" s="501"/>
      <c r="C10" s="614" t="s">
        <v>200</v>
      </c>
      <c r="D10" s="614"/>
      <c r="E10" s="614"/>
      <c r="F10" s="614"/>
      <c r="G10" s="219">
        <f>SUM(G11:G19)</f>
        <v>63415</v>
      </c>
      <c r="H10" s="546">
        <f>SUM(H11:H19)</f>
        <v>63415</v>
      </c>
    </row>
    <row r="11" spans="1:9" ht="15" customHeight="1" x14ac:dyDescent="0.25">
      <c r="A11" s="71">
        <v>3</v>
      </c>
      <c r="B11" s="88"/>
      <c r="C11" s="615" t="s">
        <v>440</v>
      </c>
      <c r="D11" s="615"/>
      <c r="E11" s="615"/>
      <c r="F11" s="615"/>
      <c r="G11" s="220">
        <f>'4.számú melléklet'!C31</f>
        <v>0</v>
      </c>
      <c r="H11" s="547">
        <f>'4.számú melléklet'!D31</f>
        <v>0</v>
      </c>
    </row>
    <row r="12" spans="1:9" ht="15" customHeight="1" x14ac:dyDescent="0.25">
      <c r="A12" s="71">
        <v>4</v>
      </c>
      <c r="B12" s="88"/>
      <c r="C12" s="624" t="s">
        <v>422</v>
      </c>
      <c r="D12" s="624"/>
      <c r="E12" s="624"/>
      <c r="F12" s="624"/>
      <c r="G12" s="220">
        <f>'4.számú melléklet'!C32</f>
        <v>3038</v>
      </c>
      <c r="H12" s="547">
        <f>'4.számú melléklet'!D32</f>
        <v>3038</v>
      </c>
    </row>
    <row r="13" spans="1:9" ht="15" customHeight="1" x14ac:dyDescent="0.25">
      <c r="A13" s="71">
        <v>5</v>
      </c>
      <c r="B13" s="88"/>
      <c r="C13" s="624" t="s">
        <v>201</v>
      </c>
      <c r="D13" s="624"/>
      <c r="E13" s="624"/>
      <c r="F13" s="624"/>
      <c r="G13" s="220">
        <f>'4.számú melléklet'!C34</f>
        <v>0</v>
      </c>
      <c r="H13" s="547">
        <f>'4.számú melléklet'!D34</f>
        <v>0</v>
      </c>
    </row>
    <row r="14" spans="1:9" ht="15" customHeight="1" x14ac:dyDescent="0.25">
      <c r="A14" s="71">
        <v>6</v>
      </c>
      <c r="B14" s="88"/>
      <c r="C14" s="624" t="s">
        <v>40</v>
      </c>
      <c r="D14" s="615"/>
      <c r="E14" s="615"/>
      <c r="F14" s="615"/>
      <c r="G14" s="220">
        <f>'4.számú melléklet'!C33</f>
        <v>0</v>
      </c>
      <c r="H14" s="547">
        <f>'4.számú melléklet'!D33</f>
        <v>0</v>
      </c>
    </row>
    <row r="15" spans="1:9" ht="15" customHeight="1" x14ac:dyDescent="0.25">
      <c r="A15" s="71">
        <v>7</v>
      </c>
      <c r="B15" s="88"/>
      <c r="C15" s="624" t="s">
        <v>416</v>
      </c>
      <c r="D15" s="615"/>
      <c r="E15" s="615"/>
      <c r="F15" s="615"/>
      <c r="G15" s="220">
        <f>'4.számú melléklet'!C35</f>
        <v>0</v>
      </c>
      <c r="H15" s="547">
        <f>'4.számú melléklet'!D35</f>
        <v>0</v>
      </c>
    </row>
    <row r="16" spans="1:9" ht="15" customHeight="1" x14ac:dyDescent="0.25">
      <c r="A16" s="71">
        <v>8</v>
      </c>
      <c r="B16" s="88"/>
      <c r="C16" s="624" t="s">
        <v>423</v>
      </c>
      <c r="D16" s="615"/>
      <c r="E16" s="615"/>
      <c r="F16" s="615"/>
      <c r="G16" s="220">
        <f>'4.számú melléklet'!C36</f>
        <v>0</v>
      </c>
      <c r="H16" s="547">
        <f>'4.számú melléklet'!D36</f>
        <v>0</v>
      </c>
    </row>
    <row r="17" spans="1:9" s="215" customFormat="1" ht="15" customHeight="1" x14ac:dyDescent="0.25">
      <c r="A17" s="71"/>
      <c r="B17" s="88"/>
      <c r="C17" s="624" t="s">
        <v>424</v>
      </c>
      <c r="D17" s="615"/>
      <c r="E17" s="615"/>
      <c r="F17" s="615"/>
      <c r="G17" s="220">
        <f>'4.számú melléklet'!C37</f>
        <v>15219</v>
      </c>
      <c r="H17" s="547">
        <f>'4.számú melléklet'!D37</f>
        <v>15219</v>
      </c>
    </row>
    <row r="18" spans="1:9" ht="15" customHeight="1" x14ac:dyDescent="0.25">
      <c r="A18" s="71">
        <v>9</v>
      </c>
      <c r="B18" s="88"/>
      <c r="C18" s="624" t="s">
        <v>143</v>
      </c>
      <c r="D18" s="615"/>
      <c r="E18" s="615"/>
      <c r="F18" s="615"/>
      <c r="G18" s="220">
        <f>'4.számú melléklet'!C9+'4.számú melléklet'!C10</f>
        <v>44358</v>
      </c>
      <c r="H18" s="547">
        <f>'4.számú melléklet'!D9+'4.számú melléklet'!D10</f>
        <v>44358</v>
      </c>
    </row>
    <row r="19" spans="1:9" ht="15" customHeight="1" x14ac:dyDescent="0.25">
      <c r="A19" s="71">
        <v>10</v>
      </c>
      <c r="B19" s="88"/>
      <c r="C19" s="624" t="s">
        <v>173</v>
      </c>
      <c r="D19" s="624"/>
      <c r="E19" s="624"/>
      <c r="F19" s="624"/>
      <c r="G19" s="220">
        <f>'4.számú melléklet'!C38</f>
        <v>800</v>
      </c>
      <c r="H19" s="547">
        <f>'4.számú melléklet'!D38</f>
        <v>800</v>
      </c>
    </row>
    <row r="20" spans="1:9" s="17" customFormat="1" ht="15" customHeight="1" x14ac:dyDescent="0.2">
      <c r="A20" s="71">
        <v>11</v>
      </c>
      <c r="B20" s="501"/>
      <c r="C20" s="89" t="s">
        <v>202</v>
      </c>
      <c r="D20" s="89"/>
      <c r="E20" s="89"/>
      <c r="F20" s="89"/>
      <c r="G20" s="219">
        <f>SUM(G21:G23)</f>
        <v>17900</v>
      </c>
      <c r="H20" s="546">
        <f>SUM(H21:H23)</f>
        <v>17900</v>
      </c>
    </row>
    <row r="21" spans="1:9" ht="15" customHeight="1" x14ac:dyDescent="0.25">
      <c r="A21" s="71">
        <v>12</v>
      </c>
      <c r="B21" s="88"/>
      <c r="C21" s="615" t="s">
        <v>170</v>
      </c>
      <c r="D21" s="615"/>
      <c r="E21" s="615"/>
      <c r="F21" s="615"/>
      <c r="G21" s="220">
        <f>'4.számú melléklet'!C29</f>
        <v>0</v>
      </c>
      <c r="H21" s="547">
        <f>'4.számú melléklet'!D29</f>
        <v>0</v>
      </c>
    </row>
    <row r="22" spans="1:9" ht="15" customHeight="1" x14ac:dyDescent="0.25">
      <c r="A22" s="71">
        <v>13</v>
      </c>
      <c r="B22" s="88"/>
      <c r="C22" s="617" t="s">
        <v>171</v>
      </c>
      <c r="D22" s="617"/>
      <c r="E22" s="617"/>
      <c r="F22" s="617"/>
      <c r="G22" s="220">
        <f>'4.számú melléklet'!C30</f>
        <v>2500</v>
      </c>
      <c r="H22" s="547">
        <f>'4.számú melléklet'!D30</f>
        <v>2500</v>
      </c>
    </row>
    <row r="23" spans="1:9" ht="15" customHeight="1" x14ac:dyDescent="0.25">
      <c r="A23" s="71">
        <v>14</v>
      </c>
      <c r="B23" s="88"/>
      <c r="C23" s="617" t="s">
        <v>203</v>
      </c>
      <c r="D23" s="617"/>
      <c r="E23" s="617"/>
      <c r="F23" s="617"/>
      <c r="G23" s="220">
        <f>('4.számú melléklet'!C26+'4.számú melléklet'!C27+'4.számú melléklet'!C28)</f>
        <v>15400</v>
      </c>
      <c r="H23" s="547">
        <f>('4.számú melléklet'!D26+'4.számú melléklet'!D27+'4.számú melléklet'!D28)</f>
        <v>15400</v>
      </c>
      <c r="I23" s="86"/>
    </row>
    <row r="24" spans="1:9" s="17" customFormat="1" ht="15" customHeight="1" x14ac:dyDescent="0.2">
      <c r="A24" s="71">
        <v>15</v>
      </c>
      <c r="B24" s="501"/>
      <c r="C24" s="90" t="s">
        <v>204</v>
      </c>
      <c r="D24" s="66"/>
      <c r="E24" s="66"/>
      <c r="F24" s="66"/>
      <c r="G24" s="219">
        <f>SUM(G25:G30)</f>
        <v>20267</v>
      </c>
      <c r="H24" s="546">
        <f>SUM(H25:H30)</f>
        <v>20267</v>
      </c>
    </row>
    <row r="25" spans="1:9" ht="15" customHeight="1" x14ac:dyDescent="0.25">
      <c r="A25" s="71">
        <v>16</v>
      </c>
      <c r="B25" s="88"/>
      <c r="C25" s="616" t="s">
        <v>205</v>
      </c>
      <c r="D25" s="617"/>
      <c r="E25" s="617"/>
      <c r="F25" s="617"/>
      <c r="G25" s="220">
        <f>('4.számú melléklet'!C40+'4.számú melléklet'!C41)</f>
        <v>3672</v>
      </c>
      <c r="H25" s="547">
        <f>('4.számú melléklet'!D40+'4.számú melléklet'!D41)</f>
        <v>3672</v>
      </c>
    </row>
    <row r="26" spans="1:9" ht="15" customHeight="1" x14ac:dyDescent="0.25">
      <c r="A26" s="71">
        <v>17</v>
      </c>
      <c r="B26" s="88"/>
      <c r="C26" s="29" t="s">
        <v>206</v>
      </c>
      <c r="D26" s="28"/>
      <c r="E26" s="28"/>
      <c r="F26" s="28"/>
      <c r="G26" s="220">
        <f>('4.számú melléklet'!C42+'4.számú melléklet'!C43)</f>
        <v>16595</v>
      </c>
      <c r="H26" s="547">
        <f>('4.számú melléklet'!D42+'4.számú melléklet'!D43)</f>
        <v>16595</v>
      </c>
    </row>
    <row r="27" spans="1:9" ht="15" customHeight="1" x14ac:dyDescent="0.25">
      <c r="A27" s="71">
        <v>18</v>
      </c>
      <c r="B27" s="88"/>
      <c r="C27" s="29" t="s">
        <v>207</v>
      </c>
      <c r="D27" s="28"/>
      <c r="E27" s="28"/>
      <c r="F27" s="28"/>
      <c r="G27" s="220">
        <v>0</v>
      </c>
      <c r="H27" s="547">
        <v>0</v>
      </c>
    </row>
    <row r="28" spans="1:9" ht="15" customHeight="1" x14ac:dyDescent="0.25">
      <c r="A28" s="71">
        <v>19</v>
      </c>
      <c r="B28" s="88"/>
      <c r="C28" s="616" t="s">
        <v>208</v>
      </c>
      <c r="D28" s="617"/>
      <c r="E28" s="617"/>
      <c r="F28" s="617"/>
      <c r="G28" s="220">
        <f>'4.számú melléklet'!C44</f>
        <v>0</v>
      </c>
      <c r="H28" s="547">
        <f>'4.számú melléklet'!D44</f>
        <v>0</v>
      </c>
    </row>
    <row r="29" spans="1:9" ht="15" customHeight="1" x14ac:dyDescent="0.25">
      <c r="A29" s="71">
        <v>20</v>
      </c>
      <c r="B29" s="88"/>
      <c r="C29" s="616" t="s">
        <v>80</v>
      </c>
      <c r="D29" s="617"/>
      <c r="E29" s="617"/>
      <c r="F29" s="617"/>
      <c r="G29" s="220">
        <f>'4.számú melléklet'!C45</f>
        <v>0</v>
      </c>
      <c r="H29" s="547">
        <f>'4.számú melléklet'!D45</f>
        <v>0</v>
      </c>
    </row>
    <row r="30" spans="1:9" ht="15" customHeight="1" x14ac:dyDescent="0.25">
      <c r="A30" s="71">
        <v>21</v>
      </c>
      <c r="B30" s="88"/>
      <c r="C30" s="616" t="s">
        <v>253</v>
      </c>
      <c r="D30" s="617"/>
      <c r="E30" s="617"/>
      <c r="F30" s="617"/>
      <c r="G30" s="220">
        <f>'4.számú melléklet'!C46</f>
        <v>0</v>
      </c>
      <c r="H30" s="547">
        <f>'4.számú melléklet'!D46</f>
        <v>0</v>
      </c>
    </row>
    <row r="31" spans="1:9" s="17" customFormat="1" ht="15" customHeight="1" x14ac:dyDescent="0.25">
      <c r="A31" s="71">
        <v>22</v>
      </c>
      <c r="B31" s="501"/>
      <c r="C31" s="90" t="s">
        <v>209</v>
      </c>
      <c r="D31" s="66"/>
      <c r="E31" s="66"/>
      <c r="F31" s="66"/>
      <c r="G31" s="220">
        <v>0</v>
      </c>
      <c r="H31" s="547">
        <v>0</v>
      </c>
    </row>
    <row r="32" spans="1:9" s="17" customFormat="1" ht="15" customHeight="1" x14ac:dyDescent="0.25">
      <c r="A32" s="71">
        <v>23</v>
      </c>
      <c r="B32" s="501"/>
      <c r="C32" s="618" t="s">
        <v>210</v>
      </c>
      <c r="D32" s="617"/>
      <c r="E32" s="617"/>
      <c r="F32" s="617"/>
      <c r="G32" s="220">
        <v>0</v>
      </c>
      <c r="H32" s="547">
        <v>0</v>
      </c>
    </row>
    <row r="33" spans="1:10" ht="15" customHeight="1" x14ac:dyDescent="0.25">
      <c r="A33" s="71">
        <v>24</v>
      </c>
      <c r="B33" s="88" t="s">
        <v>211</v>
      </c>
      <c r="C33" s="614" t="s">
        <v>166</v>
      </c>
      <c r="D33" s="614"/>
      <c r="E33" s="614"/>
      <c r="F33" s="614"/>
      <c r="G33" s="221">
        <f>G10+G20+G24+G31</f>
        <v>101582</v>
      </c>
      <c r="H33" s="548">
        <f>H10+H20+H24+H31</f>
        <v>101582</v>
      </c>
    </row>
    <row r="34" spans="1:10" s="37" customFormat="1" ht="15" customHeight="1" x14ac:dyDescent="0.2">
      <c r="A34" s="71">
        <v>25</v>
      </c>
      <c r="B34" s="91"/>
      <c r="C34" s="502" t="s">
        <v>212</v>
      </c>
      <c r="D34" s="502"/>
      <c r="E34" s="502"/>
      <c r="F34" s="502"/>
      <c r="G34" s="222">
        <f>'4.számú melléklet'!C24</f>
        <v>83666</v>
      </c>
      <c r="H34" s="549">
        <f>'4.számú melléklet'!D24</f>
        <v>83986</v>
      </c>
    </row>
    <row r="35" spans="1:10" ht="15" customHeight="1" x14ac:dyDescent="0.25">
      <c r="A35" s="71">
        <v>26</v>
      </c>
      <c r="B35" s="88" t="s">
        <v>213</v>
      </c>
      <c r="C35" s="614" t="s">
        <v>214</v>
      </c>
      <c r="D35" s="615"/>
      <c r="E35" s="615"/>
      <c r="F35" s="615"/>
      <c r="G35" s="221">
        <f>G34</f>
        <v>83666</v>
      </c>
      <c r="H35" s="548">
        <f>H34</f>
        <v>83986</v>
      </c>
    </row>
    <row r="36" spans="1:10" s="215" customFormat="1" ht="15" customHeight="1" x14ac:dyDescent="0.25">
      <c r="A36" s="71"/>
      <c r="B36" s="88"/>
      <c r="C36" s="614" t="s">
        <v>429</v>
      </c>
      <c r="D36" s="615"/>
      <c r="E36" s="615"/>
      <c r="F36" s="615"/>
      <c r="G36" s="221">
        <f>'7.számú melléklet'!C12+'9.számú melléklet'!C12</f>
        <v>213472</v>
      </c>
      <c r="H36" s="548">
        <f>'7.számú melléklet'!F12+'9.számú melléklet'!F12+650</f>
        <v>233187</v>
      </c>
    </row>
    <row r="37" spans="1:10" ht="15" customHeight="1" x14ac:dyDescent="0.25">
      <c r="A37" s="71">
        <v>27</v>
      </c>
      <c r="B37" s="88" t="s">
        <v>215</v>
      </c>
      <c r="C37" s="626" t="s">
        <v>273</v>
      </c>
      <c r="D37" s="615"/>
      <c r="E37" s="615"/>
      <c r="F37" s="615"/>
      <c r="G37" s="223">
        <f>'4.számú melléklet'!C48</f>
        <v>0</v>
      </c>
      <c r="H37" s="550">
        <f>'4.számú melléklet'!D48</f>
        <v>0</v>
      </c>
      <c r="I37" s="86"/>
    </row>
    <row r="38" spans="1:10" s="197" customFormat="1" ht="15" customHeight="1" x14ac:dyDescent="0.25">
      <c r="A38" s="71">
        <v>28</v>
      </c>
      <c r="B38" s="88" t="s">
        <v>264</v>
      </c>
      <c r="C38" s="614" t="s">
        <v>507</v>
      </c>
      <c r="D38" s="627"/>
      <c r="E38" s="627"/>
      <c r="F38" s="627"/>
      <c r="G38" s="221">
        <f>G18*-1</f>
        <v>-44358</v>
      </c>
      <c r="H38" s="548">
        <f>H18*-1</f>
        <v>-44358</v>
      </c>
      <c r="J38" s="24"/>
    </row>
    <row r="39" spans="1:10" s="197" customFormat="1" ht="15" customHeight="1" x14ac:dyDescent="0.25">
      <c r="A39" s="71">
        <v>29</v>
      </c>
      <c r="B39" s="88"/>
      <c r="C39" s="630" t="s">
        <v>265</v>
      </c>
      <c r="D39" s="631"/>
      <c r="E39" s="631"/>
      <c r="F39" s="632"/>
      <c r="G39" s="221">
        <f>SUM(G33,G35,G36,G37,G38)</f>
        <v>354362</v>
      </c>
      <c r="H39" s="548">
        <f>SUM(H33,H35,H36,H37,H38)</f>
        <v>374397</v>
      </c>
      <c r="J39" s="24"/>
    </row>
    <row r="40" spans="1:10" ht="27.75" customHeight="1" x14ac:dyDescent="0.25">
      <c r="A40" s="113"/>
      <c r="B40" s="628" t="s">
        <v>216</v>
      </c>
      <c r="C40" s="629"/>
      <c r="D40" s="629"/>
      <c r="E40" s="629"/>
      <c r="F40" s="629"/>
      <c r="G40" s="501"/>
      <c r="H40" s="551"/>
    </row>
    <row r="41" spans="1:10" ht="15" customHeight="1" x14ac:dyDescent="0.25">
      <c r="A41" s="113">
        <v>30</v>
      </c>
      <c r="B41" s="88"/>
      <c r="C41" s="625" t="s">
        <v>145</v>
      </c>
      <c r="D41" s="615"/>
      <c r="E41" s="615"/>
      <c r="F41" s="615"/>
      <c r="G41" s="540">
        <f>'3.számú melléklet'!F37</f>
        <v>26411.516</v>
      </c>
      <c r="H41" s="497">
        <f>'3.számú melléklet'!G37</f>
        <v>28091.516</v>
      </c>
    </row>
    <row r="42" spans="1:10" ht="15" customHeight="1" x14ac:dyDescent="0.25">
      <c r="A42" s="113">
        <v>31</v>
      </c>
      <c r="B42" s="88"/>
      <c r="C42" s="625" t="s">
        <v>217</v>
      </c>
      <c r="D42" s="615"/>
      <c r="E42" s="615"/>
      <c r="F42" s="615"/>
      <c r="G42" s="498">
        <f>'3.számú melléklet'!F38</f>
        <v>3923.6246200000005</v>
      </c>
      <c r="H42" s="497">
        <f>'3.számú melléklet'!G38</f>
        <v>4248.6246200000005</v>
      </c>
    </row>
    <row r="43" spans="1:10" ht="15" customHeight="1" x14ac:dyDescent="0.25">
      <c r="A43" s="113">
        <v>32</v>
      </c>
      <c r="B43" s="88"/>
      <c r="C43" s="625" t="s">
        <v>218</v>
      </c>
      <c r="D43" s="615"/>
      <c r="E43" s="615"/>
      <c r="F43" s="615"/>
      <c r="G43" s="498">
        <f>'3.számú melléklet'!F39</f>
        <v>25018.174800000001</v>
      </c>
      <c r="H43" s="497">
        <f>'3.számú melléklet'!G39</f>
        <v>26494.174800000001</v>
      </c>
    </row>
    <row r="44" spans="1:10" ht="15" customHeight="1" x14ac:dyDescent="0.25">
      <c r="A44" s="113">
        <v>33</v>
      </c>
      <c r="B44" s="88"/>
      <c r="C44" s="625" t="s">
        <v>219</v>
      </c>
      <c r="D44" s="615"/>
      <c r="E44" s="615"/>
      <c r="F44" s="615"/>
      <c r="G44" s="224">
        <f>'3.számú melléklet'!F40</f>
        <v>60061</v>
      </c>
      <c r="H44" s="92">
        <f>'3.számú melléklet'!G40</f>
        <v>60061</v>
      </c>
    </row>
    <row r="45" spans="1:10" ht="15" customHeight="1" x14ac:dyDescent="0.25">
      <c r="A45" s="113">
        <v>34</v>
      </c>
      <c r="B45" s="88"/>
      <c r="C45" s="500" t="s">
        <v>220</v>
      </c>
      <c r="D45" s="500"/>
      <c r="E45" s="500"/>
      <c r="F45" s="500"/>
      <c r="G45" s="541">
        <f>'3.számú melléklet'!F41</f>
        <v>7395</v>
      </c>
      <c r="H45" s="92">
        <f>'3.számú melléklet'!G41</f>
        <v>7395</v>
      </c>
    </row>
    <row r="46" spans="1:10" s="17" customFormat="1" ht="15" customHeight="1" x14ac:dyDescent="0.25">
      <c r="A46" s="113">
        <v>35</v>
      </c>
      <c r="B46" s="501"/>
      <c r="C46" s="614" t="s">
        <v>221</v>
      </c>
      <c r="D46" s="615"/>
      <c r="E46" s="615"/>
      <c r="F46" s="615"/>
      <c r="G46" s="221">
        <f>SUM(G41:G45)</f>
        <v>122809.31542</v>
      </c>
      <c r="H46" s="548">
        <f>SUM(H41:H45)</f>
        <v>126290.31542</v>
      </c>
    </row>
    <row r="47" spans="1:10" s="17" customFormat="1" ht="15" customHeight="1" x14ac:dyDescent="0.25">
      <c r="A47" s="113">
        <v>36</v>
      </c>
      <c r="B47" s="501"/>
      <c r="C47" s="625" t="s">
        <v>222</v>
      </c>
      <c r="D47" s="615"/>
      <c r="E47" s="615"/>
      <c r="F47" s="615"/>
      <c r="G47" s="224">
        <f>'3.számú melléklet'!F44</f>
        <v>203000</v>
      </c>
      <c r="H47" s="92">
        <f>'3.számú melléklet'!G44</f>
        <v>222917</v>
      </c>
    </row>
    <row r="48" spans="1:10" s="17" customFormat="1" ht="15" customHeight="1" x14ac:dyDescent="0.25">
      <c r="A48" s="113">
        <v>37</v>
      </c>
      <c r="B48" s="501"/>
      <c r="C48" s="625" t="s">
        <v>223</v>
      </c>
      <c r="D48" s="615"/>
      <c r="E48" s="615"/>
      <c r="F48" s="615"/>
      <c r="G48" s="224">
        <f>'3.számú melléklet'!F45</f>
        <v>16474</v>
      </c>
      <c r="H48" s="92">
        <f>'3.számú melléklet'!G45</f>
        <v>16523</v>
      </c>
    </row>
    <row r="49" spans="1:11" s="17" customFormat="1" ht="15" customHeight="1" x14ac:dyDescent="0.25">
      <c r="A49" s="113">
        <v>38</v>
      </c>
      <c r="B49" s="501"/>
      <c r="C49" s="625" t="s">
        <v>399</v>
      </c>
      <c r="D49" s="615"/>
      <c r="E49" s="615"/>
      <c r="F49" s="615"/>
      <c r="G49" s="224">
        <f>'3.számú melléklet'!F46</f>
        <v>0</v>
      </c>
      <c r="H49" s="92">
        <f>'3.számú melléklet'!G46</f>
        <v>0</v>
      </c>
    </row>
    <row r="50" spans="1:11" s="17" customFormat="1" ht="15" customHeight="1" x14ac:dyDescent="0.25">
      <c r="A50" s="113">
        <v>39</v>
      </c>
      <c r="B50" s="501"/>
      <c r="C50" s="614" t="s">
        <v>151</v>
      </c>
      <c r="D50" s="615"/>
      <c r="E50" s="615"/>
      <c r="F50" s="615"/>
      <c r="G50" s="221">
        <f>SUM(G47:G49)</f>
        <v>219474</v>
      </c>
      <c r="H50" s="548">
        <f>SUM(H47:H49)</f>
        <v>239440</v>
      </c>
    </row>
    <row r="51" spans="1:11" ht="15" customHeight="1" x14ac:dyDescent="0.25">
      <c r="A51" s="113">
        <v>40</v>
      </c>
      <c r="B51" s="88"/>
      <c r="C51" s="634" t="s">
        <v>198</v>
      </c>
      <c r="D51" s="615"/>
      <c r="E51" s="615"/>
      <c r="F51" s="615"/>
      <c r="G51" s="222">
        <f>'3.számú melléklet'!F50</f>
        <v>6005</v>
      </c>
      <c r="H51" s="549">
        <f>'3.számú melléklet'!G50</f>
        <v>2593</v>
      </c>
      <c r="K51" s="86"/>
    </row>
    <row r="52" spans="1:11" ht="15" customHeight="1" x14ac:dyDescent="0.25">
      <c r="A52" s="113">
        <v>41</v>
      </c>
      <c r="B52" s="88"/>
      <c r="C52" s="634" t="s">
        <v>197</v>
      </c>
      <c r="D52" s="615"/>
      <c r="E52" s="615"/>
      <c r="F52" s="615"/>
      <c r="G52" s="222">
        <f>'3.számú melléklet'!F49</f>
        <v>6074</v>
      </c>
      <c r="H52" s="549">
        <f>'3.számú melléklet'!G49</f>
        <v>6074</v>
      </c>
    </row>
    <row r="53" spans="1:11" s="17" customFormat="1" ht="15" customHeight="1" x14ac:dyDescent="0.25">
      <c r="A53" s="113">
        <v>42</v>
      </c>
      <c r="B53" s="501"/>
      <c r="C53" s="614" t="s">
        <v>224</v>
      </c>
      <c r="D53" s="615"/>
      <c r="E53" s="615"/>
      <c r="F53" s="615"/>
      <c r="G53" s="221">
        <f>SUM(G51:G52)</f>
        <v>12079</v>
      </c>
      <c r="H53" s="548">
        <f>SUM(H51:H52)</f>
        <v>8667</v>
      </c>
      <c r="K53" s="87"/>
    </row>
    <row r="54" spans="1:11" s="17" customFormat="1" ht="15" customHeight="1" x14ac:dyDescent="0.25">
      <c r="A54" s="113">
        <v>43</v>
      </c>
      <c r="B54" s="501"/>
      <c r="C54" s="630" t="s">
        <v>508</v>
      </c>
      <c r="D54" s="631"/>
      <c r="E54" s="631"/>
      <c r="F54" s="632"/>
      <c r="G54" s="221">
        <v>0</v>
      </c>
      <c r="H54" s="548">
        <v>0</v>
      </c>
      <c r="K54" s="87"/>
    </row>
    <row r="55" spans="1:11" s="17" customFormat="1" ht="15" customHeight="1" x14ac:dyDescent="0.25">
      <c r="A55" s="113">
        <v>44</v>
      </c>
      <c r="B55" s="501"/>
      <c r="C55" s="614" t="s">
        <v>140</v>
      </c>
      <c r="D55" s="615"/>
      <c r="E55" s="615"/>
      <c r="F55" s="615"/>
      <c r="G55" s="221">
        <f>G46+G50+G53-G54</f>
        <v>354362.31542</v>
      </c>
      <c r="H55" s="548">
        <f>H46+H50+H53-H54</f>
        <v>374397.31542</v>
      </c>
    </row>
    <row r="56" spans="1:11" s="17" customFormat="1" ht="15" customHeight="1" x14ac:dyDescent="0.25">
      <c r="A56" s="113">
        <v>45</v>
      </c>
      <c r="B56" s="501"/>
      <c r="C56" s="614" t="s">
        <v>225</v>
      </c>
      <c r="D56" s="615"/>
      <c r="E56" s="615"/>
      <c r="F56" s="615"/>
      <c r="G56" s="509" t="s">
        <v>493</v>
      </c>
      <c r="H56" s="552" t="s">
        <v>493</v>
      </c>
    </row>
    <row r="57" spans="1:11" ht="15" customHeight="1" thickBot="1" x14ac:dyDescent="0.3">
      <c r="A57" s="553">
        <v>46</v>
      </c>
      <c r="B57" s="93"/>
      <c r="C57" s="635" t="s">
        <v>226</v>
      </c>
      <c r="D57" s="636"/>
      <c r="E57" s="636"/>
      <c r="F57" s="636"/>
      <c r="G57" s="510" t="s">
        <v>430</v>
      </c>
      <c r="H57" s="554" t="s">
        <v>430</v>
      </c>
    </row>
    <row r="58" spans="1:11" x14ac:dyDescent="0.25">
      <c r="B58" s="45"/>
      <c r="C58" s="44"/>
      <c r="D58" s="44"/>
      <c r="E58" s="44"/>
      <c r="F58" s="44"/>
      <c r="G58" s="44"/>
      <c r="H58" s="53"/>
      <c r="I58" s="24"/>
    </row>
    <row r="59" spans="1:11" x14ac:dyDescent="0.25">
      <c r="B59" s="45"/>
      <c r="C59" s="44"/>
      <c r="D59" s="44"/>
      <c r="E59" s="44"/>
      <c r="F59" s="44"/>
      <c r="G59" s="44"/>
      <c r="H59" s="53"/>
      <c r="I59" s="24"/>
    </row>
    <row r="60" spans="1:11" x14ac:dyDescent="0.25">
      <c r="B60" s="45"/>
      <c r="C60" s="44"/>
      <c r="D60" s="44"/>
      <c r="E60" s="44"/>
      <c r="F60" s="44"/>
      <c r="G60" s="44"/>
      <c r="H60" s="53"/>
      <c r="I60" s="24"/>
    </row>
    <row r="61" spans="1:11" x14ac:dyDescent="0.25">
      <c r="B61" s="45"/>
      <c r="C61" s="44"/>
      <c r="D61" s="44"/>
      <c r="E61" s="44"/>
      <c r="F61" s="44"/>
      <c r="G61" s="44"/>
      <c r="H61" s="53"/>
      <c r="I61" s="24"/>
    </row>
    <row r="62" spans="1:11" x14ac:dyDescent="0.25">
      <c r="B62" s="45"/>
      <c r="C62" s="44"/>
      <c r="D62" s="44"/>
      <c r="E62" s="44"/>
      <c r="F62" s="44"/>
      <c r="G62" s="44"/>
      <c r="H62" s="53"/>
      <c r="I62" s="24"/>
    </row>
    <row r="63" spans="1:11" x14ac:dyDescent="0.25">
      <c r="B63" s="45"/>
      <c r="C63" s="44"/>
      <c r="D63" s="44"/>
      <c r="E63" s="44"/>
      <c r="F63" s="44"/>
      <c r="G63" s="44"/>
      <c r="H63" s="53"/>
      <c r="I63" s="24"/>
    </row>
    <row r="64" spans="1:11" x14ac:dyDescent="0.25">
      <c r="B64" s="45"/>
      <c r="C64" s="44"/>
      <c r="D64" s="44"/>
      <c r="E64" s="44"/>
      <c r="F64" s="44"/>
      <c r="G64" s="44"/>
      <c r="H64" s="53"/>
      <c r="I64" s="24"/>
    </row>
    <row r="65" spans="2:9" x14ac:dyDescent="0.25">
      <c r="B65" s="45"/>
      <c r="C65" s="44"/>
      <c r="D65" s="44"/>
      <c r="E65" s="44"/>
      <c r="F65" s="44"/>
      <c r="G65" s="44"/>
      <c r="H65" s="53"/>
      <c r="I65" s="24"/>
    </row>
    <row r="66" spans="2:9" x14ac:dyDescent="0.25">
      <c r="B66" s="45"/>
      <c r="C66" s="44"/>
      <c r="D66" s="44"/>
      <c r="E66" s="44"/>
      <c r="F66" s="44"/>
      <c r="G66" s="44"/>
      <c r="H66" s="53"/>
      <c r="I66" s="24"/>
    </row>
    <row r="67" spans="2:9" x14ac:dyDescent="0.25">
      <c r="B67" s="45"/>
      <c r="C67" s="15"/>
      <c r="D67" s="15"/>
      <c r="E67" s="15"/>
      <c r="F67" s="15"/>
      <c r="G67" s="131"/>
      <c r="H67" s="53"/>
      <c r="I67" s="24"/>
    </row>
    <row r="68" spans="2:9" x14ac:dyDescent="0.25">
      <c r="B68" s="46"/>
      <c r="C68" s="46"/>
      <c r="D68" s="46"/>
      <c r="E68" s="46"/>
      <c r="F68" s="46"/>
      <c r="G68" s="46"/>
      <c r="H68" s="54"/>
      <c r="I68" s="24"/>
    </row>
    <row r="69" spans="2:9" x14ac:dyDescent="0.25">
      <c r="B69" s="633"/>
      <c r="C69" s="633"/>
      <c r="D69" s="633"/>
      <c r="E69" s="633"/>
      <c r="F69" s="46"/>
      <c r="G69" s="46"/>
      <c r="H69" s="54"/>
      <c r="I69" s="24"/>
    </row>
    <row r="70" spans="2:9" x14ac:dyDescent="0.25">
      <c r="B70" s="46"/>
      <c r="C70" s="46"/>
      <c r="D70" s="46"/>
      <c r="E70" s="46"/>
      <c r="F70" s="46"/>
      <c r="G70" s="46"/>
      <c r="H70" s="54"/>
      <c r="I70" s="24"/>
    </row>
    <row r="71" spans="2:9" x14ac:dyDescent="0.25">
      <c r="B71" s="46"/>
      <c r="C71" s="46"/>
      <c r="D71" s="46"/>
      <c r="E71" s="46"/>
      <c r="F71" s="46"/>
      <c r="G71" s="46"/>
      <c r="H71" s="54"/>
      <c r="I71" s="24"/>
    </row>
    <row r="72" spans="2:9" x14ac:dyDescent="0.25">
      <c r="B72" s="46"/>
      <c r="C72" s="46"/>
      <c r="D72" s="46"/>
      <c r="E72" s="46"/>
      <c r="F72" s="46"/>
      <c r="G72" s="46"/>
      <c r="H72" s="54"/>
      <c r="I72" s="24"/>
    </row>
    <row r="73" spans="2:9" x14ac:dyDescent="0.25">
      <c r="B73" s="46"/>
      <c r="C73" s="46"/>
      <c r="D73" s="46"/>
      <c r="E73" s="46"/>
      <c r="F73" s="46"/>
      <c r="G73" s="46"/>
      <c r="H73" s="54"/>
      <c r="I73" s="24"/>
    </row>
    <row r="74" spans="2:9" x14ac:dyDescent="0.25">
      <c r="B74" s="46"/>
      <c r="C74" s="46"/>
      <c r="D74" s="46"/>
      <c r="E74" s="46"/>
      <c r="F74" s="46"/>
      <c r="G74" s="46"/>
      <c r="H74" s="54"/>
      <c r="I74" s="24"/>
    </row>
    <row r="75" spans="2:9" x14ac:dyDescent="0.25">
      <c r="B75" s="46"/>
      <c r="C75" s="46"/>
      <c r="D75" s="46"/>
      <c r="E75" s="46"/>
      <c r="F75" s="46"/>
      <c r="G75" s="46"/>
      <c r="H75" s="54"/>
      <c r="I75" s="24"/>
    </row>
    <row r="76" spans="2:9" x14ac:dyDescent="0.25">
      <c r="B76" s="46"/>
      <c r="C76" s="46"/>
      <c r="D76" s="46"/>
      <c r="E76" s="46"/>
      <c r="F76" s="46"/>
      <c r="G76" s="46"/>
      <c r="H76" s="54"/>
      <c r="I76" s="24"/>
    </row>
    <row r="77" spans="2:9" x14ac:dyDescent="0.25">
      <c r="B77" s="46"/>
      <c r="C77" s="46"/>
      <c r="D77" s="46"/>
      <c r="E77" s="46"/>
      <c r="F77" s="46"/>
      <c r="G77" s="46"/>
      <c r="H77" s="54"/>
      <c r="I77" s="24"/>
    </row>
    <row r="78" spans="2:9" x14ac:dyDescent="0.25">
      <c r="B78" s="46"/>
      <c r="C78" s="46"/>
      <c r="D78" s="46"/>
      <c r="E78" s="46"/>
      <c r="F78" s="46"/>
      <c r="G78" s="46"/>
      <c r="H78" s="54"/>
      <c r="I78" s="24"/>
    </row>
    <row r="79" spans="2:9" x14ac:dyDescent="0.25">
      <c r="B79" s="46"/>
      <c r="C79" s="46"/>
      <c r="D79" s="46"/>
      <c r="E79" s="46"/>
      <c r="F79" s="46"/>
      <c r="G79" s="46"/>
      <c r="H79" s="54"/>
      <c r="I79" s="24"/>
    </row>
    <row r="80" spans="2:9" x14ac:dyDescent="0.25">
      <c r="B80" s="46"/>
      <c r="C80" s="46"/>
      <c r="D80" s="46"/>
      <c r="E80" s="46"/>
      <c r="F80" s="46"/>
      <c r="G80" s="46"/>
      <c r="H80" s="54"/>
      <c r="I80" s="24"/>
    </row>
    <row r="81" spans="2:9" x14ac:dyDescent="0.25">
      <c r="B81" s="46"/>
      <c r="C81" s="46"/>
      <c r="D81" s="46"/>
      <c r="E81" s="46"/>
      <c r="F81" s="46"/>
      <c r="G81" s="46"/>
      <c r="H81" s="54"/>
      <c r="I81" s="24"/>
    </row>
    <row r="82" spans="2:9" x14ac:dyDescent="0.25">
      <c r="B82" s="46"/>
      <c r="C82" s="46"/>
      <c r="D82" s="46"/>
      <c r="E82" s="46"/>
      <c r="F82" s="46"/>
      <c r="G82" s="46"/>
      <c r="H82" s="54"/>
      <c r="I82" s="24"/>
    </row>
    <row r="83" spans="2:9" x14ac:dyDescent="0.25">
      <c r="B83" s="46"/>
      <c r="C83" s="46"/>
      <c r="D83" s="46"/>
      <c r="E83" s="46"/>
      <c r="F83" s="46"/>
      <c r="G83" s="46"/>
      <c r="H83" s="54"/>
      <c r="I83" s="24"/>
    </row>
    <row r="84" spans="2:9" x14ac:dyDescent="0.25">
      <c r="B84" s="46"/>
      <c r="C84" s="46"/>
      <c r="D84" s="46"/>
      <c r="E84" s="46"/>
      <c r="F84" s="46"/>
      <c r="G84" s="46"/>
      <c r="H84" s="54"/>
      <c r="I84" s="24"/>
    </row>
    <row r="85" spans="2:9" x14ac:dyDescent="0.25">
      <c r="B85" s="46"/>
      <c r="C85" s="46"/>
      <c r="D85" s="46"/>
      <c r="E85" s="46"/>
      <c r="F85" s="46"/>
      <c r="G85" s="46"/>
      <c r="H85" s="54"/>
      <c r="I85" s="24"/>
    </row>
    <row r="86" spans="2:9" x14ac:dyDescent="0.25">
      <c r="B86" s="46"/>
      <c r="C86" s="46"/>
      <c r="D86" s="46"/>
      <c r="E86" s="46"/>
      <c r="F86" s="46"/>
      <c r="G86" s="46"/>
      <c r="H86" s="54"/>
      <c r="I86" s="24"/>
    </row>
    <row r="87" spans="2:9" x14ac:dyDescent="0.25">
      <c r="B87" s="46"/>
      <c r="C87" s="46"/>
      <c r="D87" s="46"/>
      <c r="E87" s="46"/>
      <c r="F87" s="46"/>
      <c r="G87" s="46"/>
      <c r="H87" s="54"/>
      <c r="I87" s="24"/>
    </row>
    <row r="88" spans="2:9" x14ac:dyDescent="0.25">
      <c r="B88" s="46"/>
      <c r="C88" s="46"/>
      <c r="D88" s="46"/>
      <c r="E88" s="46"/>
      <c r="F88" s="46"/>
      <c r="G88" s="46"/>
      <c r="H88" s="54"/>
      <c r="I88" s="24"/>
    </row>
    <row r="89" spans="2:9" x14ac:dyDescent="0.25">
      <c r="B89" s="46"/>
      <c r="C89" s="46"/>
      <c r="D89" s="46"/>
      <c r="E89" s="46"/>
      <c r="F89" s="46"/>
      <c r="G89" s="46"/>
      <c r="H89" s="54"/>
      <c r="I89" s="24"/>
    </row>
    <row r="90" spans="2:9" x14ac:dyDescent="0.25">
      <c r="B90" s="46"/>
      <c r="C90" s="46"/>
      <c r="D90" s="46"/>
      <c r="E90" s="46"/>
      <c r="F90" s="46"/>
      <c r="G90" s="46"/>
      <c r="H90" s="54"/>
      <c r="I90" s="24"/>
    </row>
    <row r="91" spans="2:9" x14ac:dyDescent="0.25">
      <c r="B91" s="46"/>
      <c r="C91" s="46"/>
      <c r="D91" s="46"/>
      <c r="E91" s="46"/>
      <c r="F91" s="46"/>
      <c r="G91" s="46"/>
      <c r="H91" s="54"/>
      <c r="I91" s="24"/>
    </row>
    <row r="92" spans="2:9" x14ac:dyDescent="0.25">
      <c r="B92" s="46"/>
      <c r="C92" s="46"/>
      <c r="D92" s="46"/>
      <c r="E92" s="46"/>
      <c r="F92" s="46"/>
      <c r="G92" s="46"/>
      <c r="H92" s="54"/>
      <c r="I92" s="24"/>
    </row>
    <row r="93" spans="2:9" x14ac:dyDescent="0.25">
      <c r="B93" s="46"/>
      <c r="C93" s="46"/>
      <c r="D93" s="46"/>
      <c r="E93" s="46"/>
      <c r="F93" s="46"/>
      <c r="G93" s="46"/>
      <c r="H93" s="54"/>
      <c r="I93" s="24"/>
    </row>
    <row r="94" spans="2:9" x14ac:dyDescent="0.25">
      <c r="B94" s="46"/>
      <c r="C94" s="46"/>
      <c r="D94" s="46"/>
      <c r="E94" s="46"/>
      <c r="F94" s="46"/>
      <c r="G94" s="46"/>
      <c r="H94" s="54"/>
      <c r="I94" s="24"/>
    </row>
    <row r="95" spans="2:9" x14ac:dyDescent="0.25">
      <c r="B95" s="46"/>
      <c r="C95" s="46"/>
      <c r="D95" s="46"/>
      <c r="E95" s="46"/>
      <c r="F95" s="46"/>
      <c r="G95" s="46"/>
      <c r="H95" s="54"/>
      <c r="I95" s="24"/>
    </row>
    <row r="96" spans="2:9" x14ac:dyDescent="0.25">
      <c r="B96" s="46"/>
      <c r="C96" s="46"/>
      <c r="D96" s="46"/>
      <c r="E96" s="46"/>
      <c r="F96" s="46"/>
      <c r="G96" s="46"/>
      <c r="H96" s="54"/>
      <c r="I96" s="24"/>
    </row>
    <row r="97" spans="2:9" x14ac:dyDescent="0.25">
      <c r="B97" s="46"/>
      <c r="C97" s="46"/>
      <c r="D97" s="46"/>
      <c r="E97" s="46"/>
      <c r="F97" s="46"/>
      <c r="G97" s="46"/>
      <c r="H97" s="54"/>
      <c r="I97" s="24"/>
    </row>
    <row r="98" spans="2:9" x14ac:dyDescent="0.25">
      <c r="B98" s="45"/>
      <c r="C98" s="48"/>
      <c r="D98" s="24"/>
      <c r="E98" s="24"/>
      <c r="F98" s="24"/>
      <c r="G98" s="24"/>
      <c r="H98" s="43"/>
      <c r="I98" s="24"/>
    </row>
  </sheetData>
  <mergeCells count="51">
    <mergeCell ref="C22:F22"/>
    <mergeCell ref="C23:F23"/>
    <mergeCell ref="C25:F25"/>
    <mergeCell ref="C28:F28"/>
    <mergeCell ref="C29:F29"/>
    <mergeCell ref="C13:F13"/>
    <mergeCell ref="C19:F19"/>
    <mergeCell ref="C14:F14"/>
    <mergeCell ref="C15:F15"/>
    <mergeCell ref="C16:F16"/>
    <mergeCell ref="C18:F18"/>
    <mergeCell ref="C17:F17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47:F47"/>
    <mergeCell ref="C41:F41"/>
    <mergeCell ref="C33:F33"/>
    <mergeCell ref="C42:F42"/>
    <mergeCell ref="C43:F43"/>
    <mergeCell ref="C35:F35"/>
    <mergeCell ref="C37:F37"/>
    <mergeCell ref="C44:F44"/>
    <mergeCell ref="C38:F38"/>
    <mergeCell ref="B40:F40"/>
    <mergeCell ref="C36:F36"/>
    <mergeCell ref="C39:F39"/>
    <mergeCell ref="H7:H9"/>
    <mergeCell ref="A1:H1"/>
    <mergeCell ref="A3:H3"/>
    <mergeCell ref="A4:H4"/>
    <mergeCell ref="C46:F46"/>
    <mergeCell ref="C30:F30"/>
    <mergeCell ref="C32:F32"/>
    <mergeCell ref="C6:F6"/>
    <mergeCell ref="B7:B9"/>
    <mergeCell ref="C7:F9"/>
    <mergeCell ref="G7:G9"/>
    <mergeCell ref="A7:A9"/>
    <mergeCell ref="C21:F21"/>
    <mergeCell ref="C10:F10"/>
    <mergeCell ref="C11:F11"/>
    <mergeCell ref="C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M68"/>
  <sheetViews>
    <sheetView workbookViewId="0">
      <selection activeCell="D56" sqref="D56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6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370</v>
      </c>
    </row>
    <row r="5" spans="1:13" ht="15" customHeight="1" x14ac:dyDescent="0.25">
      <c r="A5" s="714" t="s">
        <v>331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275</v>
      </c>
      <c r="B7" s="717" t="s">
        <v>276</v>
      </c>
      <c r="C7" s="719"/>
      <c r="D7" s="720"/>
      <c r="E7" s="721" t="s">
        <v>278</v>
      </c>
      <c r="F7" s="717" t="s">
        <v>279</v>
      </c>
      <c r="G7" s="715" t="s">
        <v>280</v>
      </c>
      <c r="H7" s="716"/>
      <c r="I7" s="717" t="s">
        <v>281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332</v>
      </c>
      <c r="D8" s="238" t="s">
        <v>319</v>
      </c>
      <c r="E8" s="722"/>
      <c r="F8" s="718"/>
      <c r="G8" s="239" t="s">
        <v>282</v>
      </c>
      <c r="H8" s="240" t="s">
        <v>283</v>
      </c>
      <c r="I8" s="723"/>
      <c r="J8" s="723"/>
      <c r="K8" s="236"/>
    </row>
    <row r="9" spans="1:13" x14ac:dyDescent="0.25">
      <c r="A9" s="453" t="s">
        <v>284</v>
      </c>
      <c r="B9" s="454"/>
      <c r="C9" s="455">
        <v>0</v>
      </c>
      <c r="D9" s="456">
        <v>0</v>
      </c>
      <c r="E9" s="457">
        <v>0</v>
      </c>
      <c r="F9" s="337">
        <f t="shared" ref="F9" si="0">SUM(C9:E9)</f>
        <v>0</v>
      </c>
      <c r="G9" s="455">
        <v>0</v>
      </c>
      <c r="H9" s="456">
        <v>0</v>
      </c>
      <c r="I9" s="458">
        <f t="shared" ref="I9" si="1">SUM(G9:H9)</f>
        <v>0</v>
      </c>
      <c r="J9" s="458">
        <f t="shared" ref="J9:J11" si="2">F9+I9</f>
        <v>0</v>
      </c>
      <c r="K9" s="250"/>
    </row>
    <row r="10" spans="1:13" ht="15.75" thickBot="1" x14ac:dyDescent="0.3">
      <c r="A10" s="466" t="s">
        <v>285</v>
      </c>
      <c r="B10" s="338"/>
      <c r="C10" s="465">
        <v>0</v>
      </c>
      <c r="D10" s="339">
        <v>0</v>
      </c>
      <c r="E10" s="464">
        <v>0</v>
      </c>
      <c r="F10" s="464">
        <f>SUM(C10:E10)</f>
        <v>0</v>
      </c>
      <c r="G10" s="463"/>
      <c r="H10" s="462"/>
      <c r="I10" s="324"/>
      <c r="J10" s="464"/>
      <c r="K10" s="250"/>
    </row>
    <row r="11" spans="1:13" ht="16.5" thickBot="1" x14ac:dyDescent="0.3">
      <c r="A11" s="443"/>
      <c r="B11" s="261" t="s">
        <v>13</v>
      </c>
      <c r="C11" s="459">
        <f>SUM(C9:C10)</f>
        <v>0</v>
      </c>
      <c r="D11" s="460">
        <f>SUM(D9:D10)</f>
        <v>0</v>
      </c>
      <c r="E11" s="323">
        <f t="shared" ref="E11:I11" si="3">SUM(E9:E9)</f>
        <v>0</v>
      </c>
      <c r="F11" s="323">
        <f>SUM(F9:F10)</f>
        <v>0</v>
      </c>
      <c r="G11" s="461">
        <f t="shared" si="3"/>
        <v>0</v>
      </c>
      <c r="H11" s="461">
        <f t="shared" si="3"/>
        <v>0</v>
      </c>
      <c r="I11" s="323">
        <f t="shared" si="3"/>
        <v>0</v>
      </c>
      <c r="J11" s="323">
        <f t="shared" si="2"/>
        <v>0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331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4" spans="1:13" x14ac:dyDescent="0.25">
      <c r="B14" s="24"/>
      <c r="C14" s="332"/>
    </row>
    <row r="15" spans="1:13" ht="15.75" x14ac:dyDescent="0.25">
      <c r="B15" s="24"/>
      <c r="C15" s="332"/>
      <c r="E15" s="714" t="s">
        <v>291</v>
      </c>
      <c r="F15" s="714"/>
      <c r="G15" s="714"/>
      <c r="H15" s="714"/>
      <c r="I15" s="714"/>
      <c r="J15" s="714"/>
      <c r="K15" s="714"/>
    </row>
    <row r="16" spans="1:13" ht="15.75" thickBot="1" x14ac:dyDescent="0.3"/>
    <row r="17" spans="3:10" ht="15.75" thickBot="1" x14ac:dyDescent="0.3">
      <c r="C17" s="269" t="s">
        <v>292</v>
      </c>
      <c r="D17" s="269" t="s">
        <v>320</v>
      </c>
      <c r="E17" s="270" t="s">
        <v>6</v>
      </c>
      <c r="F17" s="270" t="s">
        <v>293</v>
      </c>
      <c r="G17" s="270" t="s">
        <v>294</v>
      </c>
      <c r="H17" s="270" t="s">
        <v>295</v>
      </c>
      <c r="I17" s="271" t="s">
        <v>296</v>
      </c>
      <c r="J17" s="271" t="s">
        <v>299</v>
      </c>
    </row>
    <row r="18" spans="3:10" ht="15.75" thickBot="1" x14ac:dyDescent="0.3">
      <c r="C18" s="272">
        <f>C11*12</f>
        <v>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6">
        <f>SUM(C18:I18)</f>
        <v>0</v>
      </c>
    </row>
    <row r="19" spans="3:10" ht="15.75" thickBot="1" x14ac:dyDescent="0.3"/>
    <row r="20" spans="3:10" ht="15.75" thickBot="1" x14ac:dyDescent="0.3">
      <c r="C20" s="277" t="s">
        <v>300</v>
      </c>
      <c r="D20" s="268" t="s">
        <v>301</v>
      </c>
      <c r="E20" s="268" t="s">
        <v>333</v>
      </c>
      <c r="F20" s="278" t="s">
        <v>303</v>
      </c>
      <c r="G20" s="279"/>
      <c r="H20" s="280" t="s">
        <v>304</v>
      </c>
      <c r="J20" s="328" t="s">
        <v>355</v>
      </c>
    </row>
    <row r="21" spans="3:10" ht="15.75" thickBot="1" x14ac:dyDescent="0.3">
      <c r="C21" s="281">
        <v>0</v>
      </c>
      <c r="D21" s="282">
        <f>C21*0.195</f>
        <v>0</v>
      </c>
      <c r="E21" s="283">
        <v>0</v>
      </c>
      <c r="F21" s="283">
        <v>0</v>
      </c>
      <c r="G21" s="284"/>
      <c r="H21" s="276">
        <f>SUM(C21:F21)</f>
        <v>0</v>
      </c>
      <c r="J21" s="329">
        <f>H21+D27+G27</f>
        <v>0</v>
      </c>
    </row>
    <row r="23" spans="3:10" ht="15.75" thickBot="1" x14ac:dyDescent="0.3"/>
    <row r="24" spans="3:10" ht="15.75" thickBot="1" x14ac:dyDescent="0.3">
      <c r="C24" s="287" t="s">
        <v>274</v>
      </c>
      <c r="D24" s="288" t="s">
        <v>305</v>
      </c>
      <c r="E24" s="288" t="s">
        <v>306</v>
      </c>
      <c r="F24" s="288" t="s">
        <v>307</v>
      </c>
      <c r="G24" s="289" t="s">
        <v>308</v>
      </c>
      <c r="H24" s="286" t="s">
        <v>309</v>
      </c>
      <c r="I24" s="286" t="s">
        <v>310</v>
      </c>
    </row>
    <row r="25" spans="3:10" x14ac:dyDescent="0.25">
      <c r="C25" s="290"/>
      <c r="D25" s="291">
        <v>0</v>
      </c>
      <c r="E25" s="291">
        <f t="shared" ref="E25:E26" si="4">D25*1.19</f>
        <v>0</v>
      </c>
      <c r="F25" s="291">
        <f>E25*0.15</f>
        <v>0</v>
      </c>
      <c r="G25" s="292">
        <f t="shared" ref="G25:G26" si="5">E25*0.14</f>
        <v>0</v>
      </c>
      <c r="H25" s="293">
        <f>D25+F25+G25</f>
        <v>0</v>
      </c>
      <c r="I25" s="24">
        <f>H25/1.3451</f>
        <v>0</v>
      </c>
    </row>
    <row r="26" spans="3:10" ht="15.75" thickBot="1" x14ac:dyDescent="0.3">
      <c r="C26" s="325"/>
      <c r="D26" s="291">
        <v>0</v>
      </c>
      <c r="E26" s="291">
        <f t="shared" si="4"/>
        <v>0</v>
      </c>
      <c r="F26" s="291">
        <f>E26*0.15</f>
        <v>0</v>
      </c>
      <c r="G26" s="292">
        <f t="shared" si="5"/>
        <v>0</v>
      </c>
      <c r="H26" s="293"/>
      <c r="I26" s="24"/>
    </row>
    <row r="27" spans="3:10" ht="15.75" thickBot="1" x14ac:dyDescent="0.3">
      <c r="C27" s="296" t="s">
        <v>13</v>
      </c>
      <c r="D27" s="297">
        <f>SUM(D25:D26)</f>
        <v>0</v>
      </c>
      <c r="E27" s="297">
        <f t="shared" ref="E27:G27" si="6">SUM(E25:E26)</f>
        <v>0</v>
      </c>
      <c r="F27" s="297">
        <f t="shared" si="6"/>
        <v>0</v>
      </c>
      <c r="G27" s="297">
        <f t="shared" si="6"/>
        <v>0</v>
      </c>
      <c r="H27" s="24"/>
      <c r="I27" s="294">
        <f>I25*1.19</f>
        <v>0</v>
      </c>
    </row>
    <row r="28" spans="3:10" x14ac:dyDescent="0.25">
      <c r="C28" s="285"/>
      <c r="D28" s="300"/>
      <c r="E28" s="300"/>
      <c r="F28" s="299"/>
      <c r="G28" s="299"/>
      <c r="H28" s="24"/>
      <c r="I28" s="294">
        <f>I27*0.15</f>
        <v>0</v>
      </c>
    </row>
    <row r="29" spans="3:10" x14ac:dyDescent="0.25">
      <c r="C29" s="285"/>
      <c r="D29" s="300"/>
      <c r="E29" s="300"/>
      <c r="F29" s="299"/>
      <c r="G29" s="299"/>
      <c r="H29" s="24"/>
      <c r="I29" s="294">
        <f>I27*0.14</f>
        <v>0</v>
      </c>
    </row>
    <row r="30" spans="3:10" x14ac:dyDescent="0.25">
      <c r="E30" s="300"/>
      <c r="F30" s="299"/>
      <c r="G30" s="299"/>
      <c r="H30" s="235"/>
      <c r="I30" s="294">
        <f>SUM(I28:I29)</f>
        <v>0</v>
      </c>
    </row>
    <row r="31" spans="3:10" ht="15.75" x14ac:dyDescent="0.25">
      <c r="C31" s="6" t="s">
        <v>322</v>
      </c>
      <c r="D31" s="65"/>
      <c r="E31" s="65"/>
      <c r="F31" s="65"/>
      <c r="G31" s="65"/>
      <c r="H31" s="235"/>
      <c r="I31" s="295" t="e">
        <f>I30/I25</f>
        <v>#DIV/0!</v>
      </c>
    </row>
    <row r="32" spans="3:10" x14ac:dyDescent="0.25">
      <c r="C32" s="65"/>
      <c r="D32" s="65"/>
      <c r="E32" s="65"/>
      <c r="F32" s="65"/>
      <c r="G32" s="65"/>
      <c r="I32" s="235"/>
    </row>
    <row r="33" spans="3:9" ht="15.75" thickBot="1" x14ac:dyDescent="0.3">
      <c r="C33" s="65"/>
      <c r="D33" s="65"/>
      <c r="E33" s="65"/>
      <c r="F33" s="65"/>
      <c r="G33" s="116" t="s">
        <v>136</v>
      </c>
      <c r="H33" s="235"/>
      <c r="I33" s="24"/>
    </row>
    <row r="34" spans="3:9" ht="15.75" thickBot="1" x14ac:dyDescent="0.3">
      <c r="C34" s="304" t="s">
        <v>404</v>
      </c>
      <c r="D34" s="305" t="s">
        <v>324</v>
      </c>
      <c r="E34" s="65"/>
      <c r="F34" s="65"/>
      <c r="G34" s="309">
        <f>SUM(D38,D44,D51,D56,D61,D66)</f>
        <v>2693150</v>
      </c>
      <c r="H34" s="299"/>
      <c r="I34" s="302"/>
    </row>
    <row r="35" spans="3:9" x14ac:dyDescent="0.25">
      <c r="C35" s="317" t="s">
        <v>367</v>
      </c>
      <c r="D35" s="318">
        <v>40000</v>
      </c>
      <c r="E35" s="65"/>
      <c r="F35" s="65"/>
      <c r="G35" s="335" t="s">
        <v>356</v>
      </c>
      <c r="H35" s="299"/>
      <c r="I35" s="302"/>
    </row>
    <row r="36" spans="3:9" x14ac:dyDescent="0.25">
      <c r="C36" s="306" t="s">
        <v>467</v>
      </c>
      <c r="D36" s="307">
        <v>300000</v>
      </c>
      <c r="E36" s="65"/>
      <c r="F36" s="65"/>
      <c r="G36" s="335"/>
      <c r="H36" s="299"/>
      <c r="I36" s="355"/>
    </row>
    <row r="37" spans="3:9" ht="15.75" thickBot="1" x14ac:dyDescent="0.3">
      <c r="C37" s="306" t="s">
        <v>403</v>
      </c>
      <c r="D37" s="307">
        <v>70000</v>
      </c>
      <c r="E37" s="65"/>
      <c r="F37" s="65"/>
      <c r="G37" s="65"/>
      <c r="H37" s="299"/>
      <c r="I37" s="302"/>
    </row>
    <row r="38" spans="3:9" ht="15.75" thickBot="1" x14ac:dyDescent="0.3">
      <c r="C38" s="304" t="s">
        <v>326</v>
      </c>
      <c r="D38" s="308">
        <f>SUM(D35:D37)</f>
        <v>410000</v>
      </c>
      <c r="E38" s="65"/>
      <c r="F38" s="65"/>
      <c r="G38" s="65"/>
      <c r="H38" s="299"/>
      <c r="I38" s="302"/>
    </row>
    <row r="39" spans="3:9" x14ac:dyDescent="0.25">
      <c r="C39" s="65"/>
      <c r="D39" s="65"/>
      <c r="E39" s="65"/>
      <c r="F39" s="65"/>
      <c r="G39" s="65"/>
      <c r="H39" s="336"/>
      <c r="I39" s="301"/>
    </row>
    <row r="40" spans="3:9" ht="15.75" thickBot="1" x14ac:dyDescent="0.3">
      <c r="C40" s="65"/>
      <c r="D40" s="65"/>
      <c r="E40" s="65"/>
      <c r="F40" s="326"/>
      <c r="G40" s="326"/>
      <c r="H40" s="336"/>
      <c r="I40" s="301"/>
    </row>
    <row r="41" spans="3:9" ht="15.75" thickBot="1" x14ac:dyDescent="0.3">
      <c r="C41" s="304" t="s">
        <v>371</v>
      </c>
      <c r="D41" s="305" t="s">
        <v>324</v>
      </c>
      <c r="E41" s="65"/>
      <c r="F41" s="65"/>
      <c r="G41" s="65"/>
    </row>
    <row r="42" spans="3:9" x14ac:dyDescent="0.25">
      <c r="C42" s="494" t="s">
        <v>372</v>
      </c>
      <c r="D42" s="495">
        <v>36000</v>
      </c>
      <c r="E42" s="65"/>
      <c r="F42" s="65"/>
      <c r="G42" s="65"/>
    </row>
    <row r="43" spans="3:9" ht="15.75" thickBot="1" x14ac:dyDescent="0.3">
      <c r="C43" s="319" t="s">
        <v>466</v>
      </c>
      <c r="D43" s="320">
        <v>24000</v>
      </c>
      <c r="E43" s="65"/>
      <c r="F43" s="65"/>
      <c r="G43" s="65"/>
    </row>
    <row r="44" spans="3:9" ht="15.75" thickBot="1" x14ac:dyDescent="0.3">
      <c r="C44" s="304" t="s">
        <v>326</v>
      </c>
      <c r="D44" s="308">
        <f>SUM(D42:D43)</f>
        <v>60000</v>
      </c>
      <c r="E44" s="65"/>
      <c r="F44" s="65"/>
      <c r="G44" s="65"/>
    </row>
    <row r="45" spans="3:9" x14ac:dyDescent="0.25">
      <c r="C45" s="65"/>
      <c r="D45" s="65"/>
      <c r="E45" s="65"/>
      <c r="F45" s="65"/>
      <c r="G45" s="65"/>
    </row>
    <row r="46" spans="3:9" ht="15.75" thickBot="1" x14ac:dyDescent="0.3">
      <c r="C46" s="65"/>
      <c r="D46" s="65"/>
      <c r="E46" s="65"/>
      <c r="F46" s="65"/>
      <c r="G46" s="65"/>
    </row>
    <row r="47" spans="3:9" ht="15.75" thickBot="1" x14ac:dyDescent="0.3">
      <c r="C47" s="304" t="s">
        <v>323</v>
      </c>
      <c r="D47" s="305" t="s">
        <v>324</v>
      </c>
      <c r="E47" s="65"/>
      <c r="F47" s="65"/>
      <c r="G47" s="65"/>
    </row>
    <row r="48" spans="3:9" ht="15.75" thickBot="1" x14ac:dyDescent="0.3">
      <c r="C48" s="315" t="s">
        <v>373</v>
      </c>
      <c r="D48" s="316">
        <v>100000</v>
      </c>
      <c r="E48" s="65"/>
      <c r="F48" s="65"/>
      <c r="G48" s="65"/>
    </row>
    <row r="49" spans="3:7" ht="15.75" thickBot="1" x14ac:dyDescent="0.3">
      <c r="C49" s="344" t="s">
        <v>358</v>
      </c>
      <c r="D49" s="345">
        <v>300000</v>
      </c>
      <c r="E49" s="65"/>
      <c r="F49" s="65"/>
      <c r="G49" s="65"/>
    </row>
    <row r="50" spans="3:7" ht="15.75" thickBot="1" x14ac:dyDescent="0.3">
      <c r="C50" s="344" t="s">
        <v>374</v>
      </c>
      <c r="D50" s="345">
        <v>35000</v>
      </c>
      <c r="E50" s="65"/>
      <c r="F50" s="65"/>
      <c r="G50" s="65"/>
    </row>
    <row r="51" spans="3:7" ht="15.75" thickBot="1" x14ac:dyDescent="0.3">
      <c r="C51" s="304" t="s">
        <v>326</v>
      </c>
      <c r="D51" s="308">
        <f>SUM(D48:D50)</f>
        <v>435000</v>
      </c>
      <c r="E51" s="65"/>
      <c r="F51" s="65"/>
      <c r="G51" s="65"/>
    </row>
    <row r="52" spans="3:7" x14ac:dyDescent="0.25">
      <c r="C52" s="65"/>
      <c r="D52" s="65"/>
      <c r="E52" s="65"/>
      <c r="F52" s="65"/>
      <c r="G52" s="65"/>
    </row>
    <row r="53" spans="3:7" ht="15.75" thickBot="1" x14ac:dyDescent="0.3">
      <c r="C53" s="65"/>
      <c r="D53" s="65"/>
      <c r="E53" s="65"/>
      <c r="F53" s="65"/>
      <c r="G53" s="65"/>
    </row>
    <row r="54" spans="3:7" ht="15.75" thickBot="1" x14ac:dyDescent="0.3">
      <c r="C54" s="304" t="s">
        <v>481</v>
      </c>
      <c r="D54" s="305" t="s">
        <v>324</v>
      </c>
      <c r="E54" s="65"/>
      <c r="F54" s="65"/>
      <c r="G54" s="65"/>
    </row>
    <row r="55" spans="3:7" ht="15.75" thickBot="1" x14ac:dyDescent="0.3">
      <c r="C55" s="315" t="s">
        <v>400</v>
      </c>
      <c r="D55" s="316">
        <v>1385000</v>
      </c>
      <c r="E55" s="65"/>
      <c r="F55" s="65"/>
      <c r="G55" s="65"/>
    </row>
    <row r="56" spans="3:7" ht="15.75" thickBot="1" x14ac:dyDescent="0.3">
      <c r="C56" s="304" t="s">
        <v>326</v>
      </c>
      <c r="D56" s="308">
        <f>SUM(D55:D55)</f>
        <v>1385000</v>
      </c>
      <c r="E56" s="65"/>
      <c r="F56" s="65"/>
      <c r="G56" s="65"/>
    </row>
    <row r="57" spans="3:7" x14ac:dyDescent="0.25">
      <c r="C57" s="346"/>
      <c r="D57" s="347"/>
      <c r="E57" s="65"/>
      <c r="F57" s="65"/>
      <c r="G57" s="65"/>
    </row>
    <row r="58" spans="3:7" ht="15.75" thickBot="1" x14ac:dyDescent="0.3">
      <c r="C58" s="65"/>
      <c r="D58" s="65"/>
      <c r="E58" s="65"/>
      <c r="F58" s="65"/>
      <c r="G58" s="65"/>
    </row>
    <row r="59" spans="3:7" ht="15.75" thickBot="1" x14ac:dyDescent="0.3">
      <c r="C59" s="304" t="s">
        <v>405</v>
      </c>
      <c r="D59" s="305" t="s">
        <v>324</v>
      </c>
      <c r="E59" s="65"/>
      <c r="F59" s="65"/>
      <c r="G59" s="65"/>
    </row>
    <row r="60" spans="3:7" ht="15.75" thickBot="1" x14ac:dyDescent="0.3">
      <c r="C60" s="315" t="s">
        <v>406</v>
      </c>
      <c r="D60" s="316">
        <v>40000</v>
      </c>
      <c r="E60" s="65"/>
      <c r="F60" s="65"/>
      <c r="G60" s="65"/>
    </row>
    <row r="61" spans="3:7" ht="15.75" thickBot="1" x14ac:dyDescent="0.3">
      <c r="C61" s="304" t="s">
        <v>326</v>
      </c>
      <c r="D61" s="308">
        <f>SUM(D60:D60)</f>
        <v>40000</v>
      </c>
      <c r="E61" s="65"/>
      <c r="F61" s="65"/>
      <c r="G61" s="65"/>
    </row>
    <row r="62" spans="3:7" x14ac:dyDescent="0.25">
      <c r="C62" s="346"/>
      <c r="D62" s="347"/>
      <c r="E62" s="65"/>
      <c r="F62" s="65"/>
      <c r="G62" s="65"/>
    </row>
    <row r="63" spans="3:7" ht="15.75" thickBot="1" x14ac:dyDescent="0.3">
      <c r="C63" s="65"/>
      <c r="D63" s="65"/>
      <c r="E63" s="65"/>
      <c r="F63" s="65"/>
      <c r="G63" s="65"/>
    </row>
    <row r="64" spans="3:7" ht="15.75" thickBot="1" x14ac:dyDescent="0.3">
      <c r="C64" s="304" t="s">
        <v>329</v>
      </c>
      <c r="D64" s="305"/>
      <c r="E64" s="65"/>
      <c r="F64" s="65"/>
      <c r="G64" s="65"/>
    </row>
    <row r="65" spans="3:7" ht="15.75" thickBot="1" x14ac:dyDescent="0.3">
      <c r="C65" s="306" t="s">
        <v>330</v>
      </c>
      <c r="D65" s="307">
        <v>363150</v>
      </c>
      <c r="E65" s="65"/>
      <c r="F65" s="65"/>
      <c r="G65" s="65"/>
    </row>
    <row r="66" spans="3:7" ht="15.75" thickBot="1" x14ac:dyDescent="0.3">
      <c r="C66" s="304" t="s">
        <v>326</v>
      </c>
      <c r="D66" s="308">
        <f>SUM(D65)</f>
        <v>363150</v>
      </c>
      <c r="E66" s="65"/>
      <c r="F66" s="65"/>
      <c r="G66" s="65"/>
    </row>
    <row r="67" spans="3:7" x14ac:dyDescent="0.25">
      <c r="E67" s="65"/>
      <c r="F67" s="65"/>
      <c r="G67" s="65"/>
    </row>
    <row r="68" spans="3:7" x14ac:dyDescent="0.25">
      <c r="E68" s="65"/>
      <c r="F68" s="65"/>
      <c r="G68" s="65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M49"/>
  <sheetViews>
    <sheetView workbookViewId="0">
      <selection activeCell="L25" sqref="L25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375</v>
      </c>
    </row>
    <row r="5" spans="1:13" ht="15" customHeight="1" x14ac:dyDescent="0.25">
      <c r="A5" s="714" t="s">
        <v>331</v>
      </c>
      <c r="B5" s="714"/>
      <c r="C5" s="714"/>
      <c r="D5" s="714"/>
      <c r="E5" s="714"/>
      <c r="F5" s="714"/>
      <c r="G5" s="714"/>
      <c r="H5" s="714"/>
      <c r="I5" s="714"/>
      <c r="J5" s="714"/>
      <c r="K5" s="343"/>
      <c r="L5" s="343"/>
      <c r="M5" s="343"/>
    </row>
    <row r="6" spans="1:13" ht="15" customHeight="1" thickBot="1" x14ac:dyDescent="0.3"/>
    <row r="7" spans="1:13" ht="18" customHeight="1" x14ac:dyDescent="0.25">
      <c r="A7" s="724" t="s">
        <v>275</v>
      </c>
      <c r="B7" s="724" t="s">
        <v>276</v>
      </c>
      <c r="C7" s="726"/>
      <c r="D7" s="727"/>
      <c r="E7" s="728" t="s">
        <v>278</v>
      </c>
      <c r="F7" s="724" t="s">
        <v>279</v>
      </c>
      <c r="G7" s="730" t="s">
        <v>280</v>
      </c>
      <c r="H7" s="731"/>
      <c r="I7" s="724" t="s">
        <v>281</v>
      </c>
      <c r="J7" s="724" t="s">
        <v>13</v>
      </c>
      <c r="K7" s="236"/>
    </row>
    <row r="8" spans="1:13" ht="18" customHeight="1" thickBot="1" x14ac:dyDescent="0.3">
      <c r="A8" s="725"/>
      <c r="B8" s="725"/>
      <c r="C8" s="467" t="s">
        <v>332</v>
      </c>
      <c r="D8" s="468" t="s">
        <v>319</v>
      </c>
      <c r="E8" s="729"/>
      <c r="F8" s="725"/>
      <c r="G8" s="469" t="s">
        <v>282</v>
      </c>
      <c r="H8" s="470" t="s">
        <v>283</v>
      </c>
      <c r="I8" s="732"/>
      <c r="J8" s="732"/>
      <c r="K8" s="236"/>
    </row>
    <row r="9" spans="1:13" ht="15.75" thickBot="1" x14ac:dyDescent="0.3">
      <c r="A9" s="471" t="s">
        <v>284</v>
      </c>
      <c r="B9" s="472"/>
      <c r="C9" s="398">
        <v>0</v>
      </c>
      <c r="D9" s="439">
        <v>0</v>
      </c>
      <c r="E9" s="399">
        <v>0</v>
      </c>
      <c r="F9" s="400">
        <f t="shared" ref="F9" si="0">SUM(C9:E9)</f>
        <v>0</v>
      </c>
      <c r="G9" s="401">
        <v>0</v>
      </c>
      <c r="H9" s="402">
        <v>0</v>
      </c>
      <c r="I9" s="403">
        <f t="shared" ref="I9" si="1">SUM(G9:H9)</f>
        <v>0</v>
      </c>
      <c r="J9" s="403">
        <f t="shared" ref="J9:J10" si="2">F9+I9</f>
        <v>0</v>
      </c>
      <c r="K9" s="250"/>
    </row>
    <row r="10" spans="1:13" ht="16.5" thickBot="1" x14ac:dyDescent="0.3">
      <c r="A10" s="473"/>
      <c r="B10" s="474" t="s">
        <v>13</v>
      </c>
      <c r="C10" s="404">
        <f t="shared" ref="C10:I10" si="3">SUM(C9:C9)</f>
        <v>0</v>
      </c>
      <c r="D10" s="440">
        <f t="shared" si="3"/>
        <v>0</v>
      </c>
      <c r="E10" s="405">
        <f t="shared" si="3"/>
        <v>0</v>
      </c>
      <c r="F10" s="405">
        <f t="shared" si="3"/>
        <v>0</v>
      </c>
      <c r="G10" s="441">
        <f t="shared" si="3"/>
        <v>0</v>
      </c>
      <c r="H10" s="441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42"/>
      <c r="D12" s="34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291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292</v>
      </c>
      <c r="D16" s="269" t="s">
        <v>320</v>
      </c>
      <c r="E16" s="270" t="s">
        <v>6</v>
      </c>
      <c r="F16" s="270" t="s">
        <v>293</v>
      </c>
      <c r="G16" s="270" t="s">
        <v>294</v>
      </c>
      <c r="H16" s="270" t="s">
        <v>295</v>
      </c>
      <c r="I16" s="271" t="s">
        <v>296</v>
      </c>
      <c r="J16" s="271" t="s">
        <v>299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180000</v>
      </c>
      <c r="J17" s="276">
        <f>SUM(C17:I17)</f>
        <v>180000</v>
      </c>
    </row>
    <row r="18" spans="3:10" ht="15.75" thickBot="1" x14ac:dyDescent="0.3"/>
    <row r="19" spans="3:10" ht="15.75" thickBot="1" x14ac:dyDescent="0.3">
      <c r="C19" s="277" t="s">
        <v>300</v>
      </c>
      <c r="D19" s="268" t="s">
        <v>301</v>
      </c>
      <c r="E19" s="268" t="s">
        <v>333</v>
      </c>
      <c r="F19" s="278" t="s">
        <v>303</v>
      </c>
      <c r="G19" s="279"/>
      <c r="H19" s="280" t="s">
        <v>304</v>
      </c>
      <c r="J19" s="328" t="s">
        <v>355</v>
      </c>
    </row>
    <row r="20" spans="3:10" ht="15.75" thickBot="1" x14ac:dyDescent="0.3">
      <c r="C20" s="281">
        <f>J17</f>
        <v>180000</v>
      </c>
      <c r="D20" s="282">
        <f>C20*0.195</f>
        <v>35100</v>
      </c>
      <c r="E20" s="283">
        <v>0</v>
      </c>
      <c r="F20" s="283">
        <v>0</v>
      </c>
      <c r="G20" s="284"/>
      <c r="H20" s="276">
        <f>SUM(C20:F20)</f>
        <v>215100</v>
      </c>
      <c r="J20" s="329">
        <f>H20+D25+G25</f>
        <v>215100</v>
      </c>
    </row>
    <row r="22" spans="3:10" ht="15.75" thickBot="1" x14ac:dyDescent="0.3"/>
    <row r="23" spans="3:10" ht="15.75" thickBot="1" x14ac:dyDescent="0.3">
      <c r="C23" s="287" t="s">
        <v>274</v>
      </c>
      <c r="D23" s="288" t="s">
        <v>305</v>
      </c>
      <c r="E23" s="288" t="s">
        <v>306</v>
      </c>
      <c r="F23" s="288" t="s">
        <v>307</v>
      </c>
      <c r="G23" s="289" t="s">
        <v>308</v>
      </c>
      <c r="H23" s="286" t="s">
        <v>309</v>
      </c>
      <c r="I23" s="286" t="s">
        <v>310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322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136</v>
      </c>
      <c r="H31" s="235"/>
      <c r="I31" s="24"/>
    </row>
    <row r="32" spans="3:10" ht="15.75" thickBot="1" x14ac:dyDescent="0.3">
      <c r="C32" s="304" t="s">
        <v>343</v>
      </c>
      <c r="D32" s="305" t="s">
        <v>324</v>
      </c>
      <c r="E32" s="65"/>
      <c r="F32" s="65"/>
      <c r="G32" s="309">
        <f>SUM(D34,D39,D44)</f>
        <v>2032000</v>
      </c>
      <c r="H32" s="299"/>
      <c r="I32" s="342"/>
    </row>
    <row r="33" spans="3:9" ht="15.75" thickBot="1" x14ac:dyDescent="0.3">
      <c r="C33" s="315" t="s">
        <v>376</v>
      </c>
      <c r="D33" s="316">
        <v>0</v>
      </c>
      <c r="E33" s="65"/>
      <c r="F33" s="65"/>
      <c r="G33" s="65"/>
      <c r="H33" s="299"/>
      <c r="I33" s="342"/>
    </row>
    <row r="34" spans="3:9" ht="15.75" thickBot="1" x14ac:dyDescent="0.3">
      <c r="C34" s="304" t="s">
        <v>326</v>
      </c>
      <c r="D34" s="308">
        <f>SUM(D33:D33)</f>
        <v>0</v>
      </c>
      <c r="E34" s="65"/>
      <c r="F34" s="65"/>
      <c r="G34" s="335"/>
      <c r="H34" s="299"/>
      <c r="I34" s="342"/>
    </row>
    <row r="35" spans="3:9" x14ac:dyDescent="0.25">
      <c r="C35" s="65"/>
      <c r="D35" s="65"/>
      <c r="E35" s="65"/>
      <c r="F35" s="65"/>
      <c r="G35" s="65"/>
      <c r="H35" s="299"/>
      <c r="I35" s="342"/>
    </row>
    <row r="36" spans="3:9" ht="15.75" thickBot="1" x14ac:dyDescent="0.3">
      <c r="C36" s="65"/>
      <c r="D36" s="65"/>
      <c r="E36" s="65"/>
      <c r="F36" s="65"/>
      <c r="G36" s="65"/>
      <c r="H36" s="299"/>
      <c r="I36" s="342"/>
    </row>
    <row r="37" spans="3:9" ht="15.75" thickBot="1" x14ac:dyDescent="0.3">
      <c r="C37" s="304" t="s">
        <v>377</v>
      </c>
      <c r="D37" s="305" t="s">
        <v>324</v>
      </c>
      <c r="E37" s="65"/>
      <c r="F37" s="65"/>
      <c r="G37" s="116" t="s">
        <v>396</v>
      </c>
      <c r="H37" s="336"/>
      <c r="I37" s="301"/>
    </row>
    <row r="38" spans="3:9" ht="15.75" thickBot="1" x14ac:dyDescent="0.3">
      <c r="C38" s="315" t="s">
        <v>378</v>
      </c>
      <c r="D38" s="316">
        <v>1600000</v>
      </c>
      <c r="E38" s="65"/>
      <c r="F38" s="326"/>
      <c r="G38" s="309">
        <v>830400</v>
      </c>
      <c r="H38" s="336"/>
      <c r="I38" s="301"/>
    </row>
    <row r="39" spans="3:9" ht="15.75" thickBot="1" x14ac:dyDescent="0.3">
      <c r="C39" s="304" t="s">
        <v>326</v>
      </c>
      <c r="D39" s="308">
        <f>SUM(D38:D38)</f>
        <v>1600000</v>
      </c>
      <c r="E39" s="65"/>
      <c r="F39" s="65"/>
      <c r="G39" s="65"/>
    </row>
    <row r="40" spans="3:9" x14ac:dyDescent="0.25">
      <c r="C40" s="65"/>
      <c r="D40" s="65"/>
      <c r="E40" s="65"/>
      <c r="F40" s="65"/>
      <c r="G40" s="65"/>
    </row>
    <row r="41" spans="3:9" ht="15.75" thickBot="1" x14ac:dyDescent="0.3">
      <c r="C41" s="65"/>
      <c r="D41" s="65"/>
      <c r="E41" s="65"/>
      <c r="F41" s="65"/>
      <c r="G41" s="65"/>
    </row>
    <row r="42" spans="3:9" ht="15.75" thickBot="1" x14ac:dyDescent="0.3">
      <c r="C42" s="304" t="s">
        <v>329</v>
      </c>
      <c r="D42" s="305"/>
      <c r="E42" s="65"/>
      <c r="F42" s="65"/>
      <c r="G42" s="65"/>
    </row>
    <row r="43" spans="3:9" ht="15.75" thickBot="1" x14ac:dyDescent="0.3">
      <c r="C43" s="306" t="s">
        <v>330</v>
      </c>
      <c r="D43" s="307">
        <f>(SUM(D34,D39))*0.27</f>
        <v>432000</v>
      </c>
      <c r="E43" s="65"/>
      <c r="F43" s="65"/>
      <c r="G43" s="65"/>
    </row>
    <row r="44" spans="3:9" ht="15.75" thickBot="1" x14ac:dyDescent="0.3">
      <c r="C44" s="304" t="s">
        <v>326</v>
      </c>
      <c r="D44" s="308">
        <f>SUM(D43)</f>
        <v>432000</v>
      </c>
      <c r="E44" s="65"/>
      <c r="F44" s="65"/>
      <c r="G44" s="65"/>
    </row>
    <row r="45" spans="3:9" x14ac:dyDescent="0.25">
      <c r="E45" s="65"/>
      <c r="F45" s="65"/>
      <c r="G45" s="65"/>
    </row>
    <row r="46" spans="3:9" x14ac:dyDescent="0.25">
      <c r="E46" s="65"/>
      <c r="F46" s="65"/>
      <c r="G46" s="65"/>
    </row>
    <row r="47" spans="3:9" x14ac:dyDescent="0.25">
      <c r="E47" s="65"/>
      <c r="F47" s="65"/>
      <c r="G47" s="65"/>
    </row>
    <row r="48" spans="3:9" x14ac:dyDescent="0.25">
      <c r="E48" s="65"/>
      <c r="F48" s="65"/>
      <c r="G48" s="65"/>
    </row>
    <row r="49" spans="5:7" x14ac:dyDescent="0.25">
      <c r="E49" s="65"/>
      <c r="F49" s="65"/>
      <c r="G49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H20"/>
  <sheetViews>
    <sheetView workbookViewId="0">
      <selection activeCell="A4" sqref="A4:H4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5"/>
      <c r="B1" s="735"/>
      <c r="C1" s="735"/>
      <c r="D1" s="735"/>
      <c r="E1" s="735"/>
      <c r="F1" s="735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743" t="s">
        <v>510</v>
      </c>
      <c r="B3" s="744"/>
      <c r="C3" s="744"/>
      <c r="D3" s="744"/>
      <c r="E3" s="744"/>
      <c r="F3" s="744"/>
      <c r="G3" s="745"/>
      <c r="H3" s="356"/>
    </row>
    <row r="4" spans="1:8" x14ac:dyDescent="0.25">
      <c r="A4" s="672"/>
      <c r="B4" s="672"/>
      <c r="C4" s="672"/>
      <c r="D4" s="672"/>
      <c r="E4" s="672"/>
      <c r="F4" s="672"/>
      <c r="G4" s="672"/>
      <c r="H4" s="67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36" t="s">
        <v>76</v>
      </c>
      <c r="C6" s="736"/>
      <c r="D6" s="736"/>
      <c r="E6" s="736"/>
      <c r="F6" s="431" t="s">
        <v>77</v>
      </c>
      <c r="G6" s="589" t="s">
        <v>78</v>
      </c>
    </row>
    <row r="7" spans="1:8" ht="31.5" customHeight="1" x14ac:dyDescent="0.25">
      <c r="A7" s="432" t="s">
        <v>141</v>
      </c>
      <c r="B7" s="737" t="s">
        <v>142</v>
      </c>
      <c r="C7" s="737"/>
      <c r="D7" s="737"/>
      <c r="E7" s="737"/>
      <c r="F7" s="433" t="s">
        <v>262</v>
      </c>
      <c r="G7" s="590" t="s">
        <v>504</v>
      </c>
    </row>
    <row r="8" spans="1:8" x14ac:dyDescent="0.25">
      <c r="A8" s="738">
        <v>1</v>
      </c>
      <c r="B8" s="739" t="s">
        <v>143</v>
      </c>
      <c r="C8" s="739"/>
      <c r="D8" s="739"/>
      <c r="E8" s="739"/>
      <c r="F8" s="740"/>
      <c r="G8" s="746"/>
    </row>
    <row r="9" spans="1:8" x14ac:dyDescent="0.25">
      <c r="A9" s="738"/>
      <c r="B9" s="739"/>
      <c r="C9" s="739"/>
      <c r="D9" s="739"/>
      <c r="E9" s="739"/>
      <c r="F9" s="741"/>
      <c r="G9" s="747"/>
    </row>
    <row r="10" spans="1:8" x14ac:dyDescent="0.25">
      <c r="A10" s="738"/>
      <c r="B10" s="739"/>
      <c r="C10" s="739"/>
      <c r="D10" s="739"/>
      <c r="E10" s="739"/>
      <c r="F10" s="742"/>
      <c r="G10" s="748"/>
    </row>
    <row r="11" spans="1:8" ht="30.75" customHeight="1" x14ac:dyDescent="0.25">
      <c r="A11" s="434">
        <v>2</v>
      </c>
      <c r="B11" s="752" t="s">
        <v>435</v>
      </c>
      <c r="C11" s="752"/>
      <c r="D11" s="752"/>
      <c r="E11" s="752"/>
      <c r="F11" s="203">
        <f>'Ovi összegző'!F24+F18</f>
        <v>44518</v>
      </c>
      <c r="G11" s="591">
        <f>'Ovi összegző'!G24+G18</f>
        <v>44518</v>
      </c>
    </row>
    <row r="12" spans="1:8" x14ac:dyDescent="0.25">
      <c r="A12" s="435">
        <v>3</v>
      </c>
      <c r="B12" s="662" t="s">
        <v>13</v>
      </c>
      <c r="C12" s="662"/>
      <c r="D12" s="662"/>
      <c r="E12" s="662"/>
      <c r="F12" s="593">
        <f>SUM(F11)</f>
        <v>44518</v>
      </c>
      <c r="G12" s="594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753">
        <v>4</v>
      </c>
      <c r="B15" s="754" t="s">
        <v>144</v>
      </c>
      <c r="C15" s="754"/>
      <c r="D15" s="754"/>
      <c r="E15" s="754"/>
      <c r="F15" s="733"/>
      <c r="G15" s="749"/>
    </row>
    <row r="16" spans="1:8" x14ac:dyDescent="0.25">
      <c r="A16" s="753"/>
      <c r="B16" s="754"/>
      <c r="C16" s="754"/>
      <c r="D16" s="754"/>
      <c r="E16" s="754"/>
      <c r="F16" s="734"/>
      <c r="G16" s="750"/>
    </row>
    <row r="17" spans="1:7" x14ac:dyDescent="0.25">
      <c r="A17" s="435">
        <v>5</v>
      </c>
      <c r="B17" s="657" t="s">
        <v>436</v>
      </c>
      <c r="C17" s="657"/>
      <c r="D17" s="657"/>
      <c r="E17" s="657"/>
      <c r="F17" s="202">
        <f>'Ovi összegző'!F24</f>
        <v>44358</v>
      </c>
      <c r="G17" s="523">
        <f>'Ovi összegző'!G24</f>
        <v>44358</v>
      </c>
    </row>
    <row r="18" spans="1:7" x14ac:dyDescent="0.25">
      <c r="A18" s="490">
        <v>6</v>
      </c>
      <c r="B18" s="657" t="s">
        <v>443</v>
      </c>
      <c r="C18" s="657"/>
      <c r="D18" s="657"/>
      <c r="E18" s="657"/>
      <c r="F18" s="491">
        <v>160</v>
      </c>
      <c r="G18" s="604">
        <v>160</v>
      </c>
    </row>
    <row r="19" spans="1:7" ht="15.75" thickBot="1" x14ac:dyDescent="0.3">
      <c r="A19" s="436">
        <v>7</v>
      </c>
      <c r="B19" s="751" t="s">
        <v>148</v>
      </c>
      <c r="C19" s="751"/>
      <c r="D19" s="751"/>
      <c r="E19" s="751"/>
      <c r="F19" s="370">
        <f>SUM(F17:F18)</f>
        <v>44518</v>
      </c>
      <c r="G19" s="605">
        <f>SUM(G17:G18)</f>
        <v>44518</v>
      </c>
    </row>
    <row r="20" spans="1:7" x14ac:dyDescent="0.25">
      <c r="A20" s="437"/>
      <c r="B20" s="80"/>
      <c r="C20" s="80"/>
      <c r="D20" s="80"/>
      <c r="E20" s="80"/>
      <c r="F20" s="80"/>
    </row>
  </sheetData>
  <mergeCells count="18">
    <mergeCell ref="B19:E19"/>
    <mergeCell ref="B11:E11"/>
    <mergeCell ref="B12:E12"/>
    <mergeCell ref="A15:A16"/>
    <mergeCell ref="B15:E16"/>
    <mergeCell ref="B18:E18"/>
    <mergeCell ref="F15:F16"/>
    <mergeCell ref="B17:E17"/>
    <mergeCell ref="A1:F1"/>
    <mergeCell ref="A4:H4"/>
    <mergeCell ref="B6:E6"/>
    <mergeCell ref="B7:E7"/>
    <mergeCell ref="A8:A10"/>
    <mergeCell ref="B8:E10"/>
    <mergeCell ref="F8:F10"/>
    <mergeCell ref="A3:G3"/>
    <mergeCell ref="G8:G10"/>
    <mergeCell ref="G15:G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H34"/>
  <sheetViews>
    <sheetView topLeftCell="A16" workbookViewId="0">
      <selection activeCell="G40" sqref="G40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5"/>
      <c r="B1" s="735"/>
      <c r="C1" s="735"/>
      <c r="D1" s="735"/>
      <c r="E1" s="735"/>
      <c r="F1" s="735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743" t="s">
        <v>446</v>
      </c>
      <c r="B3" s="744"/>
      <c r="C3" s="744"/>
      <c r="D3" s="744"/>
      <c r="E3" s="744"/>
      <c r="F3" s="744"/>
      <c r="G3" s="745"/>
      <c r="H3" s="356"/>
    </row>
    <row r="4" spans="1:8" x14ac:dyDescent="0.25">
      <c r="A4" s="672"/>
      <c r="B4" s="672"/>
      <c r="C4" s="672"/>
      <c r="D4" s="672"/>
      <c r="E4" s="672"/>
      <c r="F4" s="672"/>
      <c r="G4" s="672"/>
      <c r="H4" s="67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36" t="s">
        <v>76</v>
      </c>
      <c r="C6" s="736"/>
      <c r="D6" s="736"/>
      <c r="E6" s="736"/>
      <c r="F6" s="431" t="s">
        <v>77</v>
      </c>
      <c r="G6" s="589" t="s">
        <v>78</v>
      </c>
    </row>
    <row r="7" spans="1:8" ht="31.5" customHeight="1" x14ac:dyDescent="0.25">
      <c r="A7" s="432" t="s">
        <v>141</v>
      </c>
      <c r="B7" s="737" t="s">
        <v>142</v>
      </c>
      <c r="C7" s="737"/>
      <c r="D7" s="737"/>
      <c r="E7" s="737"/>
      <c r="F7" s="433" t="s">
        <v>262</v>
      </c>
      <c r="G7" s="590" t="s">
        <v>504</v>
      </c>
    </row>
    <row r="8" spans="1:8" x14ac:dyDescent="0.25">
      <c r="A8" s="738">
        <v>1</v>
      </c>
      <c r="B8" s="739" t="s">
        <v>143</v>
      </c>
      <c r="C8" s="739"/>
      <c r="D8" s="739"/>
      <c r="E8" s="739"/>
      <c r="F8" s="740"/>
      <c r="G8" s="746"/>
    </row>
    <row r="9" spans="1:8" x14ac:dyDescent="0.25">
      <c r="A9" s="738"/>
      <c r="B9" s="739"/>
      <c r="C9" s="739"/>
      <c r="D9" s="739"/>
      <c r="E9" s="739"/>
      <c r="F9" s="741"/>
      <c r="G9" s="747"/>
    </row>
    <row r="10" spans="1:8" x14ac:dyDescent="0.25">
      <c r="A10" s="738"/>
      <c r="B10" s="739"/>
      <c r="C10" s="739"/>
      <c r="D10" s="739"/>
      <c r="E10" s="739"/>
      <c r="F10" s="742"/>
      <c r="G10" s="748"/>
    </row>
    <row r="11" spans="1:8" ht="30.75" customHeight="1" x14ac:dyDescent="0.25">
      <c r="A11" s="434">
        <v>2</v>
      </c>
      <c r="B11" s="752" t="s">
        <v>409</v>
      </c>
      <c r="C11" s="752"/>
      <c r="D11" s="752"/>
      <c r="E11" s="752"/>
      <c r="F11" s="203">
        <f>'Társulás '!F19</f>
        <v>44518</v>
      </c>
      <c r="G11" s="591">
        <f>'Társulás '!G19</f>
        <v>44518</v>
      </c>
    </row>
    <row r="12" spans="1:8" x14ac:dyDescent="0.25">
      <c r="A12" s="435">
        <v>3</v>
      </c>
      <c r="B12" s="662" t="s">
        <v>13</v>
      </c>
      <c r="C12" s="662"/>
      <c r="D12" s="662"/>
      <c r="E12" s="662"/>
      <c r="F12" s="593">
        <f>SUM(F11)</f>
        <v>44518</v>
      </c>
      <c r="G12" s="594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753">
        <v>4</v>
      </c>
      <c r="B15" s="754" t="s">
        <v>144</v>
      </c>
      <c r="C15" s="754"/>
      <c r="D15" s="754"/>
      <c r="E15" s="754"/>
      <c r="F15" s="733"/>
      <c r="G15" s="749"/>
    </row>
    <row r="16" spans="1:8" x14ac:dyDescent="0.25">
      <c r="A16" s="753"/>
      <c r="B16" s="754"/>
      <c r="C16" s="754"/>
      <c r="D16" s="754"/>
      <c r="E16" s="754"/>
      <c r="F16" s="734"/>
      <c r="G16" s="750"/>
    </row>
    <row r="17" spans="1:7" x14ac:dyDescent="0.25">
      <c r="A17" s="435">
        <v>5</v>
      </c>
      <c r="B17" s="657" t="s">
        <v>145</v>
      </c>
      <c r="C17" s="657"/>
      <c r="D17" s="657"/>
      <c r="E17" s="657"/>
      <c r="F17" s="202">
        <f>Ovi!C19+Ovi!C22</f>
        <v>32653</v>
      </c>
      <c r="G17" s="523">
        <f>Ovi!D19+Ovi!D22</f>
        <v>32653</v>
      </c>
    </row>
    <row r="18" spans="1:7" x14ac:dyDescent="0.25">
      <c r="A18" s="435">
        <v>6</v>
      </c>
      <c r="B18" s="657" t="s">
        <v>146</v>
      </c>
      <c r="C18" s="657"/>
      <c r="D18" s="657"/>
      <c r="E18" s="657"/>
      <c r="F18" s="202">
        <f>Ovi!C27</f>
        <v>5326</v>
      </c>
      <c r="G18" s="523">
        <f>Ovi!D27</f>
        <v>5326</v>
      </c>
    </row>
    <row r="19" spans="1:7" x14ac:dyDescent="0.25">
      <c r="A19" s="435">
        <v>7</v>
      </c>
      <c r="B19" s="657" t="s">
        <v>410</v>
      </c>
      <c r="C19" s="657"/>
      <c r="D19" s="657"/>
      <c r="E19" s="657"/>
      <c r="F19" s="202">
        <v>0</v>
      </c>
      <c r="G19" s="523">
        <v>0</v>
      </c>
    </row>
    <row r="20" spans="1:7" x14ac:dyDescent="0.25">
      <c r="A20" s="435">
        <v>8</v>
      </c>
      <c r="B20" s="657" t="s">
        <v>32</v>
      </c>
      <c r="C20" s="657"/>
      <c r="D20" s="657"/>
      <c r="E20" s="657"/>
      <c r="F20" s="202">
        <f>Ovi!C38</f>
        <v>2600</v>
      </c>
      <c r="G20" s="523">
        <f>Ovi!D38</f>
        <v>2600</v>
      </c>
    </row>
    <row r="21" spans="1:7" x14ac:dyDescent="0.25">
      <c r="A21" s="435">
        <v>9</v>
      </c>
      <c r="B21" s="657" t="s">
        <v>40</v>
      </c>
      <c r="C21" s="657"/>
      <c r="D21" s="657"/>
      <c r="E21" s="657"/>
      <c r="F21" s="202">
        <f>Ovi!C48</f>
        <v>2399</v>
      </c>
      <c r="G21" s="523">
        <f>Ovi!D48</f>
        <v>2399</v>
      </c>
    </row>
    <row r="22" spans="1:7" x14ac:dyDescent="0.25">
      <c r="A22" s="435">
        <v>10</v>
      </c>
      <c r="B22" s="760" t="s">
        <v>147</v>
      </c>
      <c r="C22" s="760"/>
      <c r="D22" s="760"/>
      <c r="E22" s="760"/>
      <c r="F22" s="202">
        <f>Ovi!C49</f>
        <v>30</v>
      </c>
      <c r="G22" s="523">
        <f>Ovi!D49</f>
        <v>30</v>
      </c>
    </row>
    <row r="23" spans="1:7" x14ac:dyDescent="0.25">
      <c r="A23" s="435">
        <v>11</v>
      </c>
      <c r="B23" s="657" t="s">
        <v>43</v>
      </c>
      <c r="C23" s="657"/>
      <c r="D23" s="657"/>
      <c r="E23" s="657"/>
      <c r="F23" s="202">
        <f>Ovi!C51</f>
        <v>1350</v>
      </c>
      <c r="G23" s="523">
        <f>Ovi!D51</f>
        <v>1350</v>
      </c>
    </row>
    <row r="24" spans="1:7" x14ac:dyDescent="0.25">
      <c r="A24" s="438">
        <v>12</v>
      </c>
      <c r="B24" s="662" t="s">
        <v>148</v>
      </c>
      <c r="C24" s="662"/>
      <c r="D24" s="662"/>
      <c r="E24" s="662"/>
      <c r="F24" s="595">
        <f>SUM(F17:F23)</f>
        <v>44358</v>
      </c>
      <c r="G24" s="596">
        <f>SUM(G17:G23)</f>
        <v>44358</v>
      </c>
    </row>
    <row r="25" spans="1:7" x14ac:dyDescent="0.25">
      <c r="A25" s="437"/>
      <c r="B25" s="80"/>
      <c r="C25" s="80"/>
      <c r="D25" s="80"/>
      <c r="E25" s="80"/>
      <c r="F25" s="80"/>
      <c r="G25" s="80"/>
    </row>
    <row r="26" spans="1:7" x14ac:dyDescent="0.25">
      <c r="A26" s="753">
        <v>13</v>
      </c>
      <c r="B26" s="762" t="s">
        <v>149</v>
      </c>
      <c r="C26" s="762"/>
      <c r="D26" s="762"/>
      <c r="E26" s="762"/>
      <c r="F26" s="733"/>
      <c r="G26" s="749"/>
    </row>
    <row r="27" spans="1:7" x14ac:dyDescent="0.25">
      <c r="A27" s="753"/>
      <c r="B27" s="762"/>
      <c r="C27" s="762"/>
      <c r="D27" s="762"/>
      <c r="E27" s="762"/>
      <c r="F27" s="734"/>
      <c r="G27" s="750"/>
    </row>
    <row r="28" spans="1:7" x14ac:dyDescent="0.25">
      <c r="A28" s="435">
        <v>14</v>
      </c>
      <c r="B28" s="668" t="s">
        <v>222</v>
      </c>
      <c r="C28" s="758"/>
      <c r="D28" s="758"/>
      <c r="E28" s="759"/>
      <c r="F28" s="371">
        <f>Ovi!C7</f>
        <v>0</v>
      </c>
      <c r="G28" s="529">
        <f>Ovi!D7</f>
        <v>0</v>
      </c>
    </row>
    <row r="29" spans="1:7" x14ac:dyDescent="0.25">
      <c r="A29" s="435">
        <v>15</v>
      </c>
      <c r="B29" s="668" t="s">
        <v>195</v>
      </c>
      <c r="C29" s="758"/>
      <c r="D29" s="758"/>
      <c r="E29" s="759"/>
      <c r="F29" s="371">
        <v>0</v>
      </c>
      <c r="G29" s="529">
        <v>0</v>
      </c>
    </row>
    <row r="30" spans="1:7" x14ac:dyDescent="0.25">
      <c r="A30" s="435">
        <v>16</v>
      </c>
      <c r="B30" s="668" t="s">
        <v>150</v>
      </c>
      <c r="C30" s="758"/>
      <c r="D30" s="758"/>
      <c r="E30" s="759"/>
      <c r="F30" s="371">
        <f>(F28+F29)*0.27</f>
        <v>0</v>
      </c>
      <c r="G30" s="529">
        <f>(G28+G29)*0.27</f>
        <v>0</v>
      </c>
    </row>
    <row r="31" spans="1:7" x14ac:dyDescent="0.25">
      <c r="A31" s="438">
        <v>17</v>
      </c>
      <c r="B31" s="761" t="s">
        <v>151</v>
      </c>
      <c r="C31" s="758"/>
      <c r="D31" s="758"/>
      <c r="E31" s="759"/>
      <c r="F31" s="179">
        <f>SUM(F28:F30)</f>
        <v>0</v>
      </c>
      <c r="G31" s="530">
        <f>SUM(G28:G30)</f>
        <v>0</v>
      </c>
    </row>
    <row r="32" spans="1:7" x14ac:dyDescent="0.25">
      <c r="A32" s="435">
        <v>18</v>
      </c>
      <c r="B32" s="662" t="s">
        <v>13</v>
      </c>
      <c r="C32" s="662"/>
      <c r="D32" s="662"/>
      <c r="E32" s="662"/>
      <c r="F32" s="597">
        <f>SUM(F24,F31)</f>
        <v>44358</v>
      </c>
      <c r="G32" s="594">
        <f>SUM(G24,G31)</f>
        <v>44358</v>
      </c>
    </row>
    <row r="33" spans="1:8" x14ac:dyDescent="0.25">
      <c r="A33" s="598"/>
      <c r="B33" s="395"/>
      <c r="C33" s="395"/>
      <c r="D33" s="395"/>
      <c r="E33" s="395"/>
      <c r="F33" s="395"/>
      <c r="G33" s="395"/>
      <c r="H33" s="65"/>
    </row>
    <row r="34" spans="1:8" ht="15.75" thickBot="1" x14ac:dyDescent="0.3">
      <c r="A34" s="602">
        <v>19</v>
      </c>
      <c r="B34" s="755" t="s">
        <v>152</v>
      </c>
      <c r="C34" s="756"/>
      <c r="D34" s="756"/>
      <c r="E34" s="757"/>
      <c r="F34" s="601" t="s">
        <v>494</v>
      </c>
      <c r="G34" s="603" t="s">
        <v>494</v>
      </c>
    </row>
  </sheetData>
  <mergeCells count="33">
    <mergeCell ref="B30:E30"/>
    <mergeCell ref="B31:E31"/>
    <mergeCell ref="B32:E32"/>
    <mergeCell ref="B24:E24"/>
    <mergeCell ref="A26:A27"/>
    <mergeCell ref="B26:E27"/>
    <mergeCell ref="G15:G16"/>
    <mergeCell ref="F26:F27"/>
    <mergeCell ref="B28:E28"/>
    <mergeCell ref="B29:E29"/>
    <mergeCell ref="B18:E18"/>
    <mergeCell ref="B19:E19"/>
    <mergeCell ref="B20:E20"/>
    <mergeCell ref="B21:E21"/>
    <mergeCell ref="B22:E22"/>
    <mergeCell ref="B23:E23"/>
    <mergeCell ref="G26:G27"/>
    <mergeCell ref="A3:G3"/>
    <mergeCell ref="B34:E34"/>
    <mergeCell ref="B17:E17"/>
    <mergeCell ref="A1:F1"/>
    <mergeCell ref="A4:H4"/>
    <mergeCell ref="B6:E6"/>
    <mergeCell ref="B7:E7"/>
    <mergeCell ref="A8:A10"/>
    <mergeCell ref="B8:E10"/>
    <mergeCell ref="F8:F10"/>
    <mergeCell ref="B11:E11"/>
    <mergeCell ref="B12:E12"/>
    <mergeCell ref="A15:A16"/>
    <mergeCell ref="B15:E16"/>
    <mergeCell ref="F15:F16"/>
    <mergeCell ref="G8:G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D60"/>
  <sheetViews>
    <sheetView showWhiteSpace="0" topLeftCell="A16" workbookViewId="0">
      <selection activeCell="H10" sqref="H10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customWidth="1"/>
  </cols>
  <sheetData>
    <row r="2" spans="1:4" x14ac:dyDescent="0.25">
      <c r="A2" s="767" t="s">
        <v>444</v>
      </c>
      <c r="B2" s="767"/>
      <c r="C2" s="767"/>
      <c r="D2" s="745"/>
    </row>
    <row r="3" spans="1:4" x14ac:dyDescent="0.25">
      <c r="A3" s="767" t="s">
        <v>425</v>
      </c>
      <c r="B3" s="767"/>
      <c r="C3" s="767"/>
      <c r="D3" s="745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7" t="s">
        <v>51</v>
      </c>
      <c r="B5" s="407" t="s">
        <v>0</v>
      </c>
      <c r="C5" s="578" t="s">
        <v>268</v>
      </c>
      <c r="D5" s="579" t="s">
        <v>509</v>
      </c>
    </row>
    <row r="6" spans="1:4" ht="12.95" customHeight="1" x14ac:dyDescent="0.25">
      <c r="A6" s="408"/>
      <c r="B6" s="409" t="s">
        <v>445</v>
      </c>
      <c r="C6" s="410"/>
      <c r="D6" s="580"/>
    </row>
    <row r="7" spans="1:4" ht="12.95" customHeight="1" x14ac:dyDescent="0.25">
      <c r="A7" s="348" t="s">
        <v>379</v>
      </c>
      <c r="B7" s="411" t="s">
        <v>1</v>
      </c>
      <c r="C7" s="412">
        <v>0</v>
      </c>
      <c r="D7" s="581">
        <v>0</v>
      </c>
    </row>
    <row r="8" spans="1:4" ht="12.95" customHeight="1" x14ac:dyDescent="0.25">
      <c r="A8" s="348" t="s">
        <v>380</v>
      </c>
      <c r="B8" s="411" t="s">
        <v>2</v>
      </c>
      <c r="C8" s="412">
        <v>0</v>
      </c>
      <c r="D8" s="581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2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29338</v>
      </c>
      <c r="D10" s="581">
        <v>29338</v>
      </c>
    </row>
    <row r="11" spans="1:4" ht="12.95" customHeight="1" x14ac:dyDescent="0.25">
      <c r="A11" s="348" t="s">
        <v>381</v>
      </c>
      <c r="B11" s="411" t="s">
        <v>5</v>
      </c>
      <c r="C11" s="412">
        <v>1364</v>
      </c>
      <c r="D11" s="581">
        <v>1364</v>
      </c>
    </row>
    <row r="12" spans="1:4" ht="12.95" customHeight="1" x14ac:dyDescent="0.25">
      <c r="A12" s="348"/>
      <c r="B12" s="411" t="s">
        <v>6</v>
      </c>
      <c r="C12" s="412">
        <v>0</v>
      </c>
      <c r="D12" s="581">
        <v>0</v>
      </c>
    </row>
    <row r="13" spans="1:4" ht="12.95" customHeight="1" x14ac:dyDescent="0.25">
      <c r="A13" s="763"/>
      <c r="B13" s="411" t="s">
        <v>7</v>
      </c>
      <c r="C13" s="412">
        <v>0</v>
      </c>
      <c r="D13" s="581">
        <v>0</v>
      </c>
    </row>
    <row r="14" spans="1:4" ht="12.95" customHeight="1" x14ac:dyDescent="0.25">
      <c r="A14" s="764"/>
      <c r="B14" s="411" t="s">
        <v>8</v>
      </c>
      <c r="C14" s="412">
        <v>0</v>
      </c>
      <c r="D14" s="581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81">
        <v>0</v>
      </c>
    </row>
    <row r="16" spans="1:4" ht="12.95" customHeight="1" x14ac:dyDescent="0.25">
      <c r="A16" s="348" t="s">
        <v>267</v>
      </c>
      <c r="B16" s="411" t="s">
        <v>10</v>
      </c>
      <c r="C16" s="412">
        <v>0</v>
      </c>
      <c r="D16" s="581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120</v>
      </c>
      <c r="D17" s="581">
        <v>120</v>
      </c>
    </row>
    <row r="18" spans="1:4" ht="12.95" customHeight="1" thickBot="1" x14ac:dyDescent="0.3">
      <c r="A18" s="348" t="s">
        <v>266</v>
      </c>
      <c r="B18" s="411" t="s">
        <v>12</v>
      </c>
      <c r="C18" s="412">
        <v>1701</v>
      </c>
      <c r="D18" s="581">
        <v>1701</v>
      </c>
    </row>
    <row r="19" spans="1:4" ht="12.95" customHeight="1" thickBot="1" x14ac:dyDescent="0.3">
      <c r="A19" s="583" t="s">
        <v>13</v>
      </c>
      <c r="B19" s="416" t="s">
        <v>14</v>
      </c>
      <c r="C19" s="417">
        <f>SUM(C10:C18)</f>
        <v>32523</v>
      </c>
      <c r="D19" s="584">
        <f>SUM(D10:D18)</f>
        <v>32523</v>
      </c>
    </row>
    <row r="20" spans="1:4" ht="12.95" customHeight="1" x14ac:dyDescent="0.25">
      <c r="A20" s="508" t="s">
        <v>54</v>
      </c>
      <c r="B20" s="418" t="s">
        <v>15</v>
      </c>
      <c r="C20" s="419">
        <v>130</v>
      </c>
      <c r="D20" s="585">
        <v>130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81">
        <v>0</v>
      </c>
    </row>
    <row r="22" spans="1:4" ht="12.95" customHeight="1" thickBot="1" x14ac:dyDescent="0.3">
      <c r="A22" s="583" t="s">
        <v>13</v>
      </c>
      <c r="B22" s="416" t="s">
        <v>17</v>
      </c>
      <c r="C22" s="417">
        <f>SUM(C20:C21)</f>
        <v>130</v>
      </c>
      <c r="D22" s="584">
        <f>SUM(D20:D21)</f>
        <v>130</v>
      </c>
    </row>
    <row r="23" spans="1:4" ht="12.95" customHeight="1" x14ac:dyDescent="0.25">
      <c r="A23" s="508" t="s">
        <v>55</v>
      </c>
      <c r="B23" s="418" t="s">
        <v>18</v>
      </c>
      <c r="C23" s="419">
        <v>5326</v>
      </c>
      <c r="D23" s="585">
        <v>5326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81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6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6">
        <v>0</v>
      </c>
    </row>
    <row r="27" spans="1:4" ht="12.95" customHeight="1" thickBot="1" x14ac:dyDescent="0.3">
      <c r="A27" s="583" t="s">
        <v>13</v>
      </c>
      <c r="B27" s="416" t="s">
        <v>22</v>
      </c>
      <c r="C27" s="417">
        <f>SUM(C23:C26)</f>
        <v>5326</v>
      </c>
      <c r="D27" s="584">
        <f>SUM(D23:D26)</f>
        <v>5326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5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300</v>
      </c>
      <c r="D29" s="581">
        <v>300</v>
      </c>
    </row>
    <row r="30" spans="1:4" ht="12.95" customHeight="1" x14ac:dyDescent="0.25">
      <c r="A30" s="348" t="s">
        <v>58</v>
      </c>
      <c r="B30" s="411" t="s">
        <v>25</v>
      </c>
      <c r="C30" s="412">
        <v>35</v>
      </c>
      <c r="D30" s="581">
        <v>35</v>
      </c>
    </row>
    <row r="31" spans="1:4" ht="12.95" customHeight="1" x14ac:dyDescent="0.25">
      <c r="A31" s="348" t="s">
        <v>382</v>
      </c>
      <c r="B31" s="411" t="s">
        <v>26</v>
      </c>
      <c r="C31" s="412">
        <v>5</v>
      </c>
      <c r="D31" s="581">
        <v>5</v>
      </c>
    </row>
    <row r="32" spans="1:4" ht="12.95" customHeight="1" x14ac:dyDescent="0.25">
      <c r="A32" s="348" t="s">
        <v>59</v>
      </c>
      <c r="B32" s="411" t="s">
        <v>27</v>
      </c>
      <c r="C32" s="412">
        <v>750</v>
      </c>
      <c r="D32" s="581">
        <v>750</v>
      </c>
    </row>
    <row r="33" spans="1:4" ht="12.95" customHeight="1" x14ac:dyDescent="0.25">
      <c r="A33" s="348"/>
      <c r="B33" s="411" t="s">
        <v>28</v>
      </c>
      <c r="C33" s="412">
        <v>1000</v>
      </c>
      <c r="D33" s="581">
        <v>1000</v>
      </c>
    </row>
    <row r="34" spans="1:4" ht="12.95" customHeight="1" x14ac:dyDescent="0.25">
      <c r="A34" s="348" t="s">
        <v>434</v>
      </c>
      <c r="B34" s="411" t="s">
        <v>433</v>
      </c>
      <c r="C34" s="412">
        <v>0</v>
      </c>
      <c r="D34" s="581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110</v>
      </c>
      <c r="D35" s="581">
        <v>110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81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400</v>
      </c>
      <c r="D37" s="586">
        <v>400</v>
      </c>
    </row>
    <row r="38" spans="1:4" ht="12.95" customHeight="1" thickBot="1" x14ac:dyDescent="0.3">
      <c r="A38" s="583" t="s">
        <v>13</v>
      </c>
      <c r="B38" s="416" t="s">
        <v>32</v>
      </c>
      <c r="C38" s="417">
        <f>SUM(C28:C37)</f>
        <v>2600</v>
      </c>
      <c r="D38" s="584">
        <f>SUM(D28:D37)</f>
        <v>2600</v>
      </c>
    </row>
    <row r="39" spans="1:4" ht="12.95" customHeight="1" x14ac:dyDescent="0.25">
      <c r="A39" s="508" t="s">
        <v>62</v>
      </c>
      <c r="B39" s="418" t="s">
        <v>33</v>
      </c>
      <c r="C39" s="419">
        <v>120</v>
      </c>
      <c r="D39" s="585">
        <v>120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5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81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600</v>
      </c>
      <c r="D42" s="581">
        <v>600</v>
      </c>
    </row>
    <row r="43" spans="1:4" ht="12.95" customHeight="1" x14ac:dyDescent="0.25">
      <c r="A43" s="348" t="s">
        <v>65</v>
      </c>
      <c r="B43" s="411" t="s">
        <v>37</v>
      </c>
      <c r="C43" s="412">
        <v>150</v>
      </c>
      <c r="D43" s="581">
        <v>150</v>
      </c>
    </row>
    <row r="44" spans="1:4" ht="12.95" customHeight="1" x14ac:dyDescent="0.25">
      <c r="A44" s="348" t="s">
        <v>383</v>
      </c>
      <c r="B44" s="411" t="s">
        <v>38</v>
      </c>
      <c r="C44" s="412">
        <v>250</v>
      </c>
      <c r="D44" s="581">
        <v>250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81">
        <v>0</v>
      </c>
    </row>
    <row r="46" spans="1:4" ht="12.95" customHeight="1" x14ac:dyDescent="0.25">
      <c r="A46" s="348" t="s">
        <v>67</v>
      </c>
      <c r="B46" s="411" t="s">
        <v>441</v>
      </c>
      <c r="C46" s="412">
        <v>275</v>
      </c>
      <c r="D46" s="581">
        <v>275</v>
      </c>
    </row>
    <row r="47" spans="1:4" ht="12.95" customHeight="1" thickBot="1" x14ac:dyDescent="0.3">
      <c r="A47" s="348" t="s">
        <v>68</v>
      </c>
      <c r="B47" s="411" t="s">
        <v>442</v>
      </c>
      <c r="C47" s="412">
        <v>1004</v>
      </c>
      <c r="D47" s="581">
        <v>1004</v>
      </c>
    </row>
    <row r="48" spans="1:4" ht="12.95" customHeight="1" thickBot="1" x14ac:dyDescent="0.3">
      <c r="A48" s="583" t="s">
        <v>13</v>
      </c>
      <c r="B48" s="416" t="s">
        <v>40</v>
      </c>
      <c r="C48" s="417">
        <f>SUM(C39:C47)</f>
        <v>2399</v>
      </c>
      <c r="D48" s="584">
        <f>SUM(D39:D47)</f>
        <v>2399</v>
      </c>
    </row>
    <row r="49" spans="1:4" ht="12.95" customHeight="1" x14ac:dyDescent="0.25">
      <c r="A49" s="508" t="s">
        <v>69</v>
      </c>
      <c r="B49" s="418" t="s">
        <v>41</v>
      </c>
      <c r="C49" s="419">
        <v>30</v>
      </c>
      <c r="D49" s="585">
        <v>30</v>
      </c>
    </row>
    <row r="50" spans="1:4" ht="12.95" customHeight="1" x14ac:dyDescent="0.25">
      <c r="A50" s="348"/>
      <c r="B50" s="411" t="s">
        <v>42</v>
      </c>
      <c r="C50" s="412">
        <v>0</v>
      </c>
      <c r="D50" s="581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1350</v>
      </c>
      <c r="D51" s="581">
        <v>1350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7">
        <v>0</v>
      </c>
    </row>
    <row r="53" spans="1:4" ht="12.95" customHeight="1" thickBot="1" x14ac:dyDescent="0.3">
      <c r="A53" s="583" t="s">
        <v>13</v>
      </c>
      <c r="B53" s="416" t="s">
        <v>45</v>
      </c>
      <c r="C53" s="417">
        <f>SUM(C49:C52)</f>
        <v>1380</v>
      </c>
      <c r="D53" s="584">
        <f>SUM(D49:D52)</f>
        <v>1380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5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81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6">
        <v>0</v>
      </c>
    </row>
    <row r="57" spans="1:4" ht="12.95" customHeight="1" thickBot="1" x14ac:dyDescent="0.3">
      <c r="A57" s="583" t="s">
        <v>13</v>
      </c>
      <c r="B57" s="416" t="s">
        <v>49</v>
      </c>
      <c r="C57" s="417">
        <f>SUM(C54:C56)</f>
        <v>0</v>
      </c>
      <c r="D57" s="584">
        <f>SUM(D54:D56)</f>
        <v>0</v>
      </c>
    </row>
    <row r="58" spans="1:4" ht="12.95" customHeight="1" thickBot="1" x14ac:dyDescent="0.3">
      <c r="A58" s="765" t="s">
        <v>50</v>
      </c>
      <c r="B58" s="766"/>
      <c r="C58" s="426">
        <f>SUM(C9,C19,C22,C27,C38,C48,C53,C57)</f>
        <v>44358</v>
      </c>
      <c r="D58" s="588">
        <f>SUM(D9,D19,D22,D27,D38,D48,D53,D57)</f>
        <v>44358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H35"/>
  <sheetViews>
    <sheetView workbookViewId="0">
      <selection activeCell="F41" sqref="E41:F41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5"/>
      <c r="B1" s="735"/>
      <c r="C1" s="735"/>
      <c r="D1" s="735"/>
      <c r="E1" s="735"/>
      <c r="F1" s="735"/>
      <c r="G1" s="484"/>
      <c r="H1" s="48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30" customHeight="1" x14ac:dyDescent="0.25">
      <c r="A3" s="768" t="s">
        <v>449</v>
      </c>
      <c r="B3" s="769"/>
      <c r="C3" s="769"/>
      <c r="D3" s="769"/>
      <c r="E3" s="769"/>
      <c r="F3" s="769"/>
      <c r="G3" s="485"/>
      <c r="H3" s="485"/>
    </row>
    <row r="4" spans="1:8" x14ac:dyDescent="0.25">
      <c r="A4" s="672"/>
      <c r="B4" s="672"/>
      <c r="C4" s="672"/>
      <c r="D4" s="672"/>
      <c r="E4" s="672"/>
      <c r="F4" s="672"/>
      <c r="G4" s="672"/>
      <c r="H4" s="67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36" t="s">
        <v>76</v>
      </c>
      <c r="C6" s="736"/>
      <c r="D6" s="736"/>
      <c r="E6" s="736"/>
      <c r="F6" s="431" t="s">
        <v>77</v>
      </c>
      <c r="G6" s="589" t="s">
        <v>78</v>
      </c>
    </row>
    <row r="7" spans="1:8" ht="29.25" x14ac:dyDescent="0.25">
      <c r="A7" s="432" t="s">
        <v>141</v>
      </c>
      <c r="B7" s="737" t="s">
        <v>142</v>
      </c>
      <c r="C7" s="737"/>
      <c r="D7" s="737"/>
      <c r="E7" s="737"/>
      <c r="F7" s="433" t="s">
        <v>262</v>
      </c>
      <c r="G7" s="590" t="s">
        <v>504</v>
      </c>
    </row>
    <row r="8" spans="1:8" x14ac:dyDescent="0.25">
      <c r="A8" s="738">
        <v>1</v>
      </c>
      <c r="B8" s="739" t="s">
        <v>143</v>
      </c>
      <c r="C8" s="739"/>
      <c r="D8" s="739"/>
      <c r="E8" s="739"/>
      <c r="F8" s="740"/>
      <c r="G8" s="746"/>
    </row>
    <row r="9" spans="1:8" x14ac:dyDescent="0.25">
      <c r="A9" s="738"/>
      <c r="B9" s="739"/>
      <c r="C9" s="739"/>
      <c r="D9" s="739"/>
      <c r="E9" s="739"/>
      <c r="F9" s="741"/>
      <c r="G9" s="747"/>
    </row>
    <row r="10" spans="1:8" x14ac:dyDescent="0.25">
      <c r="A10" s="738"/>
      <c r="B10" s="739"/>
      <c r="C10" s="739"/>
      <c r="D10" s="739"/>
      <c r="E10" s="739"/>
      <c r="F10" s="742"/>
      <c r="G10" s="748"/>
    </row>
    <row r="11" spans="1:8" x14ac:dyDescent="0.25">
      <c r="A11" s="434">
        <v>2</v>
      </c>
      <c r="B11" s="752" t="s">
        <v>409</v>
      </c>
      <c r="C11" s="752"/>
      <c r="D11" s="752"/>
      <c r="E11" s="752"/>
      <c r="F11" s="203">
        <v>782</v>
      </c>
      <c r="G11" s="591">
        <v>782</v>
      </c>
    </row>
    <row r="12" spans="1:8" x14ac:dyDescent="0.25">
      <c r="A12" s="492">
        <v>3</v>
      </c>
      <c r="B12" s="752" t="s">
        <v>191</v>
      </c>
      <c r="C12" s="752"/>
      <c r="D12" s="752"/>
      <c r="E12" s="752"/>
      <c r="F12" s="493">
        <v>816</v>
      </c>
      <c r="G12" s="592">
        <v>816</v>
      </c>
    </row>
    <row r="13" spans="1:8" x14ac:dyDescent="0.25">
      <c r="A13" s="435">
        <v>4</v>
      </c>
      <c r="B13" s="662" t="s">
        <v>13</v>
      </c>
      <c r="C13" s="662"/>
      <c r="D13" s="662"/>
      <c r="E13" s="662"/>
      <c r="F13" s="593">
        <f>SUM(F11:F12)</f>
        <v>1598</v>
      </c>
      <c r="G13" s="594">
        <f>SUM(G11:G12)</f>
        <v>1598</v>
      </c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395"/>
      <c r="B15" s="395"/>
      <c r="C15" s="395"/>
      <c r="D15" s="395"/>
      <c r="E15" s="395"/>
      <c r="F15" s="395"/>
      <c r="G15" s="395"/>
    </row>
    <row r="16" spans="1:8" x14ac:dyDescent="0.25">
      <c r="A16" s="753"/>
      <c r="B16" s="754" t="s">
        <v>144</v>
      </c>
      <c r="C16" s="754"/>
      <c r="D16" s="754"/>
      <c r="E16" s="754"/>
      <c r="F16" s="733"/>
      <c r="G16" s="749"/>
    </row>
    <row r="17" spans="1:7" x14ac:dyDescent="0.25">
      <c r="A17" s="753"/>
      <c r="B17" s="754"/>
      <c r="C17" s="754"/>
      <c r="D17" s="754"/>
      <c r="E17" s="754"/>
      <c r="F17" s="734"/>
      <c r="G17" s="750"/>
    </row>
    <row r="18" spans="1:7" x14ac:dyDescent="0.25">
      <c r="A18" s="435">
        <v>5</v>
      </c>
      <c r="B18" s="657" t="s">
        <v>145</v>
      </c>
      <c r="C18" s="657"/>
      <c r="D18" s="657"/>
      <c r="E18" s="657"/>
      <c r="F18" s="202">
        <f>'Nemzetiség '!C19+'Nemzetiség '!C22</f>
        <v>162</v>
      </c>
      <c r="G18" s="523">
        <f>'Nemzetiség '!D19+'Nemzetiség '!D22</f>
        <v>162</v>
      </c>
    </row>
    <row r="19" spans="1:7" x14ac:dyDescent="0.25">
      <c r="A19" s="435">
        <v>6</v>
      </c>
      <c r="B19" s="657" t="s">
        <v>146</v>
      </c>
      <c r="C19" s="657"/>
      <c r="D19" s="657"/>
      <c r="E19" s="657"/>
      <c r="F19" s="202">
        <f>'Nemzetiség '!C27</f>
        <v>31</v>
      </c>
      <c r="G19" s="523">
        <f>'Nemzetiség '!D27</f>
        <v>31</v>
      </c>
    </row>
    <row r="20" spans="1:7" x14ac:dyDescent="0.25">
      <c r="A20" s="435">
        <v>7</v>
      </c>
      <c r="B20" s="657" t="s">
        <v>410</v>
      </c>
      <c r="C20" s="657"/>
      <c r="D20" s="657"/>
      <c r="E20" s="657"/>
      <c r="F20" s="202">
        <v>0</v>
      </c>
      <c r="G20" s="523">
        <v>0</v>
      </c>
    </row>
    <row r="21" spans="1:7" x14ac:dyDescent="0.25">
      <c r="A21" s="435">
        <v>8</v>
      </c>
      <c r="B21" s="657" t="s">
        <v>32</v>
      </c>
      <c r="C21" s="657"/>
      <c r="D21" s="657"/>
      <c r="E21" s="657"/>
      <c r="F21" s="202">
        <f>'Nemzetiség '!C38</f>
        <v>510</v>
      </c>
      <c r="G21" s="523">
        <f>'Nemzetiség '!D38</f>
        <v>510</v>
      </c>
    </row>
    <row r="22" spans="1:7" x14ac:dyDescent="0.25">
      <c r="A22" s="435">
        <v>9</v>
      </c>
      <c r="B22" s="657" t="s">
        <v>40</v>
      </c>
      <c r="C22" s="657"/>
      <c r="D22" s="657"/>
      <c r="E22" s="657"/>
      <c r="F22" s="202">
        <f>'Nemzetiség '!C48</f>
        <v>490</v>
      </c>
      <c r="G22" s="523">
        <f>'Nemzetiség '!D48</f>
        <v>490</v>
      </c>
    </row>
    <row r="23" spans="1:7" x14ac:dyDescent="0.25">
      <c r="A23" s="435">
        <v>10</v>
      </c>
      <c r="B23" s="760" t="s">
        <v>147</v>
      </c>
      <c r="C23" s="760"/>
      <c r="D23" s="760"/>
      <c r="E23" s="760"/>
      <c r="F23" s="202">
        <f>'Nemzetiség '!C49</f>
        <v>150</v>
      </c>
      <c r="G23" s="523">
        <f>'Nemzetiség '!D49</f>
        <v>150</v>
      </c>
    </row>
    <row r="24" spans="1:7" x14ac:dyDescent="0.25">
      <c r="A24" s="435">
        <v>11</v>
      </c>
      <c r="B24" s="657" t="s">
        <v>43</v>
      </c>
      <c r="C24" s="657"/>
      <c r="D24" s="657"/>
      <c r="E24" s="657"/>
      <c r="F24" s="202">
        <f>'Nemzetiség '!C51</f>
        <v>255</v>
      </c>
      <c r="G24" s="523">
        <f>'Nemzetiség '!D51</f>
        <v>255</v>
      </c>
    </row>
    <row r="25" spans="1:7" x14ac:dyDescent="0.25">
      <c r="A25" s="438">
        <v>12</v>
      </c>
      <c r="B25" s="662" t="s">
        <v>148</v>
      </c>
      <c r="C25" s="662"/>
      <c r="D25" s="662"/>
      <c r="E25" s="662"/>
      <c r="F25" s="595">
        <f>SUM(F18:F24)</f>
        <v>1598</v>
      </c>
      <c r="G25" s="596">
        <f>SUM(G18:G24)</f>
        <v>1598</v>
      </c>
    </row>
    <row r="26" spans="1:7" x14ac:dyDescent="0.25">
      <c r="A26" s="437"/>
      <c r="B26" s="80"/>
      <c r="C26" s="80"/>
      <c r="D26" s="80"/>
      <c r="E26" s="80"/>
      <c r="F26" s="80"/>
      <c r="G26" s="80"/>
    </row>
    <row r="27" spans="1:7" x14ac:dyDescent="0.25">
      <c r="A27" s="753">
        <v>13</v>
      </c>
      <c r="B27" s="762" t="s">
        <v>149</v>
      </c>
      <c r="C27" s="762"/>
      <c r="D27" s="762"/>
      <c r="E27" s="762"/>
      <c r="F27" s="733"/>
      <c r="G27" s="749"/>
    </row>
    <row r="28" spans="1:7" x14ac:dyDescent="0.25">
      <c r="A28" s="753"/>
      <c r="B28" s="762"/>
      <c r="C28" s="762"/>
      <c r="D28" s="762"/>
      <c r="E28" s="762"/>
      <c r="F28" s="734"/>
      <c r="G28" s="750"/>
    </row>
    <row r="29" spans="1:7" x14ac:dyDescent="0.25">
      <c r="A29" s="435">
        <v>14</v>
      </c>
      <c r="B29" s="668" t="s">
        <v>222</v>
      </c>
      <c r="C29" s="758"/>
      <c r="D29" s="758"/>
      <c r="E29" s="759"/>
      <c r="F29" s="371">
        <f>Ovi!C7</f>
        <v>0</v>
      </c>
      <c r="G29" s="529">
        <f>Ovi!D7</f>
        <v>0</v>
      </c>
    </row>
    <row r="30" spans="1:7" x14ac:dyDescent="0.25">
      <c r="A30" s="435">
        <v>15</v>
      </c>
      <c r="B30" s="668" t="s">
        <v>195</v>
      </c>
      <c r="C30" s="758"/>
      <c r="D30" s="758"/>
      <c r="E30" s="759"/>
      <c r="F30" s="371">
        <v>0</v>
      </c>
      <c r="G30" s="529">
        <v>0</v>
      </c>
    </row>
    <row r="31" spans="1:7" x14ac:dyDescent="0.25">
      <c r="A31" s="435">
        <v>16</v>
      </c>
      <c r="B31" s="668" t="s">
        <v>150</v>
      </c>
      <c r="C31" s="758"/>
      <c r="D31" s="758"/>
      <c r="E31" s="759"/>
      <c r="F31" s="371">
        <f>(F29+F30)*0.27</f>
        <v>0</v>
      </c>
      <c r="G31" s="529">
        <f>(G29+G30)*0.27</f>
        <v>0</v>
      </c>
    </row>
    <row r="32" spans="1:7" x14ac:dyDescent="0.25">
      <c r="A32" s="438">
        <v>17</v>
      </c>
      <c r="B32" s="761" t="s">
        <v>151</v>
      </c>
      <c r="C32" s="758"/>
      <c r="D32" s="758"/>
      <c r="E32" s="759"/>
      <c r="F32" s="179">
        <f>SUM(F29:F31)</f>
        <v>0</v>
      </c>
      <c r="G32" s="530">
        <f>SUM(G29:G31)</f>
        <v>0</v>
      </c>
    </row>
    <row r="33" spans="1:8" x14ac:dyDescent="0.25">
      <c r="A33" s="435">
        <v>18</v>
      </c>
      <c r="B33" s="662" t="s">
        <v>13</v>
      </c>
      <c r="C33" s="662"/>
      <c r="D33" s="662"/>
      <c r="E33" s="662"/>
      <c r="F33" s="597">
        <f>SUM(F25,F32)</f>
        <v>1598</v>
      </c>
      <c r="G33" s="594">
        <f>SUM(G25,G32)</f>
        <v>1598</v>
      </c>
    </row>
    <row r="34" spans="1:8" x14ac:dyDescent="0.25">
      <c r="A34" s="598"/>
      <c r="B34" s="395"/>
      <c r="C34" s="395"/>
      <c r="D34" s="395"/>
      <c r="E34" s="395"/>
      <c r="F34" s="395"/>
      <c r="G34" s="395"/>
      <c r="H34" s="65"/>
    </row>
    <row r="35" spans="1:8" ht="15.75" thickBot="1" x14ac:dyDescent="0.3">
      <c r="A35" s="599">
        <v>19</v>
      </c>
      <c r="B35" s="755" t="s">
        <v>152</v>
      </c>
      <c r="C35" s="756"/>
      <c r="D35" s="756"/>
      <c r="E35" s="757"/>
      <c r="F35" s="601"/>
      <c r="G35" s="600"/>
    </row>
  </sheetData>
  <mergeCells count="34">
    <mergeCell ref="B30:E30"/>
    <mergeCell ref="B31:E31"/>
    <mergeCell ref="B32:E32"/>
    <mergeCell ref="B33:E33"/>
    <mergeCell ref="B12:E12"/>
    <mergeCell ref="B25:E25"/>
    <mergeCell ref="B19:E19"/>
    <mergeCell ref="B20:E20"/>
    <mergeCell ref="B21:E21"/>
    <mergeCell ref="B22:E22"/>
    <mergeCell ref="B23:E23"/>
    <mergeCell ref="B24:E24"/>
    <mergeCell ref="B18:E18"/>
    <mergeCell ref="A1:F1"/>
    <mergeCell ref="A3:F3"/>
    <mergeCell ref="A4:H4"/>
    <mergeCell ref="B6:E6"/>
    <mergeCell ref="B7:E7"/>
    <mergeCell ref="G16:G17"/>
    <mergeCell ref="G27:G28"/>
    <mergeCell ref="B35:E35"/>
    <mergeCell ref="A8:A10"/>
    <mergeCell ref="B8:E10"/>
    <mergeCell ref="F8:F10"/>
    <mergeCell ref="G8:G10"/>
    <mergeCell ref="B11:E11"/>
    <mergeCell ref="B13:E13"/>
    <mergeCell ref="A16:A17"/>
    <mergeCell ref="B16:E17"/>
    <mergeCell ref="F16:F17"/>
    <mergeCell ref="A27:A28"/>
    <mergeCell ref="B27:E28"/>
    <mergeCell ref="F27:F28"/>
    <mergeCell ref="B29:E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2:D60"/>
  <sheetViews>
    <sheetView tabSelected="1" workbookViewId="0">
      <selection activeCell="E16" sqref="E16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style="215" customWidth="1"/>
    <col min="5" max="16384" width="9.140625" style="215"/>
  </cols>
  <sheetData>
    <row r="2" spans="1:4" x14ac:dyDescent="0.25">
      <c r="A2" s="767" t="s">
        <v>447</v>
      </c>
      <c r="B2" s="767"/>
      <c r="C2" s="767"/>
      <c r="D2" s="745"/>
    </row>
    <row r="3" spans="1:4" x14ac:dyDescent="0.25">
      <c r="A3" s="767" t="s">
        <v>425</v>
      </c>
      <c r="B3" s="767"/>
      <c r="C3" s="767"/>
      <c r="D3" s="745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7" t="s">
        <v>51</v>
      </c>
      <c r="B5" s="407" t="s">
        <v>0</v>
      </c>
      <c r="C5" s="578" t="s">
        <v>268</v>
      </c>
      <c r="D5" s="579" t="s">
        <v>509</v>
      </c>
    </row>
    <row r="6" spans="1:4" ht="12.95" customHeight="1" x14ac:dyDescent="0.25">
      <c r="A6" s="408"/>
      <c r="B6" s="409" t="s">
        <v>448</v>
      </c>
      <c r="C6" s="410"/>
      <c r="D6" s="580"/>
    </row>
    <row r="7" spans="1:4" ht="12.95" customHeight="1" x14ac:dyDescent="0.25">
      <c r="A7" s="348" t="s">
        <v>379</v>
      </c>
      <c r="B7" s="411" t="s">
        <v>1</v>
      </c>
      <c r="C7" s="412">
        <v>0</v>
      </c>
      <c r="D7" s="581">
        <v>0</v>
      </c>
    </row>
    <row r="8" spans="1:4" ht="12.95" customHeight="1" x14ac:dyDescent="0.25">
      <c r="A8" s="348" t="s">
        <v>380</v>
      </c>
      <c r="B8" s="411" t="s">
        <v>2</v>
      </c>
      <c r="C8" s="412">
        <v>0</v>
      </c>
      <c r="D8" s="581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2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0</v>
      </c>
      <c r="D10" s="581">
        <v>0</v>
      </c>
    </row>
    <row r="11" spans="1:4" ht="12.95" customHeight="1" x14ac:dyDescent="0.25">
      <c r="A11" s="348" t="s">
        <v>381</v>
      </c>
      <c r="B11" s="411" t="s">
        <v>5</v>
      </c>
      <c r="C11" s="412">
        <v>0</v>
      </c>
      <c r="D11" s="581">
        <v>0</v>
      </c>
    </row>
    <row r="12" spans="1:4" ht="12.95" customHeight="1" x14ac:dyDescent="0.25">
      <c r="A12" s="348"/>
      <c r="B12" s="411" t="s">
        <v>6</v>
      </c>
      <c r="C12" s="412">
        <v>0</v>
      </c>
      <c r="D12" s="581">
        <v>0</v>
      </c>
    </row>
    <row r="13" spans="1:4" ht="12.95" customHeight="1" x14ac:dyDescent="0.25">
      <c r="A13" s="763"/>
      <c r="B13" s="411" t="s">
        <v>7</v>
      </c>
      <c r="C13" s="412">
        <v>0</v>
      </c>
      <c r="D13" s="581">
        <v>0</v>
      </c>
    </row>
    <row r="14" spans="1:4" ht="12.95" customHeight="1" x14ac:dyDescent="0.25">
      <c r="A14" s="764"/>
      <c r="B14" s="411" t="s">
        <v>8</v>
      </c>
      <c r="C14" s="412">
        <v>0</v>
      </c>
      <c r="D14" s="581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81">
        <v>0</v>
      </c>
    </row>
    <row r="16" spans="1:4" ht="12.95" customHeight="1" x14ac:dyDescent="0.25">
      <c r="A16" s="348" t="s">
        <v>267</v>
      </c>
      <c r="B16" s="411" t="s">
        <v>10</v>
      </c>
      <c r="C16" s="412">
        <v>0</v>
      </c>
      <c r="D16" s="581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0</v>
      </c>
      <c r="D17" s="581">
        <v>0</v>
      </c>
    </row>
    <row r="18" spans="1:4" ht="12.95" customHeight="1" thickBot="1" x14ac:dyDescent="0.3">
      <c r="A18" s="348" t="s">
        <v>266</v>
      </c>
      <c r="B18" s="411" t="s">
        <v>12</v>
      </c>
      <c r="C18" s="412">
        <v>0</v>
      </c>
      <c r="D18" s="581">
        <v>0</v>
      </c>
    </row>
    <row r="19" spans="1:4" ht="12.95" customHeight="1" thickBot="1" x14ac:dyDescent="0.3">
      <c r="A19" s="583" t="s">
        <v>13</v>
      </c>
      <c r="B19" s="416" t="s">
        <v>14</v>
      </c>
      <c r="C19" s="417">
        <f>SUM(C10:C18)</f>
        <v>0</v>
      </c>
      <c r="D19" s="584">
        <f>SUM(D10:D18)</f>
        <v>0</v>
      </c>
    </row>
    <row r="20" spans="1:4" ht="12.95" customHeight="1" x14ac:dyDescent="0.25">
      <c r="A20" s="508" t="s">
        <v>54</v>
      </c>
      <c r="B20" s="418" t="s">
        <v>15</v>
      </c>
      <c r="C20" s="419">
        <v>162</v>
      </c>
      <c r="D20" s="585">
        <v>162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81">
        <v>0</v>
      </c>
    </row>
    <row r="22" spans="1:4" ht="12.95" customHeight="1" thickBot="1" x14ac:dyDescent="0.3">
      <c r="A22" s="583" t="s">
        <v>13</v>
      </c>
      <c r="B22" s="416" t="s">
        <v>17</v>
      </c>
      <c r="C22" s="417">
        <f>SUM(C20:C21)</f>
        <v>162</v>
      </c>
      <c r="D22" s="584">
        <f>SUM(D20:D21)</f>
        <v>162</v>
      </c>
    </row>
    <row r="23" spans="1:4" ht="12.95" customHeight="1" x14ac:dyDescent="0.25">
      <c r="A23" s="508" t="s">
        <v>55</v>
      </c>
      <c r="B23" s="418" t="s">
        <v>18</v>
      </c>
      <c r="C23" s="419">
        <v>31</v>
      </c>
      <c r="D23" s="585">
        <v>31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81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6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6">
        <v>0</v>
      </c>
    </row>
    <row r="27" spans="1:4" ht="12.95" customHeight="1" thickBot="1" x14ac:dyDescent="0.3">
      <c r="A27" s="583" t="s">
        <v>13</v>
      </c>
      <c r="B27" s="416" t="s">
        <v>22</v>
      </c>
      <c r="C27" s="417">
        <f>SUM(C23:C26)</f>
        <v>31</v>
      </c>
      <c r="D27" s="584">
        <f>SUM(D23:D26)</f>
        <v>31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5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100</v>
      </c>
      <c r="D29" s="581">
        <v>100</v>
      </c>
    </row>
    <row r="30" spans="1:4" ht="12.95" customHeight="1" x14ac:dyDescent="0.25">
      <c r="A30" s="348" t="s">
        <v>58</v>
      </c>
      <c r="B30" s="411" t="s">
        <v>25</v>
      </c>
      <c r="C30" s="412">
        <v>50</v>
      </c>
      <c r="D30" s="581">
        <v>50</v>
      </c>
    </row>
    <row r="31" spans="1:4" ht="12.95" customHeight="1" x14ac:dyDescent="0.25">
      <c r="A31" s="348" t="s">
        <v>382</v>
      </c>
      <c r="B31" s="411" t="s">
        <v>26</v>
      </c>
      <c r="C31" s="412">
        <v>0</v>
      </c>
      <c r="D31" s="581">
        <v>0</v>
      </c>
    </row>
    <row r="32" spans="1:4" ht="12.95" customHeight="1" x14ac:dyDescent="0.25">
      <c r="A32" s="348" t="s">
        <v>59</v>
      </c>
      <c r="B32" s="411" t="s">
        <v>27</v>
      </c>
      <c r="C32" s="412">
        <v>160</v>
      </c>
      <c r="D32" s="581">
        <v>160</v>
      </c>
    </row>
    <row r="33" spans="1:4" ht="12.95" customHeight="1" x14ac:dyDescent="0.25">
      <c r="A33" s="348"/>
      <c r="B33" s="411" t="s">
        <v>28</v>
      </c>
      <c r="C33" s="412">
        <v>0</v>
      </c>
      <c r="D33" s="581">
        <v>0</v>
      </c>
    </row>
    <row r="34" spans="1:4" ht="12.95" customHeight="1" x14ac:dyDescent="0.25">
      <c r="A34" s="348" t="s">
        <v>434</v>
      </c>
      <c r="B34" s="411" t="s">
        <v>433</v>
      </c>
      <c r="C34" s="412">
        <v>0</v>
      </c>
      <c r="D34" s="581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0</v>
      </c>
      <c r="D35" s="581">
        <v>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81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200</v>
      </c>
      <c r="D37" s="586">
        <v>200</v>
      </c>
    </row>
    <row r="38" spans="1:4" ht="12.95" customHeight="1" thickBot="1" x14ac:dyDescent="0.3">
      <c r="A38" s="583" t="s">
        <v>13</v>
      </c>
      <c r="B38" s="416" t="s">
        <v>32</v>
      </c>
      <c r="C38" s="417">
        <f>SUM(C28:C37)</f>
        <v>510</v>
      </c>
      <c r="D38" s="584">
        <f>SUM(D28:D37)</f>
        <v>510</v>
      </c>
    </row>
    <row r="39" spans="1:4" ht="12.95" customHeight="1" x14ac:dyDescent="0.25">
      <c r="A39" s="508" t="s">
        <v>62</v>
      </c>
      <c r="B39" s="418" t="s">
        <v>33</v>
      </c>
      <c r="C39" s="419">
        <v>0</v>
      </c>
      <c r="D39" s="585">
        <v>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5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81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0</v>
      </c>
      <c r="D42" s="581">
        <v>0</v>
      </c>
    </row>
    <row r="43" spans="1:4" ht="12.95" customHeight="1" x14ac:dyDescent="0.25">
      <c r="A43" s="348" t="s">
        <v>65</v>
      </c>
      <c r="B43" s="411" t="s">
        <v>37</v>
      </c>
      <c r="C43" s="412">
        <v>0</v>
      </c>
      <c r="D43" s="581">
        <v>0</v>
      </c>
    </row>
    <row r="44" spans="1:4" ht="12.95" customHeight="1" x14ac:dyDescent="0.25">
      <c r="A44" s="348" t="s">
        <v>383</v>
      </c>
      <c r="B44" s="411" t="s">
        <v>38</v>
      </c>
      <c r="C44" s="412">
        <v>0</v>
      </c>
      <c r="D44" s="581">
        <v>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81">
        <v>0</v>
      </c>
    </row>
    <row r="46" spans="1:4" ht="12.95" customHeight="1" x14ac:dyDescent="0.25">
      <c r="A46" s="348" t="s">
        <v>67</v>
      </c>
      <c r="B46" s="411" t="s">
        <v>441</v>
      </c>
      <c r="C46" s="412">
        <v>250</v>
      </c>
      <c r="D46" s="581">
        <v>250</v>
      </c>
    </row>
    <row r="47" spans="1:4" ht="12.95" customHeight="1" thickBot="1" x14ac:dyDescent="0.3">
      <c r="A47" s="348" t="s">
        <v>68</v>
      </c>
      <c r="B47" s="411" t="s">
        <v>442</v>
      </c>
      <c r="C47" s="412">
        <v>240</v>
      </c>
      <c r="D47" s="581">
        <v>240</v>
      </c>
    </row>
    <row r="48" spans="1:4" ht="12.95" customHeight="1" thickBot="1" x14ac:dyDescent="0.3">
      <c r="A48" s="583" t="s">
        <v>13</v>
      </c>
      <c r="B48" s="416" t="s">
        <v>40</v>
      </c>
      <c r="C48" s="417">
        <f>SUM(C39:C47)</f>
        <v>490</v>
      </c>
      <c r="D48" s="584">
        <f>SUM(D39:D47)</f>
        <v>490</v>
      </c>
    </row>
    <row r="49" spans="1:4" ht="12.95" customHeight="1" x14ac:dyDescent="0.25">
      <c r="A49" s="508" t="s">
        <v>69</v>
      </c>
      <c r="B49" s="418" t="s">
        <v>41</v>
      </c>
      <c r="C49" s="419">
        <v>150</v>
      </c>
      <c r="D49" s="585">
        <v>150</v>
      </c>
    </row>
    <row r="50" spans="1:4" ht="12.95" customHeight="1" x14ac:dyDescent="0.25">
      <c r="A50" s="348"/>
      <c r="B50" s="411" t="s">
        <v>42</v>
      </c>
      <c r="C50" s="412">
        <v>0</v>
      </c>
      <c r="D50" s="581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255</v>
      </c>
      <c r="D51" s="581">
        <v>255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7">
        <v>0</v>
      </c>
    </row>
    <row r="53" spans="1:4" ht="12.95" customHeight="1" thickBot="1" x14ac:dyDescent="0.3">
      <c r="A53" s="583" t="s">
        <v>13</v>
      </c>
      <c r="B53" s="416" t="s">
        <v>45</v>
      </c>
      <c r="C53" s="417">
        <f>SUM(C49:C52)</f>
        <v>405</v>
      </c>
      <c r="D53" s="584">
        <f>SUM(D49:D52)</f>
        <v>405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5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81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6">
        <v>0</v>
      </c>
    </row>
    <row r="57" spans="1:4" ht="12.95" customHeight="1" thickBot="1" x14ac:dyDescent="0.3">
      <c r="A57" s="583" t="s">
        <v>13</v>
      </c>
      <c r="B57" s="416" t="s">
        <v>49</v>
      </c>
      <c r="C57" s="417">
        <f>SUM(C54:C56)</f>
        <v>0</v>
      </c>
      <c r="D57" s="584">
        <f>SUM(D54:D56)</f>
        <v>0</v>
      </c>
    </row>
    <row r="58" spans="1:4" ht="12.95" customHeight="1" thickBot="1" x14ac:dyDescent="0.3">
      <c r="A58" s="765" t="s">
        <v>50</v>
      </c>
      <c r="B58" s="766"/>
      <c r="C58" s="426">
        <f>SUM(C9,C19,C22,C27,C38,C48,C53,C57)</f>
        <v>1598</v>
      </c>
      <c r="D58" s="588">
        <f>SUM(D9,D19,D22,D27,D38,D48,D53,D57)</f>
        <v>1598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72"/>
  <sheetViews>
    <sheetView workbookViewId="0">
      <selection activeCell="I16" sqref="I16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 x14ac:dyDescent="0.25">
      <c r="A1" s="608" t="s">
        <v>518</v>
      </c>
      <c r="B1" s="608"/>
      <c r="C1" s="608"/>
      <c r="D1" s="608"/>
      <c r="E1" s="608"/>
      <c r="F1" s="608"/>
      <c r="G1" s="644"/>
      <c r="H1" s="226"/>
    </row>
    <row r="2" spans="1:10" x14ac:dyDescent="0.25">
      <c r="A2" s="65"/>
      <c r="B2" s="65"/>
      <c r="C2" s="65"/>
      <c r="D2" s="65"/>
      <c r="E2" s="65"/>
      <c r="F2" s="65"/>
      <c r="G2" s="65"/>
      <c r="I2" s="51"/>
    </row>
    <row r="3" spans="1:10" x14ac:dyDescent="0.25">
      <c r="A3" s="609" t="s">
        <v>491</v>
      </c>
      <c r="B3" s="609"/>
      <c r="C3" s="609"/>
      <c r="D3" s="609"/>
      <c r="E3" s="609"/>
      <c r="F3" s="609"/>
      <c r="G3" s="644"/>
      <c r="H3" s="230"/>
    </row>
    <row r="4" spans="1:10" x14ac:dyDescent="0.25">
      <c r="A4" s="672"/>
      <c r="B4" s="672"/>
      <c r="C4" s="672"/>
      <c r="D4" s="672"/>
      <c r="E4" s="672"/>
      <c r="F4" s="672"/>
      <c r="G4" s="672"/>
      <c r="H4" s="24"/>
    </row>
    <row r="5" spans="1:10" ht="15.75" thickBot="1" x14ac:dyDescent="0.3">
      <c r="A5" s="68"/>
      <c r="B5" s="68"/>
      <c r="C5" s="79"/>
      <c r="D5" s="68"/>
      <c r="E5" s="68"/>
      <c r="G5" s="24" t="s">
        <v>82</v>
      </c>
      <c r="H5" s="24"/>
    </row>
    <row r="6" spans="1:10" x14ac:dyDescent="0.25">
      <c r="A6" s="519"/>
      <c r="B6" s="673" t="s">
        <v>76</v>
      </c>
      <c r="C6" s="673"/>
      <c r="D6" s="673"/>
      <c r="E6" s="673"/>
      <c r="F6" s="520" t="s">
        <v>77</v>
      </c>
      <c r="G6" s="521" t="s">
        <v>78</v>
      </c>
    </row>
    <row r="7" spans="1:10" ht="30" customHeight="1" x14ac:dyDescent="0.25">
      <c r="A7" s="81" t="s">
        <v>141</v>
      </c>
      <c r="B7" s="653" t="s">
        <v>142</v>
      </c>
      <c r="C7" s="653"/>
      <c r="D7" s="653"/>
      <c r="E7" s="653"/>
      <c r="F7" s="503" t="s">
        <v>262</v>
      </c>
      <c r="G7" s="522" t="s">
        <v>504</v>
      </c>
    </row>
    <row r="8" spans="1:10" ht="12.75" customHeight="1" x14ac:dyDescent="0.25">
      <c r="A8" s="645">
        <v>1</v>
      </c>
      <c r="B8" s="656" t="s">
        <v>143</v>
      </c>
      <c r="C8" s="656"/>
      <c r="D8" s="656"/>
      <c r="E8" s="656"/>
      <c r="F8" s="646"/>
      <c r="G8" s="637"/>
    </row>
    <row r="9" spans="1:10" x14ac:dyDescent="0.25">
      <c r="A9" s="645"/>
      <c r="B9" s="656"/>
      <c r="C9" s="656"/>
      <c r="D9" s="656"/>
      <c r="E9" s="656"/>
      <c r="F9" s="647"/>
      <c r="G9" s="638"/>
    </row>
    <row r="10" spans="1:10" x14ac:dyDescent="0.25">
      <c r="A10" s="645"/>
      <c r="B10" s="656"/>
      <c r="C10" s="656"/>
      <c r="D10" s="656"/>
      <c r="E10" s="656"/>
      <c r="F10" s="648"/>
      <c r="G10" s="639"/>
      <c r="J10" s="24"/>
    </row>
    <row r="11" spans="1:10" x14ac:dyDescent="0.25">
      <c r="A11" s="178">
        <v>2</v>
      </c>
      <c r="B11" s="676" t="s">
        <v>181</v>
      </c>
      <c r="C11" s="676"/>
      <c r="D11" s="676"/>
      <c r="E11" s="676"/>
      <c r="F11" s="176">
        <f>('4.számú melléklet'!C31+'4.számú melléklet'!C32+'4.számú melléklet'!C34+'4.számú melléklet'!C35+'4.számú melléklet'!C36+'4.számú melléklet'!C38+'4.számú melléklet'!C33+'4.számú melléklet'!C37)</f>
        <v>19057</v>
      </c>
      <c r="G11" s="523">
        <f>('4.számú melléklet'!D31+'4.számú melléklet'!D32+'4.számú melléklet'!D34+'4.számú melléklet'!D35+'4.számú melléklet'!D36+'4.számú melléklet'!D38+'4.számú melléklet'!D33+'4.számú melléklet'!D37)</f>
        <v>19057</v>
      </c>
    </row>
    <row r="12" spans="1:10" x14ac:dyDescent="0.25">
      <c r="A12" s="178">
        <v>3</v>
      </c>
      <c r="B12" s="676" t="s">
        <v>420</v>
      </c>
      <c r="C12" s="676"/>
      <c r="D12" s="676"/>
      <c r="E12" s="676"/>
      <c r="F12" s="176">
        <f>('4.számú melléklet'!C26+'4.számú melléklet'!C27+'4.számú melléklet'!C28+'4.számú melléklet'!C29+'4.számú melléklet'!C30)</f>
        <v>17900</v>
      </c>
      <c r="G12" s="523">
        <f>('4.számú melléklet'!D26+'4.számú melléklet'!D27+'4.számú melléklet'!D28+'4.számú melléklet'!D29+'4.számú melléklet'!D30)</f>
        <v>17900</v>
      </c>
    </row>
    <row r="13" spans="1:10" ht="12.75" customHeight="1" x14ac:dyDescent="0.25">
      <c r="A13" s="178">
        <v>4</v>
      </c>
      <c r="B13" s="657" t="s">
        <v>182</v>
      </c>
      <c r="C13" s="657"/>
      <c r="D13" s="657"/>
      <c r="E13" s="657"/>
      <c r="F13" s="176">
        <f>('4.számú melléklet'!C42+'4.számú melléklet'!C47+'4.számú melléklet'!C45+'4.számú melléklet'!C46)</f>
        <v>216204</v>
      </c>
      <c r="G13" s="523">
        <f>('4.számú melléklet'!D42+'4.számú melléklet'!D47+'4.számú melléklet'!D45+'4.számú melléklet'!D46)</f>
        <v>235919</v>
      </c>
    </row>
    <row r="14" spans="1:10" ht="12.75" customHeight="1" x14ac:dyDescent="0.25">
      <c r="A14" s="178">
        <v>5</v>
      </c>
      <c r="B14" s="657" t="s">
        <v>183</v>
      </c>
      <c r="C14" s="657"/>
      <c r="D14" s="657"/>
      <c r="E14" s="657"/>
      <c r="F14" s="176">
        <f>('4.számú melléklet'!C43+'4.számú melléklet'!C44+'4.számú melléklet'!C40+'4.számú melléklet'!C41)</f>
        <v>17535</v>
      </c>
      <c r="G14" s="523">
        <f>('4.számú melléklet'!D43+'4.számú melléklet'!D44+'4.számú melléklet'!D40+'4.számú melléklet'!D41)</f>
        <v>17535</v>
      </c>
    </row>
    <row r="15" spans="1:10" x14ac:dyDescent="0.25">
      <c r="A15" s="178">
        <v>6</v>
      </c>
      <c r="B15" s="69" t="s">
        <v>184</v>
      </c>
      <c r="C15" s="69"/>
      <c r="D15" s="69"/>
      <c r="E15" s="69"/>
      <c r="F15" s="177">
        <f>'4.számú melléklet'!C24</f>
        <v>83666</v>
      </c>
      <c r="G15" s="524">
        <f>'4.számú melléklet'!D24</f>
        <v>83986</v>
      </c>
    </row>
    <row r="16" spans="1:10" x14ac:dyDescent="0.25">
      <c r="A16" s="525">
        <v>7</v>
      </c>
      <c r="B16" s="658" t="s">
        <v>13</v>
      </c>
      <c r="C16" s="658"/>
      <c r="D16" s="658"/>
      <c r="E16" s="658"/>
      <c r="F16" s="526">
        <f>SUM(F11:F15)</f>
        <v>354362</v>
      </c>
      <c r="G16" s="527">
        <f>SUM(G11:G15)</f>
        <v>374397</v>
      </c>
    </row>
    <row r="17" spans="1:7" x14ac:dyDescent="0.25">
      <c r="A17" s="499"/>
      <c r="B17" s="123"/>
      <c r="C17" s="123"/>
      <c r="D17" s="123"/>
      <c r="E17" s="123"/>
      <c r="F17" s="130"/>
      <c r="G17" s="505"/>
    </row>
    <row r="18" spans="1:7" x14ac:dyDescent="0.25">
      <c r="A18" s="670">
        <v>8</v>
      </c>
      <c r="B18" s="653" t="s">
        <v>185</v>
      </c>
      <c r="C18" s="653"/>
      <c r="D18" s="653"/>
      <c r="E18" s="653"/>
      <c r="F18" s="649"/>
      <c r="G18" s="640"/>
    </row>
    <row r="19" spans="1:7" x14ac:dyDescent="0.25">
      <c r="A19" s="670"/>
      <c r="B19" s="653"/>
      <c r="C19" s="653"/>
      <c r="D19" s="653"/>
      <c r="E19" s="653"/>
      <c r="F19" s="650"/>
      <c r="G19" s="641"/>
    </row>
    <row r="20" spans="1:7" x14ac:dyDescent="0.25">
      <c r="A20" s="671"/>
      <c r="B20" s="655"/>
      <c r="C20" s="655"/>
      <c r="D20" s="655"/>
      <c r="E20" s="655"/>
      <c r="F20" s="651"/>
      <c r="G20" s="642"/>
    </row>
    <row r="21" spans="1:7" x14ac:dyDescent="0.25">
      <c r="A21" s="178">
        <v>9</v>
      </c>
      <c r="B21" s="657" t="s">
        <v>186</v>
      </c>
      <c r="C21" s="657"/>
      <c r="D21" s="657"/>
      <c r="E21" s="657"/>
      <c r="F21" s="176">
        <v>0</v>
      </c>
      <c r="G21" s="523">
        <v>0</v>
      </c>
    </row>
    <row r="22" spans="1:7" x14ac:dyDescent="0.25">
      <c r="A22" s="178">
        <v>10</v>
      </c>
      <c r="B22" s="657" t="s">
        <v>187</v>
      </c>
      <c r="C22" s="657"/>
      <c r="D22" s="657"/>
      <c r="E22" s="657"/>
      <c r="F22" s="176">
        <v>0</v>
      </c>
      <c r="G22" s="523">
        <v>0</v>
      </c>
    </row>
    <row r="23" spans="1:7" x14ac:dyDescent="0.25">
      <c r="A23" s="178">
        <v>11</v>
      </c>
      <c r="B23" s="657" t="s">
        <v>188</v>
      </c>
      <c r="C23" s="657"/>
      <c r="D23" s="657"/>
      <c r="E23" s="657"/>
      <c r="F23" s="176">
        <v>0</v>
      </c>
      <c r="G23" s="523">
        <v>0</v>
      </c>
    </row>
    <row r="24" spans="1:7" x14ac:dyDescent="0.25">
      <c r="A24" s="528">
        <v>12</v>
      </c>
      <c r="B24" s="662" t="s">
        <v>189</v>
      </c>
      <c r="C24" s="662"/>
      <c r="D24" s="662"/>
      <c r="E24" s="662"/>
      <c r="F24" s="526">
        <f>SUM(F21:F23)</f>
        <v>0</v>
      </c>
      <c r="G24" s="527">
        <f>SUM(G21:G23)</f>
        <v>0</v>
      </c>
    </row>
    <row r="25" spans="1:7" x14ac:dyDescent="0.25">
      <c r="A25" s="499"/>
      <c r="B25" s="80"/>
      <c r="C25" s="80"/>
      <c r="D25" s="80"/>
      <c r="E25" s="80"/>
      <c r="F25" s="80"/>
      <c r="G25" s="80"/>
    </row>
    <row r="26" spans="1:7" x14ac:dyDescent="0.25">
      <c r="A26" s="645">
        <v>13</v>
      </c>
      <c r="B26" s="653" t="s">
        <v>190</v>
      </c>
      <c r="C26" s="653"/>
      <c r="D26" s="653"/>
      <c r="E26" s="653"/>
      <c r="F26" s="649"/>
      <c r="G26" s="640"/>
    </row>
    <row r="27" spans="1:7" x14ac:dyDescent="0.25">
      <c r="A27" s="645"/>
      <c r="B27" s="653"/>
      <c r="C27" s="653"/>
      <c r="D27" s="653"/>
      <c r="E27" s="653"/>
      <c r="F27" s="650"/>
      <c r="G27" s="641"/>
    </row>
    <row r="28" spans="1:7" x14ac:dyDescent="0.25">
      <c r="A28" s="645"/>
      <c r="B28" s="655"/>
      <c r="C28" s="655"/>
      <c r="D28" s="655"/>
      <c r="E28" s="655"/>
      <c r="F28" s="651"/>
      <c r="G28" s="642"/>
    </row>
    <row r="29" spans="1:7" x14ac:dyDescent="0.25">
      <c r="A29" s="178">
        <v>14</v>
      </c>
      <c r="B29" s="674" t="s">
        <v>191</v>
      </c>
      <c r="C29" s="674"/>
      <c r="D29" s="674"/>
      <c r="E29" s="674"/>
      <c r="F29" s="371">
        <f>'4.számú melléklet'!C48</f>
        <v>0</v>
      </c>
      <c r="G29" s="529">
        <f>'4.számú melléklet'!D48</f>
        <v>0</v>
      </c>
    </row>
    <row r="30" spans="1:7" x14ac:dyDescent="0.25">
      <c r="A30" s="528">
        <v>15</v>
      </c>
      <c r="B30" s="662" t="s">
        <v>13</v>
      </c>
      <c r="C30" s="662"/>
      <c r="D30" s="662"/>
      <c r="E30" s="662"/>
      <c r="F30" s="179">
        <f>SUM(F29)</f>
        <v>0</v>
      </c>
      <c r="G30" s="530">
        <f>SUM(G29)</f>
        <v>0</v>
      </c>
    </row>
    <row r="31" spans="1:7" x14ac:dyDescent="0.25">
      <c r="A31" s="122"/>
      <c r="B31" s="70"/>
      <c r="C31" s="70"/>
      <c r="D31" s="70"/>
      <c r="E31" s="70"/>
      <c r="F31" s="70"/>
      <c r="G31" s="70"/>
    </row>
    <row r="32" spans="1:7" x14ac:dyDescent="0.25">
      <c r="A32" s="528">
        <v>16</v>
      </c>
      <c r="B32" s="654" t="s">
        <v>251</v>
      </c>
      <c r="C32" s="655"/>
      <c r="D32" s="655"/>
      <c r="E32" s="655"/>
      <c r="F32" s="534">
        <f>F16+F24+F30</f>
        <v>354362</v>
      </c>
      <c r="G32" s="535">
        <f>G16+G24+G30</f>
        <v>374397</v>
      </c>
    </row>
    <row r="33" spans="1:8" x14ac:dyDescent="0.25">
      <c r="A33" s="531"/>
      <c r="B33" s="532"/>
      <c r="C33" s="533"/>
      <c r="D33" s="533"/>
      <c r="E33" s="533"/>
      <c r="F33" s="533"/>
      <c r="G33" s="533"/>
      <c r="H33" s="85"/>
    </row>
    <row r="34" spans="1:8" x14ac:dyDescent="0.25">
      <c r="A34" s="531"/>
      <c r="B34" s="532"/>
      <c r="C34" s="533"/>
      <c r="D34" s="533"/>
      <c r="E34" s="533"/>
      <c r="F34" s="533"/>
      <c r="G34" s="533"/>
      <c r="H34" s="85"/>
    </row>
    <row r="35" spans="1:8" ht="15" customHeight="1" x14ac:dyDescent="0.25">
      <c r="A35" s="652">
        <v>17</v>
      </c>
      <c r="B35" s="653" t="s">
        <v>144</v>
      </c>
      <c r="C35" s="653"/>
      <c r="D35" s="653"/>
      <c r="E35" s="653"/>
      <c r="F35" s="646" t="s">
        <v>262</v>
      </c>
      <c r="G35" s="637" t="s">
        <v>504</v>
      </c>
    </row>
    <row r="36" spans="1:8" ht="15" customHeight="1" x14ac:dyDescent="0.25">
      <c r="A36" s="652"/>
      <c r="B36" s="653"/>
      <c r="C36" s="653"/>
      <c r="D36" s="653"/>
      <c r="E36" s="653"/>
      <c r="F36" s="675"/>
      <c r="G36" s="643"/>
    </row>
    <row r="37" spans="1:8" x14ac:dyDescent="0.25">
      <c r="A37" s="178">
        <v>18</v>
      </c>
      <c r="B37" s="657" t="s">
        <v>145</v>
      </c>
      <c r="C37" s="657"/>
      <c r="D37" s="657"/>
      <c r="E37" s="657"/>
      <c r="F37" s="202">
        <f>'5.számú melléklet'!D20+'5.számú melléklet'!D96</f>
        <v>26411.516</v>
      </c>
      <c r="G37" s="523">
        <f>'5.számú melléklet'!E20+'5.számú melléklet'!E96</f>
        <v>28091.516</v>
      </c>
    </row>
    <row r="38" spans="1:8" x14ac:dyDescent="0.25">
      <c r="A38" s="178">
        <v>19</v>
      </c>
      <c r="B38" s="657" t="s">
        <v>146</v>
      </c>
      <c r="C38" s="657"/>
      <c r="D38" s="657"/>
      <c r="E38" s="657"/>
      <c r="F38" s="202">
        <f>'5.számú melléklet'!D31</f>
        <v>3923.6246200000005</v>
      </c>
      <c r="G38" s="523">
        <f>'5.számú melléklet'!E31</f>
        <v>4248.6246200000005</v>
      </c>
    </row>
    <row r="39" spans="1:8" x14ac:dyDescent="0.25">
      <c r="A39" s="178">
        <v>20</v>
      </c>
      <c r="B39" s="657" t="s">
        <v>192</v>
      </c>
      <c r="C39" s="657"/>
      <c r="D39" s="657"/>
      <c r="E39" s="657"/>
      <c r="F39" s="202">
        <f>'5.számú melléklet'!D47+'5.számú melléklet'!D86+'5.számú melléklet'!D100</f>
        <v>25018.174800000001</v>
      </c>
      <c r="G39" s="523">
        <f>'5.számú melléklet'!E47+'5.számú melléklet'!E86+'5.számú melléklet'!E100</f>
        <v>26494.174800000001</v>
      </c>
    </row>
    <row r="40" spans="1:8" x14ac:dyDescent="0.25">
      <c r="A40" s="178">
        <v>21</v>
      </c>
      <c r="B40" s="657" t="s">
        <v>193</v>
      </c>
      <c r="C40" s="657"/>
      <c r="D40" s="657"/>
      <c r="E40" s="657"/>
      <c r="F40" s="202">
        <f>'5.számú melléklet'!D61</f>
        <v>60061</v>
      </c>
      <c r="G40" s="523">
        <f>'5.számú melléklet'!E61</f>
        <v>60061</v>
      </c>
    </row>
    <row r="41" spans="1:8" x14ac:dyDescent="0.25">
      <c r="A41" s="178">
        <v>22</v>
      </c>
      <c r="B41" s="657" t="s">
        <v>194</v>
      </c>
      <c r="C41" s="657"/>
      <c r="D41" s="657"/>
      <c r="E41" s="657"/>
      <c r="F41" s="202">
        <f>'5.számú melléklet'!D68</f>
        <v>7395</v>
      </c>
      <c r="G41" s="523">
        <f>'5.számú melléklet'!E68</f>
        <v>7395</v>
      </c>
    </row>
    <row r="42" spans="1:8" x14ac:dyDescent="0.25">
      <c r="A42" s="114">
        <v>23</v>
      </c>
      <c r="B42" s="662" t="s">
        <v>148</v>
      </c>
      <c r="C42" s="662"/>
      <c r="D42" s="662"/>
      <c r="E42" s="662"/>
      <c r="F42" s="179">
        <f>SUM(F37:F41)</f>
        <v>122809.31542</v>
      </c>
      <c r="G42" s="530">
        <f>SUM(G37:G41)</f>
        <v>126290.31542</v>
      </c>
    </row>
    <row r="43" spans="1:8" x14ac:dyDescent="0.25">
      <c r="A43" s="178">
        <v>24</v>
      </c>
      <c r="B43" s="180" t="s">
        <v>149</v>
      </c>
      <c r="C43" s="100"/>
      <c r="D43" s="504"/>
      <c r="E43" s="100"/>
      <c r="F43" s="100"/>
      <c r="G43" s="536"/>
    </row>
    <row r="44" spans="1:8" x14ac:dyDescent="0.25">
      <c r="A44" s="178">
        <v>25</v>
      </c>
      <c r="B44" s="668" t="s">
        <v>153</v>
      </c>
      <c r="C44" s="664"/>
      <c r="D44" s="664"/>
      <c r="E44" s="665"/>
      <c r="F44" s="202">
        <f>'5.számú melléklet'!D73</f>
        <v>203000</v>
      </c>
      <c r="G44" s="523">
        <f>'5.számú melléklet'!E73</f>
        <v>222917</v>
      </c>
    </row>
    <row r="45" spans="1:8" x14ac:dyDescent="0.25">
      <c r="A45" s="178">
        <v>26</v>
      </c>
      <c r="B45" s="668" t="s">
        <v>195</v>
      </c>
      <c r="C45" s="664"/>
      <c r="D45" s="664"/>
      <c r="E45" s="665"/>
      <c r="F45" s="202">
        <f>'5.számú melléklet'!D72</f>
        <v>16474</v>
      </c>
      <c r="G45" s="523">
        <f>'5.számú melléklet'!E72</f>
        <v>16523</v>
      </c>
    </row>
    <row r="46" spans="1:8" x14ac:dyDescent="0.25">
      <c r="A46" s="178">
        <v>27</v>
      </c>
      <c r="B46" s="668" t="s">
        <v>150</v>
      </c>
      <c r="C46" s="664"/>
      <c r="D46" s="664"/>
      <c r="E46" s="665"/>
      <c r="F46" s="202">
        <f>'5.számú melléklet'!D74</f>
        <v>0</v>
      </c>
      <c r="G46" s="523">
        <f>'5.számú melléklet'!E74</f>
        <v>0</v>
      </c>
    </row>
    <row r="47" spans="1:8" x14ac:dyDescent="0.25">
      <c r="A47" s="178">
        <v>28</v>
      </c>
      <c r="B47" s="669" t="s">
        <v>151</v>
      </c>
      <c r="C47" s="664"/>
      <c r="D47" s="664"/>
      <c r="E47" s="665"/>
      <c r="F47" s="179">
        <f>SUM(F44:F46)</f>
        <v>219474</v>
      </c>
      <c r="G47" s="530">
        <f>SUM(G44:G46)</f>
        <v>239440</v>
      </c>
    </row>
    <row r="48" spans="1:8" ht="15" customHeight="1" x14ac:dyDescent="0.25">
      <c r="A48" s="178">
        <v>29</v>
      </c>
      <c r="B48" s="210" t="s">
        <v>196</v>
      </c>
      <c r="C48" s="211"/>
      <c r="D48" s="211"/>
      <c r="E48" s="212"/>
      <c r="F48" s="503"/>
      <c r="G48" s="522"/>
    </row>
    <row r="49" spans="1:7" x14ac:dyDescent="0.25">
      <c r="A49" s="178">
        <v>30</v>
      </c>
      <c r="B49" s="663" t="s">
        <v>197</v>
      </c>
      <c r="C49" s="664"/>
      <c r="D49" s="664"/>
      <c r="E49" s="665"/>
      <c r="F49" s="229">
        <v>6074</v>
      </c>
      <c r="G49" s="524">
        <v>6074</v>
      </c>
    </row>
    <row r="50" spans="1:7" x14ac:dyDescent="0.25">
      <c r="A50" s="178">
        <v>31</v>
      </c>
      <c r="B50" s="663" t="s">
        <v>198</v>
      </c>
      <c r="C50" s="664"/>
      <c r="D50" s="664"/>
      <c r="E50" s="665"/>
      <c r="F50" s="229">
        <f>'5.számú melléklet'!D70-6074</f>
        <v>6005</v>
      </c>
      <c r="G50" s="524">
        <f>'5.számú melléklet'!E70-6074</f>
        <v>2593</v>
      </c>
    </row>
    <row r="51" spans="1:7" x14ac:dyDescent="0.25">
      <c r="A51" s="114">
        <v>32</v>
      </c>
      <c r="B51" s="658" t="s">
        <v>199</v>
      </c>
      <c r="C51" s="658"/>
      <c r="D51" s="658"/>
      <c r="E51" s="658"/>
      <c r="F51" s="179">
        <f>F49+F50</f>
        <v>12079</v>
      </c>
      <c r="G51" s="530">
        <f>G49+G50</f>
        <v>8667</v>
      </c>
    </row>
    <row r="52" spans="1:7" x14ac:dyDescent="0.25">
      <c r="A52" s="68"/>
      <c r="B52" s="68"/>
      <c r="C52" s="68"/>
      <c r="D52" s="68"/>
      <c r="E52" s="68"/>
      <c r="F52" s="68"/>
      <c r="G52" s="68"/>
    </row>
    <row r="53" spans="1:7" x14ac:dyDescent="0.25">
      <c r="A53" s="659"/>
      <c r="B53" s="660"/>
      <c r="C53" s="660"/>
      <c r="D53" s="660"/>
      <c r="E53" s="661"/>
      <c r="F53" s="130"/>
      <c r="G53" s="505"/>
    </row>
    <row r="54" spans="1:7" ht="15.75" thickBot="1" x14ac:dyDescent="0.3">
      <c r="A54" s="537">
        <v>33</v>
      </c>
      <c r="B54" s="666" t="s">
        <v>259</v>
      </c>
      <c r="C54" s="667"/>
      <c r="D54" s="667"/>
      <c r="E54" s="667"/>
      <c r="F54" s="539">
        <f>F42+F47+F51</f>
        <v>354362.31542</v>
      </c>
      <c r="G54" s="538">
        <f>G42+G47+G51</f>
        <v>374397.31542</v>
      </c>
    </row>
    <row r="66" spans="2:7" x14ac:dyDescent="0.25">
      <c r="B66" s="47"/>
      <c r="C66" s="24"/>
      <c r="D66" s="24"/>
      <c r="E66" s="24"/>
      <c r="F66" s="24"/>
      <c r="G66" s="24"/>
    </row>
    <row r="67" spans="2:7" x14ac:dyDescent="0.25">
      <c r="B67" s="47"/>
      <c r="C67" s="24"/>
      <c r="D67" s="24"/>
      <c r="E67" s="24"/>
      <c r="F67" s="24"/>
      <c r="G67" s="24"/>
    </row>
    <row r="68" spans="2:7" x14ac:dyDescent="0.25">
      <c r="B68" s="24"/>
      <c r="C68" s="24"/>
      <c r="D68" s="24"/>
      <c r="E68" s="24"/>
      <c r="F68" s="24"/>
      <c r="G68" s="52"/>
    </row>
    <row r="69" spans="2:7" x14ac:dyDescent="0.25">
      <c r="B69" s="24"/>
      <c r="C69" s="24"/>
      <c r="D69" s="24"/>
      <c r="E69" s="24"/>
      <c r="F69" s="24"/>
      <c r="G69" s="24"/>
    </row>
    <row r="70" spans="2:7" x14ac:dyDescent="0.25">
      <c r="B70" s="47"/>
      <c r="C70" s="24"/>
      <c r="D70" s="24"/>
      <c r="E70" s="24"/>
      <c r="F70" s="24"/>
      <c r="G70" s="52"/>
    </row>
    <row r="71" spans="2:7" x14ac:dyDescent="0.25">
      <c r="B71" s="24"/>
      <c r="C71" s="24"/>
      <c r="D71" s="24"/>
      <c r="E71" s="24"/>
      <c r="F71" s="24"/>
      <c r="G71" s="24"/>
    </row>
    <row r="72" spans="2:7" x14ac:dyDescent="0.25">
      <c r="B72" s="24"/>
      <c r="C72" s="24"/>
      <c r="D72" s="24"/>
      <c r="E72" s="24"/>
      <c r="F72" s="24"/>
      <c r="G72" s="24"/>
    </row>
  </sheetData>
  <mergeCells count="48">
    <mergeCell ref="A4:G4"/>
    <mergeCell ref="B6:E6"/>
    <mergeCell ref="B37:E37"/>
    <mergeCell ref="B29:E29"/>
    <mergeCell ref="B30:E30"/>
    <mergeCell ref="F26:F28"/>
    <mergeCell ref="F35:F36"/>
    <mergeCell ref="B24:E24"/>
    <mergeCell ref="B11:E11"/>
    <mergeCell ref="B12:E12"/>
    <mergeCell ref="B13:E13"/>
    <mergeCell ref="B14:E14"/>
    <mergeCell ref="B16:E16"/>
    <mergeCell ref="B21:E21"/>
    <mergeCell ref="B22:E22"/>
    <mergeCell ref="B54:E54"/>
    <mergeCell ref="B44:E44"/>
    <mergeCell ref="B45:E45"/>
    <mergeCell ref="B46:E46"/>
    <mergeCell ref="B47:E47"/>
    <mergeCell ref="B50:E50"/>
    <mergeCell ref="B23:E23"/>
    <mergeCell ref="B18:E20"/>
    <mergeCell ref="B51:E51"/>
    <mergeCell ref="A53:E53"/>
    <mergeCell ref="B38:E38"/>
    <mergeCell ref="B39:E39"/>
    <mergeCell ref="B40:E40"/>
    <mergeCell ref="B41:E41"/>
    <mergeCell ref="B42:E42"/>
    <mergeCell ref="B49:E49"/>
    <mergeCell ref="A18:A20"/>
    <mergeCell ref="G8:G10"/>
    <mergeCell ref="G18:G20"/>
    <mergeCell ref="G26:G28"/>
    <mergeCell ref="G35:G36"/>
    <mergeCell ref="A1:G1"/>
    <mergeCell ref="A3:G3"/>
    <mergeCell ref="A26:A28"/>
    <mergeCell ref="F8:F10"/>
    <mergeCell ref="F18:F20"/>
    <mergeCell ref="A35:A36"/>
    <mergeCell ref="B35:E36"/>
    <mergeCell ref="B32:E32"/>
    <mergeCell ref="B26:E28"/>
    <mergeCell ref="B7:E7"/>
    <mergeCell ref="A8:A10"/>
    <mergeCell ref="B8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51"/>
  <sheetViews>
    <sheetView workbookViewId="0">
      <selection activeCell="E14" sqref="E14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5703125" bestFit="1" customWidth="1"/>
    <col min="8" max="8" width="11" bestFit="1" customWidth="1"/>
  </cols>
  <sheetData>
    <row r="1" spans="1:5" x14ac:dyDescent="0.25">
      <c r="A1" s="612" t="s">
        <v>517</v>
      </c>
      <c r="B1" s="612"/>
      <c r="C1" s="612"/>
      <c r="D1" s="610"/>
    </row>
    <row r="2" spans="1:5" x14ac:dyDescent="0.25">
      <c r="A2" s="65"/>
      <c r="B2" s="65"/>
      <c r="C2" s="65"/>
    </row>
    <row r="3" spans="1:5" x14ac:dyDescent="0.25">
      <c r="A3" s="612" t="s">
        <v>412</v>
      </c>
      <c r="B3" s="612"/>
      <c r="C3" s="612"/>
      <c r="D3" s="644"/>
    </row>
    <row r="4" spans="1:5" x14ac:dyDescent="0.25">
      <c r="A4" s="65"/>
      <c r="B4" s="65"/>
      <c r="C4" s="65"/>
    </row>
    <row r="5" spans="1:5" ht="15.75" thickBot="1" x14ac:dyDescent="0.3">
      <c r="A5" s="65"/>
      <c r="B5" s="72"/>
      <c r="D5" s="72" t="s">
        <v>88</v>
      </c>
    </row>
    <row r="6" spans="1:5" x14ac:dyDescent="0.25">
      <c r="A6" s="73" t="s">
        <v>98</v>
      </c>
      <c r="B6" s="74" t="s">
        <v>76</v>
      </c>
      <c r="C6" s="74" t="s">
        <v>77</v>
      </c>
      <c r="D6" s="74" t="s">
        <v>78</v>
      </c>
    </row>
    <row r="7" spans="1:5" ht="31.5" customHeight="1" x14ac:dyDescent="0.25">
      <c r="A7" s="75">
        <v>1</v>
      </c>
      <c r="B7" s="32" t="s">
        <v>154</v>
      </c>
      <c r="C7" s="204" t="s">
        <v>263</v>
      </c>
      <c r="D7" s="204" t="s">
        <v>505</v>
      </c>
    </row>
    <row r="8" spans="1:5" x14ac:dyDescent="0.25">
      <c r="A8" s="75">
        <v>2</v>
      </c>
      <c r="B8" s="124" t="s">
        <v>155</v>
      </c>
      <c r="C8" s="205"/>
      <c r="D8" s="205"/>
    </row>
    <row r="9" spans="1:5" x14ac:dyDescent="0.25">
      <c r="A9" s="75">
        <v>3</v>
      </c>
      <c r="B9" s="28" t="s">
        <v>156</v>
      </c>
      <c r="C9" s="187">
        <v>0</v>
      </c>
      <c r="D9" s="187">
        <v>0</v>
      </c>
    </row>
    <row r="10" spans="1:5" x14ac:dyDescent="0.25">
      <c r="A10" s="75">
        <v>4</v>
      </c>
      <c r="B10" s="28" t="s">
        <v>92</v>
      </c>
      <c r="C10" s="187">
        <v>44358</v>
      </c>
      <c r="D10" s="187">
        <v>44358</v>
      </c>
      <c r="E10" s="372"/>
    </row>
    <row r="11" spans="1:5" x14ac:dyDescent="0.25">
      <c r="A11" s="75">
        <v>5</v>
      </c>
      <c r="B11" s="28" t="s">
        <v>157</v>
      </c>
      <c r="C11" s="187">
        <v>2654</v>
      </c>
      <c r="D11" s="187">
        <v>2654</v>
      </c>
    </row>
    <row r="12" spans="1:5" x14ac:dyDescent="0.25">
      <c r="A12" s="75">
        <v>6</v>
      </c>
      <c r="B12" s="67" t="s">
        <v>158</v>
      </c>
      <c r="C12" s="228">
        <v>2016</v>
      </c>
      <c r="D12" s="228">
        <v>2016</v>
      </c>
    </row>
    <row r="13" spans="1:5" x14ac:dyDescent="0.25">
      <c r="A13" s="75">
        <v>7</v>
      </c>
      <c r="B13" s="28" t="s">
        <v>159</v>
      </c>
      <c r="C13" s="187">
        <v>100</v>
      </c>
      <c r="D13" s="187">
        <v>100</v>
      </c>
    </row>
    <row r="14" spans="1:5" x14ac:dyDescent="0.25">
      <c r="A14" s="75">
        <v>8</v>
      </c>
      <c r="B14" s="28" t="s">
        <v>160</v>
      </c>
      <c r="C14" s="187">
        <v>1192</v>
      </c>
      <c r="D14" s="187">
        <v>1192</v>
      </c>
    </row>
    <row r="15" spans="1:5" x14ac:dyDescent="0.25">
      <c r="A15" s="75">
        <v>9</v>
      </c>
      <c r="B15" s="28" t="s">
        <v>485</v>
      </c>
      <c r="C15" s="187">
        <v>5000</v>
      </c>
      <c r="D15" s="187">
        <v>5000</v>
      </c>
    </row>
    <row r="16" spans="1:5" x14ac:dyDescent="0.25">
      <c r="A16" s="75">
        <v>10</v>
      </c>
      <c r="B16" s="33" t="s">
        <v>161</v>
      </c>
      <c r="C16" s="206">
        <v>11745</v>
      </c>
      <c r="D16" s="206">
        <v>11745</v>
      </c>
    </row>
    <row r="17" spans="1:5" ht="17.25" customHeight="1" x14ac:dyDescent="0.25">
      <c r="A17" s="75">
        <v>11</v>
      </c>
      <c r="B17" s="33" t="s">
        <v>162</v>
      </c>
      <c r="C17" s="206">
        <v>7395</v>
      </c>
      <c r="D17" s="206">
        <v>7395</v>
      </c>
    </row>
    <row r="18" spans="1:5" s="215" customFormat="1" ht="17.25" customHeight="1" x14ac:dyDescent="0.25">
      <c r="A18" s="75">
        <v>12</v>
      </c>
      <c r="B18" s="33" t="s">
        <v>104</v>
      </c>
      <c r="C18" s="206">
        <v>830</v>
      </c>
      <c r="D18" s="206">
        <v>830</v>
      </c>
    </row>
    <row r="19" spans="1:5" s="215" customFormat="1" ht="17.25" customHeight="1" x14ac:dyDescent="0.25">
      <c r="A19" s="75">
        <v>13</v>
      </c>
      <c r="B19" s="33" t="s">
        <v>486</v>
      </c>
      <c r="C19" s="206">
        <v>63</v>
      </c>
      <c r="D19" s="206">
        <v>63</v>
      </c>
    </row>
    <row r="20" spans="1:5" s="215" customFormat="1" ht="17.25" customHeight="1" x14ac:dyDescent="0.25">
      <c r="A20" s="75">
        <v>14</v>
      </c>
      <c r="B20" s="33" t="s">
        <v>487</v>
      </c>
      <c r="C20" s="206">
        <v>5060</v>
      </c>
      <c r="D20" s="206">
        <f>5060+320</f>
        <v>5380</v>
      </c>
    </row>
    <row r="21" spans="1:5" ht="17.25" customHeight="1" x14ac:dyDescent="0.25">
      <c r="A21" s="75">
        <v>15</v>
      </c>
      <c r="B21" s="76" t="s">
        <v>413</v>
      </c>
      <c r="C21" s="207">
        <v>1170</v>
      </c>
      <c r="D21" s="207">
        <v>1170</v>
      </c>
      <c r="E21" s="372"/>
    </row>
    <row r="22" spans="1:5" ht="17.25" customHeight="1" x14ac:dyDescent="0.25">
      <c r="A22" s="75">
        <v>16</v>
      </c>
      <c r="B22" s="77" t="s">
        <v>163</v>
      </c>
      <c r="C22" s="206">
        <v>1800</v>
      </c>
      <c r="D22" s="206">
        <v>1800</v>
      </c>
    </row>
    <row r="23" spans="1:5" ht="17.25" customHeight="1" x14ac:dyDescent="0.25">
      <c r="A23" s="75">
        <v>17</v>
      </c>
      <c r="B23" s="77" t="s">
        <v>164</v>
      </c>
      <c r="C23" s="206">
        <v>283</v>
      </c>
      <c r="D23" s="206">
        <v>283</v>
      </c>
    </row>
    <row r="24" spans="1:5" ht="17.25" customHeight="1" x14ac:dyDescent="0.25">
      <c r="A24" s="75">
        <v>18</v>
      </c>
      <c r="B24" s="77" t="s">
        <v>165</v>
      </c>
      <c r="C24" s="208">
        <f>SUM(C9:C23)</f>
        <v>83666</v>
      </c>
      <c r="D24" s="208">
        <f>SUM(D9:D23)</f>
        <v>83986</v>
      </c>
    </row>
    <row r="25" spans="1:5" ht="15.75" customHeight="1" x14ac:dyDescent="0.25">
      <c r="A25" s="75">
        <v>19</v>
      </c>
      <c r="B25" s="125" t="s">
        <v>166</v>
      </c>
      <c r="C25" s="205"/>
      <c r="D25" s="205"/>
    </row>
    <row r="26" spans="1:5" ht="17.100000000000001" customHeight="1" x14ac:dyDescent="0.25">
      <c r="A26" s="75">
        <v>20</v>
      </c>
      <c r="B26" s="77" t="s">
        <v>167</v>
      </c>
      <c r="C26" s="207">
        <v>0</v>
      </c>
      <c r="D26" s="207">
        <v>0</v>
      </c>
    </row>
    <row r="27" spans="1:5" ht="17.100000000000001" customHeight="1" x14ac:dyDescent="0.25">
      <c r="A27" s="75">
        <v>21</v>
      </c>
      <c r="B27" s="77" t="s">
        <v>168</v>
      </c>
      <c r="C27" s="207">
        <v>1400</v>
      </c>
      <c r="D27" s="207">
        <v>1400</v>
      </c>
    </row>
    <row r="28" spans="1:5" ht="17.100000000000001" customHeight="1" x14ac:dyDescent="0.25">
      <c r="A28" s="75">
        <v>22</v>
      </c>
      <c r="B28" s="77" t="s">
        <v>169</v>
      </c>
      <c r="C28" s="207">
        <v>14000</v>
      </c>
      <c r="D28" s="207">
        <v>14000</v>
      </c>
    </row>
    <row r="29" spans="1:5" ht="17.100000000000001" customHeight="1" x14ac:dyDescent="0.25">
      <c r="A29" s="75">
        <v>23</v>
      </c>
      <c r="B29" s="77" t="s">
        <v>170</v>
      </c>
      <c r="C29" s="207">
        <v>0</v>
      </c>
      <c r="D29" s="207">
        <v>0</v>
      </c>
    </row>
    <row r="30" spans="1:5" ht="17.100000000000001" customHeight="1" x14ac:dyDescent="0.25">
      <c r="A30" s="75">
        <v>24</v>
      </c>
      <c r="B30" s="77" t="s">
        <v>171</v>
      </c>
      <c r="C30" s="207">
        <v>2500</v>
      </c>
      <c r="D30" s="207">
        <v>2500</v>
      </c>
    </row>
    <row r="31" spans="1:5" ht="17.100000000000001" customHeight="1" x14ac:dyDescent="0.25">
      <c r="A31" s="75">
        <v>25</v>
      </c>
      <c r="B31" s="77" t="s">
        <v>415</v>
      </c>
      <c r="C31" s="207">
        <v>0</v>
      </c>
      <c r="D31" s="207">
        <v>0</v>
      </c>
    </row>
    <row r="32" spans="1:5" ht="17.100000000000001" customHeight="1" x14ac:dyDescent="0.25">
      <c r="A32" s="75">
        <v>26</v>
      </c>
      <c r="B32" s="77" t="s">
        <v>414</v>
      </c>
      <c r="C32" s="207">
        <v>3038</v>
      </c>
      <c r="D32" s="207">
        <v>3038</v>
      </c>
    </row>
    <row r="33" spans="1:4" ht="17.100000000000001" customHeight="1" x14ac:dyDescent="0.25">
      <c r="A33" s="75">
        <v>27</v>
      </c>
      <c r="B33" s="77" t="s">
        <v>40</v>
      </c>
      <c r="C33" s="207">
        <v>0</v>
      </c>
      <c r="D33" s="207">
        <v>0</v>
      </c>
    </row>
    <row r="34" spans="1:4" ht="17.100000000000001" customHeight="1" x14ac:dyDescent="0.25">
      <c r="A34" s="75">
        <v>28</v>
      </c>
      <c r="B34" s="77" t="s">
        <v>172</v>
      </c>
      <c r="C34" s="207">
        <v>0</v>
      </c>
      <c r="D34" s="207">
        <v>0</v>
      </c>
    </row>
    <row r="35" spans="1:4" ht="17.100000000000001" customHeight="1" x14ac:dyDescent="0.25">
      <c r="A35" s="75">
        <v>29</v>
      </c>
      <c r="B35" s="77" t="s">
        <v>416</v>
      </c>
      <c r="C35" s="207">
        <v>0</v>
      </c>
      <c r="D35" s="207">
        <v>0</v>
      </c>
    </row>
    <row r="36" spans="1:4" x14ac:dyDescent="0.25">
      <c r="A36" s="75">
        <v>30</v>
      </c>
      <c r="B36" s="33" t="s">
        <v>417</v>
      </c>
      <c r="C36" s="207">
        <v>0</v>
      </c>
      <c r="D36" s="207">
        <v>0</v>
      </c>
    </row>
    <row r="37" spans="1:4" s="215" customFormat="1" x14ac:dyDescent="0.25">
      <c r="A37" s="75">
        <v>31</v>
      </c>
      <c r="B37" s="33" t="s">
        <v>418</v>
      </c>
      <c r="C37" s="207">
        <v>15219</v>
      </c>
      <c r="D37" s="207">
        <v>15219</v>
      </c>
    </row>
    <row r="38" spans="1:4" x14ac:dyDescent="0.25">
      <c r="A38" s="75">
        <v>32</v>
      </c>
      <c r="B38" s="33" t="s">
        <v>173</v>
      </c>
      <c r="C38" s="207">
        <f>800</f>
        <v>800</v>
      </c>
      <c r="D38" s="207">
        <f>800</f>
        <v>800</v>
      </c>
    </row>
    <row r="39" spans="1:4" x14ac:dyDescent="0.25">
      <c r="A39" s="75">
        <v>33</v>
      </c>
      <c r="B39" s="32" t="s">
        <v>174</v>
      </c>
      <c r="C39" s="208">
        <f>SUM(C26:C38)</f>
        <v>36957</v>
      </c>
      <c r="D39" s="208">
        <f>SUM(D26:D38)</f>
        <v>36957</v>
      </c>
    </row>
    <row r="40" spans="1:4" s="37" customFormat="1" x14ac:dyDescent="0.25">
      <c r="A40" s="75">
        <v>34</v>
      </c>
      <c r="B40" s="78" t="s">
        <v>175</v>
      </c>
      <c r="C40" s="207">
        <v>3672</v>
      </c>
      <c r="D40" s="207">
        <v>3672</v>
      </c>
    </row>
    <row r="41" spans="1:4" x14ac:dyDescent="0.25">
      <c r="A41" s="75">
        <v>35</v>
      </c>
      <c r="B41" s="32" t="s">
        <v>176</v>
      </c>
      <c r="C41" s="207">
        <v>0</v>
      </c>
      <c r="D41" s="207">
        <v>0</v>
      </c>
    </row>
    <row r="42" spans="1:4" x14ac:dyDescent="0.25">
      <c r="A42" s="75">
        <v>36</v>
      </c>
      <c r="B42" s="32" t="s">
        <v>488</v>
      </c>
      <c r="C42" s="207">
        <v>2732</v>
      </c>
      <c r="D42" s="207">
        <v>2732</v>
      </c>
    </row>
    <row r="43" spans="1:4" x14ac:dyDescent="0.25">
      <c r="A43" s="75">
        <v>37</v>
      </c>
      <c r="B43" s="32" t="s">
        <v>177</v>
      </c>
      <c r="C43" s="207">
        <v>13863</v>
      </c>
      <c r="D43" s="207">
        <v>13863</v>
      </c>
    </row>
    <row r="44" spans="1:4" x14ac:dyDescent="0.25">
      <c r="A44" s="75">
        <v>38</v>
      </c>
      <c r="B44" s="32" t="s">
        <v>419</v>
      </c>
      <c r="C44" s="207">
        <v>0</v>
      </c>
      <c r="D44" s="207">
        <v>0</v>
      </c>
    </row>
    <row r="45" spans="1:4" x14ac:dyDescent="0.25">
      <c r="A45" s="75">
        <v>39</v>
      </c>
      <c r="B45" s="32" t="s">
        <v>80</v>
      </c>
      <c r="C45" s="207">
        <v>0</v>
      </c>
      <c r="D45" s="207">
        <v>0</v>
      </c>
    </row>
    <row r="46" spans="1:4" x14ac:dyDescent="0.25">
      <c r="A46" s="75">
        <v>40</v>
      </c>
      <c r="B46" s="32" t="s">
        <v>178</v>
      </c>
      <c r="C46" s="207">
        <v>0</v>
      </c>
      <c r="D46" s="207">
        <v>0</v>
      </c>
    </row>
    <row r="47" spans="1:4" x14ac:dyDescent="0.25">
      <c r="A47" s="75">
        <v>41</v>
      </c>
      <c r="B47" s="32" t="s">
        <v>428</v>
      </c>
      <c r="C47" s="207">
        <f>'7.számú melléklet'!C12+'9.számú melléklet'!C12</f>
        <v>213472</v>
      </c>
      <c r="D47" s="207">
        <f>'7.számú melléklet'!F12+'9.számú melléklet'!F12+650</f>
        <v>233187</v>
      </c>
    </row>
    <row r="48" spans="1:4" x14ac:dyDescent="0.25">
      <c r="A48" s="75">
        <v>42</v>
      </c>
      <c r="B48" s="32" t="s">
        <v>179</v>
      </c>
      <c r="C48" s="207">
        <v>0</v>
      </c>
      <c r="D48" s="207">
        <v>0</v>
      </c>
    </row>
    <row r="49" spans="1:8" ht="15.75" thickBot="1" x14ac:dyDescent="0.3">
      <c r="A49" s="75">
        <v>43</v>
      </c>
      <c r="B49" s="34" t="s">
        <v>180</v>
      </c>
      <c r="C49" s="209">
        <f>C24+C39+C40+C41+C42+C43+C44+C45+C46+C48+C47</f>
        <v>354362</v>
      </c>
      <c r="D49" s="209">
        <f>D24+D39+D40+D41+D42+D43+D44+D45+D46+D48+D47</f>
        <v>374397</v>
      </c>
      <c r="H49" s="372"/>
    </row>
    <row r="50" spans="1:8" x14ac:dyDescent="0.25">
      <c r="D50" s="49"/>
    </row>
    <row r="51" spans="1:8" ht="15.75" x14ac:dyDescent="0.25">
      <c r="B51" s="50"/>
      <c r="C51" s="50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5"/>
  <sheetViews>
    <sheetView zoomScale="95" zoomScaleNormal="95" workbookViewId="0">
      <selection activeCell="H10" sqref="H10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4.28515625" style="215" customWidth="1"/>
    <col min="6" max="6" width="12.7109375" style="397" customWidth="1"/>
    <col min="7" max="7" width="12.7109375" customWidth="1"/>
    <col min="8" max="8" width="28.5703125" customWidth="1"/>
    <col min="9" max="9" width="16.85546875" customWidth="1"/>
  </cols>
  <sheetData>
    <row r="1" spans="1:7" x14ac:dyDescent="0.25">
      <c r="B1" s="37"/>
      <c r="C1" s="37"/>
      <c r="D1" s="37"/>
      <c r="E1" s="37"/>
      <c r="F1" s="385"/>
    </row>
    <row r="2" spans="1:7" x14ac:dyDescent="0.25">
      <c r="A2" s="683" t="s">
        <v>516</v>
      </c>
      <c r="B2" s="644"/>
      <c r="C2" s="644"/>
      <c r="D2" s="644"/>
      <c r="E2" s="644"/>
      <c r="F2" s="644"/>
      <c r="G2" s="65"/>
    </row>
    <row r="3" spans="1:7" x14ac:dyDescent="0.25">
      <c r="A3" s="683" t="s">
        <v>492</v>
      </c>
      <c r="B3" s="644"/>
      <c r="C3" s="644"/>
      <c r="D3" s="644"/>
      <c r="E3" s="644"/>
      <c r="F3" s="644"/>
      <c r="G3" s="65"/>
    </row>
    <row r="4" spans="1:7" x14ac:dyDescent="0.25">
      <c r="A4" s="683" t="s">
        <v>402</v>
      </c>
      <c r="B4" s="644"/>
      <c r="C4" s="644"/>
      <c r="D4" s="644"/>
      <c r="E4" s="644"/>
      <c r="F4" s="644"/>
      <c r="G4" s="231"/>
    </row>
    <row r="5" spans="1:7" x14ac:dyDescent="0.25">
      <c r="A5" s="65"/>
      <c r="B5" s="136"/>
      <c r="C5" s="137"/>
      <c r="D5" s="137"/>
      <c r="E5" s="137"/>
      <c r="F5" s="386"/>
      <c r="G5" s="65"/>
    </row>
    <row r="6" spans="1:7" x14ac:dyDescent="0.25">
      <c r="A6" s="65"/>
      <c r="B6" s="136" t="s">
        <v>99</v>
      </c>
      <c r="C6" s="137"/>
      <c r="D6" s="137"/>
      <c r="E6" s="137"/>
      <c r="F6" s="386"/>
      <c r="G6" s="65"/>
    </row>
    <row r="7" spans="1:7" x14ac:dyDescent="0.25">
      <c r="A7" s="138"/>
      <c r="B7" s="686" t="s">
        <v>76</v>
      </c>
      <c r="C7" s="678"/>
      <c r="D7" s="199" t="s">
        <v>77</v>
      </c>
      <c r="E7" s="199" t="s">
        <v>78</v>
      </c>
      <c r="F7" s="169" t="s">
        <v>432</v>
      </c>
      <c r="G7" s="215"/>
    </row>
    <row r="8" spans="1:7" ht="15" customHeight="1" x14ac:dyDescent="0.25">
      <c r="A8" s="684" t="s">
        <v>98</v>
      </c>
      <c r="B8" s="687" t="s">
        <v>0</v>
      </c>
      <c r="C8" s="688"/>
      <c r="D8" s="679" t="s">
        <v>263</v>
      </c>
      <c r="E8" s="679" t="s">
        <v>505</v>
      </c>
      <c r="F8" s="691" t="s">
        <v>257</v>
      </c>
      <c r="G8" s="215"/>
    </row>
    <row r="9" spans="1:7" ht="30" customHeight="1" thickBot="1" x14ac:dyDescent="0.3">
      <c r="A9" s="685"/>
      <c r="B9" s="689"/>
      <c r="C9" s="690"/>
      <c r="D9" s="680"/>
      <c r="E9" s="680"/>
      <c r="F9" s="692"/>
      <c r="G9" s="215"/>
    </row>
    <row r="10" spans="1:7" x14ac:dyDescent="0.25">
      <c r="A10" s="141">
        <v>1</v>
      </c>
      <c r="B10" s="140" t="s">
        <v>100</v>
      </c>
      <c r="C10" s="140"/>
      <c r="D10" s="142"/>
      <c r="E10" s="142"/>
      <c r="F10" s="387"/>
      <c r="G10" s="215"/>
    </row>
    <row r="11" spans="1:7" x14ac:dyDescent="0.25">
      <c r="A11" s="141">
        <v>2</v>
      </c>
      <c r="B11" s="140"/>
      <c r="C11" s="140" t="s">
        <v>101</v>
      </c>
      <c r="D11" s="148">
        <f>('011130'!L17+'011130'!D25)/1000</f>
        <v>11779.915999999999</v>
      </c>
      <c r="E11" s="148">
        <f>D11+1680</f>
        <v>13459.915999999999</v>
      </c>
      <c r="F11" s="144">
        <v>3</v>
      </c>
      <c r="G11" s="215"/>
    </row>
    <row r="12" spans="1:7" x14ac:dyDescent="0.25">
      <c r="A12" s="141">
        <v>3</v>
      </c>
      <c r="B12" s="140"/>
      <c r="C12" s="140" t="s">
        <v>102</v>
      </c>
      <c r="D12" s="148">
        <v>0</v>
      </c>
      <c r="E12" s="148">
        <f t="shared" ref="E12:E30" si="0">D12</f>
        <v>0</v>
      </c>
      <c r="F12" s="144"/>
      <c r="G12" s="215"/>
    </row>
    <row r="13" spans="1:7" x14ac:dyDescent="0.25">
      <c r="A13" s="141">
        <v>4</v>
      </c>
      <c r="B13" s="140"/>
      <c r="C13" s="143" t="s">
        <v>103</v>
      </c>
      <c r="D13" s="148">
        <f>('074031'!J17+'074031'!G20)/1000</f>
        <v>1572</v>
      </c>
      <c r="E13" s="148">
        <f t="shared" si="0"/>
        <v>1572</v>
      </c>
      <c r="F13" s="144">
        <v>1</v>
      </c>
      <c r="G13" s="215"/>
    </row>
    <row r="14" spans="1:7" x14ac:dyDescent="0.25">
      <c r="A14" s="141">
        <v>5</v>
      </c>
      <c r="B14" s="140"/>
      <c r="C14" s="140" t="s">
        <v>477</v>
      </c>
      <c r="D14" s="148">
        <f>('066010'!J17+'066010'!D25)/1000</f>
        <v>480</v>
      </c>
      <c r="E14" s="148">
        <f t="shared" si="0"/>
        <v>480</v>
      </c>
      <c r="F14" s="144"/>
      <c r="G14" s="215"/>
    </row>
    <row r="15" spans="1:7" x14ac:dyDescent="0.25">
      <c r="A15" s="141">
        <v>6</v>
      </c>
      <c r="B15" s="140"/>
      <c r="C15" s="140" t="s">
        <v>104</v>
      </c>
      <c r="D15" s="148">
        <f>('107051'!J17+'107051'!D25)/1000</f>
        <v>180</v>
      </c>
      <c r="E15" s="148">
        <f t="shared" si="0"/>
        <v>180</v>
      </c>
      <c r="F15" s="144"/>
      <c r="G15" s="215"/>
    </row>
    <row r="16" spans="1:7" x14ac:dyDescent="0.25">
      <c r="A16" s="141">
        <v>7</v>
      </c>
      <c r="B16" s="140"/>
      <c r="C16" s="143" t="s">
        <v>105</v>
      </c>
      <c r="D16" s="148">
        <v>0</v>
      </c>
      <c r="E16" s="148">
        <f t="shared" si="0"/>
        <v>0</v>
      </c>
      <c r="F16" s="144"/>
      <c r="G16" s="215"/>
    </row>
    <row r="17" spans="1:7" x14ac:dyDescent="0.25">
      <c r="A17" s="141">
        <v>8</v>
      </c>
      <c r="B17" s="140"/>
      <c r="C17" s="143" t="s">
        <v>106</v>
      </c>
      <c r="D17" s="148">
        <f>('082092'!J18+'082092'!D27)/1000</f>
        <v>0</v>
      </c>
      <c r="E17" s="148">
        <f t="shared" si="0"/>
        <v>0</v>
      </c>
      <c r="F17" s="144"/>
      <c r="G17" s="215"/>
    </row>
    <row r="18" spans="1:7" x14ac:dyDescent="0.25">
      <c r="A18" s="141">
        <v>9</v>
      </c>
      <c r="B18" s="145" t="s">
        <v>107</v>
      </c>
      <c r="C18" s="145"/>
      <c r="D18" s="146">
        <f>SUM(D11:D17)</f>
        <v>14011.915999999999</v>
      </c>
      <c r="E18" s="146">
        <f>SUM(E11:E17)</f>
        <v>15691.915999999999</v>
      </c>
      <c r="F18" s="515">
        <f>SUM(F10:F17)</f>
        <v>4</v>
      </c>
      <c r="G18" s="41"/>
    </row>
    <row r="19" spans="1:7" x14ac:dyDescent="0.25">
      <c r="A19" s="141">
        <v>10</v>
      </c>
      <c r="B19" s="65"/>
      <c r="C19" s="143" t="s">
        <v>108</v>
      </c>
      <c r="D19" s="148">
        <f>('041233'!L18+'041237'!J26)/1000</f>
        <v>12399.6</v>
      </c>
      <c r="E19" s="515">
        <f t="shared" si="0"/>
        <v>12399.6</v>
      </c>
      <c r="F19" s="389">
        <v>14</v>
      </c>
      <c r="G19" s="41"/>
    </row>
    <row r="20" spans="1:7" x14ac:dyDescent="0.25">
      <c r="A20" s="141">
        <v>11</v>
      </c>
      <c r="B20" s="145" t="s">
        <v>109</v>
      </c>
      <c r="C20" s="149"/>
      <c r="D20" s="150">
        <f>SUM(D18:D19)</f>
        <v>26411.516</v>
      </c>
      <c r="E20" s="146">
        <f>SUM(E18:E19)</f>
        <v>28091.516</v>
      </c>
      <c r="F20" s="389"/>
      <c r="G20" s="41"/>
    </row>
    <row r="21" spans="1:7" x14ac:dyDescent="0.25">
      <c r="A21" s="141">
        <v>12</v>
      </c>
      <c r="B21" s="140" t="s">
        <v>110</v>
      </c>
      <c r="C21" s="140"/>
      <c r="D21" s="142"/>
      <c r="E21" s="516">
        <f t="shared" si="0"/>
        <v>0</v>
      </c>
      <c r="F21" s="390"/>
      <c r="G21" s="41"/>
    </row>
    <row r="22" spans="1:7" x14ac:dyDescent="0.25">
      <c r="A22" s="141">
        <v>13</v>
      </c>
      <c r="B22" s="140"/>
      <c r="C22" s="143" t="s">
        <v>101</v>
      </c>
      <c r="D22" s="148">
        <f>('011130'!D20+'011130'!G25)/1000</f>
        <v>2291.1236200000003</v>
      </c>
      <c r="E22" s="517">
        <f>D22+325</f>
        <v>2616.1236200000003</v>
      </c>
      <c r="F22" s="391"/>
      <c r="G22" s="41"/>
    </row>
    <row r="23" spans="1:7" x14ac:dyDescent="0.25">
      <c r="A23" s="141">
        <v>14</v>
      </c>
      <c r="B23" s="140"/>
      <c r="C23" s="140" t="s">
        <v>102</v>
      </c>
      <c r="D23" s="148">
        <v>0</v>
      </c>
      <c r="E23" s="517">
        <f t="shared" si="0"/>
        <v>0</v>
      </c>
      <c r="F23" s="391"/>
      <c r="G23" s="215"/>
    </row>
    <row r="24" spans="1:7" x14ac:dyDescent="0.25">
      <c r="A24" s="141">
        <v>15</v>
      </c>
      <c r="B24" s="140"/>
      <c r="C24" s="143" t="s">
        <v>103</v>
      </c>
      <c r="D24" s="148">
        <f>('074031'!D20+'074031'!F25)/1000</f>
        <v>294.83999999999997</v>
      </c>
      <c r="E24" s="517">
        <f t="shared" si="0"/>
        <v>294.83999999999997</v>
      </c>
      <c r="F24" s="391"/>
      <c r="G24" s="215"/>
    </row>
    <row r="25" spans="1:7" x14ac:dyDescent="0.25">
      <c r="A25" s="141">
        <v>16</v>
      </c>
      <c r="B25" s="140"/>
      <c r="C25" s="140" t="s">
        <v>477</v>
      </c>
      <c r="D25" s="148">
        <f>('066010'!D20+'066010'!G25)/1000</f>
        <v>93.6</v>
      </c>
      <c r="E25" s="517">
        <f t="shared" si="0"/>
        <v>93.6</v>
      </c>
      <c r="F25" s="391"/>
      <c r="G25" s="215"/>
    </row>
    <row r="26" spans="1:7" x14ac:dyDescent="0.25">
      <c r="A26" s="141">
        <v>17</v>
      </c>
      <c r="B26" s="140"/>
      <c r="C26" s="140" t="s">
        <v>104</v>
      </c>
      <c r="D26" s="148">
        <f>('107051'!D20+'107051'!G25)/1000</f>
        <v>35.1</v>
      </c>
      <c r="E26" s="517">
        <f t="shared" si="0"/>
        <v>35.1</v>
      </c>
      <c r="F26" s="391"/>
      <c r="G26" s="215"/>
    </row>
    <row r="27" spans="1:7" x14ac:dyDescent="0.25">
      <c r="A27" s="141">
        <v>18</v>
      </c>
      <c r="B27" s="140"/>
      <c r="C27" s="143" t="s">
        <v>105</v>
      </c>
      <c r="D27" s="148">
        <v>0</v>
      </c>
      <c r="E27" s="517">
        <f t="shared" si="0"/>
        <v>0</v>
      </c>
      <c r="F27" s="391"/>
      <c r="G27" s="215"/>
    </row>
    <row r="28" spans="1:7" x14ac:dyDescent="0.25">
      <c r="A28" s="141">
        <v>19</v>
      </c>
      <c r="B28" s="140"/>
      <c r="C28" s="143" t="s">
        <v>108</v>
      </c>
      <c r="D28" s="148">
        <f>('041233'!D21+'041233'!E21+'041237'!D29+'041237'!E29)/1000</f>
        <v>1208.961</v>
      </c>
      <c r="E28" s="517">
        <f t="shared" si="0"/>
        <v>1208.961</v>
      </c>
      <c r="F28" s="391"/>
      <c r="G28" s="215"/>
    </row>
    <row r="29" spans="1:7" x14ac:dyDescent="0.25">
      <c r="A29" s="141">
        <v>20</v>
      </c>
      <c r="B29" s="140"/>
      <c r="C29" s="143" t="s">
        <v>111</v>
      </c>
      <c r="D29" s="148">
        <v>0</v>
      </c>
      <c r="E29" s="517">
        <f t="shared" si="0"/>
        <v>0</v>
      </c>
      <c r="F29" s="391"/>
      <c r="G29" s="41"/>
    </row>
    <row r="30" spans="1:7" x14ac:dyDescent="0.25">
      <c r="A30" s="141">
        <v>21</v>
      </c>
      <c r="B30" s="140"/>
      <c r="C30" s="143" t="s">
        <v>106</v>
      </c>
      <c r="D30" s="148">
        <f>('082092'!D21+'082092'!G27)/1000</f>
        <v>0</v>
      </c>
      <c r="E30" s="518">
        <f t="shared" si="0"/>
        <v>0</v>
      </c>
      <c r="F30" s="391"/>
      <c r="G30" s="41"/>
    </row>
    <row r="31" spans="1:7" x14ac:dyDescent="0.25">
      <c r="A31" s="141">
        <v>22</v>
      </c>
      <c r="B31" s="145" t="s">
        <v>112</v>
      </c>
      <c r="C31" s="145"/>
      <c r="D31" s="146">
        <f>SUM(D22:D30)</f>
        <v>3923.6246200000005</v>
      </c>
      <c r="E31" s="146">
        <f>SUM(E21:E30)</f>
        <v>4248.6246200000005</v>
      </c>
      <c r="F31" s="392"/>
      <c r="G31" s="41"/>
    </row>
    <row r="32" spans="1:7" x14ac:dyDescent="0.25">
      <c r="A32" s="141">
        <v>23</v>
      </c>
      <c r="B32" s="140" t="s">
        <v>113</v>
      </c>
      <c r="C32" s="140"/>
      <c r="D32" s="142"/>
      <c r="E32" s="142"/>
      <c r="F32" s="391"/>
      <c r="G32" s="41"/>
    </row>
    <row r="33" spans="1:7" x14ac:dyDescent="0.25">
      <c r="A33" s="141">
        <v>24</v>
      </c>
      <c r="B33" s="140"/>
      <c r="C33" s="140" t="s">
        <v>101</v>
      </c>
      <c r="D33" s="148">
        <f>'011130'!G32/1000</f>
        <v>12140.4</v>
      </c>
      <c r="E33" s="148">
        <f>D33</f>
        <v>12140.4</v>
      </c>
      <c r="F33" s="391"/>
      <c r="G33" s="215"/>
    </row>
    <row r="34" spans="1:7" x14ac:dyDescent="0.25">
      <c r="A34" s="141">
        <v>25</v>
      </c>
      <c r="B34" s="140"/>
      <c r="C34" s="143" t="s">
        <v>437</v>
      </c>
      <c r="D34" s="148">
        <f>'045160'!E6/1000</f>
        <v>1191.75</v>
      </c>
      <c r="E34" s="148">
        <f t="shared" ref="E34:E46" si="1">D34</f>
        <v>1191.75</v>
      </c>
      <c r="F34" s="391"/>
      <c r="G34" s="215"/>
    </row>
    <row r="35" spans="1:7" x14ac:dyDescent="0.25">
      <c r="A35" s="141">
        <v>26</v>
      </c>
      <c r="B35" s="140"/>
      <c r="C35" s="140" t="s">
        <v>114</v>
      </c>
      <c r="D35" s="148">
        <f>'064010'!E6/1000</f>
        <v>2016</v>
      </c>
      <c r="E35" s="148">
        <f t="shared" si="1"/>
        <v>2016</v>
      </c>
      <c r="F35" s="391"/>
      <c r="G35" s="215"/>
    </row>
    <row r="36" spans="1:7" x14ac:dyDescent="0.25">
      <c r="A36" s="141">
        <v>27</v>
      </c>
      <c r="B36" s="140"/>
      <c r="C36" s="140" t="s">
        <v>115</v>
      </c>
      <c r="D36" s="148">
        <f>'013320'!E6/1000</f>
        <v>99.999800000000008</v>
      </c>
      <c r="E36" s="148">
        <f t="shared" si="1"/>
        <v>99.999800000000008</v>
      </c>
      <c r="F36" s="391"/>
      <c r="G36" s="215"/>
    </row>
    <row r="37" spans="1:7" x14ac:dyDescent="0.25">
      <c r="A37" s="141">
        <v>28</v>
      </c>
      <c r="B37" s="140"/>
      <c r="C37" s="140" t="s">
        <v>116</v>
      </c>
      <c r="D37" s="148">
        <f>'066020'!G6/1000</f>
        <v>1592.58</v>
      </c>
      <c r="E37" s="148">
        <f>D37+320</f>
        <v>1912.58</v>
      </c>
      <c r="F37" s="391"/>
      <c r="G37" s="215"/>
    </row>
    <row r="38" spans="1:7" x14ac:dyDescent="0.25">
      <c r="A38" s="141">
        <v>29</v>
      </c>
      <c r="B38" s="140"/>
      <c r="C38" s="143" t="s">
        <v>103</v>
      </c>
      <c r="D38" s="148">
        <f>'074031'!G32/1000</f>
        <v>598.16999999999996</v>
      </c>
      <c r="E38" s="148">
        <f t="shared" si="1"/>
        <v>598.16999999999996</v>
      </c>
      <c r="F38" s="391"/>
      <c r="G38" s="215"/>
    </row>
    <row r="39" spans="1:7" x14ac:dyDescent="0.25">
      <c r="A39" s="141">
        <v>30</v>
      </c>
      <c r="B39" s="140"/>
      <c r="C39" s="143" t="s">
        <v>480</v>
      </c>
      <c r="D39" s="148">
        <f>'072111'!E6/1000</f>
        <v>482.6</v>
      </c>
      <c r="E39" s="148">
        <f t="shared" si="1"/>
        <v>482.6</v>
      </c>
      <c r="F39" s="391"/>
      <c r="G39" s="41"/>
    </row>
    <row r="40" spans="1:7" x14ac:dyDescent="0.25">
      <c r="A40" s="141">
        <v>31</v>
      </c>
      <c r="B40" s="140"/>
      <c r="C40" s="143" t="s">
        <v>252</v>
      </c>
      <c r="D40" s="148">
        <v>0</v>
      </c>
      <c r="E40" s="148">
        <f t="shared" si="1"/>
        <v>0</v>
      </c>
      <c r="F40" s="391"/>
      <c r="G40" s="41"/>
    </row>
    <row r="41" spans="1:7" x14ac:dyDescent="0.25">
      <c r="A41" s="141">
        <v>32</v>
      </c>
      <c r="B41" s="140"/>
      <c r="C41" s="140" t="s">
        <v>104</v>
      </c>
      <c r="D41" s="148">
        <f>'107051'!G32/1000</f>
        <v>2032</v>
      </c>
      <c r="E41" s="148">
        <f t="shared" si="1"/>
        <v>2032</v>
      </c>
      <c r="F41" s="391"/>
      <c r="G41" s="215"/>
    </row>
    <row r="42" spans="1:7" x14ac:dyDescent="0.25">
      <c r="A42" s="141">
        <v>33</v>
      </c>
      <c r="B42" s="140"/>
      <c r="C42" s="143" t="s">
        <v>117</v>
      </c>
      <c r="D42" s="148">
        <v>0</v>
      </c>
      <c r="E42" s="148">
        <f t="shared" si="1"/>
        <v>0</v>
      </c>
      <c r="F42" s="391"/>
      <c r="G42" s="40"/>
    </row>
    <row r="43" spans="1:7" x14ac:dyDescent="0.25">
      <c r="A43" s="141">
        <v>34</v>
      </c>
      <c r="B43" s="140"/>
      <c r="C43" s="140" t="s">
        <v>479</v>
      </c>
      <c r="D43" s="148">
        <f>'066010'!G32/1000</f>
        <v>1882.125</v>
      </c>
      <c r="E43" s="148">
        <f t="shared" si="1"/>
        <v>1882.125</v>
      </c>
      <c r="F43" s="391"/>
      <c r="G43" s="40"/>
    </row>
    <row r="44" spans="1:7" x14ac:dyDescent="0.25">
      <c r="A44" s="141">
        <v>35</v>
      </c>
      <c r="B44" s="140"/>
      <c r="C44" s="143" t="s">
        <v>106</v>
      </c>
      <c r="D44" s="148">
        <f>'082092'!G34/1000</f>
        <v>2693.15</v>
      </c>
      <c r="E44" s="148">
        <f>D44+850+306</f>
        <v>3849.15</v>
      </c>
      <c r="F44" s="391"/>
      <c r="G44" s="40"/>
    </row>
    <row r="45" spans="1:7" x14ac:dyDescent="0.25">
      <c r="A45" s="141">
        <v>36</v>
      </c>
      <c r="B45" s="140"/>
      <c r="C45" s="143" t="s">
        <v>108</v>
      </c>
      <c r="D45" s="148">
        <f>('041233'!G27+'041237'!G35)/1000</f>
        <v>254</v>
      </c>
      <c r="E45" s="148">
        <f t="shared" si="1"/>
        <v>254</v>
      </c>
      <c r="F45" s="391"/>
      <c r="G45" s="40"/>
    </row>
    <row r="46" spans="1:7" x14ac:dyDescent="0.25">
      <c r="A46" s="141">
        <v>37</v>
      </c>
      <c r="B46" s="140"/>
      <c r="C46" s="143" t="s">
        <v>118</v>
      </c>
      <c r="D46" s="148">
        <f>('011130'!F25+'074031'!F25+'066010'!F25+'082092'!F27+'107051'!F25)/1000</f>
        <v>35.4</v>
      </c>
      <c r="E46" s="148">
        <f t="shared" si="1"/>
        <v>35.4</v>
      </c>
      <c r="F46" s="391"/>
      <c r="G46" s="41"/>
    </row>
    <row r="47" spans="1:7" x14ac:dyDescent="0.25">
      <c r="A47" s="141">
        <v>38</v>
      </c>
      <c r="B47" s="152" t="s">
        <v>119</v>
      </c>
      <c r="C47" s="153"/>
      <c r="D47" s="154">
        <f>SUM(D33:D46)</f>
        <v>25018.174800000001</v>
      </c>
      <c r="E47" s="154">
        <f>SUM(E33:E46)</f>
        <v>26494.174800000001</v>
      </c>
      <c r="F47" s="390"/>
      <c r="G47" s="41"/>
    </row>
    <row r="48" spans="1:7" x14ac:dyDescent="0.25">
      <c r="A48" s="141">
        <v>39</v>
      </c>
      <c r="B48" s="140" t="s">
        <v>120</v>
      </c>
      <c r="C48" s="140"/>
      <c r="D48" s="142"/>
      <c r="E48" s="142"/>
      <c r="F48" s="391"/>
      <c r="G48" s="41"/>
    </row>
    <row r="49" spans="1:7" x14ac:dyDescent="0.25">
      <c r="A49" s="141">
        <v>40</v>
      </c>
      <c r="B49" s="155" t="s">
        <v>121</v>
      </c>
      <c r="C49" s="155"/>
      <c r="D49" s="142"/>
      <c r="E49" s="142"/>
      <c r="F49" s="391"/>
      <c r="G49" s="41"/>
    </row>
    <row r="50" spans="1:7" x14ac:dyDescent="0.25">
      <c r="A50" s="141">
        <v>41</v>
      </c>
      <c r="B50" s="155"/>
      <c r="C50" s="155" t="s">
        <v>411</v>
      </c>
      <c r="D50" s="148">
        <f>'6.számú melléklet'!C12</f>
        <v>44358</v>
      </c>
      <c r="E50" s="148">
        <f>D50</f>
        <v>44358</v>
      </c>
      <c r="F50" s="391"/>
      <c r="G50" s="41"/>
    </row>
    <row r="51" spans="1:7" x14ac:dyDescent="0.25">
      <c r="A51" s="141">
        <v>42</v>
      </c>
      <c r="B51" s="155"/>
      <c r="C51" s="155" t="s">
        <v>93</v>
      </c>
      <c r="D51" s="142">
        <f>'6.számú melléklet'!C13</f>
        <v>5600</v>
      </c>
      <c r="E51" s="148">
        <f t="shared" ref="E51:E59" si="2">D51</f>
        <v>5600</v>
      </c>
      <c r="F51" s="391"/>
      <c r="G51" s="41"/>
    </row>
    <row r="52" spans="1:7" x14ac:dyDescent="0.25">
      <c r="A52" s="141">
        <v>43</v>
      </c>
      <c r="B52" s="155"/>
      <c r="C52" s="140" t="s">
        <v>122</v>
      </c>
      <c r="D52" s="142">
        <f>'6.számú melléklet'!C8+'6.számú melléklet'!C9+'6.számú melléklet'!C10</f>
        <v>1861</v>
      </c>
      <c r="E52" s="148">
        <f t="shared" si="2"/>
        <v>1861</v>
      </c>
      <c r="F52" s="391"/>
      <c r="G52" s="41"/>
    </row>
    <row r="53" spans="1:7" x14ac:dyDescent="0.25">
      <c r="A53" s="141">
        <v>44</v>
      </c>
      <c r="B53" s="140"/>
      <c r="C53" s="156" t="s">
        <v>123</v>
      </c>
      <c r="D53" s="142">
        <f>'6.számú melléklet'!C11</f>
        <v>0</v>
      </c>
      <c r="E53" s="148">
        <f t="shared" si="2"/>
        <v>0</v>
      </c>
      <c r="F53" s="391"/>
      <c r="G53" s="41"/>
    </row>
    <row r="54" spans="1:7" s="215" customFormat="1" x14ac:dyDescent="0.25">
      <c r="A54" s="141">
        <v>45</v>
      </c>
      <c r="B54" s="140"/>
      <c r="C54" s="156" t="s">
        <v>272</v>
      </c>
      <c r="D54" s="142">
        <v>0</v>
      </c>
      <c r="E54" s="148">
        <f t="shared" si="2"/>
        <v>0</v>
      </c>
      <c r="F54" s="391"/>
      <c r="G54" s="41"/>
    </row>
    <row r="55" spans="1:7" x14ac:dyDescent="0.25">
      <c r="A55" s="141">
        <v>46</v>
      </c>
      <c r="B55" s="155" t="s">
        <v>124</v>
      </c>
      <c r="C55" s="140"/>
      <c r="D55" s="142"/>
      <c r="E55" s="148">
        <f t="shared" si="2"/>
        <v>0</v>
      </c>
      <c r="F55" s="391"/>
      <c r="G55" s="41"/>
    </row>
    <row r="56" spans="1:7" s="215" customFormat="1" x14ac:dyDescent="0.25">
      <c r="A56" s="141">
        <v>47</v>
      </c>
      <c r="B56" s="155"/>
      <c r="C56" s="140" t="s">
        <v>483</v>
      </c>
      <c r="D56" s="142">
        <f>'6.számú melléklet'!C23</f>
        <v>5502</v>
      </c>
      <c r="E56" s="148">
        <f t="shared" si="2"/>
        <v>5502</v>
      </c>
      <c r="F56" s="391"/>
      <c r="G56" s="41"/>
    </row>
    <row r="57" spans="1:7" s="215" customFormat="1" x14ac:dyDescent="0.25">
      <c r="A57" s="141">
        <v>48</v>
      </c>
      <c r="B57" s="155"/>
      <c r="C57" s="140" t="s">
        <v>482</v>
      </c>
      <c r="D57" s="142">
        <f>SUM('6.számú melléklet'!C21:C22)</f>
        <v>240</v>
      </c>
      <c r="E57" s="148">
        <f t="shared" si="2"/>
        <v>240</v>
      </c>
      <c r="F57" s="391"/>
      <c r="G57" s="41"/>
    </row>
    <row r="58" spans="1:7" x14ac:dyDescent="0.25">
      <c r="A58" s="141">
        <v>49</v>
      </c>
      <c r="B58" s="140"/>
      <c r="C58" s="140" t="s">
        <v>94</v>
      </c>
      <c r="D58" s="369">
        <f>SUM('6.számú melléklet'!C15:C19)</f>
        <v>2400</v>
      </c>
      <c r="E58" s="148">
        <f t="shared" si="2"/>
        <v>2400</v>
      </c>
      <c r="F58" s="391"/>
      <c r="G58" s="41"/>
    </row>
    <row r="59" spans="1:7" s="215" customFormat="1" x14ac:dyDescent="0.25">
      <c r="A59" s="141">
        <v>50</v>
      </c>
      <c r="B59" s="140"/>
      <c r="C59" s="140" t="s">
        <v>407</v>
      </c>
      <c r="D59" s="369">
        <f>SUM('6.számú melléklet'!C14,'6.számú melléklet'!C24,'6.számú melléklet'!C25,'6.számú melléklet'!C26,'6.számú melléklet'!C27)</f>
        <v>0</v>
      </c>
      <c r="E59" s="148">
        <f t="shared" si="2"/>
        <v>0</v>
      </c>
      <c r="F59" s="391"/>
      <c r="G59" s="41"/>
    </row>
    <row r="60" spans="1:7" x14ac:dyDescent="0.25">
      <c r="A60" s="141">
        <v>51</v>
      </c>
      <c r="B60" s="140"/>
      <c r="C60" s="140" t="s">
        <v>250</v>
      </c>
      <c r="D60" s="142">
        <f>SUM('6.számú melléklet'!C20:C20)</f>
        <v>100</v>
      </c>
      <c r="E60" s="142">
        <f>SUM('6.számú melléklet'!D20:D20)</f>
        <v>100</v>
      </c>
      <c r="F60" s="391"/>
      <c r="G60" s="41"/>
    </row>
    <row r="61" spans="1:7" ht="15.75" thickBot="1" x14ac:dyDescent="0.3">
      <c r="A61" s="141">
        <v>52</v>
      </c>
      <c r="B61" s="157" t="s">
        <v>125</v>
      </c>
      <c r="C61" s="157"/>
      <c r="D61" s="158">
        <f>SUM(D50:D60)</f>
        <v>60061</v>
      </c>
      <c r="E61" s="158">
        <f>SUM(E50:E60)</f>
        <v>60061</v>
      </c>
      <c r="F61" s="393"/>
      <c r="G61" s="41"/>
    </row>
    <row r="62" spans="1:7" x14ac:dyDescent="0.25">
      <c r="A62" s="141">
        <v>53</v>
      </c>
      <c r="B62" s="140" t="s">
        <v>126</v>
      </c>
      <c r="C62" s="140"/>
      <c r="D62" s="142"/>
      <c r="E62" s="142"/>
      <c r="F62" s="391"/>
      <c r="G62" s="41"/>
    </row>
    <row r="63" spans="1:7" x14ac:dyDescent="0.25">
      <c r="A63" s="141">
        <v>54</v>
      </c>
      <c r="B63" s="140"/>
      <c r="C63" s="140" t="s">
        <v>484</v>
      </c>
      <c r="D63" s="142">
        <f>'6.számú melléklet'!C29</f>
        <v>450</v>
      </c>
      <c r="E63" s="142">
        <f>'6.számú melléklet'!D29</f>
        <v>450</v>
      </c>
      <c r="F63" s="391"/>
      <c r="G63" s="41"/>
    </row>
    <row r="64" spans="1:7" x14ac:dyDescent="0.25">
      <c r="A64" s="141">
        <v>55</v>
      </c>
      <c r="B64" s="140"/>
      <c r="C64" s="140" t="s">
        <v>395</v>
      </c>
      <c r="D64" s="142">
        <f>'6.számú melléklet'!C33</f>
        <v>400</v>
      </c>
      <c r="E64" s="142">
        <f>'6.számú melléklet'!D33</f>
        <v>400</v>
      </c>
      <c r="F64" s="391"/>
      <c r="G64" s="41"/>
    </row>
    <row r="65" spans="1:8" x14ac:dyDescent="0.25">
      <c r="A65" s="141">
        <v>56</v>
      </c>
      <c r="B65" s="140"/>
      <c r="C65" s="159" t="s">
        <v>96</v>
      </c>
      <c r="D65" s="142">
        <v>0</v>
      </c>
      <c r="E65" s="142">
        <v>0</v>
      </c>
      <c r="F65" s="391"/>
      <c r="G65" s="41"/>
    </row>
    <row r="66" spans="1:8" x14ac:dyDescent="0.25">
      <c r="A66" s="141">
        <v>57</v>
      </c>
      <c r="B66" s="140"/>
      <c r="C66" s="159" t="s">
        <v>270</v>
      </c>
      <c r="D66" s="142">
        <f>'6.számú melléklet'!C30+'6.számú melléklet'!C31+'6.számú melléklet'!C34+'6.számú melléklet'!C32</f>
        <v>6545</v>
      </c>
      <c r="E66" s="142">
        <f>'6.számú melléklet'!D30+'6.számú melléklet'!D31+'6.számú melléklet'!D34+'6.számú melléklet'!D32</f>
        <v>6545</v>
      </c>
      <c r="F66" s="391"/>
      <c r="G66" s="41"/>
    </row>
    <row r="67" spans="1:8" x14ac:dyDescent="0.25">
      <c r="A67" s="141">
        <v>58</v>
      </c>
      <c r="B67" s="140"/>
      <c r="C67" s="160" t="s">
        <v>271</v>
      </c>
      <c r="D67" s="142">
        <v>0</v>
      </c>
      <c r="E67" s="142">
        <v>0</v>
      </c>
      <c r="F67" s="391"/>
      <c r="G67" s="41"/>
    </row>
    <row r="68" spans="1:8" x14ac:dyDescent="0.25">
      <c r="A68" s="141">
        <v>59</v>
      </c>
      <c r="B68" s="145" t="s">
        <v>127</v>
      </c>
      <c r="C68" s="145"/>
      <c r="D68" s="146">
        <f>SUM(D63:D67)</f>
        <v>7395</v>
      </c>
      <c r="E68" s="146">
        <f>SUM(E63:E67)</f>
        <v>7395</v>
      </c>
      <c r="F68" s="392"/>
      <c r="G68" s="41"/>
    </row>
    <row r="69" spans="1:8" x14ac:dyDescent="0.25">
      <c r="A69" s="141">
        <v>60</v>
      </c>
      <c r="B69" s="161"/>
      <c r="C69" s="145"/>
      <c r="D69" s="146"/>
      <c r="E69" s="146"/>
      <c r="F69" s="392"/>
      <c r="G69" s="41"/>
    </row>
    <row r="70" spans="1:8" x14ac:dyDescent="0.25">
      <c r="A70" s="141">
        <v>61</v>
      </c>
      <c r="B70" s="145" t="s">
        <v>128</v>
      </c>
      <c r="C70" s="145"/>
      <c r="D70" s="146">
        <v>12079</v>
      </c>
      <c r="E70" s="146">
        <f>12079-3412</f>
        <v>8667</v>
      </c>
      <c r="F70" s="392"/>
      <c r="G70" s="41"/>
    </row>
    <row r="71" spans="1:8" x14ac:dyDescent="0.25">
      <c r="A71" s="141">
        <v>62</v>
      </c>
      <c r="B71" s="140" t="s">
        <v>129</v>
      </c>
      <c r="C71" s="140"/>
      <c r="D71" s="142"/>
      <c r="E71" s="142"/>
      <c r="F71" s="391"/>
      <c r="G71" s="41"/>
    </row>
    <row r="72" spans="1:8" x14ac:dyDescent="0.25">
      <c r="A72" s="141">
        <v>63</v>
      </c>
      <c r="B72" s="140"/>
      <c r="C72" s="140" t="s">
        <v>130</v>
      </c>
      <c r="D72" s="142">
        <f>'7.számú melléklet'!D12</f>
        <v>16474</v>
      </c>
      <c r="E72" s="142">
        <f>'7.számú melléklet'!G12</f>
        <v>16523</v>
      </c>
      <c r="F72" s="391"/>
      <c r="G72" s="41"/>
    </row>
    <row r="73" spans="1:8" x14ac:dyDescent="0.25">
      <c r="A73" s="141">
        <v>64</v>
      </c>
      <c r="B73" s="140"/>
      <c r="C73" s="140" t="s">
        <v>131</v>
      </c>
      <c r="D73" s="142">
        <f>'9.számú melléklet'!D12</f>
        <v>203000</v>
      </c>
      <c r="E73" s="142">
        <f>'9.számú melléklet'!G12+'8.számú melléklet '!D13</f>
        <v>222917</v>
      </c>
      <c r="F73" s="391"/>
      <c r="G73" s="41"/>
    </row>
    <row r="74" spans="1:8" x14ac:dyDescent="0.25">
      <c r="A74" s="141">
        <v>65</v>
      </c>
      <c r="B74" s="140"/>
      <c r="C74" s="140" t="s">
        <v>255</v>
      </c>
      <c r="D74" s="142">
        <v>0</v>
      </c>
      <c r="E74" s="142">
        <v>0</v>
      </c>
      <c r="F74" s="391"/>
      <c r="G74" s="41"/>
    </row>
    <row r="75" spans="1:8" ht="15.75" thickBot="1" x14ac:dyDescent="0.3">
      <c r="A75" s="141">
        <v>66</v>
      </c>
      <c r="B75" s="157" t="s">
        <v>132</v>
      </c>
      <c r="C75" s="157"/>
      <c r="D75" s="158">
        <f>SUM(D72:D74)</f>
        <v>219474</v>
      </c>
      <c r="E75" s="158">
        <f>SUM(E72:E74)</f>
        <v>239440</v>
      </c>
      <c r="F75" s="393"/>
      <c r="G75" s="41"/>
    </row>
    <row r="76" spans="1:8" ht="15.75" thickBot="1" x14ac:dyDescent="0.3">
      <c r="A76" s="141">
        <v>67</v>
      </c>
      <c r="B76" s="162"/>
      <c r="C76" s="162" t="s">
        <v>133</v>
      </c>
      <c r="D76" s="163">
        <f>D20+D31+D47+D61+D68+D69+D70+D75</f>
        <v>354362.31542</v>
      </c>
      <c r="E76" s="163">
        <f>E20+E31+E47+E61+E68+E69+E70+E75</f>
        <v>374397.31542</v>
      </c>
      <c r="F76" s="394"/>
      <c r="G76" s="215"/>
      <c r="H76" s="59"/>
    </row>
    <row r="77" spans="1:8" x14ac:dyDescent="0.25">
      <c r="A77" s="164"/>
      <c r="B77" s="165"/>
      <c r="C77" s="65"/>
      <c r="D77" s="65"/>
      <c r="E77" s="65"/>
      <c r="F77" s="395"/>
      <c r="G77" s="65"/>
    </row>
    <row r="78" spans="1:8" x14ac:dyDescent="0.25">
      <c r="A78" s="166"/>
      <c r="B78" s="64" t="s">
        <v>134</v>
      </c>
      <c r="C78" s="136"/>
      <c r="D78" s="136"/>
      <c r="E78" s="136"/>
      <c r="F78" s="395"/>
      <c r="G78" s="65"/>
    </row>
    <row r="79" spans="1:8" x14ac:dyDescent="0.25">
      <c r="A79" s="164"/>
      <c r="B79" s="68"/>
      <c r="C79" s="65"/>
      <c r="D79" s="65"/>
      <c r="E79" s="65"/>
      <c r="F79" s="395"/>
      <c r="G79" s="65"/>
    </row>
    <row r="80" spans="1:8" ht="15.75" thickBot="1" x14ac:dyDescent="0.3">
      <c r="A80" s="164"/>
      <c r="B80" s="68"/>
      <c r="C80" s="65"/>
      <c r="D80" s="65"/>
      <c r="E80" s="65"/>
      <c r="F80" s="395"/>
      <c r="G80" s="65"/>
    </row>
    <row r="81" spans="1:8" ht="15" customHeight="1" x14ac:dyDescent="0.25">
      <c r="A81" s="698"/>
      <c r="B81" s="693" t="s">
        <v>0</v>
      </c>
      <c r="C81" s="694"/>
      <c r="D81" s="681" t="s">
        <v>263</v>
      </c>
      <c r="E81" s="681" t="s">
        <v>505</v>
      </c>
      <c r="F81" s="696" t="s">
        <v>257</v>
      </c>
    </row>
    <row r="82" spans="1:8" x14ac:dyDescent="0.25">
      <c r="A82" s="699"/>
      <c r="B82" s="695"/>
      <c r="C82" s="695"/>
      <c r="D82" s="682"/>
      <c r="E82" s="682"/>
      <c r="F82" s="697"/>
      <c r="H82" s="59"/>
    </row>
    <row r="83" spans="1:8" x14ac:dyDescent="0.25">
      <c r="A83" s="172">
        <v>68</v>
      </c>
      <c r="B83" s="677" t="s">
        <v>100</v>
      </c>
      <c r="C83" s="678"/>
      <c r="D83" s="171"/>
      <c r="E83" s="506"/>
      <c r="F83" s="388"/>
    </row>
    <row r="84" spans="1:8" x14ac:dyDescent="0.25">
      <c r="A84" s="172">
        <v>69</v>
      </c>
      <c r="B84" s="138"/>
      <c r="C84" s="138" t="s">
        <v>135</v>
      </c>
      <c r="D84" s="139">
        <v>0</v>
      </c>
      <c r="E84" s="139">
        <v>0</v>
      </c>
      <c r="F84" s="388"/>
      <c r="H84" s="59"/>
    </row>
    <row r="85" spans="1:8" x14ac:dyDescent="0.25">
      <c r="A85" s="489">
        <v>70</v>
      </c>
      <c r="B85" s="151" t="s">
        <v>109</v>
      </c>
      <c r="C85" s="151"/>
      <c r="D85" s="167">
        <v>0</v>
      </c>
      <c r="E85" s="167">
        <v>0</v>
      </c>
      <c r="F85" s="388">
        <f>SUM(F75:F83)</f>
        <v>0</v>
      </c>
    </row>
    <row r="86" spans="1:8" x14ac:dyDescent="0.25">
      <c r="A86" s="489">
        <v>71</v>
      </c>
      <c r="B86" s="138"/>
      <c r="C86" s="173" t="s">
        <v>135</v>
      </c>
      <c r="D86" s="200">
        <v>0</v>
      </c>
      <c r="E86" s="200">
        <v>0</v>
      </c>
      <c r="F86" s="169"/>
    </row>
    <row r="87" spans="1:8" x14ac:dyDescent="0.25">
      <c r="A87" s="489">
        <v>72</v>
      </c>
      <c r="B87" s="151" t="s">
        <v>136</v>
      </c>
      <c r="C87" s="151"/>
      <c r="D87" s="167">
        <f>SUM(D85:D86)</f>
        <v>0</v>
      </c>
      <c r="E87" s="167">
        <f>SUM(E85:E86)</f>
        <v>0</v>
      </c>
      <c r="F87" s="388">
        <f>SUM(F71:F86)</f>
        <v>0</v>
      </c>
    </row>
    <row r="88" spans="1:8" ht="15.75" thickBot="1" x14ac:dyDescent="0.3">
      <c r="A88" s="489">
        <v>73</v>
      </c>
      <c r="B88" s="174"/>
      <c r="C88" s="174" t="s">
        <v>137</v>
      </c>
      <c r="D88" s="201">
        <f>SUM(D87,D85)</f>
        <v>0</v>
      </c>
      <c r="E88" s="201">
        <f>SUM(E87,E85)</f>
        <v>0</v>
      </c>
      <c r="F88" s="393"/>
    </row>
    <row r="89" spans="1:8" x14ac:dyDescent="0.25">
      <c r="A89" s="164"/>
      <c r="B89" s="68"/>
      <c r="C89" s="65"/>
      <c r="D89" s="65"/>
      <c r="E89" s="65"/>
      <c r="F89" s="395"/>
      <c r="G89" s="65"/>
    </row>
    <row r="90" spans="1:8" x14ac:dyDescent="0.25">
      <c r="A90" s="164"/>
      <c r="B90" s="68"/>
      <c r="C90" s="65"/>
      <c r="D90" s="65"/>
      <c r="E90" s="65"/>
      <c r="F90" s="395"/>
      <c r="G90" s="65"/>
    </row>
    <row r="91" spans="1:8" x14ac:dyDescent="0.25">
      <c r="A91" s="164"/>
      <c r="B91" s="64" t="s">
        <v>138</v>
      </c>
      <c r="C91" s="136"/>
      <c r="D91" s="136"/>
      <c r="E91" s="136"/>
      <c r="F91" s="395"/>
      <c r="G91" s="65"/>
    </row>
    <row r="92" spans="1:8" ht="15.75" thickBot="1" x14ac:dyDescent="0.3">
      <c r="A92" s="164"/>
      <c r="B92" s="68"/>
      <c r="C92" s="65"/>
      <c r="D92" s="65"/>
      <c r="E92" s="65"/>
      <c r="F92" s="395"/>
      <c r="G92" s="65"/>
    </row>
    <row r="93" spans="1:8" ht="12.75" customHeight="1" x14ac:dyDescent="0.25">
      <c r="A93" s="700"/>
      <c r="B93" s="702" t="s">
        <v>0</v>
      </c>
      <c r="C93" s="703"/>
      <c r="D93" s="681" t="s">
        <v>263</v>
      </c>
      <c r="E93" s="681" t="s">
        <v>505</v>
      </c>
      <c r="F93" s="706" t="s">
        <v>257</v>
      </c>
    </row>
    <row r="94" spans="1:8" x14ac:dyDescent="0.25">
      <c r="A94" s="701"/>
      <c r="B94" s="704"/>
      <c r="C94" s="705"/>
      <c r="D94" s="682"/>
      <c r="E94" s="682"/>
      <c r="F94" s="707"/>
    </row>
    <row r="95" spans="1:8" x14ac:dyDescent="0.25">
      <c r="A95" s="172">
        <v>74</v>
      </c>
      <c r="B95" s="677" t="s">
        <v>100</v>
      </c>
      <c r="C95" s="678"/>
      <c r="D95" s="171"/>
      <c r="E95" s="506"/>
      <c r="F95" s="388"/>
      <c r="G95" s="40"/>
      <c r="H95" s="39"/>
    </row>
    <row r="96" spans="1:8" x14ac:dyDescent="0.25">
      <c r="A96" s="172">
        <v>75</v>
      </c>
      <c r="B96" s="138"/>
      <c r="C96" s="173" t="s">
        <v>111</v>
      </c>
      <c r="D96" s="169">
        <v>0</v>
      </c>
      <c r="E96" s="169">
        <v>0</v>
      </c>
      <c r="F96" s="388">
        <v>0</v>
      </c>
      <c r="G96" s="40"/>
      <c r="H96" s="39"/>
    </row>
    <row r="97" spans="1:8" x14ac:dyDescent="0.25">
      <c r="A97" s="489">
        <v>76</v>
      </c>
      <c r="B97" s="151" t="s">
        <v>109</v>
      </c>
      <c r="C97" s="151"/>
      <c r="D97" s="147">
        <f>SUM(D96)</f>
        <v>0</v>
      </c>
      <c r="E97" s="147">
        <f>SUM(E96)</f>
        <v>0</v>
      </c>
      <c r="F97" s="388">
        <f>SUM(F86:F95)</f>
        <v>0</v>
      </c>
      <c r="H97" s="59"/>
    </row>
    <row r="98" spans="1:8" x14ac:dyDescent="0.25">
      <c r="A98" s="489">
        <v>77</v>
      </c>
      <c r="B98" s="677" t="s">
        <v>258</v>
      </c>
      <c r="C98" s="678"/>
      <c r="D98" s="199"/>
      <c r="E98" s="199"/>
      <c r="F98" s="392"/>
    </row>
    <row r="99" spans="1:8" x14ac:dyDescent="0.25">
      <c r="A99" s="489">
        <v>78</v>
      </c>
      <c r="B99" s="138"/>
      <c r="C99" s="173" t="s">
        <v>111</v>
      </c>
      <c r="D99" s="169">
        <v>0</v>
      </c>
      <c r="E99" s="169">
        <v>0</v>
      </c>
      <c r="F99" s="169"/>
      <c r="H99" s="59"/>
    </row>
    <row r="100" spans="1:8" x14ac:dyDescent="0.25">
      <c r="A100" s="489">
        <v>79</v>
      </c>
      <c r="B100" s="151" t="s">
        <v>136</v>
      </c>
      <c r="C100" s="151"/>
      <c r="D100" s="147">
        <f>SUM(D99)</f>
        <v>0</v>
      </c>
      <c r="E100" s="147">
        <f>SUM(E99)</f>
        <v>0</v>
      </c>
      <c r="F100" s="388">
        <f>SUM(F80:F99)</f>
        <v>0</v>
      </c>
      <c r="H100" s="59"/>
    </row>
    <row r="101" spans="1:8" ht="15.75" thickBot="1" x14ac:dyDescent="0.3">
      <c r="A101" s="489">
        <v>80</v>
      </c>
      <c r="B101" s="174"/>
      <c r="C101" s="174" t="s">
        <v>139</v>
      </c>
      <c r="D101" s="201">
        <f>SUM(D97,D100)</f>
        <v>0</v>
      </c>
      <c r="E101" s="201">
        <f>SUM(E97,E100)</f>
        <v>0</v>
      </c>
      <c r="F101" s="393"/>
      <c r="H101" s="59"/>
    </row>
    <row r="102" spans="1:8" x14ac:dyDescent="0.25">
      <c r="A102" s="144"/>
      <c r="B102" s="65"/>
      <c r="C102" s="65"/>
      <c r="D102" s="65"/>
      <c r="E102" s="65"/>
      <c r="F102" s="395"/>
      <c r="G102" s="65"/>
    </row>
    <row r="103" spans="1:8" ht="15.75" thickBot="1" x14ac:dyDescent="0.3">
      <c r="A103" s="168"/>
      <c r="B103" s="65"/>
      <c r="C103" s="65"/>
      <c r="D103" s="65"/>
      <c r="E103" s="65"/>
      <c r="F103" s="395"/>
      <c r="G103" s="65"/>
    </row>
    <row r="104" spans="1:8" ht="15.75" thickBot="1" x14ac:dyDescent="0.3">
      <c r="A104" s="169">
        <v>81</v>
      </c>
      <c r="B104" s="162"/>
      <c r="C104" s="162" t="s">
        <v>140</v>
      </c>
      <c r="D104" s="170">
        <f>D76+D88+D101</f>
        <v>354362.31542</v>
      </c>
      <c r="E104" s="170">
        <f>E76+E88+E101</f>
        <v>374397.31542</v>
      </c>
      <c r="F104" s="396">
        <f>F18+F19</f>
        <v>18</v>
      </c>
      <c r="G104" s="59"/>
    </row>
    <row r="105" spans="1:8" x14ac:dyDescent="0.25">
      <c r="A105" s="42"/>
    </row>
  </sheetData>
  <mergeCells count="22">
    <mergeCell ref="B98:C98"/>
    <mergeCell ref="A93:A94"/>
    <mergeCell ref="B93:C94"/>
    <mergeCell ref="F93:F94"/>
    <mergeCell ref="B95:C95"/>
    <mergeCell ref="E93:E94"/>
    <mergeCell ref="B83:C83"/>
    <mergeCell ref="D8:D9"/>
    <mergeCell ref="D81:D82"/>
    <mergeCell ref="D93:D94"/>
    <mergeCell ref="A2:F2"/>
    <mergeCell ref="A3:F3"/>
    <mergeCell ref="A4:F4"/>
    <mergeCell ref="A8:A9"/>
    <mergeCell ref="B7:C7"/>
    <mergeCell ref="B8:C9"/>
    <mergeCell ref="F8:F9"/>
    <mergeCell ref="B81:C82"/>
    <mergeCell ref="F81:F82"/>
    <mergeCell ref="A81:A82"/>
    <mergeCell ref="E8:E9"/>
    <mergeCell ref="E81:E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46"/>
  <sheetViews>
    <sheetView workbookViewId="0">
      <selection activeCell="E11" sqref="E11"/>
    </sheetView>
  </sheetViews>
  <sheetFormatPr defaultRowHeight="15" x14ac:dyDescent="0.25"/>
  <cols>
    <col min="1" max="1" width="8" customWidth="1"/>
    <col min="2" max="2" width="56.5703125" customWidth="1"/>
    <col min="3" max="4" width="14.7109375" style="16" customWidth="1"/>
    <col min="5" max="5" width="18.7109375" customWidth="1"/>
    <col min="6" max="6" width="25.7109375" customWidth="1"/>
    <col min="7" max="7" width="13.42578125" style="16" customWidth="1"/>
    <col min="8" max="8" width="12.42578125" customWidth="1"/>
  </cols>
  <sheetData>
    <row r="1" spans="1:8" ht="15.75" x14ac:dyDescent="0.25">
      <c r="A1" s="709" t="s">
        <v>515</v>
      </c>
      <c r="B1" s="610"/>
      <c r="C1" s="610"/>
      <c r="D1" s="610"/>
      <c r="E1" s="214"/>
    </row>
    <row r="2" spans="1:8" ht="15.75" x14ac:dyDescent="0.25">
      <c r="A2" s="35"/>
      <c r="B2" s="35"/>
      <c r="C2" s="35"/>
      <c r="D2" s="132"/>
      <c r="E2" s="4"/>
    </row>
    <row r="3" spans="1:8" s="17" customFormat="1" ht="15.75" x14ac:dyDescent="0.25">
      <c r="A3" s="709" t="s">
        <v>89</v>
      </c>
      <c r="B3" s="610"/>
      <c r="C3" s="610"/>
      <c r="D3" s="610"/>
      <c r="E3" s="213"/>
      <c r="G3" s="18"/>
    </row>
    <row r="4" spans="1:8" ht="14.25" customHeight="1" x14ac:dyDescent="0.25">
      <c r="B4" s="708"/>
      <c r="C4" s="708"/>
      <c r="D4" s="133"/>
      <c r="F4" s="633"/>
      <c r="G4" s="633"/>
      <c r="H4" s="633"/>
    </row>
    <row r="5" spans="1:8" ht="14.25" customHeight="1" thickBot="1" x14ac:dyDescent="0.3">
      <c r="B5" s="19"/>
      <c r="C5" s="20"/>
      <c r="D5" s="20"/>
      <c r="F5" s="2"/>
      <c r="G5" s="2"/>
      <c r="H5" s="10"/>
    </row>
    <row r="6" spans="1:8" ht="14.25" customHeight="1" x14ac:dyDescent="0.25">
      <c r="A6" s="26"/>
      <c r="B6" s="30" t="s">
        <v>76</v>
      </c>
      <c r="C6" s="128" t="s">
        <v>77</v>
      </c>
      <c r="D6" s="128" t="s">
        <v>78</v>
      </c>
      <c r="E6" s="2"/>
      <c r="F6" s="10"/>
      <c r="G6"/>
    </row>
    <row r="7" spans="1:8" ht="31.5" customHeight="1" x14ac:dyDescent="0.25">
      <c r="A7" s="198" t="s">
        <v>98</v>
      </c>
      <c r="B7" s="31" t="s">
        <v>0</v>
      </c>
      <c r="C7" s="186" t="s">
        <v>262</v>
      </c>
      <c r="D7" s="186" t="s">
        <v>504</v>
      </c>
      <c r="E7" s="2"/>
      <c r="F7" s="10"/>
      <c r="G7"/>
    </row>
    <row r="8" spans="1:8" ht="18" customHeight="1" x14ac:dyDescent="0.25">
      <c r="A8" s="27">
        <v>1</v>
      </c>
      <c r="B8" s="28" t="s">
        <v>90</v>
      </c>
      <c r="C8" s="129">
        <v>850</v>
      </c>
      <c r="D8" s="129">
        <v>850</v>
      </c>
      <c r="E8" s="2"/>
      <c r="F8" s="10"/>
      <c r="G8"/>
    </row>
    <row r="9" spans="1:8" s="215" customFormat="1" ht="18" customHeight="1" x14ac:dyDescent="0.25">
      <c r="A9" s="27">
        <v>2</v>
      </c>
      <c r="B9" s="28" t="s">
        <v>453</v>
      </c>
      <c r="C9" s="129">
        <v>826</v>
      </c>
      <c r="D9" s="129">
        <v>826</v>
      </c>
      <c r="E9" s="2"/>
      <c r="F9" s="486"/>
    </row>
    <row r="10" spans="1:8" s="215" customFormat="1" ht="18" customHeight="1" x14ac:dyDescent="0.25">
      <c r="A10" s="27">
        <v>3</v>
      </c>
      <c r="B10" s="28" t="s">
        <v>454</v>
      </c>
      <c r="C10" s="129">
        <v>185</v>
      </c>
      <c r="D10" s="129">
        <v>185</v>
      </c>
      <c r="E10" s="2"/>
      <c r="F10" s="486"/>
    </row>
    <row r="11" spans="1:8" ht="18" customHeight="1" x14ac:dyDescent="0.25">
      <c r="A11" s="27">
        <v>4</v>
      </c>
      <c r="B11" s="28" t="s">
        <v>91</v>
      </c>
      <c r="C11" s="129">
        <v>0</v>
      </c>
      <c r="D11" s="129">
        <v>0</v>
      </c>
      <c r="E11" s="2"/>
      <c r="F11" s="10"/>
      <c r="G11"/>
    </row>
    <row r="12" spans="1:8" ht="17.25" customHeight="1" x14ac:dyDescent="0.25">
      <c r="A12" s="27">
        <v>5</v>
      </c>
      <c r="B12" s="28" t="s">
        <v>455</v>
      </c>
      <c r="C12" s="357">
        <f>Ovi!C58</f>
        <v>44358</v>
      </c>
      <c r="D12" s="357">
        <f>Ovi!D58</f>
        <v>44358</v>
      </c>
      <c r="E12" s="16"/>
      <c r="G12"/>
    </row>
    <row r="13" spans="1:8" ht="18" customHeight="1" x14ac:dyDescent="0.25">
      <c r="A13" s="27">
        <v>6</v>
      </c>
      <c r="B13" s="28" t="s">
        <v>93</v>
      </c>
      <c r="C13" s="357">
        <v>5600</v>
      </c>
      <c r="D13" s="357">
        <v>5600</v>
      </c>
      <c r="E13" s="16"/>
      <c r="G13"/>
    </row>
    <row r="14" spans="1:8" ht="18" customHeight="1" x14ac:dyDescent="0.25">
      <c r="A14" s="27">
        <v>7</v>
      </c>
      <c r="B14" s="353" t="s">
        <v>388</v>
      </c>
      <c r="C14" s="129">
        <v>0</v>
      </c>
      <c r="D14" s="129">
        <v>0</v>
      </c>
      <c r="E14" s="16"/>
      <c r="G14"/>
    </row>
    <row r="15" spans="1:8" ht="18" customHeight="1" x14ac:dyDescent="0.25">
      <c r="A15" s="27">
        <v>8</v>
      </c>
      <c r="B15" s="353" t="s">
        <v>387</v>
      </c>
      <c r="C15" s="129">
        <v>150</v>
      </c>
      <c r="D15" s="129">
        <v>150</v>
      </c>
      <c r="E15" s="18"/>
      <c r="G15"/>
    </row>
    <row r="16" spans="1:8" s="215" customFormat="1" ht="18" customHeight="1" x14ac:dyDescent="0.25">
      <c r="A16" s="27">
        <v>10</v>
      </c>
      <c r="B16" s="487" t="s">
        <v>456</v>
      </c>
      <c r="C16" s="129">
        <v>2000</v>
      </c>
      <c r="D16" s="129">
        <v>2000</v>
      </c>
      <c r="E16" s="18"/>
    </row>
    <row r="17" spans="1:7" s="215" customFormat="1" ht="18" customHeight="1" x14ac:dyDescent="0.25">
      <c r="A17" s="27">
        <v>11</v>
      </c>
      <c r="B17" s="487" t="s">
        <v>458</v>
      </c>
      <c r="C17" s="129">
        <v>50</v>
      </c>
      <c r="D17" s="129">
        <v>50</v>
      </c>
      <c r="E17" s="18"/>
    </row>
    <row r="18" spans="1:7" s="215" customFormat="1" ht="18" customHeight="1" x14ac:dyDescent="0.25">
      <c r="A18" s="27">
        <v>12</v>
      </c>
      <c r="B18" s="487" t="s">
        <v>457</v>
      </c>
      <c r="C18" s="129">
        <v>150</v>
      </c>
      <c r="D18" s="129">
        <v>150</v>
      </c>
      <c r="E18" s="18"/>
    </row>
    <row r="19" spans="1:7" s="215" customFormat="1" ht="18" customHeight="1" x14ac:dyDescent="0.25">
      <c r="A19" s="27">
        <v>13</v>
      </c>
      <c r="B19" s="487" t="s">
        <v>459</v>
      </c>
      <c r="C19" s="129">
        <v>50</v>
      </c>
      <c r="D19" s="129">
        <v>50</v>
      </c>
      <c r="E19" s="18"/>
    </row>
    <row r="20" spans="1:7" s="215" customFormat="1" ht="18" customHeight="1" x14ac:dyDescent="0.25">
      <c r="A20" s="27">
        <v>14</v>
      </c>
      <c r="B20" s="29" t="s">
        <v>408</v>
      </c>
      <c r="C20" s="357">
        <v>100</v>
      </c>
      <c r="D20" s="357">
        <v>100</v>
      </c>
      <c r="E20" s="18"/>
    </row>
    <row r="21" spans="1:7" s="215" customFormat="1" ht="18" customHeight="1" x14ac:dyDescent="0.25">
      <c r="A21" s="27">
        <v>15</v>
      </c>
      <c r="B21" s="29" t="s">
        <v>461</v>
      </c>
      <c r="C21" s="357">
        <v>50</v>
      </c>
      <c r="D21" s="357">
        <v>50</v>
      </c>
      <c r="E21" s="18"/>
    </row>
    <row r="22" spans="1:7" ht="18" customHeight="1" x14ac:dyDescent="0.25">
      <c r="A22" s="27">
        <v>16</v>
      </c>
      <c r="B22" s="488" t="s">
        <v>460</v>
      </c>
      <c r="C22" s="357">
        <v>190</v>
      </c>
      <c r="D22" s="357">
        <v>190</v>
      </c>
      <c r="E22" s="18"/>
      <c r="G22"/>
    </row>
    <row r="23" spans="1:7" s="215" customFormat="1" ht="18" customHeight="1" x14ac:dyDescent="0.25">
      <c r="A23" s="27">
        <v>17</v>
      </c>
      <c r="B23" s="488" t="s">
        <v>462</v>
      </c>
      <c r="C23" s="357">
        <v>5502</v>
      </c>
      <c r="D23" s="357">
        <v>5502</v>
      </c>
      <c r="E23" s="18"/>
    </row>
    <row r="24" spans="1:7" s="215" customFormat="1" ht="18" customHeight="1" x14ac:dyDescent="0.25">
      <c r="A24" s="27">
        <v>18</v>
      </c>
      <c r="B24" s="29" t="s">
        <v>389</v>
      </c>
      <c r="C24" s="357">
        <v>0</v>
      </c>
      <c r="D24" s="357">
        <v>0</v>
      </c>
      <c r="E24" s="18"/>
    </row>
    <row r="25" spans="1:7" s="215" customFormat="1" ht="18" customHeight="1" x14ac:dyDescent="0.25">
      <c r="A25" s="27">
        <v>19</v>
      </c>
      <c r="B25" s="29" t="s">
        <v>390</v>
      </c>
      <c r="C25" s="357">
        <v>0</v>
      </c>
      <c r="D25" s="357">
        <v>0</v>
      </c>
      <c r="E25" s="18"/>
    </row>
    <row r="26" spans="1:7" s="215" customFormat="1" ht="18" customHeight="1" x14ac:dyDescent="0.25">
      <c r="A26" s="27">
        <v>20</v>
      </c>
      <c r="B26" s="29" t="s">
        <v>391</v>
      </c>
      <c r="C26" s="357">
        <v>0</v>
      </c>
      <c r="D26" s="357">
        <v>0</v>
      </c>
      <c r="E26" s="18"/>
    </row>
    <row r="27" spans="1:7" s="215" customFormat="1" ht="18" customHeight="1" x14ac:dyDescent="0.25">
      <c r="A27" s="27">
        <v>21</v>
      </c>
      <c r="B27" s="29" t="s">
        <v>392</v>
      </c>
      <c r="C27" s="357">
        <v>0</v>
      </c>
      <c r="D27" s="357">
        <v>0</v>
      </c>
      <c r="E27" s="18"/>
    </row>
    <row r="28" spans="1:7" x14ac:dyDescent="0.25">
      <c r="A28" s="27">
        <v>22</v>
      </c>
      <c r="B28" s="358" t="s">
        <v>95</v>
      </c>
      <c r="C28" s="359">
        <f>SUM(C8:C27)</f>
        <v>60061</v>
      </c>
      <c r="D28" s="359">
        <f>SUM(D8:D27)</f>
        <v>60061</v>
      </c>
      <c r="E28" s="16"/>
      <c r="G28"/>
    </row>
    <row r="29" spans="1:7" x14ac:dyDescent="0.25">
      <c r="A29" s="27">
        <v>23</v>
      </c>
      <c r="B29" s="76" t="s">
        <v>452</v>
      </c>
      <c r="C29" s="360">
        <v>450</v>
      </c>
      <c r="D29" s="360">
        <v>450</v>
      </c>
      <c r="E29" s="18"/>
      <c r="G29"/>
    </row>
    <row r="30" spans="1:7" x14ac:dyDescent="0.25">
      <c r="A30" s="27">
        <v>24</v>
      </c>
      <c r="B30" s="76" t="s">
        <v>270</v>
      </c>
      <c r="C30" s="360">
        <v>3345</v>
      </c>
      <c r="D30" s="360">
        <v>3345</v>
      </c>
      <c r="E30" s="16"/>
      <c r="G30"/>
    </row>
    <row r="31" spans="1:7" x14ac:dyDescent="0.25">
      <c r="A31" s="27">
        <v>25</v>
      </c>
      <c r="B31" s="76" t="s">
        <v>393</v>
      </c>
      <c r="C31" s="360">
        <v>2000</v>
      </c>
      <c r="D31" s="360">
        <v>2000</v>
      </c>
      <c r="E31" s="16"/>
      <c r="G31"/>
    </row>
    <row r="32" spans="1:7" s="215" customFormat="1" x14ac:dyDescent="0.25">
      <c r="A32" s="27">
        <v>26</v>
      </c>
      <c r="B32" s="361" t="s">
        <v>394</v>
      </c>
      <c r="C32" s="362">
        <v>200</v>
      </c>
      <c r="D32" s="362">
        <v>200</v>
      </c>
      <c r="E32" s="16"/>
    </row>
    <row r="33" spans="1:7" s="215" customFormat="1" x14ac:dyDescent="0.25">
      <c r="A33" s="27">
        <v>27</v>
      </c>
      <c r="B33" s="361" t="s">
        <v>395</v>
      </c>
      <c r="C33" s="362">
        <v>400</v>
      </c>
      <c r="D33" s="362">
        <v>400</v>
      </c>
      <c r="E33" s="16"/>
    </row>
    <row r="34" spans="1:7" s="215" customFormat="1" x14ac:dyDescent="0.25">
      <c r="A34" s="27">
        <v>28</v>
      </c>
      <c r="B34" s="361" t="s">
        <v>463</v>
      </c>
      <c r="C34" s="362">
        <v>1000</v>
      </c>
      <c r="D34" s="362">
        <v>1000</v>
      </c>
      <c r="E34" s="16"/>
    </row>
    <row r="35" spans="1:7" ht="15.75" thickBot="1" x14ac:dyDescent="0.3">
      <c r="A35" s="27">
        <v>29</v>
      </c>
      <c r="B35" s="363" t="s">
        <v>97</v>
      </c>
      <c r="C35" s="364">
        <f>SUM(C29:C34)</f>
        <v>7395</v>
      </c>
      <c r="D35" s="364">
        <f>SUM(D29:D34)</f>
        <v>7395</v>
      </c>
      <c r="E35" s="16"/>
      <c r="G35"/>
    </row>
    <row r="36" spans="1:7" x14ac:dyDescent="0.25">
      <c r="A36" s="21"/>
      <c r="B36" s="22"/>
      <c r="C36" s="23"/>
      <c r="D36" s="23"/>
      <c r="E36" s="23"/>
    </row>
    <row r="37" spans="1:7" x14ac:dyDescent="0.25">
      <c r="A37" s="24"/>
      <c r="B37" s="24"/>
      <c r="C37" s="25"/>
      <c r="D37" s="25"/>
    </row>
    <row r="38" spans="1:7" x14ac:dyDescent="0.25">
      <c r="A38" s="24"/>
      <c r="B38" s="24"/>
      <c r="C38" s="25"/>
      <c r="D38" s="25"/>
    </row>
    <row r="43" spans="1:7" x14ac:dyDescent="0.25">
      <c r="B43" s="24"/>
    </row>
    <row r="44" spans="1:7" x14ac:dyDescent="0.25">
      <c r="B44" s="24"/>
    </row>
    <row r="45" spans="1:7" x14ac:dyDescent="0.25">
      <c r="B45" s="24"/>
    </row>
    <row r="46" spans="1:7" x14ac:dyDescent="0.25">
      <c r="B46" s="24"/>
    </row>
  </sheetData>
  <mergeCells count="4">
    <mergeCell ref="B4:C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12"/>
  <sheetViews>
    <sheetView workbookViewId="0">
      <selection activeCell="C20" sqref="C20"/>
    </sheetView>
  </sheetViews>
  <sheetFormatPr defaultRowHeight="15" x14ac:dyDescent="0.25"/>
  <cols>
    <col min="1" max="1" width="7.7109375" customWidth="1"/>
    <col min="2" max="2" width="43.42578125" customWidth="1"/>
    <col min="3" max="3" width="16.7109375" style="215" customWidth="1"/>
    <col min="4" max="8" width="16.7109375" customWidth="1"/>
  </cols>
  <sheetData>
    <row r="1" spans="1:8" ht="15.75" x14ac:dyDescent="0.25">
      <c r="A1" s="710" t="s">
        <v>514</v>
      </c>
      <c r="B1" s="610"/>
      <c r="C1" s="610"/>
      <c r="D1" s="610"/>
      <c r="E1" s="610"/>
      <c r="F1" s="610"/>
      <c r="G1" s="610"/>
      <c r="H1" s="610"/>
    </row>
    <row r="2" spans="1:8" ht="15.75" x14ac:dyDescent="0.25">
      <c r="A2" s="5"/>
      <c r="B2" s="4"/>
      <c r="C2" s="4"/>
      <c r="D2" s="4"/>
      <c r="E2" s="4"/>
    </row>
    <row r="3" spans="1:8" ht="15.75" x14ac:dyDescent="0.25">
      <c r="A3" s="710" t="s">
        <v>386</v>
      </c>
      <c r="B3" s="610"/>
      <c r="C3" s="610"/>
      <c r="D3" s="610"/>
      <c r="E3" s="610"/>
      <c r="F3" s="610"/>
      <c r="G3" s="610"/>
      <c r="H3" s="610"/>
    </row>
    <row r="4" spans="1:8" ht="15.75" x14ac:dyDescent="0.25">
      <c r="A4" s="3"/>
      <c r="B4" s="13"/>
      <c r="C4" s="134"/>
      <c r="D4" s="13"/>
      <c r="E4" s="134"/>
    </row>
    <row r="5" spans="1:8" ht="15.75" x14ac:dyDescent="0.25">
      <c r="A5" s="3"/>
      <c r="B5" s="13"/>
      <c r="C5" s="134"/>
      <c r="D5" s="13"/>
      <c r="E5" s="134"/>
    </row>
    <row r="6" spans="1:8" ht="16.5" thickBot="1" x14ac:dyDescent="0.3">
      <c r="A6" s="6" t="s">
        <v>75</v>
      </c>
      <c r="B6" s="4"/>
      <c r="C6" s="4"/>
      <c r="D6" s="12"/>
      <c r="F6" s="12"/>
      <c r="H6" s="12" t="s">
        <v>88</v>
      </c>
    </row>
    <row r="7" spans="1:8" ht="15.75" x14ac:dyDescent="0.25">
      <c r="A7" s="383"/>
      <c r="B7" s="373" t="s">
        <v>76</v>
      </c>
      <c r="C7" s="373" t="s">
        <v>77</v>
      </c>
      <c r="D7" s="373" t="s">
        <v>78</v>
      </c>
      <c r="E7" s="511" t="s">
        <v>432</v>
      </c>
      <c r="F7" s="373" t="s">
        <v>496</v>
      </c>
      <c r="G7" s="373" t="s">
        <v>497</v>
      </c>
      <c r="H7" s="382" t="s">
        <v>498</v>
      </c>
    </row>
    <row r="8" spans="1:8" ht="47.25" x14ac:dyDescent="0.25">
      <c r="A8" s="36" t="s">
        <v>83</v>
      </c>
      <c r="B8" s="14" t="s">
        <v>86</v>
      </c>
      <c r="C8" s="14" t="s">
        <v>421</v>
      </c>
      <c r="D8" s="14" t="s">
        <v>261</v>
      </c>
      <c r="E8" s="512" t="s">
        <v>431</v>
      </c>
      <c r="F8" s="14" t="s">
        <v>503</v>
      </c>
      <c r="G8" s="14" t="s">
        <v>500</v>
      </c>
      <c r="H8" s="384" t="s">
        <v>431</v>
      </c>
    </row>
    <row r="9" spans="1:8" ht="31.5" customHeight="1" x14ac:dyDescent="0.25">
      <c r="A9" s="126">
        <v>1</v>
      </c>
      <c r="B9" s="227" t="s">
        <v>451</v>
      </c>
      <c r="C9" s="196">
        <v>12430</v>
      </c>
      <c r="D9" s="196">
        <f>C9+2794</f>
        <v>15224</v>
      </c>
      <c r="E9" s="196">
        <f>D9-C9</f>
        <v>2794</v>
      </c>
      <c r="F9" s="196">
        <v>12430</v>
      </c>
      <c r="G9" s="606">
        <v>14623</v>
      </c>
      <c r="H9" s="607">
        <f>G9-F9</f>
        <v>2193</v>
      </c>
    </row>
    <row r="10" spans="1:8" s="215" customFormat="1" ht="48" customHeight="1" x14ac:dyDescent="0.25">
      <c r="A10" s="126">
        <v>2</v>
      </c>
      <c r="B10" s="227" t="s">
        <v>506</v>
      </c>
      <c r="C10" s="196">
        <v>1042</v>
      </c>
      <c r="D10" s="196">
        <f>C10+208</f>
        <v>1250</v>
      </c>
      <c r="E10" s="196">
        <f t="shared" ref="E10:E12" si="0">D10-C10</f>
        <v>208</v>
      </c>
      <c r="F10" s="606">
        <v>1250</v>
      </c>
      <c r="G10" s="606">
        <v>1900</v>
      </c>
      <c r="H10" s="607">
        <f t="shared" ref="H10:H12" si="1">G10-F10</f>
        <v>650</v>
      </c>
    </row>
    <row r="11" spans="1:8" s="215" customFormat="1" ht="31.5" customHeight="1" x14ac:dyDescent="0.25">
      <c r="A11" s="126">
        <v>3</v>
      </c>
      <c r="B11" s="227"/>
      <c r="C11" s="196">
        <v>0</v>
      </c>
      <c r="D11" s="196">
        <v>0</v>
      </c>
      <c r="E11" s="196">
        <f t="shared" si="0"/>
        <v>0</v>
      </c>
      <c r="F11" s="196">
        <v>0</v>
      </c>
      <c r="G11" s="196">
        <v>0</v>
      </c>
      <c r="H11" s="513">
        <f t="shared" si="1"/>
        <v>0</v>
      </c>
    </row>
    <row r="12" spans="1:8" ht="16.5" thickBot="1" x14ac:dyDescent="0.3">
      <c r="A12" s="7">
        <v>3</v>
      </c>
      <c r="B12" s="8" t="s">
        <v>87</v>
      </c>
      <c r="C12" s="374">
        <f>SUM(C9:C11)</f>
        <v>13472</v>
      </c>
      <c r="D12" s="127">
        <f>SUM(D9:D11)</f>
        <v>16474</v>
      </c>
      <c r="E12" s="127">
        <f t="shared" si="0"/>
        <v>3002</v>
      </c>
      <c r="F12" s="374">
        <f>SUM(F9:F11)</f>
        <v>13680</v>
      </c>
      <c r="G12" s="127">
        <f>SUM(G9:G11)</f>
        <v>16523</v>
      </c>
      <c r="H12" s="514">
        <f t="shared" si="1"/>
        <v>2843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13"/>
  <sheetViews>
    <sheetView workbookViewId="0">
      <selection activeCell="C23" sqref="C23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711" t="s">
        <v>512</v>
      </c>
      <c r="B1" s="610"/>
      <c r="C1" s="610"/>
      <c r="D1" s="610"/>
      <c r="E1" s="217"/>
    </row>
    <row r="2" spans="1:5" x14ac:dyDescent="0.25">
      <c r="A2" s="115"/>
      <c r="B2" s="116"/>
      <c r="C2" s="116"/>
      <c r="D2" s="116"/>
      <c r="E2" s="116"/>
    </row>
    <row r="3" spans="1:5" x14ac:dyDescent="0.25">
      <c r="A3" s="711" t="s">
        <v>385</v>
      </c>
      <c r="B3" s="610"/>
      <c r="C3" s="610"/>
      <c r="D3" s="610"/>
      <c r="E3" s="216"/>
    </row>
    <row r="4" spans="1:5" x14ac:dyDescent="0.25">
      <c r="A4" s="135"/>
      <c r="B4" s="188"/>
      <c r="C4" s="188"/>
      <c r="D4" s="188"/>
      <c r="E4" s="188"/>
    </row>
    <row r="5" spans="1:5" x14ac:dyDescent="0.25">
      <c r="A5" s="135"/>
      <c r="B5" s="188"/>
      <c r="C5" s="188"/>
      <c r="D5" s="188"/>
      <c r="E5" s="188"/>
    </row>
    <row r="6" spans="1:5" x14ac:dyDescent="0.25">
      <c r="A6" s="135"/>
      <c r="B6" s="188"/>
      <c r="C6" s="188"/>
      <c r="D6" s="188"/>
      <c r="E6" s="188"/>
    </row>
    <row r="7" spans="1:5" ht="15.75" thickBot="1" x14ac:dyDescent="0.3">
      <c r="A7" s="65"/>
      <c r="B7" s="65"/>
      <c r="D7" s="189" t="s">
        <v>82</v>
      </c>
      <c r="E7" s="189"/>
    </row>
    <row r="8" spans="1:5" x14ac:dyDescent="0.25">
      <c r="A8" s="184"/>
      <c r="B8" s="128" t="s">
        <v>76</v>
      </c>
      <c r="C8" s="128" t="s">
        <v>77</v>
      </c>
      <c r="D8" s="128" t="s">
        <v>78</v>
      </c>
    </row>
    <row r="9" spans="1:5" ht="42.75" x14ac:dyDescent="0.25">
      <c r="A9" s="190" t="s">
        <v>83</v>
      </c>
      <c r="B9" s="185" t="s">
        <v>84</v>
      </c>
      <c r="C9" s="186" t="s">
        <v>261</v>
      </c>
      <c r="D9" s="186" t="s">
        <v>500</v>
      </c>
    </row>
    <row r="10" spans="1:5" x14ac:dyDescent="0.25">
      <c r="A10" s="191">
        <v>1</v>
      </c>
      <c r="B10" s="28" t="s">
        <v>501</v>
      </c>
      <c r="C10" s="192">
        <v>0</v>
      </c>
      <c r="D10" s="192">
        <v>300</v>
      </c>
    </row>
    <row r="11" spans="1:5" s="215" customFormat="1" x14ac:dyDescent="0.25">
      <c r="A11" s="349">
        <v>2</v>
      </c>
      <c r="B11" s="350"/>
      <c r="C11" s="351">
        <v>0</v>
      </c>
      <c r="D11" s="351">
        <v>0</v>
      </c>
    </row>
    <row r="12" spans="1:5" s="215" customFormat="1" x14ac:dyDescent="0.25">
      <c r="A12" s="349">
        <v>3</v>
      </c>
      <c r="B12" s="350"/>
      <c r="C12" s="351">
        <v>0</v>
      </c>
      <c r="D12" s="351">
        <v>0</v>
      </c>
    </row>
    <row r="13" spans="1:5" s="11" customFormat="1" ht="15.75" thickBot="1" x14ac:dyDescent="0.3">
      <c r="A13" s="193">
        <v>4</v>
      </c>
      <c r="B13" s="194" t="s">
        <v>85</v>
      </c>
      <c r="C13" s="195">
        <f>SUM(C10:C12)</f>
        <v>0</v>
      </c>
      <c r="D13" s="195">
        <f>SUM(D10:D12)</f>
        <v>300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13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32.42578125" customWidth="1"/>
    <col min="3" max="8" width="16.7109375" customWidth="1"/>
  </cols>
  <sheetData>
    <row r="1" spans="1:8" x14ac:dyDescent="0.25">
      <c r="A1" s="711" t="s">
        <v>513</v>
      </c>
      <c r="B1" s="610"/>
      <c r="C1" s="610"/>
      <c r="D1" s="610"/>
      <c r="E1" s="610"/>
      <c r="F1" s="610"/>
      <c r="G1" s="610"/>
      <c r="H1" s="610"/>
    </row>
    <row r="2" spans="1:8" x14ac:dyDescent="0.25">
      <c r="A2" s="115"/>
      <c r="B2" s="65"/>
      <c r="C2" s="65"/>
      <c r="D2" s="65"/>
      <c r="E2" s="65"/>
      <c r="F2" s="65"/>
      <c r="G2" s="65"/>
      <c r="H2" s="65"/>
    </row>
    <row r="3" spans="1:8" ht="33" customHeight="1" x14ac:dyDescent="0.25">
      <c r="A3" s="712" t="s">
        <v>74</v>
      </c>
      <c r="B3" s="713"/>
      <c r="C3" s="713"/>
      <c r="D3" s="713"/>
      <c r="E3" s="610"/>
      <c r="F3" s="610"/>
      <c r="G3" s="610"/>
      <c r="H3" s="610"/>
    </row>
    <row r="4" spans="1:8" x14ac:dyDescent="0.25">
      <c r="A4" s="116" t="s">
        <v>75</v>
      </c>
      <c r="B4" s="65"/>
      <c r="C4" s="65"/>
      <c r="D4" s="65"/>
      <c r="E4" s="65"/>
      <c r="F4" s="65"/>
      <c r="G4" s="65"/>
      <c r="H4" s="65"/>
    </row>
    <row r="5" spans="1:8" ht="15.75" thickBot="1" x14ac:dyDescent="0.3">
      <c r="A5" s="232"/>
      <c r="B5" s="232"/>
      <c r="C5" s="232"/>
      <c r="D5" s="175"/>
      <c r="F5" s="232"/>
      <c r="G5" s="232"/>
      <c r="H5" s="175" t="s">
        <v>269</v>
      </c>
    </row>
    <row r="6" spans="1:8" ht="30.75" customHeight="1" x14ac:dyDescent="0.25">
      <c r="A6" s="376"/>
      <c r="B6" s="377" t="s">
        <v>76</v>
      </c>
      <c r="C6" s="378" t="s">
        <v>77</v>
      </c>
      <c r="D6" s="378" t="s">
        <v>78</v>
      </c>
      <c r="E6" s="382" t="s">
        <v>432</v>
      </c>
      <c r="F6" s="378" t="s">
        <v>496</v>
      </c>
      <c r="G6" s="378" t="s">
        <v>497</v>
      </c>
      <c r="H6" s="382" t="s">
        <v>498</v>
      </c>
    </row>
    <row r="7" spans="1:8" ht="44.25" customHeight="1" x14ac:dyDescent="0.25">
      <c r="A7" s="117"/>
      <c r="B7" s="185" t="s">
        <v>79</v>
      </c>
      <c r="C7" s="186" t="s">
        <v>260</v>
      </c>
      <c r="D7" s="186" t="s">
        <v>261</v>
      </c>
      <c r="E7" s="380" t="s">
        <v>431</v>
      </c>
      <c r="F7" s="186" t="s">
        <v>499</v>
      </c>
      <c r="G7" s="186" t="s">
        <v>500</v>
      </c>
      <c r="H7" s="380" t="s">
        <v>431</v>
      </c>
    </row>
    <row r="8" spans="1:8" x14ac:dyDescent="0.25">
      <c r="A8" s="117">
        <v>1</v>
      </c>
      <c r="B8" s="118" t="s">
        <v>450</v>
      </c>
      <c r="C8" s="119">
        <v>200000</v>
      </c>
      <c r="D8" s="119">
        <v>203000</v>
      </c>
      <c r="E8" s="379">
        <f>D8-C8</f>
        <v>3000</v>
      </c>
      <c r="F8" s="119">
        <v>200000</v>
      </c>
      <c r="G8" s="119">
        <v>203000</v>
      </c>
      <c r="H8" s="379">
        <f>G8-F8</f>
        <v>3000</v>
      </c>
    </row>
    <row r="9" spans="1:8" s="215" customFormat="1" x14ac:dyDescent="0.25">
      <c r="A9" s="117">
        <v>2</v>
      </c>
      <c r="B9" s="118" t="s">
        <v>495</v>
      </c>
      <c r="C9" s="119">
        <v>0</v>
      </c>
      <c r="D9" s="119">
        <v>0</v>
      </c>
      <c r="E9" s="379">
        <v>0</v>
      </c>
      <c r="F9" s="119">
        <v>8857</v>
      </c>
      <c r="G9" s="119">
        <f>F9+H9</f>
        <v>9617</v>
      </c>
      <c r="H9" s="379">
        <v>760</v>
      </c>
    </row>
    <row r="10" spans="1:8" s="215" customFormat="1" x14ac:dyDescent="0.25">
      <c r="A10" s="117">
        <v>3</v>
      </c>
      <c r="B10" s="118" t="s">
        <v>502</v>
      </c>
      <c r="C10" s="119">
        <v>0</v>
      </c>
      <c r="D10" s="119">
        <v>0</v>
      </c>
      <c r="E10" s="379">
        <f t="shared" ref="E10:E11" si="0">D10-C10</f>
        <v>0</v>
      </c>
      <c r="F10" s="119">
        <v>10000</v>
      </c>
      <c r="G10" s="119">
        <v>10000</v>
      </c>
      <c r="H10" s="379">
        <v>0</v>
      </c>
    </row>
    <row r="11" spans="1:8" s="215" customFormat="1" x14ac:dyDescent="0.25">
      <c r="A11" s="117">
        <v>4</v>
      </c>
      <c r="B11" s="118"/>
      <c r="C11" s="119">
        <v>0</v>
      </c>
      <c r="D11" s="119">
        <v>0</v>
      </c>
      <c r="E11" s="379">
        <f t="shared" si="0"/>
        <v>0</v>
      </c>
      <c r="F11" s="119">
        <v>0</v>
      </c>
      <c r="G11" s="119">
        <v>0</v>
      </c>
      <c r="H11" s="379">
        <f t="shared" ref="H11" si="1">G11-F11</f>
        <v>0</v>
      </c>
    </row>
    <row r="12" spans="1:8" ht="15.75" thickBot="1" x14ac:dyDescent="0.3">
      <c r="A12" s="120">
        <v>5</v>
      </c>
      <c r="B12" s="9" t="s">
        <v>81</v>
      </c>
      <c r="C12" s="121">
        <f t="shared" ref="C12:H12" si="2">SUM(C8:C11)</f>
        <v>200000</v>
      </c>
      <c r="D12" s="121">
        <f t="shared" si="2"/>
        <v>203000</v>
      </c>
      <c r="E12" s="381">
        <f t="shared" si="2"/>
        <v>3000</v>
      </c>
      <c r="F12" s="121">
        <f t="shared" si="2"/>
        <v>218857</v>
      </c>
      <c r="G12" s="121">
        <f t="shared" si="2"/>
        <v>222617</v>
      </c>
      <c r="H12" s="381">
        <f t="shared" si="2"/>
        <v>3760</v>
      </c>
    </row>
    <row r="13" spans="1:8" ht="15.75" x14ac:dyDescent="0.25">
      <c r="A13" s="4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011130</vt:lpstr>
      <vt:lpstr>013320</vt:lpstr>
      <vt:lpstr>041233</vt:lpstr>
      <vt:lpstr>041237</vt:lpstr>
      <vt:lpstr>045160</vt:lpstr>
      <vt:lpstr>064010</vt:lpstr>
      <vt:lpstr>066010</vt:lpstr>
      <vt:lpstr>066020</vt:lpstr>
      <vt:lpstr>074031</vt:lpstr>
      <vt:lpstr>072111</vt:lpstr>
      <vt:lpstr>082092</vt:lpstr>
      <vt:lpstr>107051</vt:lpstr>
      <vt:lpstr>Társulás </vt:lpstr>
      <vt:lpstr>Ovi összegző</vt:lpstr>
      <vt:lpstr>Ovi</vt:lpstr>
      <vt:lpstr>Nemzetiség összegző</vt:lpstr>
      <vt:lpstr>Nemzetiség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2018-12-20T12:55:14Z</dcterms:modified>
</cp:coreProperties>
</file>