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7"/>
  </bookViews>
  <sheets>
    <sheet name="1.1.sz.mell. " sheetId="1" r:id="rId1"/>
    <sheet name="1.2.sz.mell.  " sheetId="2" r:id="rId2"/>
    <sheet name="1.3.sz.mell. " sheetId="3" r:id="rId3"/>
    <sheet name="1.4.sz.mell. " sheetId="4" r:id="rId4"/>
    <sheet name="2.1.sz.mell  " sheetId="5" r:id="rId5"/>
    <sheet name="2.2.sz.mell " sheetId="6" r:id="rId6"/>
    <sheet name="4.sz.mell." sheetId="7" r:id="rId7"/>
    <sheet name="6.sz.mell.  " sheetId="8" r:id="rId8"/>
    <sheet name="7.sz.mell. " sheetId="9" r:id="rId9"/>
    <sheet name="9.1. sz. mell " sheetId="10" r:id="rId10"/>
    <sheet name="9.1.1. sz. mell  " sheetId="11" r:id="rId11"/>
    <sheet name="9.1.2. sz. mell " sheetId="12" r:id="rId12"/>
    <sheet name="9.2. sz. mell   " sheetId="13" r:id="rId13"/>
    <sheet name="9.2.1. sz. mell  " sheetId="14" r:id="rId14"/>
    <sheet name="9.2.2. sz.  mell " sheetId="15" r:id="rId15"/>
    <sheet name="9.2.3. sz. mell  " sheetId="16" r:id="rId16"/>
    <sheet name="9.4. sz. mell  " sheetId="17" r:id="rId17"/>
    <sheet name="9.4.2.sz.mell" sheetId="18" r:id="rId18"/>
    <sheet name="9.5. sz. mell   " sheetId="19" r:id="rId19"/>
    <sheet name="9.5.2.sz.mell" sheetId="20" r:id="rId20"/>
    <sheet name="9.6. sz. mell " sheetId="21" r:id="rId21"/>
    <sheet name="9.6.1. sz. mell " sheetId="22" r:id="rId22"/>
    <sheet name="9.7. sz. mell " sheetId="23" r:id="rId23"/>
    <sheet name="9.7.2. sz. mell " sheetId="24" r:id="rId24"/>
    <sheet name="9.8. sz. mell " sheetId="25" r:id="rId25"/>
    <sheet name="9.8.1. sz. mell" sheetId="26" r:id="rId26"/>
    <sheet name="int.összesítő " sheetId="27" r:id="rId27"/>
    <sheet name="tartalék   " sheetId="28" r:id="rId28"/>
    <sheet name="3.sz tájékoztató t.  " sheetId="29" r:id="rId29"/>
    <sheet name="szakfeladatos Önk" sheetId="30" r:id="rId30"/>
  </sheets>
  <definedNames>
    <definedName name="_xlfn.IFERROR" hidden="1">#NAME?</definedName>
    <definedName name="_xlnm.Print_Titles" localSheetId="9">'9.1. sz. mell '!$1:$6</definedName>
    <definedName name="_xlnm.Print_Titles" localSheetId="10">'9.1.1. sz. mell  '!$1:$6</definedName>
    <definedName name="_xlnm.Print_Titles" localSheetId="11">'9.1.2. sz. mell '!$1:$6</definedName>
    <definedName name="_xlnm.Print_Titles" localSheetId="12">'9.2. sz. mell   '!$1:$6</definedName>
    <definedName name="_xlnm.Print_Titles" localSheetId="13">'9.2.1. sz. mell  '!$1:$6</definedName>
    <definedName name="_xlnm.Print_Titles" localSheetId="14">'9.2.2. sz.  mell '!$1:$6</definedName>
    <definedName name="_xlnm.Print_Titles" localSheetId="15">'9.2.3. sz. mell  '!$1:$6</definedName>
    <definedName name="_xlnm.Print_Titles" localSheetId="16">'9.4. sz. mell  '!$1:$6</definedName>
    <definedName name="_xlnm.Print_Titles" localSheetId="18">'9.5. sz. mell   '!$1:$6</definedName>
    <definedName name="_xlnm.Print_Titles" localSheetId="20">'9.6. sz. mell '!$1:$6</definedName>
    <definedName name="_xlnm.Print_Titles" localSheetId="21">'9.6.1. sz. mell '!$1:$6</definedName>
    <definedName name="_xlnm.Print_Titles" localSheetId="22">'9.7. sz. mell '!$1:$6</definedName>
    <definedName name="_xlnm.Print_Titles" localSheetId="23">'9.7.2. sz. mell '!$1:$6</definedName>
    <definedName name="_xlnm.Print_Titles" localSheetId="24">'9.8. sz. mell '!$1:$6</definedName>
    <definedName name="_xlnm.Print_Titles" localSheetId="25">'9.8.1. sz. mell'!$1:$6</definedName>
    <definedName name="_xlnm.Print_Area" localSheetId="0">'1.1.sz.mell. '!$A$1:$C$149</definedName>
    <definedName name="_xlnm.Print_Area" localSheetId="1">'1.2.sz.mell.  '!$A$1:$C$149</definedName>
    <definedName name="_xlnm.Print_Area" localSheetId="2">'1.3.sz.mell. '!$A$1:$C$149</definedName>
    <definedName name="_xlnm.Print_Area" localSheetId="3">'1.4.sz.mell. '!$A$1:$C$149</definedName>
  </definedNames>
  <calcPr fullCalcOnLoad="1"/>
</workbook>
</file>

<file path=xl/sharedStrings.xml><?xml version="1.0" encoding="utf-8"?>
<sst xmlns="http://schemas.openxmlformats.org/spreadsheetml/2006/main" count="3961" uniqueCount="612">
  <si>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</si>
  <si>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</si>
  <si>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</si>
  <si>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</si>
  <si>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</si>
  <si>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</si>
  <si>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</si>
  <si>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</si>
  <si>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</si>
  <si>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</si>
  <si>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</si>
  <si>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</si>
  <si>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</si>
  <si>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</si>
  <si>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</si>
  <si>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</si>
  <si>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</si>
  <si>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</si>
  <si>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</si>
  <si>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</si>
  <si>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</si>
  <si>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</si>
  <si>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</si>
  <si>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</si>
  <si>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</si>
  <si>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</si>
  <si>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</si>
  <si>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</si>
  <si>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</si>
  <si>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</si>
  <si>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</si>
  <si>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</si>
  <si>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</si>
  <si>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</si>
  <si>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</si>
  <si>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</si>
  <si>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</si>
  <si>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</si>
  <si>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</si>
  <si>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</si>
  <si>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</si>
  <si>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</si>
  <si>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</si>
  <si>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</si>
  <si>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</si>
  <si>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</si>
  <si>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</si>
  <si>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</si>
  <si>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</si>
  <si>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</si>
  <si>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</si>
  <si>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</si>
  <si>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</si>
  <si>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</si>
  <si>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</si>
  <si>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</si>
  <si>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</si>
  <si>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</si>
  <si>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</si>
  <si>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</si>
  <si>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</si>
  <si>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</si>
  <si>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</si>
  <si>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</si>
  <si>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</si>
  <si>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</si>
  <si>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</si>
  <si>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</si>
  <si>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</si>
  <si>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</si>
  <si>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</si>
  <si>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</si>
  <si>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</si>
  <si>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</si>
  <si>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</si>
  <si>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</si>
  <si>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</si>
  <si>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</si>
  <si>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</si>
  <si>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</si>
  <si>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</si>
  <si>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</si>
  <si>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</si>
  <si>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</si>
  <si>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</si>
  <si>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</si>
  <si>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</si>
  <si>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</si>
  <si>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</si>
  <si>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</si>
  <si>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</si>
  <si>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</si>
  <si>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</si>
  <si>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</si>
  <si>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</si>
  <si>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</si>
  <si>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</si>
  <si>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</si>
  <si>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</si>
  <si>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</si>
  <si>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</si>
  <si>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</si>
  <si>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</si>
  <si>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</si>
  <si>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</si>
  <si>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</si>
  <si>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</si>
  <si>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</si>
  <si>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</si>
  <si>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</si>
  <si>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</si>
  <si>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</si>
  <si>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</si>
  <si>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</si>
  <si>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</si>
  <si>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</si>
  <si>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</si>
  <si>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</si>
  <si>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</si>
  <si>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</si>
  <si>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</si>
  <si>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</si>
  <si>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</si>
  <si>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</si>
  <si>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</si>
  <si>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</si>
  <si>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</si>
  <si>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</si>
  <si>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</si>
  <si>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</si>
  <si>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</si>
  <si>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</si>
  <si>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</si>
  <si>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</si>
  <si>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</si>
  <si>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</si>
  <si>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</si>
  <si>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</si>
  <si>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</si>
  <si>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</si>
  <si>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</si>
  <si>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</si>
  <si>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</si>
  <si>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</si>
  <si>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</si>
  <si>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</si>
  <si>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</si>
  <si>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</si>
  <si>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</si>
  <si>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</si>
  <si>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</si>
  <si>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</si>
  <si>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</si>
  <si>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</si>
  <si>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</si>
  <si>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</si>
  <si>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</si>
  <si>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</si>
  <si>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</si>
  <si>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</si>
  <si>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</si>
  <si>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</si>
  <si>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</si>
  <si>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</si>
  <si>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</si>
  <si>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</si>
  <si>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</si>
  <si>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</si>
  <si>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</si>
  <si>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</si>
  <si>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</si>
  <si>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</si>
  <si>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</si>
  <si>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</si>
  <si>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</si>
  <si>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</si>
  <si>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</si>
  <si>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</si>
  <si>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</si>
  <si>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</si>
  <si>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</si>
  <si>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</si>
  <si>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</si>
  <si>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</si>
  <si>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</si>
  <si>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</si>
  <si>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</si>
  <si>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</si>
  <si>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</si>
  <si>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</si>
  <si>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</si>
  <si>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</si>
  <si>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</si>
  <si>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</si>
  <si>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</si>
  <si>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</si>
  <si>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</si>
  <si>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</si>
  <si>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</si>
  <si>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</si>
  <si>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</si>
  <si>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</si>
  <si>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</si>
  <si>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</si>
  <si>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</si>
  <si>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</si>
  <si>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</si>
  <si>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</si>
  <si>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</si>
  <si>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</si>
  <si>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</si>
  <si>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</si>
  <si>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</si>
  <si>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</si>
  <si>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</si>
  <si>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</si>
  <si>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</si>
  <si>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</si>
  <si>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</si>
  <si>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</si>
  <si>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</si>
  <si>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</si>
  <si>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</si>
  <si>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</si>
  <si>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</si>
  <si>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</si>
  <si>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</si>
  <si>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</si>
  <si>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</si>
  <si>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</si>
  <si>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</si>
  <si>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</si>
  <si>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</si>
  <si>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</si>
  <si>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</si>
  <si>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</si>
  <si>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</si>
  <si>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</si>
  <si>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</si>
  <si>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</si>
  <si>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</si>
  <si>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</si>
  <si>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</si>
  <si>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</si>
  <si>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</si>
  <si>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</si>
  <si>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</si>
  <si>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</si>
  <si>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</si>
  <si>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</si>
  <si>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</si>
  <si>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</si>
  <si>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</si>
  <si>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</si>
  <si>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</si>
  <si>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</si>
  <si>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</si>
  <si>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</si>
  <si>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</si>
  <si>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</si>
  <si>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</si>
  <si>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</si>
  <si>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</si>
  <si>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</si>
  <si>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</si>
  <si>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</si>
  <si>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</si>
  <si>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</si>
  <si>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</si>
  <si>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</si>
  <si>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</si>
  <si>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</si>
  <si>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</si>
  <si>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</si>
  <si>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</si>
  <si>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</si>
  <si>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</si>
  <si>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</si>
  <si>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</si>
  <si>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</si>
  <si>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</si>
  <si>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</si>
  <si>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</si>
  <si>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</si>
  <si>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</si>
  <si>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</si>
  <si>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</si>
  <si>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</si>
  <si>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</si>
  <si>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</si>
  <si>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</si>
  <si>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</si>
  <si>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</si>
  <si>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</si>
  <si>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</si>
  <si>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</si>
  <si>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</si>
  <si>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</si>
  <si>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</si>
  <si>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</si>
  <si>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</si>
  <si>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</si>
  <si>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</si>
  <si>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</si>
  <si>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</si>
  <si>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</si>
  <si>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</si>
  <si>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</si>
  <si>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</si>
  <si>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</si>
  <si>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</si>
  <si>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</si>
  <si>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</si>
  <si>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</si>
  <si>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</si>
  <si>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</si>
  <si>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</si>
  <si>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</si>
  <si>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</si>
  <si>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</si>
  <si>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</si>
  <si>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</si>
  <si>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</si>
  <si>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</si>
  <si>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</si>
  <si>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</si>
  <si>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</si>
  <si>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</si>
  <si>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</si>
  <si>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</si>
  <si>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</si>
  <si>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</si>
  <si>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</si>
  <si>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</si>
  <si>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</si>
  <si>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</si>
  <si>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</si>
  <si>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</si>
  <si>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</si>
  <si>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</si>
  <si>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</si>
  <si>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</si>
  <si>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</si>
  <si>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</si>
  <si>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</si>
  <si>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</si>
  <si>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</si>
  <si>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</si>
  <si>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</si>
  <si>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</si>
  <si>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</si>
  <si>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</si>
  <si>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</si>
  <si>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</si>
  <si>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</si>
  <si>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</si>
  <si>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</si>
  <si>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</si>
  <si>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</si>
  <si>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</si>
  <si>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</si>
  <si>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</si>
  <si>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</si>
  <si>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</si>
  <si>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</si>
  <si>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</si>
  <si>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</si>
  <si>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</si>
  <si>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</si>
  <si>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</si>
  <si>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</si>
  <si>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</si>
  <si>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</si>
  <si>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</si>
  <si>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</si>
  <si>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</si>
  <si>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</si>
  <si>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</si>
  <si>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</si>
  <si>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</si>
  <si>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</si>
  <si>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</si>
  <si>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</si>
  <si>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</si>
  <si>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</si>
  <si>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</si>
  <si>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</si>
  <si>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</si>
  <si>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</si>
  <si>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</si>
  <si>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</si>
  <si>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</si>
  <si>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</si>
  <si>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</si>
  <si>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</si>
  <si>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</si>
  <si>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</si>
  <si>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</si>
  <si>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</si>
  <si>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</si>
  <si>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</si>
  <si>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</si>
  <si>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</si>
  <si>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</si>
  <si>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</si>
  <si>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</si>
  <si>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</si>
  <si>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</si>
  <si>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</si>
  <si>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</si>
  <si>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</si>
  <si>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</si>
  <si>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</si>
  <si>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</si>
  <si>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</si>
  <si>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</si>
  <si>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</si>
  <si>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</si>
  <si>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</si>
  <si>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</si>
  <si>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</si>
  <si>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</si>
  <si>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</si>
  <si>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</si>
  <si>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</si>
  <si>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Rövidlejáratú hitelek, kölcsönök felvétele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</si>
  <si>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</si>
  <si>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</si>
  <si>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</si>
  <si>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</si>
  <si>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</si>
  <si>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</si>
  <si>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</si>
  <si>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</si>
  <si>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</si>
  <si>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</si>
  <si>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</si>
  <si>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</si>
  <si>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</si>
  <si>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</si>
  <si>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</si>
  <si>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</si>
  <si>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</si>
  <si>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</si>
  <si>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</si>
  <si>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</si>
  <si>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</si>
  <si>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</si>
  <si>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</si>
  <si>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</si>
  <si>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</si>
  <si>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</si>
  <si>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</si>
  <si>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</si>
  <si>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Művelődési Központ és Könyvtár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</si>
  <si>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</si>
  <si>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</si>
  <si>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</si>
  <si>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</si>
  <si>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</si>
  <si>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</si>
  <si>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</si>
  <si>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</si>
  <si>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</si>
  <si>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</si>
  <si>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</si>
  <si>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</si>
  <si>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</si>
  <si>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</si>
  <si>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</si>
  <si>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</si>
  <si>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</si>
  <si>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</si>
  <si>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</si>
  <si>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</si>
  <si>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</si>
  <si>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</si>
  <si>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</si>
  <si>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</si>
  <si>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</si>
  <si>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- TISZEK</t>
  </si>
  <si>
    <t>Polgármesteri Hivatal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</si>
  <si>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</si>
  <si>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</si>
  <si>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</si>
  <si>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</si>
  <si>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</si>
  <si>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</si>
  <si>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</si>
  <si>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</si>
  <si>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</si>
  <si>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</si>
  <si>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</si>
  <si>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</si>
  <si>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</si>
  <si>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</si>
  <si>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</si>
  <si>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</si>
  <si>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</si>
  <si>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</si>
  <si>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</si>
  <si>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</si>
  <si>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</si>
  <si>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</si>
  <si>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</si>
  <si>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</si>
  <si>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</si>
  <si>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</si>
  <si>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</si>
  <si>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</si>
  <si>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</si>
  <si>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</si>
  <si>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</si>
  <si>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</si>
  <si>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</si>
  <si>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</si>
  <si>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</si>
  <si>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</si>
  <si>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</si>
  <si>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</si>
  <si>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</si>
  <si>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</si>
  <si>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</si>
  <si>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</si>
  <si>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</si>
  <si>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</si>
  <si>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</si>
  <si>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</si>
  <si>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</si>
  <si>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</si>
  <si>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</si>
  <si>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</si>
  <si>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</si>
  <si>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</si>
  <si>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</si>
  <si>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</si>
  <si>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</si>
  <si>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</si>
  <si>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</si>
  <si>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</si>
  <si>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</si>
  <si>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</si>
  <si>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</si>
  <si>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</si>
  <si>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</si>
  <si>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</si>
  <si>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</si>
  <si>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</si>
  <si>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</si>
  <si>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</si>
  <si>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</si>
  <si>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</si>
  <si>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</si>
  <si>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</si>
  <si>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</si>
  <si>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</si>
  <si>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</si>
  <si>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</si>
  <si>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</si>
  <si>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</si>
  <si>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</si>
  <si>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</si>
  <si>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Tiszavasvári Város Önkormányzata saját bevételeinek részletezése az adósságot keletkeztető ügyletből származó tárgyévi fizetési kötelezettség megállapításához</t>
  </si>
  <si>
    <t>- Civil szervezetek támogatási tartaléka</t>
  </si>
  <si>
    <t>Varázsceruza Óvoda fűtési rendszer felújítása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</si>
  <si>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</si>
  <si>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</si>
  <si>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</si>
  <si>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</si>
  <si>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Kistérségi startmunka mintaprogram</t>
  </si>
  <si>
    <t>Közgfoglalkoztatás - téli és egyéb értékteremtő</t>
  </si>
  <si>
    <t>Városi Kincstár riasztórendszer bővítése</t>
  </si>
  <si>
    <t>Városi Művelődési Központ közműv.érdek.növ. tám</t>
  </si>
  <si>
    <t>Belvárosi üzletsor előtti útpadka felújítása</t>
  </si>
  <si>
    <t>Nem veszélyes hulladék kezelése, ártalmatlanítása</t>
  </si>
  <si>
    <t>Törzsbetét emelés Nyírség Tiszk</t>
  </si>
  <si>
    <t>Tiszavasvári Város Önk. zászló beszerzés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</si>
  <si>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</si>
  <si>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</si>
  <si>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</si>
  <si>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</si>
  <si>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</si>
  <si>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Varázsceruza Óvoda tetőszigetelés</t>
  </si>
  <si>
    <t>Városi Kincstár - használt kishaszongépjármű beszerzése</t>
  </si>
  <si>
    <t>TISZEK kisértékű tárgyi eszközök beszerzése</t>
  </si>
  <si>
    <t>Egyesített Óvodai Int. Eszközbeszerzés</t>
  </si>
  <si>
    <t>Városközpont rehabilitációja</t>
  </si>
  <si>
    <t>Központi orvosi rendelő külső homlokzatának felújítása</t>
  </si>
  <si>
    <t>Hősök út vízelevezető árok felújítása</t>
  </si>
  <si>
    <t>Vasvári Pál Múzeum TÁMOP 3.2.3 pályázat</t>
  </si>
  <si>
    <t>Városi Kincstár riasztórendszer kiépítése Kabay út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</si>
  <si>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</si>
  <si>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</si>
  <si>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</si>
  <si>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</si>
  <si>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</si>
  <si>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Tiszavasvári világháborús emlékhely felújítása</t>
  </si>
  <si>
    <t>Fülemüle Óvoda kerítés felújítás</t>
  </si>
  <si>
    <t>Vasvári Pál út 6.-vízmelegítő beszerzése és felszerelése</t>
  </si>
  <si>
    <t>Orvosi ügyelet és Védőnői Szolg. áthelyezése</t>
  </si>
  <si>
    <t>Városi Művelődési Központ részleges tetőszigetelés</t>
  </si>
  <si>
    <t>15. melléklet a 40/2014.(XII.16.) önkormányzati rendelethez</t>
  </si>
  <si>
    <t>17. melléklet a 40/2014.(XII.16.) önkormányzati rendelethez</t>
  </si>
  <si>
    <t>18. melléklet a 40/2014.(XII.16.) önkormányzati rendelethez</t>
  </si>
  <si>
    <t>19. melléklet a 40/2014.(XII.16.) önkormányzati rendelethez</t>
  </si>
  <si>
    <t>20. melléklet a 40/2014.(XII.16.) önkormányzati rendelethez</t>
  </si>
  <si>
    <t>21. melléklet a 40/2014.(XII.16.) önkormányzati rendelethez</t>
  </si>
  <si>
    <t>22. melléklet a 40/2014.(XII.16.) önkormányzati rendelethez</t>
  </si>
  <si>
    <t>23. melléklet a 40/2014.(XII.16.) önkormányzati rendelethez</t>
  </si>
  <si>
    <t>24. melléklet a 40/2014.(XII.16.) önkormányzati rendelethez</t>
  </si>
  <si>
    <t>25. melléklet a 40/2014.(XII.16.) önkormányzati rendelethez</t>
  </si>
  <si>
    <t>26. melléklet a 40/2014.(XII.16.)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</si>
</sst>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sz val="11"/>
      <color indexed="10"/>
      <name val="Times New Roman CE"/>
      <family val="1"/>
    </font>
    <font>
      <b/>
      <i/>
      <sz val="9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7" fillId="1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11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16" fillId="0" borderId="10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3" xfId="67" applyFont="1" applyFill="1" applyBorder="1" applyAlignment="1" applyProtection="1">
      <alignment horizontal="left" vertical="center" wrapText="1" indent="1"/>
      <protection/>
    </xf>
    <xf numFmtId="0" fontId="16" fillId="0" borderId="14" xfId="67" applyFont="1" applyFill="1" applyBorder="1" applyAlignment="1" applyProtection="1">
      <alignment horizontal="left" vertical="center" wrapText="1" indent="1"/>
      <protection/>
    </xf>
    <xf numFmtId="0" fontId="16" fillId="0" borderId="15" xfId="67" applyFont="1" applyFill="1" applyBorder="1" applyAlignment="1" applyProtection="1">
      <alignment horizontal="left" vertical="center" wrapText="1" indent="1"/>
      <protection/>
    </xf>
    <xf numFmtId="49" fontId="16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7" applyFont="1" applyFill="1" applyBorder="1" applyAlignment="1" applyProtection="1">
      <alignment horizontal="left" vertical="center" wrapText="1" indent="1"/>
      <protection/>
    </xf>
    <xf numFmtId="0" fontId="14" fillId="0" borderId="22" xfId="67" applyFont="1" applyFill="1" applyBorder="1" applyAlignment="1" applyProtection="1">
      <alignment horizontal="left" vertical="center" wrapText="1" indent="1"/>
      <protection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0" fontId="14" fillId="0" borderId="24" xfId="67" applyFont="1" applyFill="1" applyBorder="1" applyAlignment="1" applyProtection="1">
      <alignment horizontal="left" vertical="center" wrapText="1" inden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67" applyFont="1" applyFill="1" applyBorder="1" applyAlignment="1" applyProtection="1">
      <alignment vertical="center" wrapText="1"/>
      <protection/>
    </xf>
    <xf numFmtId="0" fontId="14" fillId="0" borderId="25" xfId="67" applyFont="1" applyFill="1" applyBorder="1" applyAlignment="1" applyProtection="1">
      <alignment vertical="center" wrapText="1"/>
      <protection/>
    </xf>
    <xf numFmtId="0" fontId="14" fillId="0" borderId="22" xfId="67" applyFont="1" applyFill="1" applyBorder="1" applyAlignment="1" applyProtection="1">
      <alignment horizontal="center" vertical="center" wrapText="1"/>
      <protection/>
    </xf>
    <xf numFmtId="0" fontId="14" fillId="0" borderId="23" xfId="67" applyFont="1" applyFill="1" applyBorder="1" applyAlignment="1" applyProtection="1">
      <alignment horizontal="center" vertical="center" wrapText="1"/>
      <protection/>
    </xf>
    <xf numFmtId="0" fontId="14" fillId="0" borderId="26" xfId="67" applyFont="1" applyFill="1" applyBorder="1" applyAlignment="1" applyProtection="1">
      <alignment horizontal="center" vertical="center" wrapText="1"/>
      <protection/>
    </xf>
    <xf numFmtId="0" fontId="7" fillId="0" borderId="23" xfId="69" applyFont="1" applyFill="1" applyBorder="1" applyAlignment="1" applyProtection="1">
      <alignment horizontal="left" vertical="center" indent="1"/>
      <protection/>
    </xf>
    <xf numFmtId="0" fontId="7" fillId="0" borderId="26" xfId="6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9" applyFont="1" applyFill="1" applyBorder="1" applyAlignment="1" applyProtection="1">
      <alignment horizontal="center" vertical="center" wrapText="1"/>
      <protection/>
    </xf>
    <xf numFmtId="0" fontId="7" fillId="0" borderId="25" xfId="69" applyFont="1" applyFill="1" applyBorder="1" applyAlignment="1" applyProtection="1">
      <alignment horizontal="center" vertical="center"/>
      <protection/>
    </xf>
    <xf numFmtId="0" fontId="7" fillId="0" borderId="34" xfId="69" applyFont="1" applyFill="1" applyBorder="1" applyAlignment="1" applyProtection="1">
      <alignment horizontal="center" vertical="center"/>
      <protection/>
    </xf>
    <xf numFmtId="0" fontId="2" fillId="0" borderId="0" xfId="69" applyFill="1" applyProtection="1">
      <alignment/>
      <protection/>
    </xf>
    <xf numFmtId="0" fontId="16" fillId="0" borderId="22" xfId="69" applyFont="1" applyFill="1" applyBorder="1" applyAlignment="1" applyProtection="1">
      <alignment horizontal="left" vertical="center" indent="1"/>
      <protection/>
    </xf>
    <xf numFmtId="0" fontId="2" fillId="0" borderId="0" xfId="69" applyFill="1" applyAlignment="1" applyProtection="1">
      <alignment vertical="center"/>
      <protection/>
    </xf>
    <xf numFmtId="0" fontId="16" fillId="0" borderId="16" xfId="69" applyFont="1" applyFill="1" applyBorder="1" applyAlignment="1" applyProtection="1">
      <alignment horizontal="left" vertical="center" indent="1"/>
      <protection/>
    </xf>
    <xf numFmtId="164" fontId="16" fillId="0" borderId="10" xfId="69" applyNumberFormat="1" applyFont="1" applyFill="1" applyBorder="1" applyAlignment="1" applyProtection="1">
      <alignment vertical="center"/>
      <protection locked="0"/>
    </xf>
    <xf numFmtId="0" fontId="16" fillId="0" borderId="17" xfId="69" applyFont="1" applyFill="1" applyBorder="1" applyAlignment="1" applyProtection="1">
      <alignment horizontal="left" vertical="center" indent="1"/>
      <protection/>
    </xf>
    <xf numFmtId="164" fontId="16" fillId="0" borderId="11" xfId="69" applyNumberFormat="1" applyFont="1" applyFill="1" applyBorder="1" applyAlignment="1" applyProtection="1">
      <alignment vertical="center"/>
      <protection locked="0"/>
    </xf>
    <xf numFmtId="0" fontId="2" fillId="0" borderId="0" xfId="69" applyFill="1" applyAlignment="1" applyProtection="1">
      <alignment vertical="center"/>
      <protection locked="0"/>
    </xf>
    <xf numFmtId="164" fontId="16" fillId="0" borderId="12" xfId="69" applyNumberFormat="1" applyFont="1" applyFill="1" applyBorder="1" applyAlignment="1" applyProtection="1">
      <alignment vertical="center"/>
      <protection locked="0"/>
    </xf>
    <xf numFmtId="164" fontId="14" fillId="0" borderId="23" xfId="69" applyNumberFormat="1" applyFont="1" applyFill="1" applyBorder="1" applyAlignment="1" applyProtection="1">
      <alignment vertical="center"/>
      <protection/>
    </xf>
    <xf numFmtId="164" fontId="14" fillId="0" borderId="26" xfId="69" applyNumberFormat="1" applyFont="1" applyFill="1" applyBorder="1" applyAlignment="1" applyProtection="1">
      <alignment vertical="center"/>
      <protection/>
    </xf>
    <xf numFmtId="0" fontId="16" fillId="0" borderId="18" xfId="69" applyFont="1" applyFill="1" applyBorder="1" applyAlignment="1" applyProtection="1">
      <alignment horizontal="left" vertical="center" indent="1"/>
      <protection/>
    </xf>
    <xf numFmtId="0" fontId="14" fillId="0" borderId="22" xfId="69" applyFont="1" applyFill="1" applyBorder="1" applyAlignment="1" applyProtection="1">
      <alignment horizontal="left" vertical="center" indent="1"/>
      <protection/>
    </xf>
    <xf numFmtId="164" fontId="14" fillId="0" borderId="23" xfId="69" applyNumberFormat="1" applyFont="1" applyFill="1" applyBorder="1" applyProtection="1">
      <alignment/>
      <protection/>
    </xf>
    <xf numFmtId="164" fontId="14" fillId="0" borderId="26" xfId="69" applyNumberFormat="1" applyFont="1" applyFill="1" applyBorder="1" applyProtection="1">
      <alignment/>
      <protection/>
    </xf>
    <xf numFmtId="0" fontId="2" fillId="0" borderId="0" xfId="69" applyFill="1" applyProtection="1">
      <alignment/>
      <protection locked="0"/>
    </xf>
    <xf numFmtId="0" fontId="0" fillId="0" borderId="0" xfId="69" applyFont="1" applyFill="1" applyProtection="1">
      <alignment/>
      <protection/>
    </xf>
    <xf numFmtId="0" fontId="4" fillId="0" borderId="0" xfId="69" applyFont="1" applyFill="1" applyProtection="1">
      <alignment/>
      <protection locked="0"/>
    </xf>
    <xf numFmtId="0" fontId="6" fillId="0" borderId="0" xfId="69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28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indent="6"/>
      <protection/>
    </xf>
    <xf numFmtId="0" fontId="16" fillId="0" borderId="11" xfId="67" applyFont="1" applyFill="1" applyBorder="1" applyAlignment="1" applyProtection="1">
      <alignment horizontal="left" vertical="center" wrapText="1" indent="6"/>
      <protection/>
    </xf>
    <xf numFmtId="0" fontId="16" fillId="0" borderId="15" xfId="67" applyFont="1" applyFill="1" applyBorder="1" applyAlignment="1" applyProtection="1">
      <alignment horizontal="left" vertical="center" wrapText="1" indent="6"/>
      <protection/>
    </xf>
    <xf numFmtId="0" fontId="16" fillId="0" borderId="36" xfId="67" applyFont="1" applyFill="1" applyBorder="1" applyAlignment="1" applyProtection="1">
      <alignment horizontal="left" vertical="center" wrapText="1" indent="6"/>
      <protection/>
    </xf>
    <xf numFmtId="0" fontId="1" fillId="0" borderId="0" xfId="67" applyFont="1" applyFill="1">
      <alignment/>
      <protection/>
    </xf>
    <xf numFmtId="164" fontId="4" fillId="0" borderId="0" xfId="67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0" fontId="14" fillId="0" borderId="37" xfId="67" applyFont="1" applyFill="1" applyBorder="1" applyAlignment="1" applyProtection="1">
      <alignment horizontal="center" vertical="center" wrapText="1"/>
      <protection/>
    </xf>
    <xf numFmtId="0" fontId="16" fillId="0" borderId="22" xfId="67" applyFont="1" applyFill="1" applyBorder="1" applyAlignment="1" applyProtection="1">
      <alignment horizontal="center" vertical="center"/>
      <protection/>
    </xf>
    <xf numFmtId="0" fontId="16" fillId="0" borderId="23" xfId="67" applyFont="1" applyFill="1" applyBorder="1" applyAlignment="1" applyProtection="1">
      <alignment horizontal="center" vertical="center"/>
      <protection/>
    </xf>
    <xf numFmtId="0" fontId="16" fillId="0" borderId="26" xfId="67" applyFont="1" applyFill="1" applyBorder="1" applyAlignment="1" applyProtection="1">
      <alignment horizontal="center" vertical="center"/>
      <protection/>
    </xf>
    <xf numFmtId="0" fontId="16" fillId="0" borderId="20" xfId="67" applyFont="1" applyFill="1" applyBorder="1" applyAlignment="1" applyProtection="1">
      <alignment horizontal="center" vertical="center"/>
      <protection/>
    </xf>
    <xf numFmtId="0" fontId="16" fillId="0" borderId="17" xfId="67" applyFont="1" applyFill="1" applyBorder="1" applyAlignment="1" applyProtection="1">
      <alignment horizontal="center" vertical="center"/>
      <protection/>
    </xf>
    <xf numFmtId="0" fontId="16" fillId="0" borderId="19" xfId="67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9" applyFont="1" applyFill="1" applyBorder="1" applyAlignment="1" applyProtection="1">
      <alignment horizontal="left" vertical="center" indent="1"/>
      <protection/>
    </xf>
    <xf numFmtId="0" fontId="16" fillId="0" borderId="12" xfId="69" applyFont="1" applyFill="1" applyBorder="1" applyAlignment="1" applyProtection="1">
      <alignment horizontal="left" vertical="center" wrapText="1" indent="1"/>
      <protection/>
    </xf>
    <xf numFmtId="0" fontId="16" fillId="0" borderId="11" xfId="69" applyFont="1" applyFill="1" applyBorder="1" applyAlignment="1" applyProtection="1">
      <alignment horizontal="left" vertical="center" wrapText="1" indent="1"/>
      <protection/>
    </xf>
    <xf numFmtId="0" fontId="16" fillId="0" borderId="12" xfId="69" applyFont="1" applyFill="1" applyBorder="1" applyAlignment="1" applyProtection="1">
      <alignment horizontal="left" vertical="center" indent="1"/>
      <protection/>
    </xf>
    <xf numFmtId="0" fontId="7" fillId="0" borderId="23" xfId="6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1" xfId="46" applyNumberFormat="1" applyFont="1" applyFill="1" applyBorder="1" applyAlignment="1" applyProtection="1">
      <alignment/>
      <protection locked="0"/>
    </xf>
    <xf numFmtId="0" fontId="16" fillId="0" borderId="12" xfId="67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67" applyFont="1" applyFill="1" applyBorder="1" applyAlignment="1" applyProtection="1">
      <alignment horizontal="center" vertical="center" wrapText="1"/>
      <protection/>
    </xf>
    <xf numFmtId="0" fontId="14" fillId="0" borderId="25" xfId="67" applyFont="1" applyFill="1" applyBorder="1" applyAlignment="1" applyProtection="1">
      <alignment horizontal="center" vertical="center" wrapText="1"/>
      <protection/>
    </xf>
    <xf numFmtId="0" fontId="14" fillId="0" borderId="34" xfId="67" applyFont="1" applyFill="1" applyBorder="1" applyAlignment="1" applyProtection="1">
      <alignment horizontal="center" vertical="center" wrapText="1"/>
      <protection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6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7" applyFont="1" applyFill="1" applyProtection="1">
      <alignment/>
      <protection/>
    </xf>
    <xf numFmtId="0" fontId="6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67" applyNumberFormat="1" applyFont="1" applyFill="1" applyBorder="1" applyAlignment="1" applyProtection="1">
      <alignment horizontal="center" vertical="center" wrapText="1"/>
      <protection/>
    </xf>
    <xf numFmtId="49" fontId="16" fillId="0" borderId="17" xfId="67" applyNumberFormat="1" applyFont="1" applyFill="1" applyBorder="1" applyAlignment="1" applyProtection="1">
      <alignment horizontal="center" vertical="center" wrapText="1"/>
      <protection/>
    </xf>
    <xf numFmtId="49" fontId="16" fillId="0" borderId="19" xfId="67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67" applyNumberFormat="1" applyFont="1" applyFill="1" applyBorder="1" applyAlignment="1" applyProtection="1">
      <alignment horizontal="center" vertical="center" wrapText="1"/>
      <protection/>
    </xf>
    <xf numFmtId="49" fontId="16" fillId="0" borderId="16" xfId="67" applyNumberFormat="1" applyFont="1" applyFill="1" applyBorder="1" applyAlignment="1" applyProtection="1">
      <alignment horizontal="center" vertical="center" wrapText="1"/>
      <protection/>
    </xf>
    <xf numFmtId="49" fontId="16" fillId="0" borderId="21" xfId="67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28" xfId="67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5" fillId="0" borderId="30" xfId="0" applyNumberFormat="1" applyFont="1" applyFill="1" applyBorder="1" applyAlignment="1" applyProtection="1">
      <alignment vertical="center" wrapText="1"/>
      <protection/>
    </xf>
    <xf numFmtId="164" fontId="16" fillId="19" borderId="30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ont="1">
      <alignment/>
      <protection/>
    </xf>
    <xf numFmtId="166" fontId="8" fillId="0" borderId="0" xfId="46" applyNumberFormat="1" applyFont="1" applyAlignment="1">
      <alignment horizontal="center"/>
    </xf>
    <xf numFmtId="0" fontId="47" fillId="0" borderId="0" xfId="66">
      <alignment/>
      <protection/>
    </xf>
    <xf numFmtId="0" fontId="8" fillId="0" borderId="0" xfId="66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49" fillId="0" borderId="0" xfId="66" applyFont="1" applyAlignment="1">
      <alignment horizontal="centerContinuous"/>
      <protection/>
    </xf>
    <xf numFmtId="166" fontId="49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7" xfId="66" applyFont="1" applyBorder="1" applyAlignment="1">
      <alignment vertical="center"/>
      <protection/>
    </xf>
    <xf numFmtId="0" fontId="2" fillId="0" borderId="58" xfId="66" applyFont="1" applyBorder="1" applyAlignment="1">
      <alignment vertical="center"/>
      <protection/>
    </xf>
    <xf numFmtId="0" fontId="2" fillId="0" borderId="59" xfId="66" applyFont="1" applyBorder="1" applyAlignment="1">
      <alignment vertical="center"/>
      <protection/>
    </xf>
    <xf numFmtId="166" fontId="6" fillId="0" borderId="48" xfId="46" applyNumberFormat="1" applyFont="1" applyBorder="1" applyAlignment="1">
      <alignment horizontal="center" vertical="center"/>
    </xf>
    <xf numFmtId="0" fontId="47" fillId="0" borderId="0" xfId="66" applyAlignment="1">
      <alignment vertical="center"/>
      <protection/>
    </xf>
    <xf numFmtId="166" fontId="6" fillId="0" borderId="56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0" fontId="47" fillId="0" borderId="0" xfId="66" applyFill="1" applyBorder="1">
      <alignment/>
      <protection/>
    </xf>
    <xf numFmtId="0" fontId="47" fillId="0" borderId="0" xfId="66" applyBorder="1">
      <alignment/>
      <protection/>
    </xf>
    <xf numFmtId="166" fontId="6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5" xfId="46" applyNumberFormat="1" applyFont="1" applyBorder="1" applyAlignment="1" quotePrefix="1">
      <alignment/>
    </xf>
    <xf numFmtId="166" fontId="2" fillId="0" borderId="45" xfId="46" applyNumberFormat="1" applyFont="1" applyBorder="1" applyAlignment="1">
      <alignment/>
    </xf>
    <xf numFmtId="0" fontId="0" fillId="0" borderId="62" xfId="66" applyFont="1" applyBorder="1" quotePrefix="1">
      <alignment/>
      <protection/>
    </xf>
    <xf numFmtId="0" fontId="0" fillId="0" borderId="63" xfId="66" applyFont="1" applyBorder="1">
      <alignment/>
      <protection/>
    </xf>
    <xf numFmtId="0" fontId="0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0" fontId="0" fillId="0" borderId="0" xfId="66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166" fontId="5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0" fontId="0" fillId="0" borderId="63" xfId="66" applyFont="1" applyBorder="1">
      <alignment/>
      <protection/>
    </xf>
    <xf numFmtId="0" fontId="50" fillId="0" borderId="63" xfId="66" applyFont="1" applyBorder="1">
      <alignment/>
      <protection/>
    </xf>
    <xf numFmtId="0" fontId="50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6" fillId="0" borderId="45" xfId="46" applyNumberFormat="1" applyFont="1" applyBorder="1" applyAlignment="1">
      <alignment/>
    </xf>
    <xf numFmtId="166" fontId="3" fillId="0" borderId="45" xfId="46" applyNumberFormat="1" applyFont="1" applyBorder="1" applyAlignment="1">
      <alignment/>
    </xf>
    <xf numFmtId="166" fontId="6" fillId="0" borderId="38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1" applyFont="1">
      <alignment/>
      <protection/>
    </xf>
    <xf numFmtId="0" fontId="17" fillId="0" borderId="0" xfId="68" applyFont="1" applyAlignment="1">
      <alignment horizontal="centerContinuous"/>
      <protection/>
    </xf>
    <xf numFmtId="0" fontId="47" fillId="0" borderId="0" xfId="71">
      <alignment/>
      <protection/>
    </xf>
    <xf numFmtId="0" fontId="17" fillId="0" borderId="0" xfId="71" applyFont="1" applyAlignment="1">
      <alignment horizontal="centerContinuous"/>
      <protection/>
    </xf>
    <xf numFmtId="0" fontId="22" fillId="0" borderId="0" xfId="71" applyFont="1" applyAlignment="1">
      <alignment horizontal="centerContinuous"/>
      <protection/>
    </xf>
    <xf numFmtId="0" fontId="22" fillId="0" borderId="0" xfId="68" applyFont="1" applyFill="1" applyAlignment="1">
      <alignment horizontal="centerContinuous"/>
      <protection/>
    </xf>
    <xf numFmtId="0" fontId="49" fillId="0" borderId="0" xfId="71" applyFont="1" applyAlignment="1">
      <alignment horizontal="centerContinuous"/>
      <protection/>
    </xf>
    <xf numFmtId="0" fontId="47" fillId="0" borderId="0" xfId="71" applyFont="1">
      <alignment/>
      <protection/>
    </xf>
    <xf numFmtId="0" fontId="16" fillId="0" borderId="57" xfId="71" applyFont="1" applyBorder="1">
      <alignment/>
      <protection/>
    </xf>
    <xf numFmtId="0" fontId="14" fillId="0" borderId="51" xfId="71" applyFont="1" applyBorder="1" applyAlignment="1">
      <alignment horizontal="center"/>
      <protection/>
    </xf>
    <xf numFmtId="0" fontId="14" fillId="0" borderId="20" xfId="71" applyFont="1" applyBorder="1" applyAlignment="1">
      <alignment horizontal="center"/>
      <protection/>
    </xf>
    <xf numFmtId="0" fontId="14" fillId="0" borderId="13" xfId="71" applyFont="1" applyBorder="1" applyAlignment="1">
      <alignment horizontal="center"/>
      <protection/>
    </xf>
    <xf numFmtId="0" fontId="14" fillId="0" borderId="37" xfId="71" applyFont="1" applyBorder="1" applyAlignment="1">
      <alignment horizontal="center"/>
      <protection/>
    </xf>
    <xf numFmtId="0" fontId="14" fillId="0" borderId="66" xfId="71" applyFont="1" applyBorder="1" applyAlignment="1">
      <alignment horizontal="center"/>
      <protection/>
    </xf>
    <xf numFmtId="0" fontId="14" fillId="0" borderId="67" xfId="71" applyFont="1" applyBorder="1" applyAlignment="1">
      <alignment horizontal="center"/>
      <protection/>
    </xf>
    <xf numFmtId="0" fontId="14" fillId="0" borderId="21" xfId="71" applyFont="1" applyBorder="1" applyAlignment="1">
      <alignment horizontal="center"/>
      <protection/>
    </xf>
    <xf numFmtId="0" fontId="14" fillId="0" borderId="36" xfId="71" applyFont="1" applyBorder="1" applyAlignment="1">
      <alignment horizontal="center"/>
      <protection/>
    </xf>
    <xf numFmtId="0" fontId="14" fillId="0" borderId="33" xfId="71" applyFont="1" applyBorder="1" applyAlignment="1">
      <alignment horizontal="center"/>
      <protection/>
    </xf>
    <xf numFmtId="0" fontId="14" fillId="0" borderId="68" xfId="71" applyFont="1" applyBorder="1" applyAlignment="1">
      <alignment horizontal="center"/>
      <protection/>
    </xf>
    <xf numFmtId="0" fontId="16" fillId="0" borderId="69" xfId="71" applyFont="1" applyBorder="1" applyAlignment="1">
      <alignment horizontal="left"/>
      <protection/>
    </xf>
    <xf numFmtId="0" fontId="16" fillId="0" borderId="25" xfId="71" applyFont="1" applyBorder="1" applyAlignment="1">
      <alignment horizontal="center"/>
      <protection/>
    </xf>
    <xf numFmtId="0" fontId="14" fillId="0" borderId="34" xfId="71" applyFont="1" applyBorder="1" applyAlignment="1">
      <alignment horizontal="center"/>
      <protection/>
    </xf>
    <xf numFmtId="0" fontId="16" fillId="0" borderId="15" xfId="71" applyFont="1" applyBorder="1" applyAlignment="1">
      <alignment horizontal="center"/>
      <protection/>
    </xf>
    <xf numFmtId="0" fontId="16" fillId="0" borderId="70" xfId="71" applyFont="1" applyBorder="1" applyAlignment="1">
      <alignment horizontal="center"/>
      <protection/>
    </xf>
    <xf numFmtId="0" fontId="16" fillId="0" borderId="50" xfId="71" applyFont="1" applyBorder="1" applyAlignment="1">
      <alignment horizontal="left"/>
      <protection/>
    </xf>
    <xf numFmtId="0" fontId="14" fillId="0" borderId="31" xfId="71" applyFont="1" applyBorder="1" applyAlignment="1">
      <alignment horizontal="center"/>
      <protection/>
    </xf>
    <xf numFmtId="0" fontId="16" fillId="0" borderId="11" xfId="71" applyFont="1" applyBorder="1" applyAlignment="1">
      <alignment horizontal="center"/>
      <protection/>
    </xf>
    <xf numFmtId="0" fontId="16" fillId="0" borderId="50" xfId="70" applyFont="1" applyBorder="1" applyAlignment="1" quotePrefix="1">
      <alignment horizontal="left"/>
      <protection/>
    </xf>
    <xf numFmtId="0" fontId="14" fillId="0" borderId="31" xfId="71" applyFont="1" applyBorder="1" applyAlignment="1">
      <alignment horizontal="center"/>
      <protection/>
    </xf>
    <xf numFmtId="3" fontId="16" fillId="0" borderId="11" xfId="46" applyNumberFormat="1" applyFont="1" applyBorder="1" applyAlignment="1">
      <alignment horizontal="right"/>
    </xf>
    <xf numFmtId="0" fontId="14" fillId="0" borderId="37" xfId="71" applyFont="1" applyBorder="1" applyAlignment="1">
      <alignment horizontal="center"/>
      <protection/>
    </xf>
    <xf numFmtId="0" fontId="16" fillId="0" borderId="71" xfId="70" applyFont="1" applyBorder="1" applyAlignment="1">
      <alignment horizontal="left"/>
      <protection/>
    </xf>
    <xf numFmtId="3" fontId="16" fillId="0" borderId="15" xfId="46" applyNumberFormat="1" applyFont="1" applyBorder="1" applyAlignment="1">
      <alignment horizontal="right"/>
    </xf>
    <xf numFmtId="0" fontId="14" fillId="0" borderId="34" xfId="71" applyFont="1" applyBorder="1" applyAlignment="1">
      <alignment horizontal="center"/>
      <protection/>
    </xf>
    <xf numFmtId="0" fontId="0" fillId="0" borderId="43" xfId="70" applyFont="1" applyBorder="1">
      <alignment/>
      <protection/>
    </xf>
    <xf numFmtId="3" fontId="14" fillId="0" borderId="22" xfId="46" applyNumberFormat="1" applyFont="1" applyBorder="1" applyAlignment="1">
      <alignment horizontal="right"/>
    </xf>
    <xf numFmtId="3" fontId="14" fillId="0" borderId="48" xfId="46" applyNumberFormat="1" applyFont="1" applyBorder="1" applyAlignment="1">
      <alignment horizontal="right"/>
    </xf>
    <xf numFmtId="0" fontId="47" fillId="0" borderId="0" xfId="65">
      <alignment/>
      <protection/>
    </xf>
    <xf numFmtId="0" fontId="16" fillId="0" borderId="0" xfId="65" applyFont="1">
      <alignment/>
      <protection/>
    </xf>
    <xf numFmtId="0" fontId="14" fillId="0" borderId="0" xfId="65" applyFont="1">
      <alignment/>
      <protection/>
    </xf>
    <xf numFmtId="0" fontId="52" fillId="0" borderId="0" xfId="65" applyFont="1">
      <alignment/>
      <protection/>
    </xf>
    <xf numFmtId="0" fontId="0" fillId="0" borderId="0" xfId="65" applyFont="1">
      <alignment/>
      <protection/>
    </xf>
    <xf numFmtId="0" fontId="15" fillId="0" borderId="0" xfId="65" applyFont="1" applyAlignment="1">
      <alignment horizontal="right"/>
      <protection/>
    </xf>
    <xf numFmtId="49" fontId="49" fillId="0" borderId="0" xfId="65" applyNumberFormat="1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49" fillId="0" borderId="0" xfId="65" applyFont="1" applyAlignment="1">
      <alignment horizontal="centerContinuous"/>
      <protection/>
    </xf>
    <xf numFmtId="0" fontId="53" fillId="0" borderId="0" xfId="65" applyFont="1" applyAlignment="1">
      <alignment horizontal="centerContinuous"/>
      <protection/>
    </xf>
    <xf numFmtId="0" fontId="6" fillId="0" borderId="57" xfId="65" applyFont="1" applyBorder="1">
      <alignment/>
      <protection/>
    </xf>
    <xf numFmtId="0" fontId="6" fillId="0" borderId="58" xfId="65" applyFont="1" applyBorder="1" applyAlignment="1">
      <alignment horizontal="center"/>
      <protection/>
    </xf>
    <xf numFmtId="0" fontId="15" fillId="0" borderId="51" xfId="65" applyFont="1" applyBorder="1" applyAlignment="1">
      <alignment horizontal="center"/>
      <protection/>
    </xf>
    <xf numFmtId="0" fontId="7" fillId="0" borderId="19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7" fillId="0" borderId="31" xfId="65" applyFont="1" applyBorder="1" applyAlignment="1">
      <alignment horizontal="center"/>
      <protection/>
    </xf>
    <xf numFmtId="0" fontId="7" fillId="0" borderId="52" xfId="65" applyFont="1" applyBorder="1" applyAlignment="1">
      <alignment horizontal="center"/>
      <protection/>
    </xf>
    <xf numFmtId="0" fontId="13" fillId="0" borderId="67" xfId="65" applyFont="1" applyBorder="1">
      <alignment/>
      <protection/>
    </xf>
    <xf numFmtId="0" fontId="7" fillId="0" borderId="16" xfId="65" applyFont="1" applyBorder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0" fontId="7" fillId="0" borderId="47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13" fillId="0" borderId="56" xfId="65" applyFont="1" applyBorder="1">
      <alignment/>
      <protection/>
    </xf>
    <xf numFmtId="3" fontId="7" fillId="0" borderId="13" xfId="65" applyNumberFormat="1" applyFont="1" applyBorder="1" applyAlignment="1">
      <alignment horizontal="center"/>
      <protection/>
    </xf>
    <xf numFmtId="3" fontId="13" fillId="0" borderId="13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 horizontal="center"/>
      <protection/>
    </xf>
    <xf numFmtId="3" fontId="7" fillId="0" borderId="37" xfId="65" applyNumberFormat="1" applyFont="1" applyBorder="1">
      <alignment/>
      <protection/>
    </xf>
    <xf numFmtId="3" fontId="7" fillId="0" borderId="58" xfId="65" applyNumberFormat="1" applyFont="1" applyBorder="1">
      <alignment/>
      <protection/>
    </xf>
    <xf numFmtId="3" fontId="13" fillId="0" borderId="20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/>
      <protection/>
    </xf>
    <xf numFmtId="0" fontId="48" fillId="0" borderId="0" xfId="65" applyFont="1">
      <alignment/>
      <protection/>
    </xf>
    <xf numFmtId="0" fontId="13" fillId="0" borderId="62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3" fontId="7" fillId="0" borderId="30" xfId="65" applyNumberFormat="1" applyFont="1" applyBorder="1">
      <alignment/>
      <protection/>
    </xf>
    <xf numFmtId="3" fontId="7" fillId="0" borderId="52" xfId="65" applyNumberFormat="1" applyFont="1" applyBorder="1">
      <alignment/>
      <protection/>
    </xf>
    <xf numFmtId="0" fontId="13" fillId="0" borderId="62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3" fontId="7" fillId="0" borderId="11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49" fontId="13" fillId="0" borderId="62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3" fontId="56" fillId="0" borderId="11" xfId="65" applyNumberFormat="1" applyFont="1" applyBorder="1">
      <alignment/>
      <protection/>
    </xf>
    <xf numFmtId="3" fontId="7" fillId="0" borderId="30" xfId="65" applyNumberFormat="1" applyFont="1" applyBorder="1">
      <alignment/>
      <protection/>
    </xf>
    <xf numFmtId="3" fontId="15" fillId="0" borderId="11" xfId="65" applyNumberFormat="1" applyFont="1" applyBorder="1">
      <alignment/>
      <protection/>
    </xf>
    <xf numFmtId="3" fontId="57" fillId="0" borderId="11" xfId="65" applyNumberFormat="1" applyFont="1" applyBorder="1">
      <alignment/>
      <protection/>
    </xf>
    <xf numFmtId="3" fontId="15" fillId="0" borderId="52" xfId="65" applyNumberFormat="1" applyFont="1" applyBorder="1">
      <alignment/>
      <protection/>
    </xf>
    <xf numFmtId="49" fontId="13" fillId="0" borderId="62" xfId="65" applyNumberFormat="1" applyFont="1" applyBorder="1">
      <alignment/>
      <protection/>
    </xf>
    <xf numFmtId="3" fontId="54" fillId="0" borderId="17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0" fontId="7" fillId="0" borderId="62" xfId="65" applyFont="1" applyBorder="1">
      <alignment/>
      <protection/>
    </xf>
    <xf numFmtId="3" fontId="7" fillId="0" borderId="11" xfId="65" applyNumberFormat="1" applyFont="1" applyBorder="1">
      <alignment/>
      <protection/>
    </xf>
    <xf numFmtId="49" fontId="55" fillId="0" borderId="62" xfId="65" applyNumberFormat="1" applyFont="1" applyBorder="1">
      <alignment/>
      <protection/>
    </xf>
    <xf numFmtId="3" fontId="15" fillId="0" borderId="30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55" fillId="0" borderId="0" xfId="65" applyNumberFormat="1" applyFont="1" applyBorder="1">
      <alignment/>
      <protection/>
    </xf>
    <xf numFmtId="3" fontId="15" fillId="0" borderId="0" xfId="65" applyNumberFormat="1" applyFont="1" applyBorder="1">
      <alignment/>
      <protection/>
    </xf>
    <xf numFmtId="3" fontId="55" fillId="0" borderId="17" xfId="65" applyNumberFormat="1" applyFont="1" applyBorder="1">
      <alignment/>
      <protection/>
    </xf>
    <xf numFmtId="3" fontId="15" fillId="0" borderId="30" xfId="65" applyNumberFormat="1" applyFont="1" applyBorder="1">
      <alignment/>
      <protection/>
    </xf>
    <xf numFmtId="0" fontId="13" fillId="0" borderId="39" xfId="65" applyFont="1" applyBorder="1">
      <alignment/>
      <protection/>
    </xf>
    <xf numFmtId="3" fontId="13" fillId="0" borderId="19" xfId="65" applyNumberFormat="1" applyFont="1" applyBorder="1">
      <alignment/>
      <protection/>
    </xf>
    <xf numFmtId="3" fontId="13" fillId="0" borderId="15" xfId="65" applyNumberFormat="1" applyFont="1" applyBorder="1">
      <alignment/>
      <protection/>
    </xf>
    <xf numFmtId="0" fontId="13" fillId="0" borderId="51" xfId="65" applyFont="1" applyBorder="1">
      <alignment/>
      <protection/>
    </xf>
    <xf numFmtId="3" fontId="7" fillId="0" borderId="31" xfId="65" applyNumberFormat="1" applyFont="1" applyBorder="1">
      <alignment/>
      <protection/>
    </xf>
    <xf numFmtId="3" fontId="7" fillId="0" borderId="31" xfId="65" applyNumberFormat="1" applyFont="1" applyBorder="1">
      <alignment/>
      <protection/>
    </xf>
    <xf numFmtId="0" fontId="7" fillId="0" borderId="56" xfId="65" applyFont="1" applyBorder="1">
      <alignment/>
      <protection/>
    </xf>
    <xf numFmtId="3" fontId="7" fillId="0" borderId="20" xfId="65" applyNumberFormat="1" applyFont="1" applyBorder="1">
      <alignment/>
      <protection/>
    </xf>
    <xf numFmtId="3" fontId="7" fillId="0" borderId="72" xfId="65" applyNumberFormat="1" applyFont="1" applyBorder="1">
      <alignment/>
      <protection/>
    </xf>
    <xf numFmtId="0" fontId="13" fillId="0" borderId="62" xfId="65" applyFont="1" applyBorder="1" quotePrefix="1">
      <alignment/>
      <protection/>
    </xf>
    <xf numFmtId="3" fontId="7" fillId="0" borderId="0" xfId="65" applyNumberFormat="1" applyFont="1" applyBorder="1">
      <alignment/>
      <protection/>
    </xf>
    <xf numFmtId="3" fontId="13" fillId="0" borderId="30" xfId="65" applyNumberFormat="1" applyFont="1" applyBorder="1">
      <alignment/>
      <protection/>
    </xf>
    <xf numFmtId="0" fontId="7" fillId="0" borderId="73" xfId="65" applyFont="1" applyBorder="1">
      <alignment/>
      <protection/>
    </xf>
    <xf numFmtId="3" fontId="7" fillId="0" borderId="74" xfId="65" applyNumberFormat="1" applyFont="1" applyBorder="1">
      <alignment/>
      <protection/>
    </xf>
    <xf numFmtId="3" fontId="7" fillId="0" borderId="36" xfId="65" applyNumberFormat="1" applyFont="1" applyBorder="1">
      <alignment/>
      <protection/>
    </xf>
    <xf numFmtId="3" fontId="7" fillId="0" borderId="73" xfId="65" applyNumberFormat="1" applyFont="1" applyBorder="1">
      <alignment/>
      <protection/>
    </xf>
    <xf numFmtId="3" fontId="7" fillId="0" borderId="33" xfId="65" applyNumberFormat="1" applyFont="1" applyBorder="1">
      <alignment/>
      <protection/>
    </xf>
    <xf numFmtId="0" fontId="55" fillId="0" borderId="0" xfId="65" applyFont="1" applyBorder="1" quotePrefix="1">
      <alignment/>
      <protection/>
    </xf>
    <xf numFmtId="3" fontId="13" fillId="0" borderId="0" xfId="65" applyNumberFormat="1" applyFont="1" applyBorder="1">
      <alignment/>
      <protection/>
    </xf>
    <xf numFmtId="3" fontId="13" fillId="0" borderId="0" xfId="65" applyNumberFormat="1" applyFont="1" applyFill="1" applyBorder="1">
      <alignment/>
      <protection/>
    </xf>
    <xf numFmtId="3" fontId="55" fillId="0" borderId="0" xfId="65" applyNumberFormat="1" applyFont="1" applyFill="1" applyBorder="1">
      <alignment/>
      <protection/>
    </xf>
    <xf numFmtId="3" fontId="57" fillId="0" borderId="0" xfId="65" applyNumberFormat="1" applyFont="1" applyBorder="1">
      <alignment/>
      <protection/>
    </xf>
    <xf numFmtId="164" fontId="16" fillId="0" borderId="72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0" fontId="16" fillId="0" borderId="50" xfId="67" applyFont="1" applyFill="1" applyBorder="1" applyProtection="1">
      <alignment/>
      <protection locked="0"/>
    </xf>
    <xf numFmtId="0" fontId="58" fillId="0" borderId="11" xfId="0" applyFont="1" applyBorder="1" applyAlignment="1" applyProtection="1">
      <alignment horizontal="left" wrapText="1" indent="1"/>
      <protection/>
    </xf>
    <xf numFmtId="3" fontId="55" fillId="0" borderId="15" xfId="65" applyNumberFormat="1" applyFont="1" applyBorder="1">
      <alignment/>
      <protection/>
    </xf>
    <xf numFmtId="3" fontId="55" fillId="0" borderId="15" xfId="65" applyNumberFormat="1" applyFont="1" applyBorder="1">
      <alignment/>
      <protection/>
    </xf>
    <xf numFmtId="3" fontId="15" fillId="0" borderId="71" xfId="65" applyNumberFormat="1" applyFont="1" applyBorder="1">
      <alignment/>
      <protection/>
    </xf>
    <xf numFmtId="3" fontId="7" fillId="0" borderId="46" xfId="65" applyNumberFormat="1" applyFont="1" applyBorder="1">
      <alignment/>
      <protection/>
    </xf>
    <xf numFmtId="164" fontId="59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11" xfId="71" applyFont="1" applyBorder="1" applyAlignment="1">
      <alignment horizontal="center"/>
      <protection/>
    </xf>
    <xf numFmtId="3" fontId="59" fillId="0" borderId="14" xfId="46" applyNumberFormat="1" applyFont="1" applyBorder="1" applyAlignment="1">
      <alignment horizontal="right"/>
    </xf>
    <xf numFmtId="3" fontId="59" fillId="0" borderId="11" xfId="46" applyNumberFormat="1" applyFont="1" applyBorder="1" applyAlignment="1">
      <alignment horizontal="right"/>
    </xf>
    <xf numFmtId="3" fontId="59" fillId="0" borderId="17" xfId="46" applyNumberFormat="1" applyFont="1" applyBorder="1" applyAlignment="1" quotePrefix="1">
      <alignment horizontal="right"/>
    </xf>
    <xf numFmtId="3" fontId="59" fillId="0" borderId="15" xfId="46" applyNumberFormat="1" applyFont="1" applyBorder="1" applyAlignment="1">
      <alignment horizontal="right"/>
    </xf>
    <xf numFmtId="0" fontId="61" fillId="0" borderId="0" xfId="71" applyFont="1">
      <alignment/>
      <protection/>
    </xf>
    <xf numFmtId="164" fontId="59" fillId="0" borderId="30" xfId="69" applyNumberFormat="1" applyFont="1" applyFill="1" applyBorder="1" applyAlignment="1" applyProtection="1">
      <alignment vertical="center"/>
      <protection/>
    </xf>
    <xf numFmtId="164" fontId="62" fillId="0" borderId="12" xfId="69" applyNumberFormat="1" applyFont="1" applyFill="1" applyBorder="1" applyAlignment="1" applyProtection="1">
      <alignment vertical="center"/>
      <protection locked="0"/>
    </xf>
    <xf numFmtId="164" fontId="59" fillId="0" borderId="32" xfId="69" applyNumberFormat="1" applyFont="1" applyFill="1" applyBorder="1" applyAlignment="1" applyProtection="1">
      <alignment vertical="center"/>
      <protection/>
    </xf>
    <xf numFmtId="3" fontId="54" fillId="0" borderId="11" xfId="65" applyNumberFormat="1" applyFont="1" applyBorder="1">
      <alignment/>
      <protection/>
    </xf>
    <xf numFmtId="3" fontId="54" fillId="0" borderId="19" xfId="65" applyNumberFormat="1" applyFont="1" applyBorder="1">
      <alignment/>
      <protection/>
    </xf>
    <xf numFmtId="164" fontId="1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59" fillId="0" borderId="15" xfId="0" applyNumberFormat="1" applyFont="1" applyFill="1" applyBorder="1" applyAlignment="1" applyProtection="1">
      <alignment vertical="center" wrapText="1"/>
      <protection locked="0"/>
    </xf>
    <xf numFmtId="0" fontId="59" fillId="0" borderId="17" xfId="71" applyFont="1" applyBorder="1" applyAlignment="1">
      <alignment horizontal="center"/>
      <protection/>
    </xf>
    <xf numFmtId="166" fontId="60" fillId="0" borderId="61" xfId="46" applyNumberFormat="1" applyFont="1" applyBorder="1" applyAlignment="1">
      <alignment/>
    </xf>
    <xf numFmtId="164" fontId="16" fillId="0" borderId="30" xfId="69" applyNumberFormat="1" applyFont="1" applyFill="1" applyBorder="1" applyAlignment="1" applyProtection="1">
      <alignment vertical="center"/>
      <protection/>
    </xf>
    <xf numFmtId="3" fontId="13" fillId="0" borderId="15" xfId="65" applyNumberFormat="1" applyFont="1" applyFill="1" applyBorder="1">
      <alignment/>
      <protection/>
    </xf>
    <xf numFmtId="164" fontId="5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0" xfId="0" applyNumberFormat="1" applyFont="1" applyFill="1" applyBorder="1" applyAlignment="1" applyProtection="1">
      <alignment vertical="center" wrapTex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>
      <alignment vertical="center" wrapText="1"/>
    </xf>
    <xf numFmtId="3" fontId="59" fillId="0" borderId="75" xfId="46" applyNumberFormat="1" applyFont="1" applyBorder="1" applyAlignment="1">
      <alignment horizontal="right"/>
    </xf>
    <xf numFmtId="166" fontId="60" fillId="0" borderId="45" xfId="46" applyNumberFormat="1" applyFont="1" applyBorder="1" applyAlignment="1">
      <alignment/>
    </xf>
    <xf numFmtId="0" fontId="13" fillId="0" borderId="50" xfId="65" applyFont="1" applyBorder="1">
      <alignment/>
      <protection/>
    </xf>
    <xf numFmtId="164" fontId="59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46" xfId="46" applyNumberFormat="1" applyFont="1" applyFill="1" applyBorder="1" applyAlignment="1" applyProtection="1">
      <alignment horizontal="left"/>
      <protection locked="0"/>
    </xf>
    <xf numFmtId="3" fontId="0" fillId="16" borderId="46" xfId="46" applyNumberFormat="1" applyFont="1" applyFill="1" applyBorder="1" applyAlignment="1" applyProtection="1">
      <alignment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0" xfId="0" applyFont="1" applyFill="1" applyAlignment="1" applyProtection="1">
      <alignment vertical="center" wrapText="1"/>
      <protection/>
    </xf>
    <xf numFmtId="0" fontId="16" fillId="0" borderId="17" xfId="71" applyFont="1" applyBorder="1" applyAlignment="1">
      <alignment horizontal="center"/>
      <protection/>
    </xf>
    <xf numFmtId="3" fontId="59" fillId="0" borderId="46" xfId="46" applyNumberFormat="1" applyFont="1" applyBorder="1" applyAlignment="1">
      <alignment horizontal="right"/>
    </xf>
    <xf numFmtId="164" fontId="16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1" xfId="0" applyNumberFormat="1" applyFont="1" applyFill="1" applyBorder="1" applyAlignment="1" applyProtection="1">
      <alignment vertical="center" wrapText="1"/>
      <protection locked="0"/>
    </xf>
    <xf numFmtId="164" fontId="6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54" fillId="0" borderId="31" xfId="0" applyNumberFormat="1" applyFont="1" applyFill="1" applyBorder="1" applyAlignment="1" applyProtection="1">
      <alignment vertical="center" wrapText="1"/>
      <protection/>
    </xf>
    <xf numFmtId="164" fontId="54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4" xfId="71" applyFont="1" applyBorder="1" applyAlignment="1">
      <alignment horizontal="center"/>
      <protection/>
    </xf>
    <xf numFmtId="0" fontId="59" fillId="0" borderId="14" xfId="71" applyFont="1" applyBorder="1" applyAlignment="1">
      <alignment horizontal="center"/>
      <protection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11" xfId="69" applyNumberFormat="1" applyFont="1" applyFill="1" applyBorder="1" applyAlignment="1" applyProtection="1">
      <alignment vertical="center"/>
      <protection locked="0"/>
    </xf>
    <xf numFmtId="164" fontId="16" fillId="0" borderId="12" xfId="69" applyNumberFormat="1" applyFont="1" applyFill="1" applyBorder="1" applyAlignment="1" applyProtection="1">
      <alignment vertical="center"/>
      <protection locked="0"/>
    </xf>
    <xf numFmtId="3" fontId="13" fillId="0" borderId="20" xfId="65" applyNumberFormat="1" applyFont="1" applyBorder="1" applyAlignment="1">
      <alignment horizontal="center"/>
      <protection/>
    </xf>
    <xf numFmtId="3" fontId="15" fillId="0" borderId="15" xfId="65" applyNumberFormat="1" applyFont="1" applyBorder="1">
      <alignment/>
      <protection/>
    </xf>
    <xf numFmtId="3" fontId="54" fillId="0" borderId="15" xfId="65" applyNumberFormat="1" applyFont="1" applyBorder="1">
      <alignment/>
      <protection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/>
    </xf>
    <xf numFmtId="164" fontId="62" fillId="0" borderId="17" xfId="0" applyNumberFormat="1" applyFont="1" applyFill="1" applyBorder="1" applyAlignment="1" applyProtection="1">
      <alignment vertical="center" wrapText="1"/>
      <protection locked="0"/>
    </xf>
    <xf numFmtId="164" fontId="59" fillId="0" borderId="17" xfId="0" applyNumberFormat="1" applyFont="1" applyFill="1" applyBorder="1" applyAlignment="1" applyProtection="1">
      <alignment vertical="center" wrapText="1"/>
      <protection locked="0"/>
    </xf>
    <xf numFmtId="164" fontId="59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59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54" fillId="0" borderId="15" xfId="0" applyNumberFormat="1" applyFont="1" applyFill="1" applyBorder="1" applyAlignment="1" applyProtection="1">
      <alignment vertical="center" wrapText="1"/>
      <protection locked="0"/>
    </xf>
    <xf numFmtId="49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19" borderId="31" xfId="67" applyNumberFormat="1" applyFont="1" applyFill="1" applyBorder="1" applyAlignment="1" applyProtection="1">
      <alignment horizontal="right" vertical="center" wrapText="1" indent="1"/>
      <protection/>
    </xf>
    <xf numFmtId="164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59" fillId="0" borderId="61" xfId="46" applyNumberFormat="1" applyFont="1" applyFill="1" applyBorder="1" applyAlignment="1" applyProtection="1">
      <alignment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19" borderId="30" xfId="67" applyNumberFormat="1" applyFont="1" applyFill="1" applyBorder="1" applyAlignment="1" applyProtection="1">
      <alignment horizontal="right" vertical="center" wrapText="1" indent="1"/>
      <protection/>
    </xf>
    <xf numFmtId="164" fontId="16" fillId="19" borderId="31" xfId="67" applyNumberFormat="1" applyFont="1" applyFill="1" applyBorder="1" applyAlignment="1" applyProtection="1">
      <alignment horizontal="right" vertical="center" wrapText="1"/>
      <protection/>
    </xf>
    <xf numFmtId="164" fontId="5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5" xfId="71" applyFont="1" applyBorder="1" applyAlignment="1">
      <alignment horizontal="center"/>
      <protection/>
    </xf>
    <xf numFmtId="0" fontId="16" fillId="0" borderId="14" xfId="71" applyFont="1" applyBorder="1" applyAlignment="1">
      <alignment horizontal="center"/>
      <protection/>
    </xf>
    <xf numFmtId="3" fontId="16" fillId="0" borderId="14" xfId="46" applyNumberFormat="1" applyFont="1" applyBorder="1" applyAlignment="1">
      <alignment horizontal="right"/>
    </xf>
    <xf numFmtId="3" fontId="59" fillId="0" borderId="19" xfId="46" applyNumberFormat="1" applyFont="1" applyBorder="1" applyAlignment="1" quotePrefix="1">
      <alignment horizontal="right"/>
    </xf>
    <xf numFmtId="164" fontId="16" fillId="0" borderId="47" xfId="69" applyNumberFormat="1" applyFont="1" applyFill="1" applyBorder="1" applyAlignment="1" applyProtection="1">
      <alignment vertical="center"/>
      <protection/>
    </xf>
    <xf numFmtId="164" fontId="16" fillId="0" borderId="32" xfId="69" applyNumberFormat="1" applyFont="1" applyFill="1" applyBorder="1" applyAlignment="1" applyProtection="1">
      <alignment vertical="center"/>
      <protection/>
    </xf>
    <xf numFmtId="3" fontId="64" fillId="0" borderId="11" xfId="65" applyNumberFormat="1" applyFont="1" applyBorder="1">
      <alignment/>
      <protection/>
    </xf>
    <xf numFmtId="164" fontId="15" fillId="0" borderId="35" xfId="67" applyNumberFormat="1" applyFont="1" applyFill="1" applyBorder="1" applyAlignment="1" applyProtection="1">
      <alignment horizontal="left" vertical="center"/>
      <protection/>
    </xf>
    <xf numFmtId="164" fontId="6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0" xfId="67" applyFont="1" applyFill="1" applyAlignment="1" applyProtection="1">
      <alignment horizontal="center"/>
      <protection/>
    </xf>
    <xf numFmtId="164" fontId="15" fillId="0" borderId="35" xfId="67" applyNumberFormat="1" applyFont="1" applyFill="1" applyBorder="1" applyAlignment="1" applyProtection="1">
      <alignment horizontal="left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4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7" fillId="0" borderId="22" xfId="67" applyFont="1" applyFill="1" applyBorder="1" applyAlignment="1" applyProtection="1">
      <alignment horizontal="left"/>
      <protection/>
    </xf>
    <xf numFmtId="0" fontId="7" fillId="0" borderId="23" xfId="67" applyFont="1" applyFill="1" applyBorder="1" applyAlignment="1" applyProtection="1">
      <alignment horizontal="left"/>
      <protection/>
    </xf>
    <xf numFmtId="0" fontId="16" fillId="0" borderId="58" xfId="67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4" fillId="0" borderId="43" xfId="71" applyFont="1" applyBorder="1" applyAlignment="1">
      <alignment horizontal="left"/>
      <protection/>
    </xf>
    <xf numFmtId="0" fontId="47" fillId="0" borderId="44" xfId="71" applyBorder="1" applyAlignment="1">
      <alignment horizontal="left"/>
      <protection/>
    </xf>
    <xf numFmtId="0" fontId="47" fillId="0" borderId="53" xfId="71" applyBorder="1" applyAlignment="1">
      <alignment horizontal="left"/>
      <protection/>
    </xf>
    <xf numFmtId="0" fontId="15" fillId="0" borderId="77" xfId="69" applyFont="1" applyFill="1" applyBorder="1" applyAlignment="1" applyProtection="1">
      <alignment horizontal="left" vertical="center" indent="1"/>
      <protection/>
    </xf>
    <xf numFmtId="0" fontId="15" fillId="0" borderId="44" xfId="69" applyFont="1" applyFill="1" applyBorder="1" applyAlignment="1" applyProtection="1">
      <alignment horizontal="left" vertical="center" indent="1"/>
      <protection/>
    </xf>
    <xf numFmtId="0" fontId="15" fillId="0" borderId="53" xfId="69" applyFont="1" applyFill="1" applyBorder="1" applyAlignment="1" applyProtection="1">
      <alignment horizontal="left" vertical="center" indent="1"/>
      <protection/>
    </xf>
    <xf numFmtId="0" fontId="6" fillId="0" borderId="0" xfId="69" applyFont="1" applyFill="1" applyAlignment="1" applyProtection="1">
      <alignment horizontal="center" wrapText="1"/>
      <protection/>
    </xf>
    <xf numFmtId="0" fontId="6" fillId="0" borderId="0" xfId="69" applyFont="1" applyFill="1" applyAlignment="1" applyProtection="1">
      <alignment horizontal="center"/>
      <protection/>
    </xf>
    <xf numFmtId="0" fontId="0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2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37" xfId="65" applyFont="1" applyBorder="1" applyAlignment="1">
      <alignment horizont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Göngyölített 12.13" xfId="65"/>
    <cellStyle name="Normál_költségvetési rend. mód. melléklet" xfId="66"/>
    <cellStyle name="Normál_KVRENMUNKA" xfId="67"/>
    <cellStyle name="Normál_Önkormányzati%20melléklet%202013.(1)" xfId="68"/>
    <cellStyle name="Normál_SEGEDLETEK" xfId="69"/>
    <cellStyle name="Normál_szakfeladat táblázat költségvetéshez" xfId="70"/>
    <cellStyle name="Normál_szakfeladatokhoz táblázat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I149"/>
  <sheetViews>
    <sheetView zoomScale="120" zoomScaleNormal="120" zoomScaleSheetLayoutView="100" workbookViewId="0" topLeftCell="A1">
      <selection activeCell="E117" sqref="E117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1" t="s">
        <v>11</v>
      </c>
      <c r="B1" s="601"/>
      <c r="C1" s="601"/>
    </row>
    <row r="2" spans="1:3" ht="37.5" customHeight="1" thickBot="1">
      <c r="A2" s="600" t="s">
        <v>119</v>
      </c>
      <c r="B2" s="600"/>
      <c r="C2" s="168" t="s">
        <v>165</v>
      </c>
    </row>
    <row r="3" spans="1:3" s="252" customFormat="1" ht="12" customHeight="1" thickBot="1">
      <c r="A3" s="22" t="s">
        <v>67</v>
      </c>
      <c r="B3" s="23" t="s">
        <v>13</v>
      </c>
      <c r="C3" s="31" t="s">
        <v>189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14</v>
      </c>
      <c r="B5" s="20" t="s">
        <v>190</v>
      </c>
      <c r="C5" s="159">
        <f>+C6+C7+C8+C9+C10+C11</f>
        <v>1061909</v>
      </c>
    </row>
    <row r="6" spans="1:3" s="253" customFormat="1" ht="12" customHeight="1">
      <c r="A6" s="14" t="s">
        <v>92</v>
      </c>
      <c r="B6" s="254" t="s">
        <v>191</v>
      </c>
      <c r="C6" s="161">
        <v>253915</v>
      </c>
    </row>
    <row r="7" spans="1:3" s="253" customFormat="1" ht="12" customHeight="1">
      <c r="A7" s="13" t="s">
        <v>93</v>
      </c>
      <c r="B7" s="255" t="s">
        <v>192</v>
      </c>
      <c r="C7" s="163">
        <v>190125</v>
      </c>
    </row>
    <row r="8" spans="1:3" s="253" customFormat="1" ht="12" customHeight="1">
      <c r="A8" s="13" t="s">
        <v>94</v>
      </c>
      <c r="B8" s="482" t="s">
        <v>193</v>
      </c>
      <c r="C8" s="163">
        <v>527845</v>
      </c>
    </row>
    <row r="9" spans="1:3" s="253" customFormat="1" ht="12" customHeight="1">
      <c r="A9" s="13" t="s">
        <v>95</v>
      </c>
      <c r="B9" s="255" t="s">
        <v>194</v>
      </c>
      <c r="C9" s="163">
        <v>23953</v>
      </c>
    </row>
    <row r="10" spans="1:3" s="253" customFormat="1" ht="12" customHeight="1">
      <c r="A10" s="13" t="s">
        <v>116</v>
      </c>
      <c r="B10" s="255" t="s">
        <v>195</v>
      </c>
      <c r="C10" s="163">
        <v>22784</v>
      </c>
    </row>
    <row r="11" spans="1:3" s="253" customFormat="1" ht="12" customHeight="1" thickBot="1">
      <c r="A11" s="15" t="s">
        <v>96</v>
      </c>
      <c r="B11" s="256" t="s">
        <v>196</v>
      </c>
      <c r="C11" s="163">
        <v>43287</v>
      </c>
    </row>
    <row r="12" spans="1:3" s="253" customFormat="1" ht="12" customHeight="1" thickBot="1">
      <c r="A12" s="19" t="s">
        <v>15</v>
      </c>
      <c r="B12" s="154" t="s">
        <v>197</v>
      </c>
      <c r="C12" s="159">
        <f>+C13+C14+C15+C16+C17</f>
        <v>452654</v>
      </c>
    </row>
    <row r="13" spans="1:3" s="253" customFormat="1" ht="12" customHeight="1">
      <c r="A13" s="14" t="s">
        <v>98</v>
      </c>
      <c r="B13" s="254" t="s">
        <v>198</v>
      </c>
      <c r="C13" s="161"/>
    </row>
    <row r="14" spans="1:3" s="253" customFormat="1" ht="12" customHeight="1">
      <c r="A14" s="13" t="s">
        <v>99</v>
      </c>
      <c r="B14" s="255" t="s">
        <v>199</v>
      </c>
      <c r="C14" s="160"/>
    </row>
    <row r="15" spans="1:3" s="253" customFormat="1" ht="12" customHeight="1">
      <c r="A15" s="13" t="s">
        <v>100</v>
      </c>
      <c r="B15" s="255" t="s">
        <v>414</v>
      </c>
      <c r="C15" s="160"/>
    </row>
    <row r="16" spans="1:3" s="253" customFormat="1" ht="12" customHeight="1">
      <c r="A16" s="13" t="s">
        <v>101</v>
      </c>
      <c r="B16" s="255" t="s">
        <v>415</v>
      </c>
      <c r="C16" s="160"/>
    </row>
    <row r="17" spans="1:3" s="253" customFormat="1" ht="12" customHeight="1">
      <c r="A17" s="13" t="s">
        <v>102</v>
      </c>
      <c r="B17" s="255" t="s">
        <v>200</v>
      </c>
      <c r="C17" s="487">
        <v>452654</v>
      </c>
    </row>
    <row r="18" spans="1:3" s="253" customFormat="1" ht="12" customHeight="1" thickBot="1">
      <c r="A18" s="15" t="s">
        <v>111</v>
      </c>
      <c r="B18" s="256" t="s">
        <v>201</v>
      </c>
      <c r="C18" s="243">
        <v>18990</v>
      </c>
    </row>
    <row r="19" spans="1:3" s="253" customFormat="1" ht="12" customHeight="1" thickBot="1">
      <c r="A19" s="19" t="s">
        <v>16</v>
      </c>
      <c r="B19" s="20" t="s">
        <v>202</v>
      </c>
      <c r="C19" s="159">
        <f>+C20+C21+C22+C23+C24</f>
        <v>275005</v>
      </c>
    </row>
    <row r="20" spans="1:3" s="253" customFormat="1" ht="12" customHeight="1">
      <c r="A20" s="14" t="s">
        <v>81</v>
      </c>
      <c r="B20" s="254" t="s">
        <v>203</v>
      </c>
      <c r="C20" s="298">
        <v>266328</v>
      </c>
    </row>
    <row r="21" spans="1:3" s="253" customFormat="1" ht="12" customHeight="1">
      <c r="A21" s="13" t="s">
        <v>82</v>
      </c>
      <c r="B21" s="255" t="s">
        <v>204</v>
      </c>
      <c r="C21" s="160"/>
    </row>
    <row r="22" spans="1:3" s="253" customFormat="1" ht="12" customHeight="1">
      <c r="A22" s="13" t="s">
        <v>83</v>
      </c>
      <c r="B22" s="255" t="s">
        <v>416</v>
      </c>
      <c r="C22" s="160"/>
    </row>
    <row r="23" spans="1:3" s="253" customFormat="1" ht="12" customHeight="1">
      <c r="A23" s="13" t="s">
        <v>84</v>
      </c>
      <c r="B23" s="255" t="s">
        <v>417</v>
      </c>
      <c r="C23" s="160"/>
    </row>
    <row r="24" spans="1:3" s="253" customFormat="1" ht="12" customHeight="1">
      <c r="A24" s="13" t="s">
        <v>128</v>
      </c>
      <c r="B24" s="255" t="s">
        <v>205</v>
      </c>
      <c r="C24" s="163">
        <v>8677</v>
      </c>
    </row>
    <row r="25" spans="1:3" s="253" customFormat="1" ht="12" customHeight="1" thickBot="1">
      <c r="A25" s="15" t="s">
        <v>129</v>
      </c>
      <c r="B25" s="256" t="s">
        <v>206</v>
      </c>
      <c r="C25" s="162"/>
    </row>
    <row r="26" spans="1:3" s="253" customFormat="1" ht="12" customHeight="1" thickBot="1">
      <c r="A26" s="19" t="s">
        <v>130</v>
      </c>
      <c r="B26" s="20" t="s">
        <v>207</v>
      </c>
      <c r="C26" s="164">
        <f>+C27+C30+C31+C32</f>
        <v>331983</v>
      </c>
    </row>
    <row r="27" spans="1:3" s="253" customFormat="1" ht="12" customHeight="1">
      <c r="A27" s="14" t="s">
        <v>208</v>
      </c>
      <c r="B27" s="254" t="s">
        <v>214</v>
      </c>
      <c r="C27" s="249">
        <f>+C28+C29</f>
        <v>293376</v>
      </c>
    </row>
    <row r="28" spans="1:3" s="253" customFormat="1" ht="12" customHeight="1">
      <c r="A28" s="13" t="s">
        <v>209</v>
      </c>
      <c r="B28" s="255" t="s">
        <v>215</v>
      </c>
      <c r="C28" s="487">
        <v>111000</v>
      </c>
    </row>
    <row r="29" spans="1:3" s="253" customFormat="1" ht="12" customHeight="1">
      <c r="A29" s="13" t="s">
        <v>210</v>
      </c>
      <c r="B29" s="255" t="s">
        <v>216</v>
      </c>
      <c r="C29" s="487">
        <v>182376</v>
      </c>
    </row>
    <row r="30" spans="1:3" s="253" customFormat="1" ht="12" customHeight="1">
      <c r="A30" s="13" t="s">
        <v>211</v>
      </c>
      <c r="B30" s="255" t="s">
        <v>217</v>
      </c>
      <c r="C30" s="160">
        <v>25507</v>
      </c>
    </row>
    <row r="31" spans="1:3" s="253" customFormat="1" ht="12" customHeight="1">
      <c r="A31" s="13" t="s">
        <v>212</v>
      </c>
      <c r="B31" s="255" t="s">
        <v>218</v>
      </c>
      <c r="C31" s="487">
        <v>6600</v>
      </c>
    </row>
    <row r="32" spans="1:3" s="253" customFormat="1" ht="12" customHeight="1" thickBot="1">
      <c r="A32" s="15" t="s">
        <v>213</v>
      </c>
      <c r="B32" s="256" t="s">
        <v>219</v>
      </c>
      <c r="C32" s="162">
        <v>6500</v>
      </c>
    </row>
    <row r="33" spans="1:3" s="253" customFormat="1" ht="12" customHeight="1" thickBot="1">
      <c r="A33" s="19" t="s">
        <v>18</v>
      </c>
      <c r="B33" s="20" t="s">
        <v>220</v>
      </c>
      <c r="C33" s="159">
        <f>SUM(C34:C43)</f>
        <v>422136</v>
      </c>
    </row>
    <row r="34" spans="1:3" s="253" customFormat="1" ht="12" customHeight="1">
      <c r="A34" s="14" t="s">
        <v>85</v>
      </c>
      <c r="B34" s="254" t="s">
        <v>223</v>
      </c>
      <c r="C34" s="298">
        <v>13716</v>
      </c>
    </row>
    <row r="35" spans="1:3" s="253" customFormat="1" ht="12" customHeight="1">
      <c r="A35" s="13" t="s">
        <v>86</v>
      </c>
      <c r="B35" s="255" t="s">
        <v>224</v>
      </c>
      <c r="C35" s="487">
        <v>76213</v>
      </c>
    </row>
    <row r="36" spans="1:3" s="253" customFormat="1" ht="12" customHeight="1">
      <c r="A36" s="13" t="s">
        <v>87</v>
      </c>
      <c r="B36" s="255" t="s">
        <v>225</v>
      </c>
      <c r="C36" s="487">
        <v>67960</v>
      </c>
    </row>
    <row r="37" spans="1:3" s="253" customFormat="1" ht="12" customHeight="1">
      <c r="A37" s="13" t="s">
        <v>132</v>
      </c>
      <c r="B37" s="255" t="s">
        <v>226</v>
      </c>
      <c r="C37" s="487">
        <v>22882</v>
      </c>
    </row>
    <row r="38" spans="1:3" s="253" customFormat="1" ht="12" customHeight="1">
      <c r="A38" s="13" t="s">
        <v>133</v>
      </c>
      <c r="B38" s="255" t="s">
        <v>227</v>
      </c>
      <c r="C38" s="163">
        <v>174559</v>
      </c>
    </row>
    <row r="39" spans="1:3" s="253" customFormat="1" ht="12" customHeight="1">
      <c r="A39" s="13" t="s">
        <v>134</v>
      </c>
      <c r="B39" s="255" t="s">
        <v>228</v>
      </c>
      <c r="C39" s="163">
        <v>36285</v>
      </c>
    </row>
    <row r="40" spans="1:3" s="253" customFormat="1" ht="12" customHeight="1">
      <c r="A40" s="13" t="s">
        <v>135</v>
      </c>
      <c r="B40" s="255" t="s">
        <v>229</v>
      </c>
      <c r="C40" s="163">
        <v>26095</v>
      </c>
    </row>
    <row r="41" spans="1:3" s="253" customFormat="1" ht="12" customHeight="1">
      <c r="A41" s="13" t="s">
        <v>136</v>
      </c>
      <c r="B41" s="255" t="s">
        <v>230</v>
      </c>
      <c r="C41" s="163">
        <v>693</v>
      </c>
    </row>
    <row r="42" spans="1:3" s="253" customFormat="1" ht="12" customHeight="1">
      <c r="A42" s="13" t="s">
        <v>221</v>
      </c>
      <c r="B42" s="255" t="s">
        <v>231</v>
      </c>
      <c r="C42" s="163"/>
    </row>
    <row r="43" spans="1:3" s="253" customFormat="1" ht="12" customHeight="1" thickBot="1">
      <c r="A43" s="15" t="s">
        <v>222</v>
      </c>
      <c r="B43" s="256" t="s">
        <v>232</v>
      </c>
      <c r="C43" s="243">
        <v>3733</v>
      </c>
    </row>
    <row r="44" spans="1:3" s="253" customFormat="1" ht="12" customHeight="1" thickBot="1">
      <c r="A44" s="19" t="s">
        <v>19</v>
      </c>
      <c r="B44" s="20" t="s">
        <v>233</v>
      </c>
      <c r="C44" s="159">
        <f>SUM(C45:C49)</f>
        <v>25328</v>
      </c>
    </row>
    <row r="45" spans="1:3" s="253" customFormat="1" ht="12" customHeight="1">
      <c r="A45" s="14" t="s">
        <v>88</v>
      </c>
      <c r="B45" s="254" t="s">
        <v>237</v>
      </c>
      <c r="C45" s="298"/>
    </row>
    <row r="46" spans="1:3" s="253" customFormat="1" ht="12" customHeight="1">
      <c r="A46" s="13" t="s">
        <v>89</v>
      </c>
      <c r="B46" s="255" t="s">
        <v>238</v>
      </c>
      <c r="C46" s="163">
        <v>24558</v>
      </c>
    </row>
    <row r="47" spans="1:3" s="253" customFormat="1" ht="12" customHeight="1">
      <c r="A47" s="13" t="s">
        <v>234</v>
      </c>
      <c r="B47" s="255" t="s">
        <v>239</v>
      </c>
      <c r="C47" s="487">
        <v>770</v>
      </c>
    </row>
    <row r="48" spans="1:3" s="253" customFormat="1" ht="12" customHeight="1">
      <c r="A48" s="13" t="s">
        <v>235</v>
      </c>
      <c r="B48" s="255" t="s">
        <v>240</v>
      </c>
      <c r="C48" s="163"/>
    </row>
    <row r="49" spans="1:3" s="253" customFormat="1" ht="12" customHeight="1" thickBot="1">
      <c r="A49" s="15" t="s">
        <v>236</v>
      </c>
      <c r="B49" s="256" t="s">
        <v>241</v>
      </c>
      <c r="C49" s="243"/>
    </row>
    <row r="50" spans="1:3" s="253" customFormat="1" ht="12" customHeight="1" thickBot="1">
      <c r="A50" s="19" t="s">
        <v>137</v>
      </c>
      <c r="B50" s="20" t="s">
        <v>242</v>
      </c>
      <c r="C50" s="159">
        <f>SUM(C51:C53)</f>
        <v>186034</v>
      </c>
    </row>
    <row r="51" spans="1:3" s="253" customFormat="1" ht="12" customHeight="1">
      <c r="A51" s="14" t="s">
        <v>90</v>
      </c>
      <c r="B51" s="254" t="s">
        <v>243</v>
      </c>
      <c r="C51" s="161"/>
    </row>
    <row r="52" spans="1:3" s="253" customFormat="1" ht="12" customHeight="1">
      <c r="A52" s="13" t="s">
        <v>91</v>
      </c>
      <c r="B52" s="255" t="s">
        <v>418</v>
      </c>
      <c r="C52" s="163">
        <v>20000</v>
      </c>
    </row>
    <row r="53" spans="1:3" s="253" customFormat="1" ht="12" customHeight="1">
      <c r="A53" s="13" t="s">
        <v>247</v>
      </c>
      <c r="B53" s="255" t="s">
        <v>245</v>
      </c>
      <c r="C53" s="487">
        <v>166034</v>
      </c>
    </row>
    <row r="54" spans="1:3" s="253" customFormat="1" ht="12" customHeight="1" thickBot="1">
      <c r="A54" s="15" t="s">
        <v>248</v>
      </c>
      <c r="B54" s="256" t="s">
        <v>246</v>
      </c>
      <c r="C54" s="243">
        <v>48384</v>
      </c>
    </row>
    <row r="55" spans="1:3" s="253" customFormat="1" ht="12" customHeight="1" thickBot="1">
      <c r="A55" s="19" t="s">
        <v>21</v>
      </c>
      <c r="B55" s="154" t="s">
        <v>249</v>
      </c>
      <c r="C55" s="159">
        <f>SUM(C56:C58)</f>
        <v>171047</v>
      </c>
    </row>
    <row r="56" spans="1:3" s="253" customFormat="1" ht="12" customHeight="1">
      <c r="A56" s="14" t="s">
        <v>138</v>
      </c>
      <c r="B56" s="254" t="s">
        <v>251</v>
      </c>
      <c r="C56" s="163"/>
    </row>
    <row r="57" spans="1:3" s="253" customFormat="1" ht="12" customHeight="1">
      <c r="A57" s="13" t="s">
        <v>139</v>
      </c>
      <c r="B57" s="255" t="s">
        <v>419</v>
      </c>
      <c r="C57" s="163">
        <v>488</v>
      </c>
    </row>
    <row r="58" spans="1:3" s="253" customFormat="1" ht="12" customHeight="1">
      <c r="A58" s="13" t="s">
        <v>166</v>
      </c>
      <c r="B58" s="255" t="s">
        <v>252</v>
      </c>
      <c r="C58" s="487">
        <v>170559</v>
      </c>
    </row>
    <row r="59" spans="1:3" s="253" customFormat="1" ht="12" customHeight="1" thickBot="1">
      <c r="A59" s="15" t="s">
        <v>250</v>
      </c>
      <c r="B59" s="256" t="s">
        <v>253</v>
      </c>
      <c r="C59" s="163">
        <v>168800</v>
      </c>
    </row>
    <row r="60" spans="1:3" s="253" customFormat="1" ht="12" customHeight="1" thickBot="1">
      <c r="A60" s="19" t="s">
        <v>22</v>
      </c>
      <c r="B60" s="20" t="s">
        <v>254</v>
      </c>
      <c r="C60" s="164">
        <f>+C5+C12+C19+C26+C33+C44+C50+C55</f>
        <v>2926096</v>
      </c>
    </row>
    <row r="61" spans="1:3" s="253" customFormat="1" ht="12" customHeight="1" thickBot="1">
      <c r="A61" s="257" t="s">
        <v>255</v>
      </c>
      <c r="B61" s="154" t="s">
        <v>256</v>
      </c>
      <c r="C61" s="159">
        <f>SUM(C62:C64)</f>
        <v>83746</v>
      </c>
    </row>
    <row r="62" spans="1:3" s="253" customFormat="1" ht="12" customHeight="1">
      <c r="A62" s="14" t="s">
        <v>289</v>
      </c>
      <c r="B62" s="254" t="s">
        <v>257</v>
      </c>
      <c r="C62" s="163">
        <v>8746</v>
      </c>
    </row>
    <row r="63" spans="1:3" s="253" customFormat="1" ht="12" customHeight="1">
      <c r="A63" s="13" t="s">
        <v>298</v>
      </c>
      <c r="B63" s="255" t="s">
        <v>258</v>
      </c>
      <c r="C63" s="163">
        <v>75000</v>
      </c>
    </row>
    <row r="64" spans="1:3" s="253" customFormat="1" ht="12" customHeight="1" thickBot="1">
      <c r="A64" s="15" t="s">
        <v>299</v>
      </c>
      <c r="B64" s="258" t="s">
        <v>259</v>
      </c>
      <c r="C64" s="163"/>
    </row>
    <row r="65" spans="1:3" s="253" customFormat="1" ht="12" customHeight="1" thickBot="1">
      <c r="A65" s="257" t="s">
        <v>260</v>
      </c>
      <c r="B65" s="154" t="s">
        <v>261</v>
      </c>
      <c r="C65" s="159">
        <f>SUM(C66:C69)</f>
        <v>0</v>
      </c>
    </row>
    <row r="66" spans="1:3" s="253" customFormat="1" ht="12" customHeight="1">
      <c r="A66" s="14" t="s">
        <v>117</v>
      </c>
      <c r="B66" s="254" t="s">
        <v>262</v>
      </c>
      <c r="C66" s="163"/>
    </row>
    <row r="67" spans="1:3" s="253" customFormat="1" ht="12" customHeight="1">
      <c r="A67" s="13" t="s">
        <v>118</v>
      </c>
      <c r="B67" s="255" t="s">
        <v>263</v>
      </c>
      <c r="C67" s="163"/>
    </row>
    <row r="68" spans="1:3" s="253" customFormat="1" ht="12" customHeight="1">
      <c r="A68" s="13" t="s">
        <v>290</v>
      </c>
      <c r="B68" s="255" t="s">
        <v>264</v>
      </c>
      <c r="C68" s="163"/>
    </row>
    <row r="69" spans="1:3" s="253" customFormat="1" ht="12" customHeight="1" thickBot="1">
      <c r="A69" s="15" t="s">
        <v>291</v>
      </c>
      <c r="B69" s="256" t="s">
        <v>265</v>
      </c>
      <c r="C69" s="163"/>
    </row>
    <row r="70" spans="1:3" s="253" customFormat="1" ht="12" customHeight="1" thickBot="1">
      <c r="A70" s="257" t="s">
        <v>266</v>
      </c>
      <c r="B70" s="154" t="s">
        <v>267</v>
      </c>
      <c r="C70" s="159">
        <f>SUM(C71:C72)</f>
        <v>262292</v>
      </c>
    </row>
    <row r="71" spans="1:3" s="253" customFormat="1" ht="12" customHeight="1">
      <c r="A71" s="14" t="s">
        <v>292</v>
      </c>
      <c r="B71" s="254" t="s">
        <v>268</v>
      </c>
      <c r="C71" s="163">
        <v>262292</v>
      </c>
    </row>
    <row r="72" spans="1:3" s="253" customFormat="1" ht="12" customHeight="1" thickBot="1">
      <c r="A72" s="15" t="s">
        <v>293</v>
      </c>
      <c r="B72" s="256" t="s">
        <v>269</v>
      </c>
      <c r="C72" s="163"/>
    </row>
    <row r="73" spans="1:3" s="253" customFormat="1" ht="12" customHeight="1" thickBot="1">
      <c r="A73" s="257" t="s">
        <v>270</v>
      </c>
      <c r="B73" s="154" t="s">
        <v>271</v>
      </c>
      <c r="C73" s="159">
        <f>SUM(C74:C76)</f>
        <v>0</v>
      </c>
    </row>
    <row r="74" spans="1:3" s="253" customFormat="1" ht="12" customHeight="1">
      <c r="A74" s="14" t="s">
        <v>294</v>
      </c>
      <c r="B74" s="254" t="s">
        <v>272</v>
      </c>
      <c r="C74" s="163"/>
    </row>
    <row r="75" spans="1:3" s="253" customFormat="1" ht="12" customHeight="1">
      <c r="A75" s="13" t="s">
        <v>295</v>
      </c>
      <c r="B75" s="255" t="s">
        <v>273</v>
      </c>
      <c r="C75" s="163"/>
    </row>
    <row r="76" spans="1:3" s="253" customFormat="1" ht="12" customHeight="1" thickBot="1">
      <c r="A76" s="15" t="s">
        <v>296</v>
      </c>
      <c r="B76" s="256" t="s">
        <v>274</v>
      </c>
      <c r="C76" s="163"/>
    </row>
    <row r="77" spans="1:3" s="253" customFormat="1" ht="12" customHeight="1" thickBot="1">
      <c r="A77" s="257" t="s">
        <v>275</v>
      </c>
      <c r="B77" s="154" t="s">
        <v>297</v>
      </c>
      <c r="C77" s="159">
        <f>SUM(C78:C81)</f>
        <v>0</v>
      </c>
    </row>
    <row r="78" spans="1:3" s="253" customFormat="1" ht="12" customHeight="1">
      <c r="A78" s="259" t="s">
        <v>276</v>
      </c>
      <c r="B78" s="254" t="s">
        <v>277</v>
      </c>
      <c r="C78" s="163"/>
    </row>
    <row r="79" spans="1:3" s="253" customFormat="1" ht="12" customHeight="1">
      <c r="A79" s="260" t="s">
        <v>278</v>
      </c>
      <c r="B79" s="255" t="s">
        <v>279</v>
      </c>
      <c r="C79" s="163"/>
    </row>
    <row r="80" spans="1:3" s="253" customFormat="1" ht="12" customHeight="1">
      <c r="A80" s="260" t="s">
        <v>280</v>
      </c>
      <c r="B80" s="255" t="s">
        <v>281</v>
      </c>
      <c r="C80" s="163"/>
    </row>
    <row r="81" spans="1:3" s="253" customFormat="1" ht="13.5" customHeight="1" thickBot="1">
      <c r="A81" s="261" t="s">
        <v>282</v>
      </c>
      <c r="B81" s="256" t="s">
        <v>283</v>
      </c>
      <c r="C81" s="163"/>
    </row>
    <row r="82" spans="1:3" s="253" customFormat="1" ht="15.75" customHeight="1" thickBot="1">
      <c r="A82" s="257" t="s">
        <v>284</v>
      </c>
      <c r="B82" s="154" t="s">
        <v>285</v>
      </c>
      <c r="C82" s="299"/>
    </row>
    <row r="83" spans="1:3" s="253" customFormat="1" ht="16.5" customHeight="1" thickBot="1">
      <c r="A83" s="257" t="s">
        <v>286</v>
      </c>
      <c r="B83" s="262" t="s">
        <v>287</v>
      </c>
      <c r="C83" s="164">
        <f>+C61+C65+C70+C73+C77+C82</f>
        <v>346038</v>
      </c>
    </row>
    <row r="84" spans="1:3" s="253" customFormat="1" ht="83.25" customHeight="1" thickBot="1">
      <c r="A84" s="263" t="s">
        <v>300</v>
      </c>
      <c r="B84" s="264" t="s">
        <v>288</v>
      </c>
      <c r="C84" s="164">
        <f>+C60+C83</f>
        <v>3272134</v>
      </c>
    </row>
    <row r="85" spans="1:3" ht="16.5" customHeight="1">
      <c r="A85" s="4"/>
      <c r="B85" s="5"/>
      <c r="C85" s="165"/>
    </row>
    <row r="86" spans="1:3" s="265" customFormat="1" ht="16.5" customHeight="1">
      <c r="A86" s="601" t="s">
        <v>42</v>
      </c>
      <c r="B86" s="601"/>
      <c r="C86" s="601"/>
    </row>
    <row r="87" spans="1:3" ht="37.5" customHeight="1" thickBot="1">
      <c r="A87" s="603" t="s">
        <v>120</v>
      </c>
      <c r="B87" s="603"/>
      <c r="C87" s="91" t="s">
        <v>165</v>
      </c>
    </row>
    <row r="88" spans="1:3" s="252" customFormat="1" ht="12" customHeight="1" thickBot="1">
      <c r="A88" s="22" t="s">
        <v>67</v>
      </c>
      <c r="B88" s="23" t="s">
        <v>43</v>
      </c>
      <c r="C88" s="31" t="s">
        <v>189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14</v>
      </c>
      <c r="B90" s="26" t="s">
        <v>303</v>
      </c>
      <c r="C90" s="158">
        <f>SUM(C91:C95)</f>
        <v>2569296</v>
      </c>
    </row>
    <row r="91" spans="1:3" ht="12" customHeight="1">
      <c r="A91" s="16" t="s">
        <v>92</v>
      </c>
      <c r="B91" s="9" t="s">
        <v>44</v>
      </c>
      <c r="C91" s="489">
        <v>961682</v>
      </c>
    </row>
    <row r="92" spans="1:3" ht="12" customHeight="1">
      <c r="A92" s="13" t="s">
        <v>93</v>
      </c>
      <c r="B92" s="7" t="s">
        <v>140</v>
      </c>
      <c r="C92" s="487">
        <v>224673</v>
      </c>
    </row>
    <row r="93" spans="1:3" ht="12" customHeight="1">
      <c r="A93" s="13" t="s">
        <v>94</v>
      </c>
      <c r="B93" s="7" t="s">
        <v>115</v>
      </c>
      <c r="C93" s="488">
        <v>921020</v>
      </c>
    </row>
    <row r="94" spans="1:3" ht="12" customHeight="1">
      <c r="A94" s="13" t="s">
        <v>95</v>
      </c>
      <c r="B94" s="10" t="s">
        <v>141</v>
      </c>
      <c r="C94" s="243">
        <v>265500</v>
      </c>
    </row>
    <row r="95" spans="1:3" ht="12" customHeight="1">
      <c r="A95" s="13" t="s">
        <v>106</v>
      </c>
      <c r="B95" s="18" t="s">
        <v>142</v>
      </c>
      <c r="C95" s="488">
        <v>196421</v>
      </c>
    </row>
    <row r="96" spans="1:3" ht="12" customHeight="1">
      <c r="A96" s="13" t="s">
        <v>96</v>
      </c>
      <c r="B96" s="7" t="s">
        <v>304</v>
      </c>
      <c r="C96" s="243">
        <v>10965</v>
      </c>
    </row>
    <row r="97" spans="1:3" ht="12" customHeight="1">
      <c r="A97" s="13" t="s">
        <v>97</v>
      </c>
      <c r="B97" s="93" t="s">
        <v>305</v>
      </c>
      <c r="C97" s="243"/>
    </row>
    <row r="98" spans="1:3" ht="12" customHeight="1">
      <c r="A98" s="13" t="s">
        <v>107</v>
      </c>
      <c r="B98" s="94" t="s">
        <v>306</v>
      </c>
      <c r="C98" s="243"/>
    </row>
    <row r="99" spans="1:3" ht="12" customHeight="1">
      <c r="A99" s="13" t="s">
        <v>108</v>
      </c>
      <c r="B99" s="94" t="s">
        <v>307</v>
      </c>
      <c r="C99" s="243"/>
    </row>
    <row r="100" spans="1:3" ht="12" customHeight="1">
      <c r="A100" s="13" t="s">
        <v>109</v>
      </c>
      <c r="B100" s="93" t="s">
        <v>308</v>
      </c>
      <c r="C100" s="243">
        <v>126326</v>
      </c>
    </row>
    <row r="101" spans="1:3" ht="12" customHeight="1">
      <c r="A101" s="13" t="s">
        <v>110</v>
      </c>
      <c r="B101" s="93" t="s">
        <v>309</v>
      </c>
      <c r="C101" s="243"/>
    </row>
    <row r="102" spans="1:3" ht="12" customHeight="1">
      <c r="A102" s="13" t="s">
        <v>112</v>
      </c>
      <c r="B102" s="94" t="s">
        <v>310</v>
      </c>
      <c r="C102" s="243">
        <v>21566</v>
      </c>
    </row>
    <row r="103" spans="1:3" ht="12" customHeight="1">
      <c r="A103" s="12" t="s">
        <v>143</v>
      </c>
      <c r="B103" s="95" t="s">
        <v>311</v>
      </c>
      <c r="C103" s="243"/>
    </row>
    <row r="104" spans="1:3" ht="12" customHeight="1">
      <c r="A104" s="13" t="s">
        <v>301</v>
      </c>
      <c r="B104" s="95" t="s">
        <v>312</v>
      </c>
      <c r="C104" s="243"/>
    </row>
    <row r="105" spans="1:3" ht="12" customHeight="1" thickBot="1">
      <c r="A105" s="17" t="s">
        <v>302</v>
      </c>
      <c r="B105" s="96" t="s">
        <v>313</v>
      </c>
      <c r="C105" s="505">
        <v>37564</v>
      </c>
    </row>
    <row r="106" spans="1:3" ht="12" customHeight="1" thickBot="1">
      <c r="A106" s="19" t="s">
        <v>15</v>
      </c>
      <c r="B106" s="25" t="s">
        <v>314</v>
      </c>
      <c r="C106" s="159">
        <f>+C107+C109+C111</f>
        <v>286276</v>
      </c>
    </row>
    <row r="107" spans="1:3" ht="12" customHeight="1">
      <c r="A107" s="14" t="s">
        <v>98</v>
      </c>
      <c r="B107" s="7" t="s">
        <v>164</v>
      </c>
      <c r="C107" s="490">
        <v>232110</v>
      </c>
    </row>
    <row r="108" spans="1:3" ht="12" customHeight="1">
      <c r="A108" s="14" t="s">
        <v>99</v>
      </c>
      <c r="B108" s="11" t="s">
        <v>318</v>
      </c>
      <c r="C108" s="298">
        <v>167328</v>
      </c>
    </row>
    <row r="109" spans="1:3" ht="12" customHeight="1">
      <c r="A109" s="14" t="s">
        <v>100</v>
      </c>
      <c r="B109" s="11" t="s">
        <v>144</v>
      </c>
      <c r="C109" s="487">
        <v>36756</v>
      </c>
    </row>
    <row r="110" spans="1:3" ht="12" customHeight="1">
      <c r="A110" s="14" t="s">
        <v>101</v>
      </c>
      <c r="B110" s="11" t="s">
        <v>319</v>
      </c>
      <c r="C110" s="506"/>
    </row>
    <row r="111" spans="1:3" ht="12" customHeight="1">
      <c r="A111" s="14" t="s">
        <v>102</v>
      </c>
      <c r="B111" s="156" t="s">
        <v>167</v>
      </c>
      <c r="C111" s="506">
        <v>17410</v>
      </c>
    </row>
    <row r="112" spans="1:3" ht="12" customHeight="1">
      <c r="A112" s="14" t="s">
        <v>111</v>
      </c>
      <c r="B112" s="155" t="s">
        <v>420</v>
      </c>
      <c r="C112" s="506"/>
    </row>
    <row r="113" spans="1:3" ht="15.75">
      <c r="A113" s="14" t="s">
        <v>113</v>
      </c>
      <c r="B113" s="250" t="s">
        <v>324</v>
      </c>
      <c r="C113" s="506"/>
    </row>
    <row r="114" spans="1:3" ht="12" customHeight="1">
      <c r="A114" s="14" t="s">
        <v>145</v>
      </c>
      <c r="B114" s="94" t="s">
        <v>307</v>
      </c>
      <c r="C114" s="506"/>
    </row>
    <row r="115" spans="1:3" ht="12" customHeight="1">
      <c r="A115" s="14" t="s">
        <v>146</v>
      </c>
      <c r="B115" s="94" t="s">
        <v>323</v>
      </c>
      <c r="C115" s="506">
        <v>572</v>
      </c>
    </row>
    <row r="116" spans="1:3" ht="12" customHeight="1">
      <c r="A116" s="14" t="s">
        <v>147</v>
      </c>
      <c r="B116" s="94" t="s">
        <v>322</v>
      </c>
      <c r="C116" s="506"/>
    </row>
    <row r="117" spans="1:3" ht="12" customHeight="1">
      <c r="A117" s="14" t="s">
        <v>315</v>
      </c>
      <c r="B117" s="94" t="s">
        <v>310</v>
      </c>
      <c r="C117" s="506"/>
    </row>
    <row r="118" spans="1:3" ht="15.75">
      <c r="A118" s="14" t="s">
        <v>316</v>
      </c>
      <c r="B118" s="94" t="s">
        <v>321</v>
      </c>
      <c r="C118" s="506"/>
    </row>
    <row r="119" spans="1:3" ht="12" customHeight="1" thickBot="1">
      <c r="A119" s="12" t="s">
        <v>317</v>
      </c>
      <c r="B119" s="94" t="s">
        <v>320</v>
      </c>
      <c r="C119" s="542">
        <v>16238</v>
      </c>
    </row>
    <row r="120" spans="1:3" ht="12" customHeight="1" thickBot="1">
      <c r="A120" s="19" t="s">
        <v>16</v>
      </c>
      <c r="B120" s="89" t="s">
        <v>325</v>
      </c>
      <c r="C120" s="159">
        <f>+C121+C122</f>
        <v>61141</v>
      </c>
    </row>
    <row r="121" spans="1:3" ht="12" customHeight="1">
      <c r="A121" s="14" t="s">
        <v>81</v>
      </c>
      <c r="B121" s="8" t="s">
        <v>55</v>
      </c>
      <c r="C121" s="490">
        <v>18</v>
      </c>
    </row>
    <row r="122" spans="1:3" ht="12" customHeight="1" thickBot="1">
      <c r="A122" s="15" t="s">
        <v>82</v>
      </c>
      <c r="B122" s="11" t="s">
        <v>56</v>
      </c>
      <c r="C122" s="488">
        <v>61123</v>
      </c>
    </row>
    <row r="123" spans="1:3" ht="12" customHeight="1" thickBot="1">
      <c r="A123" s="19" t="s">
        <v>17</v>
      </c>
      <c r="B123" s="89" t="s">
        <v>326</v>
      </c>
      <c r="C123" s="159">
        <f>+C90+C106+C120</f>
        <v>2916713</v>
      </c>
    </row>
    <row r="124" spans="1:3" ht="12" customHeight="1" thickBot="1">
      <c r="A124" s="19" t="s">
        <v>18</v>
      </c>
      <c r="B124" s="89" t="s">
        <v>327</v>
      </c>
      <c r="C124" s="159">
        <f>+C125+C126+C127</f>
        <v>355421</v>
      </c>
    </row>
    <row r="125" spans="1:3" ht="12" customHeight="1">
      <c r="A125" s="14" t="s">
        <v>85</v>
      </c>
      <c r="B125" s="8" t="s">
        <v>328</v>
      </c>
      <c r="C125" s="506">
        <v>258540</v>
      </c>
    </row>
    <row r="126" spans="1:3" ht="12" customHeight="1">
      <c r="A126" s="14" t="s">
        <v>86</v>
      </c>
      <c r="B126" s="8" t="s">
        <v>329</v>
      </c>
      <c r="C126" s="506">
        <v>75000</v>
      </c>
    </row>
    <row r="127" spans="1:3" ht="12" customHeight="1" thickBot="1">
      <c r="A127" s="12" t="s">
        <v>87</v>
      </c>
      <c r="B127" s="6" t="s">
        <v>330</v>
      </c>
      <c r="C127" s="506">
        <v>21881</v>
      </c>
    </row>
    <row r="128" spans="1:3" ht="12" customHeight="1" thickBot="1">
      <c r="A128" s="19" t="s">
        <v>19</v>
      </c>
      <c r="B128" s="89" t="s">
        <v>378</v>
      </c>
      <c r="C128" s="159">
        <f>+C129+C130+C131+C132</f>
        <v>0</v>
      </c>
    </row>
    <row r="129" spans="1:3" ht="12" customHeight="1">
      <c r="A129" s="14" t="s">
        <v>88</v>
      </c>
      <c r="B129" s="8" t="s">
        <v>331</v>
      </c>
      <c r="C129" s="147"/>
    </row>
    <row r="130" spans="1:3" ht="12" customHeight="1">
      <c r="A130" s="14" t="s">
        <v>89</v>
      </c>
      <c r="B130" s="8" t="s">
        <v>332</v>
      </c>
      <c r="C130" s="147"/>
    </row>
    <row r="131" spans="1:3" ht="12" customHeight="1">
      <c r="A131" s="14" t="s">
        <v>234</v>
      </c>
      <c r="B131" s="8" t="s">
        <v>333</v>
      </c>
      <c r="C131" s="147"/>
    </row>
    <row r="132" spans="1:3" ht="12" customHeight="1" thickBot="1">
      <c r="A132" s="12" t="s">
        <v>235</v>
      </c>
      <c r="B132" s="6" t="s">
        <v>334</v>
      </c>
      <c r="C132" s="147"/>
    </row>
    <row r="133" spans="1:3" ht="12" customHeight="1" thickBot="1">
      <c r="A133" s="19" t="s">
        <v>20</v>
      </c>
      <c r="B133" s="89" t="s">
        <v>335</v>
      </c>
      <c r="C133" s="164">
        <f>+C134+C135+C136+C137</f>
        <v>0</v>
      </c>
    </row>
    <row r="134" spans="1:3" ht="12" customHeight="1">
      <c r="A134" s="14" t="s">
        <v>90</v>
      </c>
      <c r="B134" s="8" t="s">
        <v>336</v>
      </c>
      <c r="C134" s="147"/>
    </row>
    <row r="135" spans="1:3" ht="12" customHeight="1">
      <c r="A135" s="14" t="s">
        <v>91</v>
      </c>
      <c r="B135" s="8" t="s">
        <v>346</v>
      </c>
      <c r="C135" s="147"/>
    </row>
    <row r="136" spans="1:3" ht="12" customHeight="1">
      <c r="A136" s="14" t="s">
        <v>247</v>
      </c>
      <c r="B136" s="8" t="s">
        <v>337</v>
      </c>
      <c r="C136" s="147"/>
    </row>
    <row r="137" spans="1:3" ht="12" customHeight="1" thickBot="1">
      <c r="A137" s="12" t="s">
        <v>248</v>
      </c>
      <c r="B137" s="6" t="s">
        <v>338</v>
      </c>
      <c r="C137" s="147"/>
    </row>
    <row r="138" spans="1:3" ht="12" customHeight="1" thickBot="1">
      <c r="A138" s="19" t="s">
        <v>21</v>
      </c>
      <c r="B138" s="89" t="s">
        <v>339</v>
      </c>
      <c r="C138" s="167">
        <f>+C139+C140+C141+C142</f>
        <v>0</v>
      </c>
    </row>
    <row r="139" spans="1:3" ht="12" customHeight="1">
      <c r="A139" s="14" t="s">
        <v>138</v>
      </c>
      <c r="B139" s="8" t="s">
        <v>340</v>
      </c>
      <c r="C139" s="147"/>
    </row>
    <row r="140" spans="1:3" ht="12" customHeight="1">
      <c r="A140" s="14" t="s">
        <v>139</v>
      </c>
      <c r="B140" s="8" t="s">
        <v>341</v>
      </c>
      <c r="C140" s="147"/>
    </row>
    <row r="141" spans="1:3" ht="12" customHeight="1">
      <c r="A141" s="14" t="s">
        <v>166</v>
      </c>
      <c r="B141" s="8" t="s">
        <v>342</v>
      </c>
      <c r="C141" s="147"/>
    </row>
    <row r="142" spans="1:9" ht="15" customHeight="1" thickBot="1">
      <c r="A142" s="14" t="s">
        <v>250</v>
      </c>
      <c r="B142" s="8" t="s">
        <v>343</v>
      </c>
      <c r="C142" s="147"/>
      <c r="F142" s="267"/>
      <c r="G142" s="268"/>
      <c r="H142" s="268"/>
      <c r="I142" s="268"/>
    </row>
    <row r="143" spans="1:3" s="253" customFormat="1" ht="12.75" customHeight="1" thickBot="1">
      <c r="A143" s="19" t="s">
        <v>22</v>
      </c>
      <c r="B143" s="89" t="s">
        <v>344</v>
      </c>
      <c r="C143" s="266">
        <f>+C124+C128+C133+C138</f>
        <v>355421</v>
      </c>
    </row>
    <row r="144" spans="1:3" ht="13.5" customHeight="1" thickBot="1">
      <c r="A144" s="157" t="s">
        <v>23</v>
      </c>
      <c r="B144" s="234" t="s">
        <v>345</v>
      </c>
      <c r="C144" s="266">
        <f>+C123+C143</f>
        <v>3272134</v>
      </c>
    </row>
    <row r="146" spans="1:3" ht="15" customHeight="1">
      <c r="A146" s="602" t="s">
        <v>347</v>
      </c>
      <c r="B146" s="602"/>
      <c r="C146" s="602"/>
    </row>
    <row r="147" spans="1:4" ht="13.5" customHeight="1" thickBot="1">
      <c r="A147" s="600" t="s">
        <v>121</v>
      </c>
      <c r="B147" s="600"/>
      <c r="C147" s="168" t="s">
        <v>165</v>
      </c>
      <c r="D147" s="269"/>
    </row>
    <row r="148" spans="1:3" ht="27.75" customHeight="1" thickBot="1">
      <c r="A148" s="19">
        <v>1</v>
      </c>
      <c r="B148" s="25" t="s">
        <v>348</v>
      </c>
      <c r="C148" s="159">
        <f>+C60-C123</f>
        <v>9383</v>
      </c>
    </row>
    <row r="149" spans="1:3" ht="21.75" thickBot="1">
      <c r="A149" s="19" t="s">
        <v>15</v>
      </c>
      <c r="B149" s="25" t="s">
        <v>349</v>
      </c>
      <c r="C149" s="159">
        <f>+C83-C143</f>
        <v>-9383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40/2014.(XII.16.)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K148"/>
  <sheetViews>
    <sheetView zoomScaleSheetLayoutView="85" workbookViewId="0" topLeftCell="A1">
      <selection activeCell="E40" sqref="E40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60</v>
      </c>
      <c r="B2" s="216" t="s">
        <v>558</v>
      </c>
      <c r="C2" s="218" t="s">
        <v>47</v>
      </c>
    </row>
    <row r="3" spans="1:3" s="58" customFormat="1" ht="16.5" thickBot="1">
      <c r="A3" s="123" t="s">
        <v>156</v>
      </c>
      <c r="B3" s="217" t="s">
        <v>385</v>
      </c>
      <c r="C3" s="219">
        <v>1</v>
      </c>
    </row>
    <row r="4" spans="1:3" s="59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220" t="s">
        <v>50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51</v>
      </c>
      <c r="C7" s="221"/>
    </row>
    <row r="8" spans="1:3" s="52" customFormat="1" ht="12" customHeight="1" thickBot="1">
      <c r="A8" s="27" t="s">
        <v>14</v>
      </c>
      <c r="B8" s="20" t="s">
        <v>190</v>
      </c>
      <c r="C8" s="159">
        <f>+C9+C10+C11+C12+C13+C14</f>
        <v>1066038</v>
      </c>
    </row>
    <row r="9" spans="1:3" s="60" customFormat="1" ht="12" customHeight="1">
      <c r="A9" s="272" t="s">
        <v>92</v>
      </c>
      <c r="B9" s="254" t="s">
        <v>191</v>
      </c>
      <c r="C9" s="161">
        <v>253915</v>
      </c>
    </row>
    <row r="10" spans="1:3" s="61" customFormat="1" ht="12" customHeight="1">
      <c r="A10" s="273" t="s">
        <v>93</v>
      </c>
      <c r="B10" s="255" t="s">
        <v>192</v>
      </c>
      <c r="C10" s="163">
        <v>190125</v>
      </c>
    </row>
    <row r="11" spans="1:3" s="61" customFormat="1" ht="12" customHeight="1">
      <c r="A11" s="273" t="s">
        <v>94</v>
      </c>
      <c r="B11" s="255" t="s">
        <v>193</v>
      </c>
      <c r="C11" s="163">
        <v>527845</v>
      </c>
    </row>
    <row r="12" spans="1:3" s="61" customFormat="1" ht="12" customHeight="1">
      <c r="A12" s="273" t="s">
        <v>95</v>
      </c>
      <c r="B12" s="255" t="s">
        <v>194</v>
      </c>
      <c r="C12" s="163">
        <v>23953</v>
      </c>
    </row>
    <row r="13" spans="1:3" s="61" customFormat="1" ht="12" customHeight="1">
      <c r="A13" s="273" t="s">
        <v>116</v>
      </c>
      <c r="B13" s="255" t="s">
        <v>195</v>
      </c>
      <c r="C13" s="587">
        <v>22784</v>
      </c>
    </row>
    <row r="14" spans="1:3" s="60" customFormat="1" ht="12" customHeight="1" thickBot="1">
      <c r="A14" s="274" t="s">
        <v>96</v>
      </c>
      <c r="B14" s="256" t="s">
        <v>196</v>
      </c>
      <c r="C14" s="588">
        <v>47416</v>
      </c>
    </row>
    <row r="15" spans="1:3" s="60" customFormat="1" ht="12" customHeight="1" thickBot="1">
      <c r="A15" s="27" t="s">
        <v>15</v>
      </c>
      <c r="B15" s="154" t="s">
        <v>197</v>
      </c>
      <c r="C15" s="159">
        <f>+C16+C17+C18+C19+C20</f>
        <v>406159</v>
      </c>
    </row>
    <row r="16" spans="1:3" s="60" customFormat="1" ht="12" customHeight="1">
      <c r="A16" s="272" t="s">
        <v>98</v>
      </c>
      <c r="B16" s="254" t="s">
        <v>198</v>
      </c>
      <c r="C16" s="161"/>
    </row>
    <row r="17" spans="1:3" s="60" customFormat="1" ht="12" customHeight="1">
      <c r="A17" s="273" t="s">
        <v>99</v>
      </c>
      <c r="B17" s="255" t="s">
        <v>199</v>
      </c>
      <c r="C17" s="160"/>
    </row>
    <row r="18" spans="1:3" s="60" customFormat="1" ht="12" customHeight="1">
      <c r="A18" s="273" t="s">
        <v>100</v>
      </c>
      <c r="B18" s="255" t="s">
        <v>414</v>
      </c>
      <c r="C18" s="487"/>
    </row>
    <row r="19" spans="1:3" s="60" customFormat="1" ht="12" customHeight="1">
      <c r="A19" s="273" t="s">
        <v>101</v>
      </c>
      <c r="B19" s="255" t="s">
        <v>415</v>
      </c>
      <c r="C19" s="160"/>
    </row>
    <row r="20" spans="1:3" s="60" customFormat="1" ht="12" customHeight="1">
      <c r="A20" s="273" t="s">
        <v>102</v>
      </c>
      <c r="B20" s="255" t="s">
        <v>200</v>
      </c>
      <c r="C20" s="487">
        <v>406159</v>
      </c>
    </row>
    <row r="21" spans="1:3" s="61" customFormat="1" ht="12" customHeight="1" thickBot="1">
      <c r="A21" s="274" t="s">
        <v>111</v>
      </c>
      <c r="B21" s="256" t="s">
        <v>201</v>
      </c>
      <c r="C21" s="162"/>
    </row>
    <row r="22" spans="1:3" s="61" customFormat="1" ht="12" customHeight="1" thickBot="1">
      <c r="A22" s="27" t="s">
        <v>16</v>
      </c>
      <c r="B22" s="20" t="s">
        <v>202</v>
      </c>
      <c r="C22" s="159">
        <f>+C23+C24+C25+C26+C27</f>
        <v>275005</v>
      </c>
    </row>
    <row r="23" spans="1:3" s="61" customFormat="1" ht="12" customHeight="1">
      <c r="A23" s="272" t="s">
        <v>81</v>
      </c>
      <c r="B23" s="254" t="s">
        <v>203</v>
      </c>
      <c r="C23" s="298">
        <v>266328</v>
      </c>
    </row>
    <row r="24" spans="1:3" s="60" customFormat="1" ht="12" customHeight="1">
      <c r="A24" s="273" t="s">
        <v>82</v>
      </c>
      <c r="B24" s="255" t="s">
        <v>204</v>
      </c>
      <c r="C24" s="160"/>
    </row>
    <row r="25" spans="1:3" s="61" customFormat="1" ht="12" customHeight="1">
      <c r="A25" s="273" t="s">
        <v>83</v>
      </c>
      <c r="B25" s="255" t="s">
        <v>416</v>
      </c>
      <c r="C25" s="160"/>
    </row>
    <row r="26" spans="1:3" s="61" customFormat="1" ht="12" customHeight="1">
      <c r="A26" s="273" t="s">
        <v>84</v>
      </c>
      <c r="B26" s="255" t="s">
        <v>417</v>
      </c>
      <c r="C26" s="160"/>
    </row>
    <row r="27" spans="1:3" s="61" customFormat="1" ht="12" customHeight="1">
      <c r="A27" s="273" t="s">
        <v>128</v>
      </c>
      <c r="B27" s="255" t="s">
        <v>205</v>
      </c>
      <c r="C27" s="163">
        <v>8677</v>
      </c>
    </row>
    <row r="28" spans="1:3" s="61" customFormat="1" ht="12" customHeight="1" thickBot="1">
      <c r="A28" s="274" t="s">
        <v>129</v>
      </c>
      <c r="B28" s="256" t="s">
        <v>206</v>
      </c>
      <c r="C28" s="162"/>
    </row>
    <row r="29" spans="1:3" s="61" customFormat="1" ht="12" customHeight="1" thickBot="1">
      <c r="A29" s="27" t="s">
        <v>130</v>
      </c>
      <c r="B29" s="20" t="s">
        <v>207</v>
      </c>
      <c r="C29" s="164">
        <f>+C30+C33+C34+C35</f>
        <v>331983</v>
      </c>
    </row>
    <row r="30" spans="1:3" s="61" customFormat="1" ht="12" customHeight="1">
      <c r="A30" s="272" t="s">
        <v>208</v>
      </c>
      <c r="B30" s="254" t="s">
        <v>214</v>
      </c>
      <c r="C30" s="249">
        <f>+C31+C32</f>
        <v>293376</v>
      </c>
    </row>
    <row r="31" spans="1:3" s="61" customFormat="1" ht="12" customHeight="1">
      <c r="A31" s="273" t="s">
        <v>209</v>
      </c>
      <c r="B31" s="255" t="s">
        <v>215</v>
      </c>
      <c r="C31" s="487">
        <v>111000</v>
      </c>
    </row>
    <row r="32" spans="1:3" s="61" customFormat="1" ht="12" customHeight="1">
      <c r="A32" s="273" t="s">
        <v>210</v>
      </c>
      <c r="B32" s="255" t="s">
        <v>216</v>
      </c>
      <c r="C32" s="487">
        <v>182376</v>
      </c>
    </row>
    <row r="33" spans="1:3" s="61" customFormat="1" ht="12" customHeight="1">
      <c r="A33" s="273" t="s">
        <v>211</v>
      </c>
      <c r="B33" s="255" t="s">
        <v>217</v>
      </c>
      <c r="C33" s="160">
        <v>25507</v>
      </c>
    </row>
    <row r="34" spans="1:3" s="61" customFormat="1" ht="12" customHeight="1">
      <c r="A34" s="273" t="s">
        <v>212</v>
      </c>
      <c r="B34" s="255" t="s">
        <v>218</v>
      </c>
      <c r="C34" s="487">
        <v>6600</v>
      </c>
    </row>
    <row r="35" spans="1:3" s="61" customFormat="1" ht="12" customHeight="1" thickBot="1">
      <c r="A35" s="274" t="s">
        <v>213</v>
      </c>
      <c r="B35" s="256" t="s">
        <v>219</v>
      </c>
      <c r="C35" s="162">
        <v>6500</v>
      </c>
    </row>
    <row r="36" spans="1:3" s="61" customFormat="1" ht="12" customHeight="1" thickBot="1">
      <c r="A36" s="27" t="s">
        <v>18</v>
      </c>
      <c r="B36" s="20" t="s">
        <v>220</v>
      </c>
      <c r="C36" s="159">
        <f>SUM(C37:C46)</f>
        <v>33129</v>
      </c>
    </row>
    <row r="37" spans="1:3" s="61" customFormat="1" ht="12" customHeight="1">
      <c r="A37" s="272" t="s">
        <v>85</v>
      </c>
      <c r="B37" s="254" t="s">
        <v>223</v>
      </c>
      <c r="C37" s="298">
        <v>360</v>
      </c>
    </row>
    <row r="38" spans="1:3" s="61" customFormat="1" ht="12" customHeight="1">
      <c r="A38" s="273" t="s">
        <v>86</v>
      </c>
      <c r="B38" s="255" t="s">
        <v>224</v>
      </c>
      <c r="C38" s="163"/>
    </row>
    <row r="39" spans="1:3" s="61" customFormat="1" ht="12" customHeight="1">
      <c r="A39" s="273" t="s">
        <v>87</v>
      </c>
      <c r="B39" s="255" t="s">
        <v>225</v>
      </c>
      <c r="C39" s="163">
        <v>5359</v>
      </c>
    </row>
    <row r="40" spans="1:3" s="61" customFormat="1" ht="12" customHeight="1">
      <c r="A40" s="273" t="s">
        <v>132</v>
      </c>
      <c r="B40" s="255" t="s">
        <v>226</v>
      </c>
      <c r="C40" s="487">
        <v>20794</v>
      </c>
    </row>
    <row r="41" spans="1:3" s="61" customFormat="1" ht="12" customHeight="1">
      <c r="A41" s="273" t="s">
        <v>133</v>
      </c>
      <c r="B41" s="255" t="s">
        <v>227</v>
      </c>
      <c r="C41" s="163"/>
    </row>
    <row r="42" spans="1:3" s="61" customFormat="1" ht="12" customHeight="1">
      <c r="A42" s="273" t="s">
        <v>134</v>
      </c>
      <c r="B42" s="255" t="s">
        <v>228</v>
      </c>
      <c r="C42" s="163">
        <v>4916</v>
      </c>
    </row>
    <row r="43" spans="1:3" s="61" customFormat="1" ht="12" customHeight="1">
      <c r="A43" s="273" t="s">
        <v>135</v>
      </c>
      <c r="B43" s="255" t="s">
        <v>229</v>
      </c>
      <c r="C43" s="163"/>
    </row>
    <row r="44" spans="1:3" s="61" customFormat="1" ht="12" customHeight="1">
      <c r="A44" s="273" t="s">
        <v>136</v>
      </c>
      <c r="B44" s="255" t="s">
        <v>230</v>
      </c>
      <c r="C44" s="163">
        <v>600</v>
      </c>
    </row>
    <row r="45" spans="1:3" s="61" customFormat="1" ht="12" customHeight="1">
      <c r="A45" s="273" t="s">
        <v>221</v>
      </c>
      <c r="B45" s="255" t="s">
        <v>231</v>
      </c>
      <c r="C45" s="163"/>
    </row>
    <row r="46" spans="1:3" s="61" customFormat="1" ht="12" customHeight="1" thickBot="1">
      <c r="A46" s="274" t="s">
        <v>222</v>
      </c>
      <c r="B46" s="256" t="s">
        <v>232</v>
      </c>
      <c r="C46" s="243">
        <v>1100</v>
      </c>
    </row>
    <row r="47" spans="1:3" s="61" customFormat="1" ht="12" customHeight="1" thickBot="1">
      <c r="A47" s="27" t="s">
        <v>19</v>
      </c>
      <c r="B47" s="20" t="s">
        <v>233</v>
      </c>
      <c r="C47" s="159">
        <f>SUM(C48:C52)</f>
        <v>25258</v>
      </c>
    </row>
    <row r="48" spans="1:3" s="61" customFormat="1" ht="12" customHeight="1">
      <c r="A48" s="272" t="s">
        <v>88</v>
      </c>
      <c r="B48" s="254" t="s">
        <v>237</v>
      </c>
      <c r="C48" s="298"/>
    </row>
    <row r="49" spans="1:3" s="61" customFormat="1" ht="12" customHeight="1">
      <c r="A49" s="273" t="s">
        <v>89</v>
      </c>
      <c r="B49" s="255" t="s">
        <v>238</v>
      </c>
      <c r="C49" s="163">
        <v>24558</v>
      </c>
    </row>
    <row r="50" spans="1:3" s="61" customFormat="1" ht="12" customHeight="1">
      <c r="A50" s="273" t="s">
        <v>234</v>
      </c>
      <c r="B50" s="255" t="s">
        <v>239</v>
      </c>
      <c r="C50" s="163">
        <v>700</v>
      </c>
    </row>
    <row r="51" spans="1:3" s="61" customFormat="1" ht="12" customHeight="1">
      <c r="A51" s="273" t="s">
        <v>235</v>
      </c>
      <c r="B51" s="255" t="s">
        <v>240</v>
      </c>
      <c r="C51" s="163"/>
    </row>
    <row r="52" spans="1:3" s="61" customFormat="1" ht="12" customHeight="1" thickBot="1">
      <c r="A52" s="274" t="s">
        <v>236</v>
      </c>
      <c r="B52" s="256" t="s">
        <v>241</v>
      </c>
      <c r="C52" s="243"/>
    </row>
    <row r="53" spans="1:3" s="61" customFormat="1" ht="12" customHeight="1" thickBot="1">
      <c r="A53" s="27" t="s">
        <v>137</v>
      </c>
      <c r="B53" s="20" t="s">
        <v>242</v>
      </c>
      <c r="C53" s="159">
        <f>SUM(C54:C56)</f>
        <v>97261</v>
      </c>
    </row>
    <row r="54" spans="1:3" s="61" customFormat="1" ht="12" customHeight="1">
      <c r="A54" s="272" t="s">
        <v>90</v>
      </c>
      <c r="B54" s="254" t="s">
        <v>243</v>
      </c>
      <c r="C54" s="161"/>
    </row>
    <row r="55" spans="1:3" s="61" customFormat="1" ht="12" customHeight="1">
      <c r="A55" s="273" t="s">
        <v>91</v>
      </c>
      <c r="B55" s="255" t="s">
        <v>418</v>
      </c>
      <c r="C55" s="163">
        <v>20000</v>
      </c>
    </row>
    <row r="56" spans="1:3" s="61" customFormat="1" ht="12" customHeight="1">
      <c r="A56" s="273" t="s">
        <v>247</v>
      </c>
      <c r="B56" s="255" t="s">
        <v>245</v>
      </c>
      <c r="C56" s="163">
        <v>77261</v>
      </c>
    </row>
    <row r="57" spans="1:3" s="61" customFormat="1" ht="12" customHeight="1" thickBot="1">
      <c r="A57" s="274" t="s">
        <v>248</v>
      </c>
      <c r="B57" s="256" t="s">
        <v>246</v>
      </c>
      <c r="C57" s="243">
        <v>48384</v>
      </c>
    </row>
    <row r="58" spans="1:3" s="61" customFormat="1" ht="12" customHeight="1" thickBot="1">
      <c r="A58" s="27" t="s">
        <v>21</v>
      </c>
      <c r="B58" s="154" t="s">
        <v>249</v>
      </c>
      <c r="C58" s="159">
        <f>SUM(C59:C61)</f>
        <v>170269</v>
      </c>
    </row>
    <row r="59" spans="1:3" s="61" customFormat="1" ht="12" customHeight="1">
      <c r="A59" s="272" t="s">
        <v>138</v>
      </c>
      <c r="B59" s="254" t="s">
        <v>251</v>
      </c>
      <c r="C59" s="163"/>
    </row>
    <row r="60" spans="1:3" s="61" customFormat="1" ht="12" customHeight="1">
      <c r="A60" s="273" t="s">
        <v>139</v>
      </c>
      <c r="B60" s="255" t="s">
        <v>419</v>
      </c>
      <c r="C60" s="163">
        <v>188</v>
      </c>
    </row>
    <row r="61" spans="1:3" s="61" customFormat="1" ht="12" customHeight="1">
      <c r="A61" s="273" t="s">
        <v>166</v>
      </c>
      <c r="B61" s="255" t="s">
        <v>252</v>
      </c>
      <c r="C61" s="163">
        <v>170081</v>
      </c>
    </row>
    <row r="62" spans="1:3" s="61" customFormat="1" ht="12" customHeight="1" thickBot="1">
      <c r="A62" s="274" t="s">
        <v>250</v>
      </c>
      <c r="B62" s="256" t="s">
        <v>253</v>
      </c>
      <c r="C62" s="163">
        <v>168800</v>
      </c>
    </row>
    <row r="63" spans="1:3" s="61" customFormat="1" ht="12" customHeight="1" thickBot="1">
      <c r="A63" s="27" t="s">
        <v>22</v>
      </c>
      <c r="B63" s="20" t="s">
        <v>254</v>
      </c>
      <c r="C63" s="164">
        <f>+C8+C15+C22+C29+C36+C47+C53+C58</f>
        <v>2405102</v>
      </c>
    </row>
    <row r="64" spans="1:3" s="61" customFormat="1" ht="12" customHeight="1" thickBot="1">
      <c r="A64" s="275" t="s">
        <v>379</v>
      </c>
      <c r="B64" s="154" t="s">
        <v>256</v>
      </c>
      <c r="C64" s="159">
        <f>SUM(C65:C67)</f>
        <v>83746</v>
      </c>
    </row>
    <row r="65" spans="1:3" s="61" customFormat="1" ht="12" customHeight="1">
      <c r="A65" s="272" t="s">
        <v>289</v>
      </c>
      <c r="B65" s="254" t="s">
        <v>257</v>
      </c>
      <c r="C65" s="163">
        <v>8746</v>
      </c>
    </row>
    <row r="66" spans="1:3" s="61" customFormat="1" ht="12" customHeight="1">
      <c r="A66" s="273" t="s">
        <v>298</v>
      </c>
      <c r="B66" s="255" t="s">
        <v>258</v>
      </c>
      <c r="C66" s="163">
        <v>75000</v>
      </c>
    </row>
    <row r="67" spans="1:3" s="61" customFormat="1" ht="12" customHeight="1" thickBot="1">
      <c r="A67" s="274" t="s">
        <v>299</v>
      </c>
      <c r="B67" s="258" t="s">
        <v>259</v>
      </c>
      <c r="C67" s="163">
        <v>0</v>
      </c>
    </row>
    <row r="68" spans="1:3" s="61" customFormat="1" ht="12" customHeight="1" thickBot="1">
      <c r="A68" s="275" t="s">
        <v>260</v>
      </c>
      <c r="B68" s="154" t="s">
        <v>261</v>
      </c>
      <c r="C68" s="159">
        <f>SUM(C69:C72)</f>
        <v>0</v>
      </c>
    </row>
    <row r="69" spans="1:3" s="61" customFormat="1" ht="12" customHeight="1">
      <c r="A69" s="272" t="s">
        <v>117</v>
      </c>
      <c r="B69" s="254" t="s">
        <v>262</v>
      </c>
      <c r="C69" s="163"/>
    </row>
    <row r="70" spans="1:3" s="61" customFormat="1" ht="12" customHeight="1">
      <c r="A70" s="273" t="s">
        <v>118</v>
      </c>
      <c r="B70" s="255" t="s">
        <v>263</v>
      </c>
      <c r="C70" s="163"/>
    </row>
    <row r="71" spans="1:3" s="61" customFormat="1" ht="12" customHeight="1">
      <c r="A71" s="273" t="s">
        <v>290</v>
      </c>
      <c r="B71" s="255" t="s">
        <v>264</v>
      </c>
      <c r="C71" s="163"/>
    </row>
    <row r="72" spans="1:3" s="61" customFormat="1" ht="12" customHeight="1" thickBot="1">
      <c r="A72" s="274" t="s">
        <v>291</v>
      </c>
      <c r="B72" s="256" t="s">
        <v>265</v>
      </c>
      <c r="C72" s="163"/>
    </row>
    <row r="73" spans="1:3" s="61" customFormat="1" ht="12" customHeight="1" thickBot="1">
      <c r="A73" s="275" t="s">
        <v>266</v>
      </c>
      <c r="B73" s="154" t="s">
        <v>267</v>
      </c>
      <c r="C73" s="159">
        <f>SUM(C74:C75)</f>
        <v>228784</v>
      </c>
    </row>
    <row r="74" spans="1:3" s="61" customFormat="1" ht="12" customHeight="1">
      <c r="A74" s="272" t="s">
        <v>292</v>
      </c>
      <c r="B74" s="254" t="s">
        <v>268</v>
      </c>
      <c r="C74" s="163">
        <v>228784</v>
      </c>
    </row>
    <row r="75" spans="1:3" s="61" customFormat="1" ht="12" customHeight="1" thickBot="1">
      <c r="A75" s="274" t="s">
        <v>293</v>
      </c>
      <c r="B75" s="256" t="s">
        <v>269</v>
      </c>
      <c r="C75" s="163"/>
    </row>
    <row r="76" spans="1:3" s="60" customFormat="1" ht="12" customHeight="1" thickBot="1">
      <c r="A76" s="275" t="s">
        <v>270</v>
      </c>
      <c r="B76" s="154" t="s">
        <v>271</v>
      </c>
      <c r="C76" s="159">
        <f>SUM(C77:C79)</f>
        <v>0</v>
      </c>
    </row>
    <row r="77" spans="1:3" s="61" customFormat="1" ht="12" customHeight="1">
      <c r="A77" s="272" t="s">
        <v>294</v>
      </c>
      <c r="B77" s="254" t="s">
        <v>272</v>
      </c>
      <c r="C77" s="163"/>
    </row>
    <row r="78" spans="1:3" s="61" customFormat="1" ht="12" customHeight="1">
      <c r="A78" s="273" t="s">
        <v>295</v>
      </c>
      <c r="B78" s="255" t="s">
        <v>273</v>
      </c>
      <c r="C78" s="163"/>
    </row>
    <row r="79" spans="1:3" s="61" customFormat="1" ht="12" customHeight="1" thickBot="1">
      <c r="A79" s="274" t="s">
        <v>296</v>
      </c>
      <c r="B79" s="256" t="s">
        <v>274</v>
      </c>
      <c r="C79" s="163"/>
    </row>
    <row r="80" spans="1:3" s="61" customFormat="1" ht="12" customHeight="1" thickBot="1">
      <c r="A80" s="275" t="s">
        <v>275</v>
      </c>
      <c r="B80" s="154" t="s">
        <v>297</v>
      </c>
      <c r="C80" s="159">
        <f>SUM(C81:C84)</f>
        <v>0</v>
      </c>
    </row>
    <row r="81" spans="1:3" s="61" customFormat="1" ht="12" customHeight="1">
      <c r="A81" s="276" t="s">
        <v>276</v>
      </c>
      <c r="B81" s="254" t="s">
        <v>277</v>
      </c>
      <c r="C81" s="163"/>
    </row>
    <row r="82" spans="1:3" s="61" customFormat="1" ht="12" customHeight="1">
      <c r="A82" s="277" t="s">
        <v>278</v>
      </c>
      <c r="B82" s="255" t="s">
        <v>279</v>
      </c>
      <c r="C82" s="163"/>
    </row>
    <row r="83" spans="1:3" s="61" customFormat="1" ht="12" customHeight="1">
      <c r="A83" s="277" t="s">
        <v>280</v>
      </c>
      <c r="B83" s="255" t="s">
        <v>281</v>
      </c>
      <c r="C83" s="163"/>
    </row>
    <row r="84" spans="1:3" s="60" customFormat="1" ht="12" customHeight="1" thickBot="1">
      <c r="A84" s="278" t="s">
        <v>282</v>
      </c>
      <c r="B84" s="256" t="s">
        <v>283</v>
      </c>
      <c r="C84" s="163"/>
    </row>
    <row r="85" spans="1:3" s="60" customFormat="1" ht="12" customHeight="1" thickBot="1">
      <c r="A85" s="275" t="s">
        <v>284</v>
      </c>
      <c r="B85" s="154" t="s">
        <v>285</v>
      </c>
      <c r="C85" s="299"/>
    </row>
    <row r="86" spans="1:3" s="60" customFormat="1" ht="12" customHeight="1" thickBot="1">
      <c r="A86" s="275" t="s">
        <v>286</v>
      </c>
      <c r="B86" s="262" t="s">
        <v>287</v>
      </c>
      <c r="C86" s="164">
        <f>+C64+C68+C73+C76+C80+C85</f>
        <v>312530</v>
      </c>
    </row>
    <row r="87" spans="1:3" s="60" customFormat="1" ht="12" customHeight="1" thickBot="1">
      <c r="A87" s="279" t="s">
        <v>300</v>
      </c>
      <c r="B87" s="264" t="s">
        <v>407</v>
      </c>
      <c r="C87" s="164">
        <f>+C63+C86</f>
        <v>2717632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53</v>
      </c>
      <c r="C90" s="228"/>
    </row>
    <row r="91" spans="1:3" s="62" customFormat="1" ht="12" customHeight="1" thickBot="1">
      <c r="A91" s="246" t="s">
        <v>14</v>
      </c>
      <c r="B91" s="26" t="s">
        <v>303</v>
      </c>
      <c r="C91" s="158">
        <f>SUM(C92:C96)</f>
        <v>739799</v>
      </c>
    </row>
    <row r="92" spans="1:3" ht="12" customHeight="1">
      <c r="A92" s="281" t="s">
        <v>92</v>
      </c>
      <c r="B92" s="9" t="s">
        <v>44</v>
      </c>
      <c r="C92" s="489">
        <v>257175</v>
      </c>
    </row>
    <row r="93" spans="1:3" ht="12" customHeight="1">
      <c r="A93" s="273" t="s">
        <v>93</v>
      </c>
      <c r="B93" s="7" t="s">
        <v>140</v>
      </c>
      <c r="C93" s="487">
        <v>38448</v>
      </c>
    </row>
    <row r="94" spans="1:3" ht="12" customHeight="1">
      <c r="A94" s="273" t="s">
        <v>94</v>
      </c>
      <c r="B94" s="7" t="s">
        <v>115</v>
      </c>
      <c r="C94" s="488">
        <v>234255</v>
      </c>
    </row>
    <row r="95" spans="1:3" ht="12" customHeight="1">
      <c r="A95" s="273" t="s">
        <v>95</v>
      </c>
      <c r="B95" s="10" t="s">
        <v>141</v>
      </c>
      <c r="C95" s="243">
        <v>13500</v>
      </c>
    </row>
    <row r="96" spans="1:3" ht="12" customHeight="1">
      <c r="A96" s="273" t="s">
        <v>106</v>
      </c>
      <c r="B96" s="18" t="s">
        <v>142</v>
      </c>
      <c r="C96" s="488">
        <v>196421</v>
      </c>
    </row>
    <row r="97" spans="1:3" ht="12" customHeight="1">
      <c r="A97" s="273" t="s">
        <v>96</v>
      </c>
      <c r="B97" s="7" t="s">
        <v>304</v>
      </c>
      <c r="C97" s="243">
        <v>10965</v>
      </c>
    </row>
    <row r="98" spans="1:3" ht="12" customHeight="1">
      <c r="A98" s="273" t="s">
        <v>97</v>
      </c>
      <c r="B98" s="93" t="s">
        <v>305</v>
      </c>
      <c r="C98" s="162"/>
    </row>
    <row r="99" spans="1:3" ht="12" customHeight="1">
      <c r="A99" s="273" t="s">
        <v>107</v>
      </c>
      <c r="B99" s="94" t="s">
        <v>306</v>
      </c>
      <c r="C99" s="162"/>
    </row>
    <row r="100" spans="1:3" ht="12" customHeight="1">
      <c r="A100" s="273" t="s">
        <v>108</v>
      </c>
      <c r="B100" s="94" t="s">
        <v>307</v>
      </c>
      <c r="C100" s="162"/>
    </row>
    <row r="101" spans="1:3" ht="12" customHeight="1">
      <c r="A101" s="273" t="s">
        <v>109</v>
      </c>
      <c r="B101" s="93" t="s">
        <v>308</v>
      </c>
      <c r="C101" s="488">
        <v>126326</v>
      </c>
    </row>
    <row r="102" spans="1:3" ht="12" customHeight="1">
      <c r="A102" s="273" t="s">
        <v>110</v>
      </c>
      <c r="B102" s="93" t="s">
        <v>309</v>
      </c>
      <c r="C102" s="162"/>
    </row>
    <row r="103" spans="1:3" ht="12" customHeight="1">
      <c r="A103" s="273" t="s">
        <v>112</v>
      </c>
      <c r="B103" s="94" t="s">
        <v>310</v>
      </c>
      <c r="C103" s="243">
        <v>21566</v>
      </c>
    </row>
    <row r="104" spans="1:3" ht="12" customHeight="1">
      <c r="A104" s="282" t="s">
        <v>143</v>
      </c>
      <c r="B104" s="95" t="s">
        <v>311</v>
      </c>
      <c r="C104" s="243"/>
    </row>
    <row r="105" spans="1:3" ht="12" customHeight="1">
      <c r="A105" s="273" t="s">
        <v>301</v>
      </c>
      <c r="B105" s="95" t="s">
        <v>312</v>
      </c>
      <c r="C105" s="243"/>
    </row>
    <row r="106" spans="1:3" ht="12" customHeight="1" thickBot="1">
      <c r="A106" s="283" t="s">
        <v>302</v>
      </c>
      <c r="B106" s="96" t="s">
        <v>313</v>
      </c>
      <c r="C106" s="505">
        <v>37564</v>
      </c>
    </row>
    <row r="107" spans="1:3" ht="12" customHeight="1" thickBot="1">
      <c r="A107" s="27" t="s">
        <v>15</v>
      </c>
      <c r="B107" s="25" t="s">
        <v>314</v>
      </c>
      <c r="C107" s="159">
        <f>+C108+C110+C112</f>
        <v>252261</v>
      </c>
    </row>
    <row r="108" spans="1:3" ht="12" customHeight="1">
      <c r="A108" s="272" t="s">
        <v>98</v>
      </c>
      <c r="B108" s="7" t="s">
        <v>164</v>
      </c>
      <c r="C108" s="490">
        <v>204562</v>
      </c>
    </row>
    <row r="109" spans="1:3" ht="12" customHeight="1">
      <c r="A109" s="272" t="s">
        <v>99</v>
      </c>
      <c r="B109" s="11" t="s">
        <v>318</v>
      </c>
      <c r="C109" s="298">
        <v>176694</v>
      </c>
    </row>
    <row r="110" spans="1:3" ht="12" customHeight="1">
      <c r="A110" s="272" t="s">
        <v>100</v>
      </c>
      <c r="B110" s="11" t="s">
        <v>144</v>
      </c>
      <c r="C110" s="487">
        <v>30289</v>
      </c>
    </row>
    <row r="111" spans="1:3" ht="12" customHeight="1">
      <c r="A111" s="272" t="s">
        <v>101</v>
      </c>
      <c r="B111" s="11" t="s">
        <v>319</v>
      </c>
      <c r="C111" s="506"/>
    </row>
    <row r="112" spans="1:3" ht="12" customHeight="1">
      <c r="A112" s="272" t="s">
        <v>102</v>
      </c>
      <c r="B112" s="156" t="s">
        <v>167</v>
      </c>
      <c r="C112" s="506">
        <v>17410</v>
      </c>
    </row>
    <row r="113" spans="1:3" ht="12" customHeight="1">
      <c r="A113" s="272" t="s">
        <v>111</v>
      </c>
      <c r="B113" s="155" t="s">
        <v>420</v>
      </c>
      <c r="C113" s="506"/>
    </row>
    <row r="114" spans="1:3" ht="12" customHeight="1">
      <c r="A114" s="272" t="s">
        <v>113</v>
      </c>
      <c r="B114" s="250" t="s">
        <v>324</v>
      </c>
      <c r="C114" s="506"/>
    </row>
    <row r="115" spans="1:3" ht="12" customHeight="1">
      <c r="A115" s="272" t="s">
        <v>145</v>
      </c>
      <c r="B115" s="94" t="s">
        <v>307</v>
      </c>
      <c r="C115" s="506"/>
    </row>
    <row r="116" spans="1:3" ht="12" customHeight="1">
      <c r="A116" s="272" t="s">
        <v>146</v>
      </c>
      <c r="B116" s="94" t="s">
        <v>323</v>
      </c>
      <c r="C116" s="506">
        <v>572</v>
      </c>
    </row>
    <row r="117" spans="1:3" ht="12" customHeight="1">
      <c r="A117" s="272" t="s">
        <v>147</v>
      </c>
      <c r="B117" s="94" t="s">
        <v>322</v>
      </c>
      <c r="C117" s="506"/>
    </row>
    <row r="118" spans="1:3" ht="12" customHeight="1">
      <c r="A118" s="272" t="s">
        <v>315</v>
      </c>
      <c r="B118" s="94" t="s">
        <v>310</v>
      </c>
      <c r="C118" s="506"/>
    </row>
    <row r="119" spans="1:3" ht="12" customHeight="1">
      <c r="A119" s="272" t="s">
        <v>316</v>
      </c>
      <c r="B119" s="94" t="s">
        <v>321</v>
      </c>
      <c r="C119" s="506"/>
    </row>
    <row r="120" spans="1:3" ht="12" customHeight="1" thickBot="1">
      <c r="A120" s="282" t="s">
        <v>317</v>
      </c>
      <c r="B120" s="94" t="s">
        <v>320</v>
      </c>
      <c r="C120" s="542">
        <v>16238</v>
      </c>
    </row>
    <row r="121" spans="1:3" ht="12" customHeight="1" thickBot="1">
      <c r="A121" s="27" t="s">
        <v>16</v>
      </c>
      <c r="B121" s="89" t="s">
        <v>325</v>
      </c>
      <c r="C121" s="159">
        <f>+C122+C123</f>
        <v>61141</v>
      </c>
    </row>
    <row r="122" spans="1:3" ht="12" customHeight="1">
      <c r="A122" s="272" t="s">
        <v>81</v>
      </c>
      <c r="B122" s="8" t="s">
        <v>55</v>
      </c>
      <c r="C122" s="490">
        <v>18</v>
      </c>
    </row>
    <row r="123" spans="1:3" ht="12" customHeight="1" thickBot="1">
      <c r="A123" s="274" t="s">
        <v>82</v>
      </c>
      <c r="B123" s="11" t="s">
        <v>56</v>
      </c>
      <c r="C123" s="488">
        <v>61123</v>
      </c>
    </row>
    <row r="124" spans="1:3" ht="12" customHeight="1" thickBot="1">
      <c r="A124" s="27" t="s">
        <v>17</v>
      </c>
      <c r="B124" s="89" t="s">
        <v>326</v>
      </c>
      <c r="C124" s="159">
        <f>+C91+C107+C121</f>
        <v>1053201</v>
      </c>
    </row>
    <row r="125" spans="1:3" ht="12" customHeight="1" thickBot="1">
      <c r="A125" s="27" t="s">
        <v>18</v>
      </c>
      <c r="B125" s="89" t="s">
        <v>327</v>
      </c>
      <c r="C125" s="159">
        <f>+C126+C127+C128</f>
        <v>355421</v>
      </c>
    </row>
    <row r="126" spans="1:3" s="62" customFormat="1" ht="12" customHeight="1">
      <c r="A126" s="272" t="s">
        <v>85</v>
      </c>
      <c r="B126" s="8" t="s">
        <v>328</v>
      </c>
      <c r="C126" s="506">
        <v>258540</v>
      </c>
    </row>
    <row r="127" spans="1:3" ht="12" customHeight="1">
      <c r="A127" s="272" t="s">
        <v>86</v>
      </c>
      <c r="B127" s="8" t="s">
        <v>329</v>
      </c>
      <c r="C127" s="506">
        <v>75000</v>
      </c>
    </row>
    <row r="128" spans="1:3" ht="12" customHeight="1" thickBot="1">
      <c r="A128" s="282" t="s">
        <v>87</v>
      </c>
      <c r="B128" s="6" t="s">
        <v>330</v>
      </c>
      <c r="C128" s="506">
        <v>21881</v>
      </c>
    </row>
    <row r="129" spans="1:3" ht="12" customHeight="1" thickBot="1">
      <c r="A129" s="27" t="s">
        <v>19</v>
      </c>
      <c r="B129" s="89" t="s">
        <v>378</v>
      </c>
      <c r="C129" s="159">
        <f>+C130+C131+C132+C133</f>
        <v>0</v>
      </c>
    </row>
    <row r="130" spans="1:3" ht="12" customHeight="1">
      <c r="A130" s="272" t="s">
        <v>88</v>
      </c>
      <c r="B130" s="8" t="s">
        <v>331</v>
      </c>
      <c r="C130" s="147"/>
    </row>
    <row r="131" spans="1:3" ht="12" customHeight="1">
      <c r="A131" s="272" t="s">
        <v>89</v>
      </c>
      <c r="B131" s="8" t="s">
        <v>332</v>
      </c>
      <c r="C131" s="147"/>
    </row>
    <row r="132" spans="1:3" ht="12" customHeight="1">
      <c r="A132" s="272" t="s">
        <v>234</v>
      </c>
      <c r="B132" s="8" t="s">
        <v>333</v>
      </c>
      <c r="C132" s="147"/>
    </row>
    <row r="133" spans="1:3" s="62" customFormat="1" ht="12" customHeight="1" thickBot="1">
      <c r="A133" s="282" t="s">
        <v>235</v>
      </c>
      <c r="B133" s="6" t="s">
        <v>334</v>
      </c>
      <c r="C133" s="147"/>
    </row>
    <row r="134" spans="1:11" ht="12" customHeight="1" thickBot="1">
      <c r="A134" s="27" t="s">
        <v>20</v>
      </c>
      <c r="B134" s="89" t="s">
        <v>335</v>
      </c>
      <c r="C134" s="164">
        <f>+C135+C136+C137+C138</f>
        <v>0</v>
      </c>
      <c r="K134" s="146"/>
    </row>
    <row r="135" spans="1:3" ht="12.75">
      <c r="A135" s="272" t="s">
        <v>90</v>
      </c>
      <c r="B135" s="8" t="s">
        <v>336</v>
      </c>
      <c r="C135" s="147"/>
    </row>
    <row r="136" spans="1:3" ht="12" customHeight="1">
      <c r="A136" s="272" t="s">
        <v>91</v>
      </c>
      <c r="B136" s="8" t="s">
        <v>346</v>
      </c>
      <c r="C136" s="147"/>
    </row>
    <row r="137" spans="1:3" s="62" customFormat="1" ht="12" customHeight="1">
      <c r="A137" s="272" t="s">
        <v>247</v>
      </c>
      <c r="B137" s="8" t="s">
        <v>337</v>
      </c>
      <c r="C137" s="147"/>
    </row>
    <row r="138" spans="1:3" s="62" customFormat="1" ht="12" customHeight="1" thickBot="1">
      <c r="A138" s="282" t="s">
        <v>248</v>
      </c>
      <c r="B138" s="6" t="s">
        <v>338</v>
      </c>
      <c r="C138" s="147"/>
    </row>
    <row r="139" spans="1:3" s="62" customFormat="1" ht="12" customHeight="1" thickBot="1">
      <c r="A139" s="27" t="s">
        <v>21</v>
      </c>
      <c r="B139" s="89" t="s">
        <v>339</v>
      </c>
      <c r="C139" s="167">
        <f>+C140+C141+C142+C143</f>
        <v>0</v>
      </c>
    </row>
    <row r="140" spans="1:3" s="62" customFormat="1" ht="12" customHeight="1">
      <c r="A140" s="272" t="s">
        <v>138</v>
      </c>
      <c r="B140" s="8" t="s">
        <v>340</v>
      </c>
      <c r="C140" s="147"/>
    </row>
    <row r="141" spans="1:3" s="62" customFormat="1" ht="12" customHeight="1">
      <c r="A141" s="272" t="s">
        <v>139</v>
      </c>
      <c r="B141" s="8" t="s">
        <v>341</v>
      </c>
      <c r="C141" s="147"/>
    </row>
    <row r="142" spans="1:3" s="62" customFormat="1" ht="12" customHeight="1">
      <c r="A142" s="272" t="s">
        <v>166</v>
      </c>
      <c r="B142" s="8" t="s">
        <v>342</v>
      </c>
      <c r="C142" s="147"/>
    </row>
    <row r="143" spans="1:3" ht="12.75" customHeight="1" thickBot="1">
      <c r="A143" s="272" t="s">
        <v>250</v>
      </c>
      <c r="B143" s="8" t="s">
        <v>343</v>
      </c>
      <c r="C143" s="147"/>
    </row>
    <row r="144" spans="1:3" ht="12" customHeight="1" thickBot="1">
      <c r="A144" s="27" t="s">
        <v>22</v>
      </c>
      <c r="B144" s="89" t="s">
        <v>344</v>
      </c>
      <c r="C144" s="266">
        <f>+C125+C129+C134+C139</f>
        <v>355421</v>
      </c>
    </row>
    <row r="145" spans="1:3" ht="15" customHeight="1" thickBot="1">
      <c r="A145" s="284" t="s">
        <v>23</v>
      </c>
      <c r="B145" s="234" t="s">
        <v>345</v>
      </c>
      <c r="C145" s="266">
        <f>+C124+C144</f>
        <v>1408622</v>
      </c>
    </row>
    <row r="146" ht="13.5" thickBot="1"/>
    <row r="147" spans="1:3" ht="15" customHeight="1" thickBot="1">
      <c r="A147" s="143" t="s">
        <v>159</v>
      </c>
      <c r="B147" s="144"/>
      <c r="C147" s="87">
        <v>2</v>
      </c>
    </row>
    <row r="148" spans="1:3" ht="14.25" customHeight="1" thickBot="1">
      <c r="A148" s="143" t="s">
        <v>160</v>
      </c>
      <c r="B148" s="144"/>
      <c r="C148" s="8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 40/2014.(XII.16.) önkmormányzati rendelethez</oddHead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K148"/>
  <sheetViews>
    <sheetView zoomScaleSheetLayoutView="85" workbookViewId="0" topLeftCell="A1">
      <selection activeCell="E20" sqref="E20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60</v>
      </c>
      <c r="B2" s="216" t="s">
        <v>559</v>
      </c>
      <c r="C2" s="218" t="s">
        <v>47</v>
      </c>
    </row>
    <row r="3" spans="1:3" s="58" customFormat="1" ht="16.5" thickBot="1">
      <c r="A3" s="123" t="s">
        <v>156</v>
      </c>
      <c r="B3" s="217" t="s">
        <v>421</v>
      </c>
      <c r="C3" s="219">
        <v>2</v>
      </c>
    </row>
    <row r="4" spans="1:3" s="59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220" t="s">
        <v>50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51</v>
      </c>
      <c r="C7" s="221"/>
    </row>
    <row r="8" spans="1:3" s="52" customFormat="1" ht="12" customHeight="1" thickBot="1">
      <c r="A8" s="27" t="s">
        <v>14</v>
      </c>
      <c r="B8" s="20" t="s">
        <v>190</v>
      </c>
      <c r="C8" s="159">
        <f>+C9+C10+C11+C12+C13+C14</f>
        <v>827938</v>
      </c>
    </row>
    <row r="9" spans="1:3" s="60" customFormat="1" ht="12" customHeight="1">
      <c r="A9" s="272" t="s">
        <v>92</v>
      </c>
      <c r="B9" s="254" t="s">
        <v>191</v>
      </c>
      <c r="C9" s="161">
        <v>253915</v>
      </c>
    </row>
    <row r="10" spans="1:3" s="61" customFormat="1" ht="12" customHeight="1">
      <c r="A10" s="273" t="s">
        <v>93</v>
      </c>
      <c r="B10" s="255" t="s">
        <v>192</v>
      </c>
      <c r="C10" s="163">
        <v>190125</v>
      </c>
    </row>
    <row r="11" spans="1:3" s="61" customFormat="1" ht="12" customHeight="1">
      <c r="A11" s="273" t="s">
        <v>94</v>
      </c>
      <c r="B11" s="255" t="s">
        <v>193</v>
      </c>
      <c r="C11" s="163">
        <v>314895</v>
      </c>
    </row>
    <row r="12" spans="1:3" s="61" customFormat="1" ht="12" customHeight="1">
      <c r="A12" s="273" t="s">
        <v>95</v>
      </c>
      <c r="B12" s="255" t="s">
        <v>194</v>
      </c>
      <c r="C12" s="163">
        <v>23953</v>
      </c>
    </row>
    <row r="13" spans="1:3" s="61" customFormat="1" ht="12" customHeight="1">
      <c r="A13" s="273" t="s">
        <v>116</v>
      </c>
      <c r="B13" s="255" t="s">
        <v>195</v>
      </c>
      <c r="C13" s="587">
        <v>11292</v>
      </c>
    </row>
    <row r="14" spans="1:3" s="60" customFormat="1" ht="12" customHeight="1" thickBot="1">
      <c r="A14" s="274" t="s">
        <v>96</v>
      </c>
      <c r="B14" s="256" t="s">
        <v>196</v>
      </c>
      <c r="C14" s="576">
        <v>33758</v>
      </c>
    </row>
    <row r="15" spans="1:3" s="60" customFormat="1" ht="12" customHeight="1" thickBot="1">
      <c r="A15" s="27" t="s">
        <v>15</v>
      </c>
      <c r="B15" s="154" t="s">
        <v>197</v>
      </c>
      <c r="C15" s="159">
        <f>+C16+C17+C18+C19+C20</f>
        <v>403849</v>
      </c>
    </row>
    <row r="16" spans="1:3" s="60" customFormat="1" ht="12" customHeight="1">
      <c r="A16" s="272" t="s">
        <v>98</v>
      </c>
      <c r="B16" s="254" t="s">
        <v>198</v>
      </c>
      <c r="C16" s="161"/>
    </row>
    <row r="17" spans="1:3" s="60" customFormat="1" ht="12" customHeight="1">
      <c r="A17" s="273" t="s">
        <v>99</v>
      </c>
      <c r="B17" s="255" t="s">
        <v>199</v>
      </c>
      <c r="C17" s="160"/>
    </row>
    <row r="18" spans="1:3" s="60" customFormat="1" ht="12" customHeight="1">
      <c r="A18" s="273" t="s">
        <v>100</v>
      </c>
      <c r="B18" s="255" t="s">
        <v>414</v>
      </c>
      <c r="C18" s="160"/>
    </row>
    <row r="19" spans="1:3" s="60" customFormat="1" ht="12" customHeight="1">
      <c r="A19" s="273" t="s">
        <v>101</v>
      </c>
      <c r="B19" s="255" t="s">
        <v>415</v>
      </c>
      <c r="C19" s="160"/>
    </row>
    <row r="20" spans="1:3" s="60" customFormat="1" ht="12" customHeight="1">
      <c r="A20" s="273" t="s">
        <v>102</v>
      </c>
      <c r="B20" s="255" t="s">
        <v>200</v>
      </c>
      <c r="C20" s="487">
        <v>403849</v>
      </c>
    </row>
    <row r="21" spans="1:3" s="61" customFormat="1" ht="12" customHeight="1" thickBot="1">
      <c r="A21" s="274" t="s">
        <v>111</v>
      </c>
      <c r="B21" s="256" t="s">
        <v>201</v>
      </c>
      <c r="C21" s="162"/>
    </row>
    <row r="22" spans="1:3" s="61" customFormat="1" ht="12" customHeight="1" thickBot="1">
      <c r="A22" s="27" t="s">
        <v>16</v>
      </c>
      <c r="B22" s="20" t="s">
        <v>202</v>
      </c>
      <c r="C22" s="159">
        <f>+C23+C24+C25+C26+C27</f>
        <v>16298</v>
      </c>
    </row>
    <row r="23" spans="1:3" s="61" customFormat="1" ht="12" customHeight="1">
      <c r="A23" s="272" t="s">
        <v>81</v>
      </c>
      <c r="B23" s="254" t="s">
        <v>203</v>
      </c>
      <c r="C23" s="298">
        <v>7621</v>
      </c>
    </row>
    <row r="24" spans="1:3" s="60" customFormat="1" ht="12" customHeight="1">
      <c r="A24" s="273" t="s">
        <v>82</v>
      </c>
      <c r="B24" s="255" t="s">
        <v>204</v>
      </c>
      <c r="C24" s="160"/>
    </row>
    <row r="25" spans="1:3" s="61" customFormat="1" ht="12" customHeight="1">
      <c r="A25" s="273" t="s">
        <v>83</v>
      </c>
      <c r="B25" s="255" t="s">
        <v>416</v>
      </c>
      <c r="C25" s="160"/>
    </row>
    <row r="26" spans="1:3" s="61" customFormat="1" ht="12" customHeight="1">
      <c r="A26" s="273" t="s">
        <v>84</v>
      </c>
      <c r="B26" s="255" t="s">
        <v>417</v>
      </c>
      <c r="C26" s="160"/>
    </row>
    <row r="27" spans="1:3" s="61" customFormat="1" ht="12" customHeight="1">
      <c r="A27" s="273" t="s">
        <v>128</v>
      </c>
      <c r="B27" s="255" t="s">
        <v>205</v>
      </c>
      <c r="C27" s="163">
        <v>8677</v>
      </c>
    </row>
    <row r="28" spans="1:3" s="61" customFormat="1" ht="12" customHeight="1" thickBot="1">
      <c r="A28" s="274" t="s">
        <v>129</v>
      </c>
      <c r="B28" s="256" t="s">
        <v>206</v>
      </c>
      <c r="C28" s="162"/>
    </row>
    <row r="29" spans="1:3" s="61" customFormat="1" ht="12" customHeight="1" thickBot="1">
      <c r="A29" s="27" t="s">
        <v>130</v>
      </c>
      <c r="B29" s="20" t="s">
        <v>207</v>
      </c>
      <c r="C29" s="164">
        <f>+C30+C33+C34+C35</f>
        <v>331983</v>
      </c>
    </row>
    <row r="30" spans="1:3" s="61" customFormat="1" ht="12" customHeight="1">
      <c r="A30" s="272" t="s">
        <v>208</v>
      </c>
      <c r="B30" s="254" t="s">
        <v>214</v>
      </c>
      <c r="C30" s="249">
        <f>+C31+C32</f>
        <v>293376</v>
      </c>
    </row>
    <row r="31" spans="1:3" s="61" customFormat="1" ht="12" customHeight="1">
      <c r="A31" s="273" t="s">
        <v>209</v>
      </c>
      <c r="B31" s="255" t="s">
        <v>215</v>
      </c>
      <c r="C31" s="487">
        <v>111000</v>
      </c>
    </row>
    <row r="32" spans="1:3" s="61" customFormat="1" ht="12" customHeight="1">
      <c r="A32" s="273" t="s">
        <v>210</v>
      </c>
      <c r="B32" s="255" t="s">
        <v>216</v>
      </c>
      <c r="C32" s="487">
        <v>182376</v>
      </c>
    </row>
    <row r="33" spans="1:3" s="61" customFormat="1" ht="12" customHeight="1">
      <c r="A33" s="273" t="s">
        <v>211</v>
      </c>
      <c r="B33" s="255" t="s">
        <v>217</v>
      </c>
      <c r="C33" s="160">
        <v>25507</v>
      </c>
    </row>
    <row r="34" spans="1:3" s="61" customFormat="1" ht="12" customHeight="1">
      <c r="A34" s="273" t="s">
        <v>212</v>
      </c>
      <c r="B34" s="255" t="s">
        <v>218</v>
      </c>
      <c r="C34" s="487">
        <v>6600</v>
      </c>
    </row>
    <row r="35" spans="1:3" s="61" customFormat="1" ht="12" customHeight="1" thickBot="1">
      <c r="A35" s="274" t="s">
        <v>213</v>
      </c>
      <c r="B35" s="256" t="s">
        <v>219</v>
      </c>
      <c r="C35" s="162">
        <v>6500</v>
      </c>
    </row>
    <row r="36" spans="1:3" s="61" customFormat="1" ht="12" customHeight="1" thickBot="1">
      <c r="A36" s="27" t="s">
        <v>18</v>
      </c>
      <c r="B36" s="20" t="s">
        <v>220</v>
      </c>
      <c r="C36" s="159">
        <f>SUM(C37:C46)</f>
        <v>13226</v>
      </c>
    </row>
    <row r="37" spans="1:3" s="61" customFormat="1" ht="12" customHeight="1">
      <c r="A37" s="272" t="s">
        <v>85</v>
      </c>
      <c r="B37" s="254" t="s">
        <v>223</v>
      </c>
      <c r="C37" s="298">
        <v>360</v>
      </c>
    </row>
    <row r="38" spans="1:3" s="61" customFormat="1" ht="12" customHeight="1">
      <c r="A38" s="273" t="s">
        <v>86</v>
      </c>
      <c r="B38" s="255" t="s">
        <v>224</v>
      </c>
      <c r="C38" s="160"/>
    </row>
    <row r="39" spans="1:3" s="61" customFormat="1" ht="12" customHeight="1">
      <c r="A39" s="273" t="s">
        <v>87</v>
      </c>
      <c r="B39" s="255" t="s">
        <v>225</v>
      </c>
      <c r="C39" s="160">
        <v>653</v>
      </c>
    </row>
    <row r="40" spans="1:3" s="61" customFormat="1" ht="12" customHeight="1">
      <c r="A40" s="273" t="s">
        <v>132</v>
      </c>
      <c r="B40" s="255" t="s">
        <v>226</v>
      </c>
      <c r="C40" s="487">
        <v>8985</v>
      </c>
    </row>
    <row r="41" spans="1:3" s="61" customFormat="1" ht="12" customHeight="1">
      <c r="A41" s="273" t="s">
        <v>133</v>
      </c>
      <c r="B41" s="255" t="s">
        <v>227</v>
      </c>
      <c r="C41" s="163"/>
    </row>
    <row r="42" spans="1:3" s="61" customFormat="1" ht="12" customHeight="1">
      <c r="A42" s="273" t="s">
        <v>134</v>
      </c>
      <c r="B42" s="255" t="s">
        <v>228</v>
      </c>
      <c r="C42" s="163">
        <v>1728</v>
      </c>
    </row>
    <row r="43" spans="1:3" s="61" customFormat="1" ht="12" customHeight="1">
      <c r="A43" s="273" t="s">
        <v>135</v>
      </c>
      <c r="B43" s="255" t="s">
        <v>229</v>
      </c>
      <c r="C43" s="163"/>
    </row>
    <row r="44" spans="1:3" s="61" customFormat="1" ht="12" customHeight="1">
      <c r="A44" s="273" t="s">
        <v>136</v>
      </c>
      <c r="B44" s="255" t="s">
        <v>230</v>
      </c>
      <c r="C44" s="163">
        <v>600</v>
      </c>
    </row>
    <row r="45" spans="1:3" s="61" customFormat="1" ht="12" customHeight="1">
      <c r="A45" s="273" t="s">
        <v>221</v>
      </c>
      <c r="B45" s="255" t="s">
        <v>231</v>
      </c>
      <c r="C45" s="163"/>
    </row>
    <row r="46" spans="1:3" s="61" customFormat="1" ht="12" customHeight="1" thickBot="1">
      <c r="A46" s="274" t="s">
        <v>222</v>
      </c>
      <c r="B46" s="256" t="s">
        <v>232</v>
      </c>
      <c r="C46" s="243">
        <v>900</v>
      </c>
    </row>
    <row r="47" spans="1:3" s="61" customFormat="1" ht="12" customHeight="1" thickBot="1">
      <c r="A47" s="27" t="s">
        <v>19</v>
      </c>
      <c r="B47" s="20" t="s">
        <v>233</v>
      </c>
      <c r="C47" s="159">
        <f>SUM(C48:C52)</f>
        <v>0</v>
      </c>
    </row>
    <row r="48" spans="1:3" s="61" customFormat="1" ht="12" customHeight="1">
      <c r="A48" s="272" t="s">
        <v>88</v>
      </c>
      <c r="B48" s="254" t="s">
        <v>237</v>
      </c>
      <c r="C48" s="298"/>
    </row>
    <row r="49" spans="1:3" s="61" customFormat="1" ht="12" customHeight="1">
      <c r="A49" s="273" t="s">
        <v>89</v>
      </c>
      <c r="B49" s="255" t="s">
        <v>238</v>
      </c>
      <c r="C49" s="163"/>
    </row>
    <row r="50" spans="1:3" s="61" customFormat="1" ht="12" customHeight="1">
      <c r="A50" s="273" t="s">
        <v>234</v>
      </c>
      <c r="B50" s="255" t="s">
        <v>239</v>
      </c>
      <c r="C50" s="163"/>
    </row>
    <row r="51" spans="1:3" s="61" customFormat="1" ht="12" customHeight="1">
      <c r="A51" s="273" t="s">
        <v>235</v>
      </c>
      <c r="B51" s="255" t="s">
        <v>240</v>
      </c>
      <c r="C51" s="163"/>
    </row>
    <row r="52" spans="1:3" s="61" customFormat="1" ht="12" customHeight="1" thickBot="1">
      <c r="A52" s="274" t="s">
        <v>236</v>
      </c>
      <c r="B52" s="256" t="s">
        <v>241</v>
      </c>
      <c r="C52" s="243"/>
    </row>
    <row r="53" spans="1:3" s="61" customFormat="1" ht="12" customHeight="1" thickBot="1">
      <c r="A53" s="27" t="s">
        <v>137</v>
      </c>
      <c r="B53" s="20" t="s">
        <v>242</v>
      </c>
      <c r="C53" s="159">
        <f>SUM(C54:C56)</f>
        <v>43126</v>
      </c>
    </row>
    <row r="54" spans="1:3" s="61" customFormat="1" ht="12" customHeight="1">
      <c r="A54" s="272" t="s">
        <v>90</v>
      </c>
      <c r="B54" s="254" t="s">
        <v>243</v>
      </c>
      <c r="C54" s="161"/>
    </row>
    <row r="55" spans="1:3" s="61" customFormat="1" ht="12" customHeight="1">
      <c r="A55" s="273" t="s">
        <v>91</v>
      </c>
      <c r="B55" s="255" t="s">
        <v>418</v>
      </c>
      <c r="C55" s="160"/>
    </row>
    <row r="56" spans="1:3" s="61" customFormat="1" ht="12" customHeight="1">
      <c r="A56" s="273" t="s">
        <v>247</v>
      </c>
      <c r="B56" s="255" t="s">
        <v>245</v>
      </c>
      <c r="C56" s="163">
        <v>43126</v>
      </c>
    </row>
    <row r="57" spans="1:3" s="61" customFormat="1" ht="12" customHeight="1" thickBot="1">
      <c r="A57" s="274" t="s">
        <v>248</v>
      </c>
      <c r="B57" s="256" t="s">
        <v>246</v>
      </c>
      <c r="C57" s="243">
        <v>14249</v>
      </c>
    </row>
    <row r="58" spans="1:3" s="61" customFormat="1" ht="12" customHeight="1" thickBot="1">
      <c r="A58" s="27" t="s">
        <v>21</v>
      </c>
      <c r="B58" s="154" t="s">
        <v>249</v>
      </c>
      <c r="C58" s="159">
        <f>SUM(C59:C61)</f>
        <v>42004</v>
      </c>
    </row>
    <row r="59" spans="1:3" s="61" customFormat="1" ht="12" customHeight="1">
      <c r="A59" s="272" t="s">
        <v>138</v>
      </c>
      <c r="B59" s="254" t="s">
        <v>251</v>
      </c>
      <c r="C59" s="163"/>
    </row>
    <row r="60" spans="1:3" s="61" customFormat="1" ht="12" customHeight="1">
      <c r="A60" s="273" t="s">
        <v>139</v>
      </c>
      <c r="B60" s="255" t="s">
        <v>419</v>
      </c>
      <c r="C60" s="163"/>
    </row>
    <row r="61" spans="1:3" s="61" customFormat="1" ht="12" customHeight="1">
      <c r="A61" s="273" t="s">
        <v>166</v>
      </c>
      <c r="B61" s="255" t="s">
        <v>252</v>
      </c>
      <c r="C61" s="163">
        <v>42004</v>
      </c>
    </row>
    <row r="62" spans="1:3" s="61" customFormat="1" ht="12" customHeight="1" thickBot="1">
      <c r="A62" s="274" t="s">
        <v>250</v>
      </c>
      <c r="B62" s="256" t="s">
        <v>253</v>
      </c>
      <c r="C62" s="163">
        <v>42004</v>
      </c>
    </row>
    <row r="63" spans="1:3" s="61" customFormat="1" ht="12" customHeight="1" thickBot="1">
      <c r="A63" s="27" t="s">
        <v>22</v>
      </c>
      <c r="B63" s="20" t="s">
        <v>254</v>
      </c>
      <c r="C63" s="164">
        <f>+C8+C15+C22+C29+C36+C47+C53+C58</f>
        <v>1678424</v>
      </c>
    </row>
    <row r="64" spans="1:3" s="61" customFormat="1" ht="12" customHeight="1" thickBot="1">
      <c r="A64" s="275" t="s">
        <v>379</v>
      </c>
      <c r="B64" s="154" t="s">
        <v>256</v>
      </c>
      <c r="C64" s="159">
        <f>SUM(C65:C67)</f>
        <v>0</v>
      </c>
    </row>
    <row r="65" spans="1:3" s="61" customFormat="1" ht="12" customHeight="1">
      <c r="A65" s="272" t="s">
        <v>289</v>
      </c>
      <c r="B65" s="254" t="s">
        <v>257</v>
      </c>
      <c r="C65" s="163"/>
    </row>
    <row r="66" spans="1:3" s="61" customFormat="1" ht="12" customHeight="1">
      <c r="A66" s="273" t="s">
        <v>298</v>
      </c>
      <c r="B66" s="255" t="s">
        <v>258</v>
      </c>
      <c r="C66" s="163"/>
    </row>
    <row r="67" spans="1:3" s="61" customFormat="1" ht="12" customHeight="1" thickBot="1">
      <c r="A67" s="274" t="s">
        <v>299</v>
      </c>
      <c r="B67" s="258" t="s">
        <v>259</v>
      </c>
      <c r="C67" s="163"/>
    </row>
    <row r="68" spans="1:3" s="61" customFormat="1" ht="12" customHeight="1" thickBot="1">
      <c r="A68" s="275" t="s">
        <v>260</v>
      </c>
      <c r="B68" s="154" t="s">
        <v>261</v>
      </c>
      <c r="C68" s="159">
        <f>SUM(C69:C72)</f>
        <v>0</v>
      </c>
    </row>
    <row r="69" spans="1:3" s="61" customFormat="1" ht="12" customHeight="1">
      <c r="A69" s="272" t="s">
        <v>117</v>
      </c>
      <c r="B69" s="254" t="s">
        <v>262</v>
      </c>
      <c r="C69" s="163"/>
    </row>
    <row r="70" spans="1:3" s="61" customFormat="1" ht="12" customHeight="1">
      <c r="A70" s="273" t="s">
        <v>118</v>
      </c>
      <c r="B70" s="255" t="s">
        <v>263</v>
      </c>
      <c r="C70" s="163"/>
    </row>
    <row r="71" spans="1:3" s="61" customFormat="1" ht="12" customHeight="1">
      <c r="A71" s="273" t="s">
        <v>290</v>
      </c>
      <c r="B71" s="255" t="s">
        <v>264</v>
      </c>
      <c r="C71" s="163"/>
    </row>
    <row r="72" spans="1:3" s="61" customFormat="1" ht="12" customHeight="1" thickBot="1">
      <c r="A72" s="274" t="s">
        <v>291</v>
      </c>
      <c r="B72" s="256" t="s">
        <v>265</v>
      </c>
      <c r="C72" s="163"/>
    </row>
    <row r="73" spans="1:3" s="61" customFormat="1" ht="12" customHeight="1" thickBot="1">
      <c r="A73" s="275" t="s">
        <v>266</v>
      </c>
      <c r="B73" s="154" t="s">
        <v>267</v>
      </c>
      <c r="C73" s="159">
        <f>SUM(C74:C75)</f>
        <v>228784</v>
      </c>
    </row>
    <row r="74" spans="1:3" s="61" customFormat="1" ht="12" customHeight="1">
      <c r="A74" s="272" t="s">
        <v>292</v>
      </c>
      <c r="B74" s="254" t="s">
        <v>268</v>
      </c>
      <c r="C74" s="163">
        <v>228784</v>
      </c>
    </row>
    <row r="75" spans="1:3" s="61" customFormat="1" ht="12" customHeight="1" thickBot="1">
      <c r="A75" s="274" t="s">
        <v>293</v>
      </c>
      <c r="B75" s="256" t="s">
        <v>269</v>
      </c>
      <c r="C75" s="163"/>
    </row>
    <row r="76" spans="1:3" s="60" customFormat="1" ht="12" customHeight="1" thickBot="1">
      <c r="A76" s="275" t="s">
        <v>270</v>
      </c>
      <c r="B76" s="154" t="s">
        <v>271</v>
      </c>
      <c r="C76" s="159">
        <f>SUM(C77:C79)</f>
        <v>0</v>
      </c>
    </row>
    <row r="77" spans="1:3" s="61" customFormat="1" ht="12" customHeight="1">
      <c r="A77" s="272" t="s">
        <v>294</v>
      </c>
      <c r="B77" s="254" t="s">
        <v>272</v>
      </c>
      <c r="C77" s="163"/>
    </row>
    <row r="78" spans="1:3" s="61" customFormat="1" ht="12" customHeight="1">
      <c r="A78" s="273" t="s">
        <v>295</v>
      </c>
      <c r="B78" s="255" t="s">
        <v>273</v>
      </c>
      <c r="C78" s="163"/>
    </row>
    <row r="79" spans="1:3" s="61" customFormat="1" ht="12" customHeight="1" thickBot="1">
      <c r="A79" s="274" t="s">
        <v>296</v>
      </c>
      <c r="B79" s="256" t="s">
        <v>274</v>
      </c>
      <c r="C79" s="163"/>
    </row>
    <row r="80" spans="1:3" s="61" customFormat="1" ht="12" customHeight="1" thickBot="1">
      <c r="A80" s="275" t="s">
        <v>275</v>
      </c>
      <c r="B80" s="154" t="s">
        <v>297</v>
      </c>
      <c r="C80" s="159">
        <f>SUM(C81:C84)</f>
        <v>0</v>
      </c>
    </row>
    <row r="81" spans="1:3" s="61" customFormat="1" ht="12" customHeight="1">
      <c r="A81" s="276" t="s">
        <v>276</v>
      </c>
      <c r="B81" s="254" t="s">
        <v>277</v>
      </c>
      <c r="C81" s="163"/>
    </row>
    <row r="82" spans="1:3" s="61" customFormat="1" ht="12" customHeight="1">
      <c r="A82" s="277" t="s">
        <v>278</v>
      </c>
      <c r="B82" s="255" t="s">
        <v>279</v>
      </c>
      <c r="C82" s="163"/>
    </row>
    <row r="83" spans="1:3" s="61" customFormat="1" ht="12" customHeight="1">
      <c r="A83" s="277" t="s">
        <v>280</v>
      </c>
      <c r="B83" s="255" t="s">
        <v>281</v>
      </c>
      <c r="C83" s="163"/>
    </row>
    <row r="84" spans="1:3" s="60" customFormat="1" ht="12" customHeight="1" thickBot="1">
      <c r="A84" s="278" t="s">
        <v>282</v>
      </c>
      <c r="B84" s="256" t="s">
        <v>283</v>
      </c>
      <c r="C84" s="163"/>
    </row>
    <row r="85" spans="1:3" s="60" customFormat="1" ht="12" customHeight="1" thickBot="1">
      <c r="A85" s="275" t="s">
        <v>284</v>
      </c>
      <c r="B85" s="154" t="s">
        <v>285</v>
      </c>
      <c r="C85" s="299"/>
    </row>
    <row r="86" spans="1:3" s="60" customFormat="1" ht="12" customHeight="1" thickBot="1">
      <c r="A86" s="275" t="s">
        <v>286</v>
      </c>
      <c r="B86" s="262" t="s">
        <v>287</v>
      </c>
      <c r="C86" s="164">
        <f>+C64+C68+C73+C76+C80+C85</f>
        <v>228784</v>
      </c>
    </row>
    <row r="87" spans="1:3" s="60" customFormat="1" ht="12" customHeight="1" thickBot="1">
      <c r="A87" s="279" t="s">
        <v>300</v>
      </c>
      <c r="B87" s="264" t="s">
        <v>407</v>
      </c>
      <c r="C87" s="164">
        <f>+C63+C86</f>
        <v>1907208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53</v>
      </c>
      <c r="C90" s="228"/>
    </row>
    <row r="91" spans="1:3" s="62" customFormat="1" ht="12" customHeight="1" thickBot="1">
      <c r="A91" s="246" t="s">
        <v>14</v>
      </c>
      <c r="B91" s="26" t="s">
        <v>303</v>
      </c>
      <c r="C91" s="158">
        <f>SUM(C92:C96)</f>
        <v>574118</v>
      </c>
    </row>
    <row r="92" spans="1:3" ht="12" customHeight="1">
      <c r="A92" s="281" t="s">
        <v>92</v>
      </c>
      <c r="B92" s="9" t="s">
        <v>44</v>
      </c>
      <c r="C92" s="489">
        <v>248077</v>
      </c>
    </row>
    <row r="93" spans="1:3" ht="12" customHeight="1">
      <c r="A93" s="273" t="s">
        <v>93</v>
      </c>
      <c r="B93" s="7" t="s">
        <v>140</v>
      </c>
      <c r="C93" s="487">
        <v>35228</v>
      </c>
    </row>
    <row r="94" spans="1:3" ht="12" customHeight="1">
      <c r="A94" s="273" t="s">
        <v>94</v>
      </c>
      <c r="B94" s="7" t="s">
        <v>115</v>
      </c>
      <c r="C94" s="488">
        <v>162361</v>
      </c>
    </row>
    <row r="95" spans="1:3" ht="12" customHeight="1">
      <c r="A95" s="273" t="s">
        <v>95</v>
      </c>
      <c r="B95" s="10" t="s">
        <v>141</v>
      </c>
      <c r="C95" s="243"/>
    </row>
    <row r="96" spans="1:3" ht="12" customHeight="1">
      <c r="A96" s="273" t="s">
        <v>106</v>
      </c>
      <c r="B96" s="18" t="s">
        <v>142</v>
      </c>
      <c r="C96" s="243">
        <v>128452</v>
      </c>
    </row>
    <row r="97" spans="1:3" ht="12" customHeight="1">
      <c r="A97" s="273" t="s">
        <v>96</v>
      </c>
      <c r="B97" s="7" t="s">
        <v>304</v>
      </c>
      <c r="C97" s="243">
        <v>10965</v>
      </c>
    </row>
    <row r="98" spans="1:3" ht="12" customHeight="1">
      <c r="A98" s="273" t="s">
        <v>97</v>
      </c>
      <c r="B98" s="93" t="s">
        <v>305</v>
      </c>
      <c r="C98" s="243"/>
    </row>
    <row r="99" spans="1:3" ht="12" customHeight="1">
      <c r="A99" s="273" t="s">
        <v>107</v>
      </c>
      <c r="B99" s="94" t="s">
        <v>306</v>
      </c>
      <c r="C99" s="243"/>
    </row>
    <row r="100" spans="1:3" ht="12" customHeight="1">
      <c r="A100" s="273" t="s">
        <v>108</v>
      </c>
      <c r="B100" s="94" t="s">
        <v>307</v>
      </c>
      <c r="C100" s="243"/>
    </row>
    <row r="101" spans="1:3" ht="12" customHeight="1">
      <c r="A101" s="273" t="s">
        <v>109</v>
      </c>
      <c r="B101" s="93" t="s">
        <v>308</v>
      </c>
      <c r="C101" s="243">
        <v>104040</v>
      </c>
    </row>
    <row r="102" spans="1:3" ht="12" customHeight="1">
      <c r="A102" s="273" t="s">
        <v>110</v>
      </c>
      <c r="B102" s="93" t="s">
        <v>309</v>
      </c>
      <c r="C102" s="243"/>
    </row>
    <row r="103" spans="1:3" ht="12" customHeight="1">
      <c r="A103" s="273" t="s">
        <v>112</v>
      </c>
      <c r="B103" s="94" t="s">
        <v>310</v>
      </c>
      <c r="C103" s="243"/>
    </row>
    <row r="104" spans="1:3" ht="12" customHeight="1">
      <c r="A104" s="282" t="s">
        <v>143</v>
      </c>
      <c r="B104" s="95" t="s">
        <v>311</v>
      </c>
      <c r="C104" s="243"/>
    </row>
    <row r="105" spans="1:3" ht="12" customHeight="1">
      <c r="A105" s="273" t="s">
        <v>301</v>
      </c>
      <c r="B105" s="95" t="s">
        <v>312</v>
      </c>
      <c r="C105" s="243"/>
    </row>
    <row r="106" spans="1:3" ht="12" customHeight="1" thickBot="1">
      <c r="A106" s="283" t="s">
        <v>302</v>
      </c>
      <c r="B106" s="96" t="s">
        <v>313</v>
      </c>
      <c r="C106" s="505">
        <v>13447</v>
      </c>
    </row>
    <row r="107" spans="1:3" ht="12" customHeight="1" thickBot="1">
      <c r="A107" s="27" t="s">
        <v>15</v>
      </c>
      <c r="B107" s="25" t="s">
        <v>314</v>
      </c>
      <c r="C107" s="159">
        <f>+C108+C110+C112</f>
        <v>103753</v>
      </c>
    </row>
    <row r="108" spans="1:3" ht="12" customHeight="1">
      <c r="A108" s="272" t="s">
        <v>98</v>
      </c>
      <c r="B108" s="7" t="s">
        <v>164</v>
      </c>
      <c r="C108" s="490">
        <v>75850</v>
      </c>
    </row>
    <row r="109" spans="1:3" ht="12" customHeight="1">
      <c r="A109" s="272" t="s">
        <v>99</v>
      </c>
      <c r="B109" s="11" t="s">
        <v>318</v>
      </c>
      <c r="C109" s="298">
        <v>51370</v>
      </c>
    </row>
    <row r="110" spans="1:3" ht="12" customHeight="1">
      <c r="A110" s="272" t="s">
        <v>100</v>
      </c>
      <c r="B110" s="11" t="s">
        <v>144</v>
      </c>
      <c r="C110" s="487">
        <v>19941</v>
      </c>
    </row>
    <row r="111" spans="1:3" ht="12" customHeight="1">
      <c r="A111" s="272" t="s">
        <v>101</v>
      </c>
      <c r="B111" s="11" t="s">
        <v>319</v>
      </c>
      <c r="C111" s="506"/>
    </row>
    <row r="112" spans="1:3" ht="12" customHeight="1">
      <c r="A112" s="272" t="s">
        <v>102</v>
      </c>
      <c r="B112" s="156" t="s">
        <v>167</v>
      </c>
      <c r="C112" s="506">
        <v>7962</v>
      </c>
    </row>
    <row r="113" spans="1:3" ht="12" customHeight="1">
      <c r="A113" s="272" t="s">
        <v>111</v>
      </c>
      <c r="B113" s="155" t="s">
        <v>420</v>
      </c>
      <c r="C113" s="506"/>
    </row>
    <row r="114" spans="1:3" ht="12" customHeight="1">
      <c r="A114" s="272" t="s">
        <v>113</v>
      </c>
      <c r="B114" s="250" t="s">
        <v>324</v>
      </c>
      <c r="C114" s="506"/>
    </row>
    <row r="115" spans="1:3" ht="12" customHeight="1">
      <c r="A115" s="272" t="s">
        <v>145</v>
      </c>
      <c r="B115" s="94" t="s">
        <v>307</v>
      </c>
      <c r="C115" s="506"/>
    </row>
    <row r="116" spans="1:3" ht="12" customHeight="1">
      <c r="A116" s="272" t="s">
        <v>146</v>
      </c>
      <c r="B116" s="94" t="s">
        <v>323</v>
      </c>
      <c r="C116" s="506">
        <v>222</v>
      </c>
    </row>
    <row r="117" spans="1:3" ht="12" customHeight="1">
      <c r="A117" s="272" t="s">
        <v>147</v>
      </c>
      <c r="B117" s="94" t="s">
        <v>322</v>
      </c>
      <c r="C117" s="506"/>
    </row>
    <row r="118" spans="1:3" ht="12" customHeight="1">
      <c r="A118" s="272" t="s">
        <v>315</v>
      </c>
      <c r="B118" s="94" t="s">
        <v>310</v>
      </c>
      <c r="C118" s="506"/>
    </row>
    <row r="119" spans="1:3" ht="12" customHeight="1">
      <c r="A119" s="272" t="s">
        <v>316</v>
      </c>
      <c r="B119" s="94" t="s">
        <v>321</v>
      </c>
      <c r="C119" s="506"/>
    </row>
    <row r="120" spans="1:3" ht="12" customHeight="1" thickBot="1">
      <c r="A120" s="282" t="s">
        <v>317</v>
      </c>
      <c r="B120" s="94" t="s">
        <v>320</v>
      </c>
      <c r="C120" s="542">
        <v>7740</v>
      </c>
    </row>
    <row r="121" spans="1:3" ht="12" customHeight="1" thickBot="1">
      <c r="A121" s="27" t="s">
        <v>16</v>
      </c>
      <c r="B121" s="89" t="s">
        <v>325</v>
      </c>
      <c r="C121" s="159">
        <f>+C122+C123</f>
        <v>61141</v>
      </c>
    </row>
    <row r="122" spans="1:3" ht="12" customHeight="1">
      <c r="A122" s="272" t="s">
        <v>81</v>
      </c>
      <c r="B122" s="8" t="s">
        <v>55</v>
      </c>
      <c r="C122" s="490">
        <v>18</v>
      </c>
    </row>
    <row r="123" spans="1:3" ht="12" customHeight="1" thickBot="1">
      <c r="A123" s="274" t="s">
        <v>82</v>
      </c>
      <c r="B123" s="11" t="s">
        <v>56</v>
      </c>
      <c r="C123" s="488">
        <v>61123</v>
      </c>
    </row>
    <row r="124" spans="1:3" ht="12" customHeight="1" thickBot="1">
      <c r="A124" s="27" t="s">
        <v>17</v>
      </c>
      <c r="B124" s="89" t="s">
        <v>326</v>
      </c>
      <c r="C124" s="159">
        <f>+C91+C107+C121</f>
        <v>739012</v>
      </c>
    </row>
    <row r="125" spans="1:3" ht="12" customHeight="1" thickBot="1">
      <c r="A125" s="27" t="s">
        <v>18</v>
      </c>
      <c r="B125" s="89" t="s">
        <v>327</v>
      </c>
      <c r="C125" s="159">
        <f>+C126+C127+C128</f>
        <v>0</v>
      </c>
    </row>
    <row r="126" spans="1:3" s="62" customFormat="1" ht="12" customHeight="1">
      <c r="A126" s="272" t="s">
        <v>85</v>
      </c>
      <c r="B126" s="8" t="s">
        <v>328</v>
      </c>
      <c r="C126" s="147"/>
    </row>
    <row r="127" spans="1:3" ht="12" customHeight="1">
      <c r="A127" s="272" t="s">
        <v>86</v>
      </c>
      <c r="B127" s="8" t="s">
        <v>329</v>
      </c>
      <c r="C127" s="147"/>
    </row>
    <row r="128" spans="1:3" ht="12" customHeight="1" thickBot="1">
      <c r="A128" s="282" t="s">
        <v>87</v>
      </c>
      <c r="B128" s="6" t="s">
        <v>330</v>
      </c>
      <c r="C128" s="147"/>
    </row>
    <row r="129" spans="1:3" ht="12" customHeight="1" thickBot="1">
      <c r="A129" s="27" t="s">
        <v>19</v>
      </c>
      <c r="B129" s="89" t="s">
        <v>378</v>
      </c>
      <c r="C129" s="159">
        <f>+C130+C131+C132+C133</f>
        <v>0</v>
      </c>
    </row>
    <row r="130" spans="1:3" ht="12" customHeight="1">
      <c r="A130" s="272" t="s">
        <v>88</v>
      </c>
      <c r="B130" s="8" t="s">
        <v>331</v>
      </c>
      <c r="C130" s="147"/>
    </row>
    <row r="131" spans="1:3" ht="12" customHeight="1">
      <c r="A131" s="272" t="s">
        <v>89</v>
      </c>
      <c r="B131" s="8" t="s">
        <v>332</v>
      </c>
      <c r="C131" s="147"/>
    </row>
    <row r="132" spans="1:3" ht="12" customHeight="1">
      <c r="A132" s="272" t="s">
        <v>234</v>
      </c>
      <c r="B132" s="8" t="s">
        <v>333</v>
      </c>
      <c r="C132" s="147"/>
    </row>
    <row r="133" spans="1:3" s="62" customFormat="1" ht="12" customHeight="1" thickBot="1">
      <c r="A133" s="282" t="s">
        <v>235</v>
      </c>
      <c r="B133" s="6" t="s">
        <v>334</v>
      </c>
      <c r="C133" s="147"/>
    </row>
    <row r="134" spans="1:11" ht="12" customHeight="1" thickBot="1">
      <c r="A134" s="27" t="s">
        <v>20</v>
      </c>
      <c r="B134" s="89" t="s">
        <v>335</v>
      </c>
      <c r="C134" s="164">
        <f>+C135+C136+C137+C138</f>
        <v>0</v>
      </c>
      <c r="K134" s="146"/>
    </row>
    <row r="135" spans="1:3" ht="12.75">
      <c r="A135" s="272" t="s">
        <v>90</v>
      </c>
      <c r="B135" s="8" t="s">
        <v>336</v>
      </c>
      <c r="C135" s="147"/>
    </row>
    <row r="136" spans="1:3" ht="12" customHeight="1">
      <c r="A136" s="272" t="s">
        <v>91</v>
      </c>
      <c r="B136" s="8" t="s">
        <v>346</v>
      </c>
      <c r="C136" s="147"/>
    </row>
    <row r="137" spans="1:3" s="62" customFormat="1" ht="12" customHeight="1">
      <c r="A137" s="272" t="s">
        <v>247</v>
      </c>
      <c r="B137" s="8" t="s">
        <v>337</v>
      </c>
      <c r="C137" s="147"/>
    </row>
    <row r="138" spans="1:3" s="62" customFormat="1" ht="12" customHeight="1" thickBot="1">
      <c r="A138" s="282" t="s">
        <v>248</v>
      </c>
      <c r="B138" s="6" t="s">
        <v>338</v>
      </c>
      <c r="C138" s="147"/>
    </row>
    <row r="139" spans="1:3" s="62" customFormat="1" ht="12" customHeight="1" thickBot="1">
      <c r="A139" s="27" t="s">
        <v>21</v>
      </c>
      <c r="B139" s="89" t="s">
        <v>339</v>
      </c>
      <c r="C139" s="167">
        <f>+C140+C141+C142+C143</f>
        <v>0</v>
      </c>
    </row>
    <row r="140" spans="1:3" s="62" customFormat="1" ht="12" customHeight="1">
      <c r="A140" s="272" t="s">
        <v>138</v>
      </c>
      <c r="B140" s="8" t="s">
        <v>340</v>
      </c>
      <c r="C140" s="147"/>
    </row>
    <row r="141" spans="1:3" s="62" customFormat="1" ht="12" customHeight="1">
      <c r="A141" s="272" t="s">
        <v>139</v>
      </c>
      <c r="B141" s="8" t="s">
        <v>341</v>
      </c>
      <c r="C141" s="147"/>
    </row>
    <row r="142" spans="1:3" s="62" customFormat="1" ht="12" customHeight="1">
      <c r="A142" s="272" t="s">
        <v>166</v>
      </c>
      <c r="B142" s="8" t="s">
        <v>342</v>
      </c>
      <c r="C142" s="147"/>
    </row>
    <row r="143" spans="1:3" ht="12.75" customHeight="1" thickBot="1">
      <c r="A143" s="272" t="s">
        <v>250</v>
      </c>
      <c r="B143" s="8" t="s">
        <v>343</v>
      </c>
      <c r="C143" s="147"/>
    </row>
    <row r="144" spans="1:3" ht="12" customHeight="1" thickBot="1">
      <c r="A144" s="27" t="s">
        <v>22</v>
      </c>
      <c r="B144" s="89" t="s">
        <v>344</v>
      </c>
      <c r="C144" s="266">
        <f>+C125+C129+C134+C139</f>
        <v>0</v>
      </c>
    </row>
    <row r="145" spans="1:3" ht="15" customHeight="1" thickBot="1">
      <c r="A145" s="284" t="s">
        <v>23</v>
      </c>
      <c r="B145" s="234" t="s">
        <v>345</v>
      </c>
      <c r="C145" s="266">
        <f>+C124+C144</f>
        <v>739012</v>
      </c>
    </row>
    <row r="146" ht="13.5" thickBot="1"/>
    <row r="147" spans="1:3" ht="15" customHeight="1" thickBot="1">
      <c r="A147" s="143" t="s">
        <v>159</v>
      </c>
      <c r="B147" s="144"/>
      <c r="C147" s="87">
        <v>2</v>
      </c>
    </row>
    <row r="148" spans="1:3" ht="14.25" customHeight="1" thickBot="1">
      <c r="A148" s="143" t="s">
        <v>160</v>
      </c>
      <c r="B148" s="144"/>
      <c r="C148" s="8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40/2014.(XII.16.) önkormányzati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K148"/>
  <sheetViews>
    <sheetView zoomScaleSheetLayoutView="85" workbookViewId="0" topLeftCell="A67">
      <selection activeCell="G107" sqref="G107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60</v>
      </c>
      <c r="B2" s="216" t="s">
        <v>559</v>
      </c>
      <c r="C2" s="218" t="s">
        <v>47</v>
      </c>
    </row>
    <row r="3" spans="1:3" s="58" customFormat="1" ht="16.5" thickBot="1">
      <c r="A3" s="123" t="s">
        <v>156</v>
      </c>
      <c r="B3" s="217" t="s">
        <v>422</v>
      </c>
      <c r="C3" s="219">
        <v>3</v>
      </c>
    </row>
    <row r="4" spans="1:3" s="59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220" t="s">
        <v>50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51</v>
      </c>
      <c r="C7" s="221"/>
    </row>
    <row r="8" spans="1:3" s="52" customFormat="1" ht="12" customHeight="1" thickBot="1">
      <c r="A8" s="27" t="s">
        <v>14</v>
      </c>
      <c r="B8" s="20" t="s">
        <v>190</v>
      </c>
      <c r="C8" s="159">
        <f>+C9+C10+C11+C12+C13+C14</f>
        <v>238100</v>
      </c>
    </row>
    <row r="9" spans="1:3" s="60" customFormat="1" ht="12" customHeight="1">
      <c r="A9" s="272" t="s">
        <v>92</v>
      </c>
      <c r="B9" s="254" t="s">
        <v>191</v>
      </c>
      <c r="C9" s="161"/>
    </row>
    <row r="10" spans="1:3" s="61" customFormat="1" ht="12" customHeight="1">
      <c r="A10" s="273" t="s">
        <v>93</v>
      </c>
      <c r="B10" s="255" t="s">
        <v>192</v>
      </c>
      <c r="C10" s="160"/>
    </row>
    <row r="11" spans="1:3" s="61" customFormat="1" ht="12" customHeight="1">
      <c r="A11" s="273" t="s">
        <v>94</v>
      </c>
      <c r="B11" s="255" t="s">
        <v>193</v>
      </c>
      <c r="C11" s="160">
        <v>212950</v>
      </c>
    </row>
    <row r="12" spans="1:3" s="61" customFormat="1" ht="12" customHeight="1">
      <c r="A12" s="273" t="s">
        <v>95</v>
      </c>
      <c r="B12" s="255" t="s">
        <v>194</v>
      </c>
      <c r="C12" s="160"/>
    </row>
    <row r="13" spans="1:3" s="61" customFormat="1" ht="12" customHeight="1">
      <c r="A13" s="273" t="s">
        <v>116</v>
      </c>
      <c r="B13" s="255" t="s">
        <v>195</v>
      </c>
      <c r="C13" s="307">
        <v>11492</v>
      </c>
    </row>
    <row r="14" spans="1:3" s="60" customFormat="1" ht="12" customHeight="1" thickBot="1">
      <c r="A14" s="274" t="s">
        <v>96</v>
      </c>
      <c r="B14" s="256" t="s">
        <v>196</v>
      </c>
      <c r="C14" s="576">
        <v>13658</v>
      </c>
    </row>
    <row r="15" spans="1:3" s="60" customFormat="1" ht="12" customHeight="1" thickBot="1">
      <c r="A15" s="27" t="s">
        <v>15</v>
      </c>
      <c r="B15" s="154" t="s">
        <v>197</v>
      </c>
      <c r="C15" s="159">
        <f>+C16+C17+C18+C19+C20</f>
        <v>2310</v>
      </c>
    </row>
    <row r="16" spans="1:3" s="60" customFormat="1" ht="12" customHeight="1">
      <c r="A16" s="272" t="s">
        <v>98</v>
      </c>
      <c r="B16" s="254" t="s">
        <v>198</v>
      </c>
      <c r="C16" s="161"/>
    </row>
    <row r="17" spans="1:3" s="60" customFormat="1" ht="12" customHeight="1">
      <c r="A17" s="273" t="s">
        <v>99</v>
      </c>
      <c r="B17" s="255" t="s">
        <v>199</v>
      </c>
      <c r="C17" s="160"/>
    </row>
    <row r="18" spans="1:3" s="60" customFormat="1" ht="12" customHeight="1">
      <c r="A18" s="273" t="s">
        <v>100</v>
      </c>
      <c r="B18" s="255" t="s">
        <v>414</v>
      </c>
      <c r="C18" s="160"/>
    </row>
    <row r="19" spans="1:3" s="60" customFormat="1" ht="12" customHeight="1">
      <c r="A19" s="273" t="s">
        <v>101</v>
      </c>
      <c r="B19" s="255" t="s">
        <v>415</v>
      </c>
      <c r="C19" s="160"/>
    </row>
    <row r="20" spans="1:3" s="60" customFormat="1" ht="12" customHeight="1">
      <c r="A20" s="273" t="s">
        <v>102</v>
      </c>
      <c r="B20" s="255" t="s">
        <v>200</v>
      </c>
      <c r="C20" s="163">
        <v>2310</v>
      </c>
    </row>
    <row r="21" spans="1:3" s="61" customFormat="1" ht="12" customHeight="1" thickBot="1">
      <c r="A21" s="274" t="s">
        <v>111</v>
      </c>
      <c r="B21" s="256" t="s">
        <v>201</v>
      </c>
      <c r="C21" s="162"/>
    </row>
    <row r="22" spans="1:3" s="61" customFormat="1" ht="12" customHeight="1" thickBot="1">
      <c r="A22" s="27" t="s">
        <v>16</v>
      </c>
      <c r="B22" s="20" t="s">
        <v>202</v>
      </c>
      <c r="C22" s="159">
        <f>+C23+C24+C25+C26+C27</f>
        <v>258707</v>
      </c>
    </row>
    <row r="23" spans="1:3" s="61" customFormat="1" ht="12" customHeight="1">
      <c r="A23" s="272" t="s">
        <v>81</v>
      </c>
      <c r="B23" s="254" t="s">
        <v>203</v>
      </c>
      <c r="C23" s="298">
        <v>258707</v>
      </c>
    </row>
    <row r="24" spans="1:3" s="60" customFormat="1" ht="12" customHeight="1">
      <c r="A24" s="273" t="s">
        <v>82</v>
      </c>
      <c r="B24" s="255" t="s">
        <v>204</v>
      </c>
      <c r="C24" s="160"/>
    </row>
    <row r="25" spans="1:3" s="61" customFormat="1" ht="12" customHeight="1">
      <c r="A25" s="273" t="s">
        <v>83</v>
      </c>
      <c r="B25" s="255" t="s">
        <v>416</v>
      </c>
      <c r="C25" s="160"/>
    </row>
    <row r="26" spans="1:3" s="61" customFormat="1" ht="12" customHeight="1">
      <c r="A26" s="273" t="s">
        <v>84</v>
      </c>
      <c r="B26" s="255" t="s">
        <v>417</v>
      </c>
      <c r="C26" s="160"/>
    </row>
    <row r="27" spans="1:3" s="61" customFormat="1" ht="12" customHeight="1">
      <c r="A27" s="273" t="s">
        <v>128</v>
      </c>
      <c r="B27" s="255" t="s">
        <v>205</v>
      </c>
      <c r="C27" s="160"/>
    </row>
    <row r="28" spans="1:3" s="61" customFormat="1" ht="12" customHeight="1" thickBot="1">
      <c r="A28" s="274" t="s">
        <v>129</v>
      </c>
      <c r="B28" s="256" t="s">
        <v>206</v>
      </c>
      <c r="C28" s="162"/>
    </row>
    <row r="29" spans="1:3" s="61" customFormat="1" ht="12" customHeight="1" thickBot="1">
      <c r="A29" s="27" t="s">
        <v>130</v>
      </c>
      <c r="B29" s="20" t="s">
        <v>207</v>
      </c>
      <c r="C29" s="164">
        <f>+C30+C33+C34+C35</f>
        <v>0</v>
      </c>
    </row>
    <row r="30" spans="1:3" s="61" customFormat="1" ht="12" customHeight="1">
      <c r="A30" s="272" t="s">
        <v>208</v>
      </c>
      <c r="B30" s="254" t="s">
        <v>214</v>
      </c>
      <c r="C30" s="249">
        <f>+C31+C32</f>
        <v>0</v>
      </c>
    </row>
    <row r="31" spans="1:3" s="61" customFormat="1" ht="12" customHeight="1">
      <c r="A31" s="273" t="s">
        <v>209</v>
      </c>
      <c r="B31" s="255" t="s">
        <v>215</v>
      </c>
      <c r="C31" s="160"/>
    </row>
    <row r="32" spans="1:3" s="61" customFormat="1" ht="12" customHeight="1">
      <c r="A32" s="273" t="s">
        <v>210</v>
      </c>
      <c r="B32" s="255" t="s">
        <v>216</v>
      </c>
      <c r="C32" s="160"/>
    </row>
    <row r="33" spans="1:3" s="61" customFormat="1" ht="12" customHeight="1">
      <c r="A33" s="273" t="s">
        <v>211</v>
      </c>
      <c r="B33" s="255" t="s">
        <v>217</v>
      </c>
      <c r="C33" s="160"/>
    </row>
    <row r="34" spans="1:3" s="61" customFormat="1" ht="12" customHeight="1">
      <c r="A34" s="273" t="s">
        <v>212</v>
      </c>
      <c r="B34" s="255" t="s">
        <v>218</v>
      </c>
      <c r="C34" s="160"/>
    </row>
    <row r="35" spans="1:3" s="61" customFormat="1" ht="12" customHeight="1" thickBot="1">
      <c r="A35" s="274" t="s">
        <v>213</v>
      </c>
      <c r="B35" s="256" t="s">
        <v>219</v>
      </c>
      <c r="C35" s="162"/>
    </row>
    <row r="36" spans="1:3" s="61" customFormat="1" ht="12" customHeight="1" thickBot="1">
      <c r="A36" s="27" t="s">
        <v>18</v>
      </c>
      <c r="B36" s="20" t="s">
        <v>220</v>
      </c>
      <c r="C36" s="159">
        <f>SUM(C37:C46)</f>
        <v>19903</v>
      </c>
    </row>
    <row r="37" spans="1:3" s="61" customFormat="1" ht="12" customHeight="1">
      <c r="A37" s="272" t="s">
        <v>85</v>
      </c>
      <c r="B37" s="254" t="s">
        <v>223</v>
      </c>
      <c r="C37" s="161"/>
    </row>
    <row r="38" spans="1:3" s="61" customFormat="1" ht="12" customHeight="1">
      <c r="A38" s="273" t="s">
        <v>86</v>
      </c>
      <c r="B38" s="255" t="s">
        <v>224</v>
      </c>
      <c r="C38" s="487"/>
    </row>
    <row r="39" spans="1:3" s="61" customFormat="1" ht="12" customHeight="1">
      <c r="A39" s="273" t="s">
        <v>87</v>
      </c>
      <c r="B39" s="255" t="s">
        <v>225</v>
      </c>
      <c r="C39" s="163">
        <v>4706</v>
      </c>
    </row>
    <row r="40" spans="1:3" s="61" customFormat="1" ht="12" customHeight="1">
      <c r="A40" s="273" t="s">
        <v>132</v>
      </c>
      <c r="B40" s="255" t="s">
        <v>226</v>
      </c>
      <c r="C40" s="163">
        <v>11809</v>
      </c>
    </row>
    <row r="41" spans="1:3" s="61" customFormat="1" ht="12" customHeight="1">
      <c r="A41" s="273" t="s">
        <v>133</v>
      </c>
      <c r="B41" s="255" t="s">
        <v>227</v>
      </c>
      <c r="C41" s="163"/>
    </row>
    <row r="42" spans="1:3" s="61" customFormat="1" ht="12" customHeight="1">
      <c r="A42" s="273" t="s">
        <v>134</v>
      </c>
      <c r="B42" s="255" t="s">
        <v>228</v>
      </c>
      <c r="C42" s="163">
        <v>3188</v>
      </c>
    </row>
    <row r="43" spans="1:3" s="61" customFormat="1" ht="12" customHeight="1">
      <c r="A43" s="273" t="s">
        <v>135</v>
      </c>
      <c r="B43" s="255" t="s">
        <v>229</v>
      </c>
      <c r="C43" s="163"/>
    </row>
    <row r="44" spans="1:3" s="61" customFormat="1" ht="12" customHeight="1">
      <c r="A44" s="273" t="s">
        <v>136</v>
      </c>
      <c r="B44" s="255" t="s">
        <v>230</v>
      </c>
      <c r="C44" s="163"/>
    </row>
    <row r="45" spans="1:3" s="61" customFormat="1" ht="12" customHeight="1">
      <c r="A45" s="273" t="s">
        <v>221</v>
      </c>
      <c r="B45" s="255" t="s">
        <v>231</v>
      </c>
      <c r="C45" s="163"/>
    </row>
    <row r="46" spans="1:3" s="61" customFormat="1" ht="12" customHeight="1" thickBot="1">
      <c r="A46" s="274" t="s">
        <v>222</v>
      </c>
      <c r="B46" s="256" t="s">
        <v>232</v>
      </c>
      <c r="C46" s="243">
        <v>200</v>
      </c>
    </row>
    <row r="47" spans="1:3" s="61" customFormat="1" ht="12" customHeight="1" thickBot="1">
      <c r="A47" s="27" t="s">
        <v>19</v>
      </c>
      <c r="B47" s="20" t="s">
        <v>233</v>
      </c>
      <c r="C47" s="159">
        <f>SUM(C48:C52)</f>
        <v>25258</v>
      </c>
    </row>
    <row r="48" spans="1:3" s="61" customFormat="1" ht="12" customHeight="1">
      <c r="A48" s="272" t="s">
        <v>88</v>
      </c>
      <c r="B48" s="254" t="s">
        <v>237</v>
      </c>
      <c r="C48" s="298"/>
    </row>
    <row r="49" spans="1:3" s="61" customFormat="1" ht="12" customHeight="1">
      <c r="A49" s="273" t="s">
        <v>89</v>
      </c>
      <c r="B49" s="255" t="s">
        <v>238</v>
      </c>
      <c r="C49" s="163">
        <v>24558</v>
      </c>
    </row>
    <row r="50" spans="1:3" s="61" customFormat="1" ht="12" customHeight="1">
      <c r="A50" s="273" t="s">
        <v>234</v>
      </c>
      <c r="B50" s="255" t="s">
        <v>239</v>
      </c>
      <c r="C50" s="163">
        <v>700</v>
      </c>
    </row>
    <row r="51" spans="1:3" s="61" customFormat="1" ht="12" customHeight="1">
      <c r="A51" s="273" t="s">
        <v>235</v>
      </c>
      <c r="B51" s="255" t="s">
        <v>240</v>
      </c>
      <c r="C51" s="163"/>
    </row>
    <row r="52" spans="1:3" s="61" customFormat="1" ht="12" customHeight="1" thickBot="1">
      <c r="A52" s="274" t="s">
        <v>236</v>
      </c>
      <c r="B52" s="256" t="s">
        <v>241</v>
      </c>
      <c r="C52" s="243"/>
    </row>
    <row r="53" spans="1:3" s="61" customFormat="1" ht="12" customHeight="1" thickBot="1">
      <c r="A53" s="27" t="s">
        <v>137</v>
      </c>
      <c r="B53" s="20" t="s">
        <v>242</v>
      </c>
      <c r="C53" s="159">
        <f>SUM(C54:C56)</f>
        <v>54135</v>
      </c>
    </row>
    <row r="54" spans="1:3" s="61" customFormat="1" ht="12" customHeight="1">
      <c r="A54" s="272" t="s">
        <v>90</v>
      </c>
      <c r="B54" s="254" t="s">
        <v>243</v>
      </c>
      <c r="C54" s="161"/>
    </row>
    <row r="55" spans="1:3" s="61" customFormat="1" ht="12" customHeight="1">
      <c r="A55" s="273" t="s">
        <v>91</v>
      </c>
      <c r="B55" s="255" t="s">
        <v>418</v>
      </c>
      <c r="C55" s="163">
        <v>20000</v>
      </c>
    </row>
    <row r="56" spans="1:3" s="61" customFormat="1" ht="12" customHeight="1">
      <c r="A56" s="273" t="s">
        <v>247</v>
      </c>
      <c r="B56" s="255" t="s">
        <v>245</v>
      </c>
      <c r="C56" s="163">
        <v>34135</v>
      </c>
    </row>
    <row r="57" spans="1:3" s="61" customFormat="1" ht="12" customHeight="1" thickBot="1">
      <c r="A57" s="274" t="s">
        <v>248</v>
      </c>
      <c r="B57" s="256" t="s">
        <v>246</v>
      </c>
      <c r="C57" s="243">
        <v>34135</v>
      </c>
    </row>
    <row r="58" spans="1:3" s="61" customFormat="1" ht="12" customHeight="1" thickBot="1">
      <c r="A58" s="27" t="s">
        <v>21</v>
      </c>
      <c r="B58" s="154" t="s">
        <v>249</v>
      </c>
      <c r="C58" s="159">
        <f>SUM(C59:C61)</f>
        <v>128265</v>
      </c>
    </row>
    <row r="59" spans="1:3" s="61" customFormat="1" ht="12" customHeight="1">
      <c r="A59" s="272" t="s">
        <v>138</v>
      </c>
      <c r="B59" s="254" t="s">
        <v>251</v>
      </c>
      <c r="C59" s="163"/>
    </row>
    <row r="60" spans="1:3" s="61" customFormat="1" ht="12" customHeight="1">
      <c r="A60" s="273" t="s">
        <v>139</v>
      </c>
      <c r="B60" s="255" t="s">
        <v>419</v>
      </c>
      <c r="C60" s="163">
        <v>188</v>
      </c>
    </row>
    <row r="61" spans="1:3" s="61" customFormat="1" ht="12" customHeight="1">
      <c r="A61" s="273" t="s">
        <v>166</v>
      </c>
      <c r="B61" s="255" t="s">
        <v>252</v>
      </c>
      <c r="C61" s="163">
        <v>128077</v>
      </c>
    </row>
    <row r="62" spans="1:3" s="61" customFormat="1" ht="12" customHeight="1" thickBot="1">
      <c r="A62" s="274" t="s">
        <v>250</v>
      </c>
      <c r="B62" s="256" t="s">
        <v>253</v>
      </c>
      <c r="C62" s="163">
        <v>126796</v>
      </c>
    </row>
    <row r="63" spans="1:3" s="61" customFormat="1" ht="12" customHeight="1" thickBot="1">
      <c r="A63" s="27" t="s">
        <v>22</v>
      </c>
      <c r="B63" s="20" t="s">
        <v>254</v>
      </c>
      <c r="C63" s="164">
        <f>+C8+C15+C22+C29+C36+C47+C53+C58</f>
        <v>726678</v>
      </c>
    </row>
    <row r="64" spans="1:3" s="61" customFormat="1" ht="12" customHeight="1" thickBot="1">
      <c r="A64" s="275" t="s">
        <v>379</v>
      </c>
      <c r="B64" s="154" t="s">
        <v>256</v>
      </c>
      <c r="C64" s="159">
        <f>SUM(C65:C67)</f>
        <v>83746</v>
      </c>
    </row>
    <row r="65" spans="1:3" s="61" customFormat="1" ht="12" customHeight="1">
      <c r="A65" s="272" t="s">
        <v>289</v>
      </c>
      <c r="B65" s="254" t="s">
        <v>257</v>
      </c>
      <c r="C65" s="163">
        <v>8746</v>
      </c>
    </row>
    <row r="66" spans="1:3" s="61" customFormat="1" ht="12" customHeight="1">
      <c r="A66" s="273" t="s">
        <v>298</v>
      </c>
      <c r="B66" s="255" t="s">
        <v>258</v>
      </c>
      <c r="C66" s="163">
        <v>75000</v>
      </c>
    </row>
    <row r="67" spans="1:3" s="61" customFormat="1" ht="12" customHeight="1" thickBot="1">
      <c r="A67" s="274" t="s">
        <v>299</v>
      </c>
      <c r="B67" s="258" t="s">
        <v>259</v>
      </c>
      <c r="C67" s="163"/>
    </row>
    <row r="68" spans="1:3" s="61" customFormat="1" ht="12" customHeight="1" thickBot="1">
      <c r="A68" s="275" t="s">
        <v>260</v>
      </c>
      <c r="B68" s="154" t="s">
        <v>261</v>
      </c>
      <c r="C68" s="159">
        <f>SUM(C69:C72)</f>
        <v>0</v>
      </c>
    </row>
    <row r="69" spans="1:3" s="61" customFormat="1" ht="12" customHeight="1">
      <c r="A69" s="272" t="s">
        <v>117</v>
      </c>
      <c r="B69" s="254" t="s">
        <v>262</v>
      </c>
      <c r="C69" s="163"/>
    </row>
    <row r="70" spans="1:3" s="61" customFormat="1" ht="12" customHeight="1">
      <c r="A70" s="273" t="s">
        <v>118</v>
      </c>
      <c r="B70" s="255" t="s">
        <v>263</v>
      </c>
      <c r="C70" s="163"/>
    </row>
    <row r="71" spans="1:3" s="61" customFormat="1" ht="12" customHeight="1">
      <c r="A71" s="273" t="s">
        <v>290</v>
      </c>
      <c r="B71" s="255" t="s">
        <v>264</v>
      </c>
      <c r="C71" s="163"/>
    </row>
    <row r="72" spans="1:3" s="61" customFormat="1" ht="12" customHeight="1" thickBot="1">
      <c r="A72" s="274" t="s">
        <v>291</v>
      </c>
      <c r="B72" s="256" t="s">
        <v>265</v>
      </c>
      <c r="C72" s="163"/>
    </row>
    <row r="73" spans="1:3" s="61" customFormat="1" ht="12" customHeight="1" thickBot="1">
      <c r="A73" s="275" t="s">
        <v>266</v>
      </c>
      <c r="B73" s="154" t="s">
        <v>267</v>
      </c>
      <c r="C73" s="159">
        <f>SUM(C74:C75)</f>
        <v>0</v>
      </c>
    </row>
    <row r="74" spans="1:3" s="61" customFormat="1" ht="12" customHeight="1">
      <c r="A74" s="272" t="s">
        <v>292</v>
      </c>
      <c r="B74" s="254" t="s">
        <v>268</v>
      </c>
      <c r="C74" s="163"/>
    </row>
    <row r="75" spans="1:3" s="61" customFormat="1" ht="12" customHeight="1" thickBot="1">
      <c r="A75" s="274" t="s">
        <v>293</v>
      </c>
      <c r="B75" s="256" t="s">
        <v>269</v>
      </c>
      <c r="C75" s="163"/>
    </row>
    <row r="76" spans="1:3" s="60" customFormat="1" ht="12" customHeight="1" thickBot="1">
      <c r="A76" s="275" t="s">
        <v>270</v>
      </c>
      <c r="B76" s="154" t="s">
        <v>271</v>
      </c>
      <c r="C76" s="159">
        <f>SUM(C77:C79)</f>
        <v>0</v>
      </c>
    </row>
    <row r="77" spans="1:3" s="61" customFormat="1" ht="12" customHeight="1">
      <c r="A77" s="272" t="s">
        <v>294</v>
      </c>
      <c r="B77" s="254" t="s">
        <v>272</v>
      </c>
      <c r="C77" s="163"/>
    </row>
    <row r="78" spans="1:3" s="61" customFormat="1" ht="12" customHeight="1">
      <c r="A78" s="273" t="s">
        <v>295</v>
      </c>
      <c r="B78" s="255" t="s">
        <v>273</v>
      </c>
      <c r="C78" s="163"/>
    </row>
    <row r="79" spans="1:3" s="61" customFormat="1" ht="12" customHeight="1" thickBot="1">
      <c r="A79" s="274" t="s">
        <v>296</v>
      </c>
      <c r="B79" s="256" t="s">
        <v>274</v>
      </c>
      <c r="C79" s="163"/>
    </row>
    <row r="80" spans="1:3" s="61" customFormat="1" ht="12" customHeight="1" thickBot="1">
      <c r="A80" s="275" t="s">
        <v>275</v>
      </c>
      <c r="B80" s="154" t="s">
        <v>297</v>
      </c>
      <c r="C80" s="159">
        <f>SUM(C81:C84)</f>
        <v>0</v>
      </c>
    </row>
    <row r="81" spans="1:3" s="61" customFormat="1" ht="12" customHeight="1">
      <c r="A81" s="276" t="s">
        <v>276</v>
      </c>
      <c r="B81" s="254" t="s">
        <v>277</v>
      </c>
      <c r="C81" s="163"/>
    </row>
    <row r="82" spans="1:3" s="61" customFormat="1" ht="12" customHeight="1">
      <c r="A82" s="277" t="s">
        <v>278</v>
      </c>
      <c r="B82" s="255" t="s">
        <v>279</v>
      </c>
      <c r="C82" s="163"/>
    </row>
    <row r="83" spans="1:3" s="61" customFormat="1" ht="12" customHeight="1">
      <c r="A83" s="277" t="s">
        <v>280</v>
      </c>
      <c r="B83" s="255" t="s">
        <v>281</v>
      </c>
      <c r="C83" s="163"/>
    </row>
    <row r="84" spans="1:3" s="60" customFormat="1" ht="12" customHeight="1" thickBot="1">
      <c r="A84" s="278" t="s">
        <v>282</v>
      </c>
      <c r="B84" s="256" t="s">
        <v>283</v>
      </c>
      <c r="C84" s="163"/>
    </row>
    <row r="85" spans="1:3" s="60" customFormat="1" ht="12" customHeight="1" thickBot="1">
      <c r="A85" s="275" t="s">
        <v>284</v>
      </c>
      <c r="B85" s="154" t="s">
        <v>285</v>
      </c>
      <c r="C85" s="299"/>
    </row>
    <row r="86" spans="1:3" s="60" customFormat="1" ht="12" customHeight="1" thickBot="1">
      <c r="A86" s="275" t="s">
        <v>286</v>
      </c>
      <c r="B86" s="262" t="s">
        <v>287</v>
      </c>
      <c r="C86" s="164">
        <f>+C64+C68+C73+C76+C80+C85</f>
        <v>83746</v>
      </c>
    </row>
    <row r="87" spans="1:3" s="60" customFormat="1" ht="12" customHeight="1" thickBot="1">
      <c r="A87" s="279" t="s">
        <v>300</v>
      </c>
      <c r="B87" s="264" t="s">
        <v>407</v>
      </c>
      <c r="C87" s="164">
        <f>+C63+C86</f>
        <v>810424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53</v>
      </c>
      <c r="C90" s="228"/>
    </row>
    <row r="91" spans="1:3" s="62" customFormat="1" ht="12" customHeight="1" thickBot="1">
      <c r="A91" s="246" t="s">
        <v>14</v>
      </c>
      <c r="B91" s="26" t="s">
        <v>303</v>
      </c>
      <c r="C91" s="158">
        <f>SUM(C92:C96)</f>
        <v>165681</v>
      </c>
    </row>
    <row r="92" spans="1:3" ht="12" customHeight="1">
      <c r="A92" s="281" t="s">
        <v>92</v>
      </c>
      <c r="B92" s="9" t="s">
        <v>44</v>
      </c>
      <c r="C92" s="489">
        <v>9098</v>
      </c>
    </row>
    <row r="93" spans="1:3" ht="12" customHeight="1">
      <c r="A93" s="273" t="s">
        <v>93</v>
      </c>
      <c r="B93" s="7" t="s">
        <v>140</v>
      </c>
      <c r="C93" s="487">
        <v>3220</v>
      </c>
    </row>
    <row r="94" spans="1:3" ht="12" customHeight="1">
      <c r="A94" s="273" t="s">
        <v>94</v>
      </c>
      <c r="B94" s="7" t="s">
        <v>115</v>
      </c>
      <c r="C94" s="488">
        <v>71894</v>
      </c>
    </row>
    <row r="95" spans="1:3" ht="12" customHeight="1">
      <c r="A95" s="273" t="s">
        <v>95</v>
      </c>
      <c r="B95" s="10" t="s">
        <v>141</v>
      </c>
      <c r="C95" s="243">
        <v>13500</v>
      </c>
    </row>
    <row r="96" spans="1:3" ht="12" customHeight="1">
      <c r="A96" s="273" t="s">
        <v>106</v>
      </c>
      <c r="B96" s="18" t="s">
        <v>142</v>
      </c>
      <c r="C96" s="488">
        <v>67969</v>
      </c>
    </row>
    <row r="97" spans="1:3" ht="12" customHeight="1">
      <c r="A97" s="273" t="s">
        <v>96</v>
      </c>
      <c r="B97" s="7" t="s">
        <v>304</v>
      </c>
      <c r="C97" s="243"/>
    </row>
    <row r="98" spans="1:3" ht="12" customHeight="1">
      <c r="A98" s="273" t="s">
        <v>97</v>
      </c>
      <c r="B98" s="93" t="s">
        <v>305</v>
      </c>
      <c r="C98" s="243"/>
    </row>
    <row r="99" spans="1:3" ht="12" customHeight="1">
      <c r="A99" s="273" t="s">
        <v>107</v>
      </c>
      <c r="B99" s="94" t="s">
        <v>306</v>
      </c>
      <c r="C99" s="243"/>
    </row>
    <row r="100" spans="1:3" ht="12" customHeight="1">
      <c r="A100" s="273" t="s">
        <v>108</v>
      </c>
      <c r="B100" s="94" t="s">
        <v>307</v>
      </c>
      <c r="C100" s="243"/>
    </row>
    <row r="101" spans="1:3" ht="12" customHeight="1">
      <c r="A101" s="273" t="s">
        <v>109</v>
      </c>
      <c r="B101" s="93" t="s">
        <v>308</v>
      </c>
      <c r="C101" s="488">
        <v>22286</v>
      </c>
    </row>
    <row r="102" spans="1:3" ht="12" customHeight="1">
      <c r="A102" s="273" t="s">
        <v>110</v>
      </c>
      <c r="B102" s="93" t="s">
        <v>309</v>
      </c>
      <c r="C102" s="243"/>
    </row>
    <row r="103" spans="1:3" ht="12" customHeight="1">
      <c r="A103" s="273" t="s">
        <v>112</v>
      </c>
      <c r="B103" s="94" t="s">
        <v>310</v>
      </c>
      <c r="C103" s="243">
        <v>21566</v>
      </c>
    </row>
    <row r="104" spans="1:3" ht="12" customHeight="1">
      <c r="A104" s="282" t="s">
        <v>143</v>
      </c>
      <c r="B104" s="95" t="s">
        <v>311</v>
      </c>
      <c r="C104" s="243"/>
    </row>
    <row r="105" spans="1:3" ht="12" customHeight="1">
      <c r="A105" s="273" t="s">
        <v>301</v>
      </c>
      <c r="B105" s="95" t="s">
        <v>312</v>
      </c>
      <c r="C105" s="243"/>
    </row>
    <row r="106" spans="1:3" ht="12" customHeight="1" thickBot="1">
      <c r="A106" s="283" t="s">
        <v>302</v>
      </c>
      <c r="B106" s="96" t="s">
        <v>313</v>
      </c>
      <c r="C106" s="505">
        <v>24117</v>
      </c>
    </row>
    <row r="107" spans="1:3" ht="12" customHeight="1" thickBot="1">
      <c r="A107" s="27" t="s">
        <v>15</v>
      </c>
      <c r="B107" s="25" t="s">
        <v>314</v>
      </c>
      <c r="C107" s="159">
        <f>+C108+C110+C112</f>
        <v>148508</v>
      </c>
    </row>
    <row r="108" spans="1:3" ht="12" customHeight="1">
      <c r="A108" s="272" t="s">
        <v>98</v>
      </c>
      <c r="B108" s="7" t="s">
        <v>164</v>
      </c>
      <c r="C108" s="298">
        <v>128712</v>
      </c>
    </row>
    <row r="109" spans="1:6" ht="12" customHeight="1">
      <c r="A109" s="272" t="s">
        <v>99</v>
      </c>
      <c r="B109" s="11" t="s">
        <v>318</v>
      </c>
      <c r="C109" s="298">
        <v>125324</v>
      </c>
      <c r="F109" s="526"/>
    </row>
    <row r="110" spans="1:3" ht="12" customHeight="1">
      <c r="A110" s="272" t="s">
        <v>100</v>
      </c>
      <c r="B110" s="11" t="s">
        <v>144</v>
      </c>
      <c r="C110" s="163">
        <v>10348</v>
      </c>
    </row>
    <row r="111" spans="1:3" ht="12" customHeight="1">
      <c r="A111" s="272" t="s">
        <v>101</v>
      </c>
      <c r="B111" s="11" t="s">
        <v>319</v>
      </c>
      <c r="C111" s="506"/>
    </row>
    <row r="112" spans="1:3" ht="12" customHeight="1">
      <c r="A112" s="272" t="s">
        <v>102</v>
      </c>
      <c r="B112" s="156" t="s">
        <v>167</v>
      </c>
      <c r="C112" s="506">
        <v>9448</v>
      </c>
    </row>
    <row r="113" spans="1:3" ht="12" customHeight="1">
      <c r="A113" s="272" t="s">
        <v>111</v>
      </c>
      <c r="B113" s="155" t="s">
        <v>420</v>
      </c>
      <c r="C113" s="506"/>
    </row>
    <row r="114" spans="1:3" ht="12" customHeight="1">
      <c r="A114" s="272" t="s">
        <v>113</v>
      </c>
      <c r="B114" s="250" t="s">
        <v>324</v>
      </c>
      <c r="C114" s="506"/>
    </row>
    <row r="115" spans="1:3" ht="12" customHeight="1">
      <c r="A115" s="272" t="s">
        <v>145</v>
      </c>
      <c r="B115" s="94" t="s">
        <v>307</v>
      </c>
      <c r="C115" s="506"/>
    </row>
    <row r="116" spans="1:3" ht="12" customHeight="1">
      <c r="A116" s="272" t="s">
        <v>146</v>
      </c>
      <c r="B116" s="94" t="s">
        <v>323</v>
      </c>
      <c r="C116" s="506">
        <v>350</v>
      </c>
    </row>
    <row r="117" spans="1:3" ht="12" customHeight="1">
      <c r="A117" s="272" t="s">
        <v>147</v>
      </c>
      <c r="B117" s="94" t="s">
        <v>322</v>
      </c>
      <c r="C117" s="506"/>
    </row>
    <row r="118" spans="1:3" ht="12" customHeight="1">
      <c r="A118" s="272" t="s">
        <v>315</v>
      </c>
      <c r="B118" s="94" t="s">
        <v>310</v>
      </c>
      <c r="C118" s="506"/>
    </row>
    <row r="119" spans="1:3" ht="12" customHeight="1">
      <c r="A119" s="272" t="s">
        <v>316</v>
      </c>
      <c r="B119" s="94" t="s">
        <v>321</v>
      </c>
      <c r="C119" s="506"/>
    </row>
    <row r="120" spans="1:3" ht="12" customHeight="1" thickBot="1">
      <c r="A120" s="282" t="s">
        <v>317</v>
      </c>
      <c r="B120" s="94" t="s">
        <v>320</v>
      </c>
      <c r="C120" s="542">
        <v>8498</v>
      </c>
    </row>
    <row r="121" spans="1:3" ht="12" customHeight="1" thickBot="1">
      <c r="A121" s="27" t="s">
        <v>16</v>
      </c>
      <c r="B121" s="89" t="s">
        <v>325</v>
      </c>
      <c r="C121" s="159">
        <f>+C122+C123</f>
        <v>0</v>
      </c>
    </row>
    <row r="122" spans="1:3" ht="12" customHeight="1">
      <c r="A122" s="272" t="s">
        <v>81</v>
      </c>
      <c r="B122" s="8" t="s">
        <v>55</v>
      </c>
      <c r="C122" s="161"/>
    </row>
    <row r="123" spans="1:3" ht="12" customHeight="1" thickBot="1">
      <c r="A123" s="274" t="s">
        <v>82</v>
      </c>
      <c r="B123" s="11" t="s">
        <v>56</v>
      </c>
      <c r="C123" s="162"/>
    </row>
    <row r="124" spans="1:3" ht="12" customHeight="1" thickBot="1">
      <c r="A124" s="27" t="s">
        <v>17</v>
      </c>
      <c r="B124" s="89" t="s">
        <v>326</v>
      </c>
      <c r="C124" s="159">
        <f>+C91+C107+C121</f>
        <v>314189</v>
      </c>
    </row>
    <row r="125" spans="1:3" ht="12" customHeight="1" thickBot="1">
      <c r="A125" s="27" t="s">
        <v>18</v>
      </c>
      <c r="B125" s="89" t="s">
        <v>327</v>
      </c>
      <c r="C125" s="159">
        <f>+C126+C127+C128</f>
        <v>355421</v>
      </c>
    </row>
    <row r="126" spans="1:3" s="62" customFormat="1" ht="12" customHeight="1">
      <c r="A126" s="272" t="s">
        <v>85</v>
      </c>
      <c r="B126" s="8" t="s">
        <v>328</v>
      </c>
      <c r="C126" s="506">
        <v>258540</v>
      </c>
    </row>
    <row r="127" spans="1:3" ht="12" customHeight="1">
      <c r="A127" s="272" t="s">
        <v>86</v>
      </c>
      <c r="B127" s="8" t="s">
        <v>329</v>
      </c>
      <c r="C127" s="506">
        <v>75000</v>
      </c>
    </row>
    <row r="128" spans="1:3" ht="12" customHeight="1" thickBot="1">
      <c r="A128" s="282" t="s">
        <v>87</v>
      </c>
      <c r="B128" s="6" t="s">
        <v>330</v>
      </c>
      <c r="C128" s="506">
        <v>21881</v>
      </c>
    </row>
    <row r="129" spans="1:3" ht="12" customHeight="1" thickBot="1">
      <c r="A129" s="27" t="s">
        <v>19</v>
      </c>
      <c r="B129" s="89" t="s">
        <v>378</v>
      </c>
      <c r="C129" s="159">
        <f>+C130+C131+C132+C133</f>
        <v>0</v>
      </c>
    </row>
    <row r="130" spans="1:3" ht="12" customHeight="1">
      <c r="A130" s="272" t="s">
        <v>88</v>
      </c>
      <c r="B130" s="8" t="s">
        <v>331</v>
      </c>
      <c r="C130" s="147"/>
    </row>
    <row r="131" spans="1:3" ht="12" customHeight="1">
      <c r="A131" s="272" t="s">
        <v>89</v>
      </c>
      <c r="B131" s="8" t="s">
        <v>332</v>
      </c>
      <c r="C131" s="147"/>
    </row>
    <row r="132" spans="1:3" ht="12" customHeight="1">
      <c r="A132" s="272" t="s">
        <v>234</v>
      </c>
      <c r="B132" s="8" t="s">
        <v>333</v>
      </c>
      <c r="C132" s="147"/>
    </row>
    <row r="133" spans="1:3" s="62" customFormat="1" ht="12" customHeight="1" thickBot="1">
      <c r="A133" s="282" t="s">
        <v>235</v>
      </c>
      <c r="B133" s="6" t="s">
        <v>334</v>
      </c>
      <c r="C133" s="147"/>
    </row>
    <row r="134" spans="1:11" ht="12" customHeight="1" thickBot="1">
      <c r="A134" s="27" t="s">
        <v>20</v>
      </c>
      <c r="B134" s="89" t="s">
        <v>335</v>
      </c>
      <c r="C134" s="164">
        <f>+C135+C136+C137+C138</f>
        <v>0</v>
      </c>
      <c r="K134" s="146"/>
    </row>
    <row r="135" spans="1:3" ht="12.75">
      <c r="A135" s="272" t="s">
        <v>90</v>
      </c>
      <c r="B135" s="8" t="s">
        <v>336</v>
      </c>
      <c r="C135" s="147"/>
    </row>
    <row r="136" spans="1:3" ht="12" customHeight="1">
      <c r="A136" s="272" t="s">
        <v>91</v>
      </c>
      <c r="B136" s="8" t="s">
        <v>346</v>
      </c>
      <c r="C136" s="147"/>
    </row>
    <row r="137" spans="1:3" s="62" customFormat="1" ht="12" customHeight="1">
      <c r="A137" s="272" t="s">
        <v>247</v>
      </c>
      <c r="B137" s="8" t="s">
        <v>337</v>
      </c>
      <c r="C137" s="147"/>
    </row>
    <row r="138" spans="1:3" s="62" customFormat="1" ht="12" customHeight="1" thickBot="1">
      <c r="A138" s="282" t="s">
        <v>248</v>
      </c>
      <c r="B138" s="6" t="s">
        <v>338</v>
      </c>
      <c r="C138" s="147"/>
    </row>
    <row r="139" spans="1:3" s="62" customFormat="1" ht="12" customHeight="1" thickBot="1">
      <c r="A139" s="27" t="s">
        <v>21</v>
      </c>
      <c r="B139" s="89" t="s">
        <v>339</v>
      </c>
      <c r="C139" s="167">
        <f>+C140+C141+C142+C143</f>
        <v>0</v>
      </c>
    </row>
    <row r="140" spans="1:3" s="62" customFormat="1" ht="12" customHeight="1">
      <c r="A140" s="272" t="s">
        <v>138</v>
      </c>
      <c r="B140" s="8" t="s">
        <v>340</v>
      </c>
      <c r="C140" s="147"/>
    </row>
    <row r="141" spans="1:3" s="62" customFormat="1" ht="12" customHeight="1">
      <c r="A141" s="272" t="s">
        <v>139</v>
      </c>
      <c r="B141" s="8" t="s">
        <v>341</v>
      </c>
      <c r="C141" s="147"/>
    </row>
    <row r="142" spans="1:3" s="62" customFormat="1" ht="12" customHeight="1">
      <c r="A142" s="272" t="s">
        <v>166</v>
      </c>
      <c r="B142" s="8" t="s">
        <v>342</v>
      </c>
      <c r="C142" s="147"/>
    </row>
    <row r="143" spans="1:3" ht="12.75" customHeight="1" thickBot="1">
      <c r="A143" s="272" t="s">
        <v>250</v>
      </c>
      <c r="B143" s="8" t="s">
        <v>343</v>
      </c>
      <c r="C143" s="147"/>
    </row>
    <row r="144" spans="1:3" ht="12" customHeight="1" thickBot="1">
      <c r="A144" s="27" t="s">
        <v>22</v>
      </c>
      <c r="B144" s="89" t="s">
        <v>344</v>
      </c>
      <c r="C144" s="266">
        <f>+C125+C129+C134+C139</f>
        <v>355421</v>
      </c>
    </row>
    <row r="145" spans="1:3" ht="15" customHeight="1" thickBot="1">
      <c r="A145" s="284" t="s">
        <v>23</v>
      </c>
      <c r="B145" s="234" t="s">
        <v>345</v>
      </c>
      <c r="C145" s="266">
        <f>+C124+C144</f>
        <v>669610</v>
      </c>
    </row>
    <row r="146" ht="13.5" thickBot="1"/>
    <row r="147" spans="1:3" ht="15" customHeight="1" thickBot="1">
      <c r="A147" s="143" t="s">
        <v>159</v>
      </c>
      <c r="B147" s="144"/>
      <c r="C147" s="87">
        <v>0</v>
      </c>
    </row>
    <row r="148" spans="1:3" ht="14.25" customHeight="1" thickBot="1">
      <c r="A148" s="143" t="s">
        <v>160</v>
      </c>
      <c r="B148" s="144"/>
      <c r="C148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40/2014.(XII.16.) önkormányzati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58"/>
  <sheetViews>
    <sheetView workbookViewId="0" topLeftCell="A28">
      <selection activeCell="E36" sqref="E3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157</v>
      </c>
      <c r="B2" s="216" t="s">
        <v>560</v>
      </c>
      <c r="C2" s="231" t="s">
        <v>57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17347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493">
        <v>6268</v>
      </c>
    </row>
    <row r="11" spans="1:3" s="233" customFormat="1" ht="12" customHeight="1">
      <c r="A11" s="287" t="s">
        <v>94</v>
      </c>
      <c r="B11" s="7" t="s">
        <v>225</v>
      </c>
      <c r="C11" s="493">
        <v>800</v>
      </c>
    </row>
    <row r="12" spans="1:3" s="233" customFormat="1" ht="12" customHeight="1">
      <c r="A12" s="287" t="s">
        <v>95</v>
      </c>
      <c r="B12" s="7" t="s">
        <v>226</v>
      </c>
      <c r="C12" s="56">
        <v>2088</v>
      </c>
    </row>
    <row r="13" spans="1:3" s="233" customFormat="1" ht="12" customHeight="1">
      <c r="A13" s="287" t="s">
        <v>116</v>
      </c>
      <c r="B13" s="7" t="s">
        <v>227</v>
      </c>
      <c r="C13" s="56"/>
    </row>
    <row r="14" spans="1:3" s="233" customFormat="1" ht="12" customHeight="1">
      <c r="A14" s="287" t="s">
        <v>96</v>
      </c>
      <c r="B14" s="7" t="s">
        <v>387</v>
      </c>
      <c r="C14" s="56">
        <v>2168</v>
      </c>
    </row>
    <row r="15" spans="1:3" s="233" customFormat="1" ht="12" customHeight="1">
      <c r="A15" s="287" t="s">
        <v>97</v>
      </c>
      <c r="B15" s="6" t="s">
        <v>388</v>
      </c>
      <c r="C15" s="56"/>
    </row>
    <row r="16" spans="1:3" s="233" customFormat="1" ht="12" customHeight="1">
      <c r="A16" s="287" t="s">
        <v>107</v>
      </c>
      <c r="B16" s="7" t="s">
        <v>230</v>
      </c>
      <c r="C16" s="177">
        <v>3</v>
      </c>
    </row>
    <row r="17" spans="1:3" s="296" customFormat="1" ht="12" customHeight="1">
      <c r="A17" s="287" t="s">
        <v>108</v>
      </c>
      <c r="B17" s="7" t="s">
        <v>231</v>
      </c>
      <c r="C17" s="56"/>
    </row>
    <row r="18" spans="1:3" s="296" customFormat="1" ht="12" customHeight="1" thickBot="1">
      <c r="A18" s="287" t="s">
        <v>109</v>
      </c>
      <c r="B18" s="6" t="s">
        <v>232</v>
      </c>
      <c r="C18" s="548">
        <v>6020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0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493"/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70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89">
        <v>70</v>
      </c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>
        <v>300</v>
      </c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17717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688</v>
      </c>
    </row>
    <row r="37" spans="1:3" s="233" customFormat="1" ht="12" customHeight="1">
      <c r="A37" s="288" t="s">
        <v>399</v>
      </c>
      <c r="B37" s="289" t="s">
        <v>174</v>
      </c>
      <c r="C37" s="54">
        <v>688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18405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456396</v>
      </c>
    </row>
    <row r="45" spans="1:3" ht="12" customHeight="1">
      <c r="A45" s="287" t="s">
        <v>92</v>
      </c>
      <c r="B45" s="8" t="s">
        <v>44</v>
      </c>
      <c r="C45" s="491">
        <v>110258</v>
      </c>
    </row>
    <row r="46" spans="1:3" ht="12" customHeight="1">
      <c r="A46" s="287" t="s">
        <v>93</v>
      </c>
      <c r="B46" s="7" t="s">
        <v>140</v>
      </c>
      <c r="C46" s="493">
        <v>31021</v>
      </c>
    </row>
    <row r="47" spans="1:3" ht="12" customHeight="1">
      <c r="A47" s="287" t="s">
        <v>94</v>
      </c>
      <c r="B47" s="7" t="s">
        <v>115</v>
      </c>
      <c r="C47" s="493">
        <v>63117</v>
      </c>
    </row>
    <row r="48" spans="1:3" ht="12" customHeight="1">
      <c r="A48" s="287" t="s">
        <v>95</v>
      </c>
      <c r="B48" s="7" t="s">
        <v>141</v>
      </c>
      <c r="C48" s="56">
        <v>252000</v>
      </c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1943</v>
      </c>
    </row>
    <row r="51" spans="1:3" s="297" customFormat="1" ht="12" customHeight="1">
      <c r="A51" s="287" t="s">
        <v>98</v>
      </c>
      <c r="B51" s="8" t="s">
        <v>164</v>
      </c>
      <c r="C51" s="54">
        <v>1943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458339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>
        <v>42</v>
      </c>
    </row>
    <row r="58" spans="1:3" ht="14.25" customHeight="1" thickBot="1">
      <c r="A58" s="143" t="s">
        <v>160</v>
      </c>
      <c r="B58" s="144"/>
      <c r="C58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40/2014.(XII.16.)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C58"/>
  <sheetViews>
    <sheetView workbookViewId="0" topLeftCell="A31">
      <selection activeCell="E37" sqref="E37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157</v>
      </c>
      <c r="B2" s="216" t="s">
        <v>560</v>
      </c>
      <c r="C2" s="231" t="s">
        <v>57</v>
      </c>
    </row>
    <row r="3" spans="1:3" s="293" customFormat="1" ht="24.75" thickBot="1">
      <c r="A3" s="285" t="s">
        <v>156</v>
      </c>
      <c r="B3" s="217" t="s">
        <v>408</v>
      </c>
      <c r="C3" s="232" t="s">
        <v>57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5828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174">
        <v>242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/>
    </row>
    <row r="14" spans="1:3" s="233" customFormat="1" ht="12" customHeight="1">
      <c r="A14" s="287" t="s">
        <v>96</v>
      </c>
      <c r="B14" s="7" t="s">
        <v>387</v>
      </c>
      <c r="C14" s="174">
        <v>66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/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548">
        <v>5520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0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/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5828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0</v>
      </c>
    </row>
    <row r="37" spans="1:3" s="233" customFormat="1" ht="12" customHeight="1">
      <c r="A37" s="288" t="s">
        <v>399</v>
      </c>
      <c r="B37" s="289" t="s">
        <v>174</v>
      </c>
      <c r="C37" s="54"/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5828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258801</v>
      </c>
    </row>
    <row r="45" spans="1:3" ht="12" customHeight="1">
      <c r="A45" s="287" t="s">
        <v>92</v>
      </c>
      <c r="B45" s="8" t="s">
        <v>44</v>
      </c>
      <c r="C45" s="491">
        <v>4836</v>
      </c>
    </row>
    <row r="46" spans="1:3" ht="12" customHeight="1">
      <c r="A46" s="287" t="s">
        <v>93</v>
      </c>
      <c r="B46" s="7" t="s">
        <v>140</v>
      </c>
      <c r="C46" s="493">
        <v>1369</v>
      </c>
    </row>
    <row r="47" spans="1:3" ht="12" customHeight="1">
      <c r="A47" s="287" t="s">
        <v>94</v>
      </c>
      <c r="B47" s="7" t="s">
        <v>115</v>
      </c>
      <c r="C47" s="56">
        <v>596</v>
      </c>
    </row>
    <row r="48" spans="1:3" ht="12" customHeight="1">
      <c r="A48" s="287" t="s">
        <v>95</v>
      </c>
      <c r="B48" s="7" t="s">
        <v>141</v>
      </c>
      <c r="C48" s="56">
        <v>252000</v>
      </c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0</v>
      </c>
    </row>
    <row r="51" spans="1:3" s="297" customFormat="1" ht="12" customHeight="1">
      <c r="A51" s="287" t="s">
        <v>98</v>
      </c>
      <c r="B51" s="8" t="s">
        <v>164</v>
      </c>
      <c r="C51" s="54"/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258801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/>
    </row>
    <row r="58" spans="1:3" ht="14.25" customHeight="1" thickBot="1">
      <c r="A58" s="143" t="s">
        <v>160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40/2014.(XII.16.)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58"/>
  <sheetViews>
    <sheetView workbookViewId="0" topLeftCell="A1">
      <selection activeCell="E4" sqref="E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601</v>
      </c>
    </row>
    <row r="2" spans="1:3" s="293" customFormat="1" ht="25.5" customHeight="1">
      <c r="A2" s="244" t="s">
        <v>157</v>
      </c>
      <c r="B2" s="216" t="s">
        <v>560</v>
      </c>
      <c r="C2" s="231" t="s">
        <v>57</v>
      </c>
    </row>
    <row r="3" spans="1:3" s="293" customFormat="1" ht="24.75" thickBot="1">
      <c r="A3" s="285" t="s">
        <v>156</v>
      </c>
      <c r="B3" s="217" t="s">
        <v>409</v>
      </c>
      <c r="C3" s="232" t="s">
        <v>58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3485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493">
        <v>726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>
        <v>2088</v>
      </c>
    </row>
    <row r="13" spans="1:3" s="233" customFormat="1" ht="12" customHeight="1">
      <c r="A13" s="287" t="s">
        <v>116</v>
      </c>
      <c r="B13" s="7" t="s">
        <v>227</v>
      </c>
      <c r="C13" s="174"/>
    </row>
    <row r="14" spans="1:3" s="233" customFormat="1" ht="12" customHeight="1">
      <c r="A14" s="287" t="s">
        <v>96</v>
      </c>
      <c r="B14" s="7" t="s">
        <v>387</v>
      </c>
      <c r="C14" s="174">
        <v>671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/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175"/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0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/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3485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0</v>
      </c>
    </row>
    <row r="37" spans="1:3" s="233" customFormat="1" ht="12" customHeight="1">
      <c r="A37" s="288" t="s">
        <v>399</v>
      </c>
      <c r="B37" s="289" t="s">
        <v>174</v>
      </c>
      <c r="C37" s="54"/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3485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4109</v>
      </c>
    </row>
    <row r="45" spans="1:3" ht="12" customHeight="1">
      <c r="A45" s="287" t="s">
        <v>92</v>
      </c>
      <c r="B45" s="8" t="s">
        <v>44</v>
      </c>
      <c r="C45" s="54">
        <v>60</v>
      </c>
    </row>
    <row r="46" spans="1:3" ht="12" customHeight="1">
      <c r="A46" s="287" t="s">
        <v>93</v>
      </c>
      <c r="B46" s="7" t="s">
        <v>140</v>
      </c>
      <c r="C46" s="56">
        <v>32</v>
      </c>
    </row>
    <row r="47" spans="1:3" ht="12" customHeight="1">
      <c r="A47" s="287" t="s">
        <v>94</v>
      </c>
      <c r="B47" s="7" t="s">
        <v>115</v>
      </c>
      <c r="C47" s="56">
        <v>4017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0</v>
      </c>
    </row>
    <row r="51" spans="1:3" s="297" customFormat="1" ht="12" customHeight="1">
      <c r="A51" s="287" t="s">
        <v>98</v>
      </c>
      <c r="B51" s="8" t="s">
        <v>164</v>
      </c>
      <c r="C51" s="54"/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4109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/>
    </row>
    <row r="58" spans="1:3" ht="14.25" customHeight="1" thickBot="1">
      <c r="A58" s="143" t="s">
        <v>160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F58"/>
  <sheetViews>
    <sheetView workbookViewId="0" topLeftCell="A1">
      <selection activeCell="E24" sqref="E2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157</v>
      </c>
      <c r="B2" s="216" t="s">
        <v>560</v>
      </c>
      <c r="C2" s="231" t="s">
        <v>57</v>
      </c>
    </row>
    <row r="3" spans="1:3" s="293" customFormat="1" ht="24.75" thickBot="1">
      <c r="A3" s="285" t="s">
        <v>156</v>
      </c>
      <c r="B3" s="217" t="s">
        <v>410</v>
      </c>
      <c r="C3" s="232" t="s">
        <v>423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8034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174">
        <v>5300</v>
      </c>
    </row>
    <row r="11" spans="1:3" s="233" customFormat="1" ht="12" customHeight="1">
      <c r="A11" s="287" t="s">
        <v>94</v>
      </c>
      <c r="B11" s="7" t="s">
        <v>225</v>
      </c>
      <c r="C11" s="493">
        <v>800</v>
      </c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/>
    </row>
    <row r="14" spans="1:3" s="233" customFormat="1" ht="12" customHeight="1">
      <c r="A14" s="287" t="s">
        <v>96</v>
      </c>
      <c r="B14" s="7" t="s">
        <v>387</v>
      </c>
      <c r="C14" s="174">
        <v>1431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177">
        <v>3</v>
      </c>
    </row>
    <row r="17" spans="1:3" s="296" customFormat="1" ht="12" customHeight="1">
      <c r="A17" s="287" t="s">
        <v>108</v>
      </c>
      <c r="B17" s="7" t="s">
        <v>231</v>
      </c>
      <c r="C17" s="56"/>
    </row>
    <row r="18" spans="1:3" s="296" customFormat="1" ht="12" customHeight="1" thickBot="1">
      <c r="A18" s="287" t="s">
        <v>109</v>
      </c>
      <c r="B18" s="6" t="s">
        <v>232</v>
      </c>
      <c r="C18" s="548">
        <v>500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0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/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6" s="296" customFormat="1" ht="12" customHeight="1" thickBot="1">
      <c r="A25" s="119" t="s">
        <v>17</v>
      </c>
      <c r="B25" s="89" t="s">
        <v>392</v>
      </c>
      <c r="C25" s="176">
        <f>+C26+C27</f>
        <v>0</v>
      </c>
      <c r="F25" s="539"/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70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89">
        <v>70</v>
      </c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>
        <v>300</v>
      </c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8404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688</v>
      </c>
    </row>
    <row r="37" spans="1:3" s="233" customFormat="1" ht="12" customHeight="1">
      <c r="A37" s="288" t="s">
        <v>399</v>
      </c>
      <c r="B37" s="289" t="s">
        <v>174</v>
      </c>
      <c r="C37" s="54">
        <v>688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9092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193486</v>
      </c>
    </row>
    <row r="45" spans="1:3" ht="12" customHeight="1">
      <c r="A45" s="287" t="s">
        <v>92</v>
      </c>
      <c r="B45" s="8" t="s">
        <v>44</v>
      </c>
      <c r="C45" s="54">
        <v>105362</v>
      </c>
    </row>
    <row r="46" spans="1:3" ht="12" customHeight="1">
      <c r="A46" s="287" t="s">
        <v>93</v>
      </c>
      <c r="B46" s="7" t="s">
        <v>140</v>
      </c>
      <c r="C46" s="493">
        <v>29620</v>
      </c>
    </row>
    <row r="47" spans="1:3" ht="12" customHeight="1">
      <c r="A47" s="287" t="s">
        <v>94</v>
      </c>
      <c r="B47" s="7" t="s">
        <v>115</v>
      </c>
      <c r="C47" s="493">
        <v>58504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1943</v>
      </c>
    </row>
    <row r="51" spans="1:3" s="297" customFormat="1" ht="12" customHeight="1">
      <c r="A51" s="287" t="s">
        <v>98</v>
      </c>
      <c r="B51" s="8" t="s">
        <v>164</v>
      </c>
      <c r="C51" s="54">
        <v>1943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195429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>
        <v>42</v>
      </c>
    </row>
    <row r="58" spans="1:3" ht="14.25" customHeight="1" thickBot="1">
      <c r="A58" s="143" t="s">
        <v>160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40/2014.(XII.16.)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602</v>
      </c>
    </row>
    <row r="2" spans="1:3" s="293" customFormat="1" ht="25.5" customHeight="1">
      <c r="A2" s="244" t="s">
        <v>157</v>
      </c>
      <c r="B2" s="216" t="s">
        <v>454</v>
      </c>
      <c r="C2" s="231" t="s">
        <v>423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10644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174">
        <f>8100+493+1900</f>
        <v>10493</v>
      </c>
    </row>
    <row r="11" spans="1:3" s="233" customFormat="1" ht="12" customHeight="1">
      <c r="A11" s="287" t="s">
        <v>94</v>
      </c>
      <c r="B11" s="7" t="s">
        <v>225</v>
      </c>
      <c r="C11" s="174">
        <v>30</v>
      </c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/>
    </row>
    <row r="14" spans="1:3" s="233" customFormat="1" ht="12" customHeight="1">
      <c r="A14" s="287" t="s">
        <v>96</v>
      </c>
      <c r="B14" s="7" t="s">
        <v>387</v>
      </c>
      <c r="C14" s="174"/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577">
        <v>5</v>
      </c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578">
        <v>116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4074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>
        <f>5043-126-843</f>
        <v>4074</v>
      </c>
    </row>
    <row r="23" spans="1:3" s="296" customFormat="1" ht="12" customHeight="1" thickBot="1">
      <c r="A23" s="287" t="s">
        <v>101</v>
      </c>
      <c r="B23" s="7" t="s">
        <v>4</v>
      </c>
      <c r="C23" s="174">
        <f>5043-126</f>
        <v>4917</v>
      </c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14718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2711</v>
      </c>
    </row>
    <row r="37" spans="1:3" s="233" customFormat="1" ht="12" customHeight="1">
      <c r="A37" s="288" t="s">
        <v>399</v>
      </c>
      <c r="B37" s="289" t="s">
        <v>174</v>
      </c>
      <c r="C37" s="54">
        <v>2711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17429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64754</v>
      </c>
    </row>
    <row r="45" spans="1:3" ht="12" customHeight="1">
      <c r="A45" s="287" t="s">
        <v>92</v>
      </c>
      <c r="B45" s="8" t="s">
        <v>44</v>
      </c>
      <c r="C45" s="54">
        <f>22832+30+724+414-347</f>
        <v>23653</v>
      </c>
    </row>
    <row r="46" spans="1:3" ht="12" customHeight="1">
      <c r="A46" s="287" t="s">
        <v>93</v>
      </c>
      <c r="B46" s="7" t="s">
        <v>140</v>
      </c>
      <c r="C46" s="56">
        <f>5600-196+8+195+112</f>
        <v>5719</v>
      </c>
    </row>
    <row r="47" spans="1:3" ht="12" customHeight="1">
      <c r="A47" s="287" t="s">
        <v>94</v>
      </c>
      <c r="B47" s="7" t="s">
        <v>115</v>
      </c>
      <c r="C47" s="56">
        <f>33370-38-1431+196+922+116+2247</f>
        <v>35382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1285</v>
      </c>
    </row>
    <row r="51" spans="1:3" s="297" customFormat="1" ht="12" customHeight="1">
      <c r="A51" s="287" t="s">
        <v>98</v>
      </c>
      <c r="B51" s="8" t="s">
        <v>164</v>
      </c>
      <c r="C51" s="54">
        <f>1523-922</f>
        <v>601</v>
      </c>
    </row>
    <row r="52" spans="1:3" ht="12" customHeight="1">
      <c r="A52" s="287" t="s">
        <v>99</v>
      </c>
      <c r="B52" s="7" t="s">
        <v>144</v>
      </c>
      <c r="C52" s="579">
        <v>684</v>
      </c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66039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580">
        <v>9.75</v>
      </c>
    </row>
    <row r="58" spans="1:3" ht="14.25" customHeight="1" thickBot="1">
      <c r="A58" s="143" t="s">
        <v>160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8" sqref="F8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20"/>
      <c r="B1" s="122"/>
      <c r="C1" s="292" t="s">
        <v>603</v>
      </c>
    </row>
    <row r="2" spans="1:3" ht="36">
      <c r="A2" s="244" t="s">
        <v>157</v>
      </c>
      <c r="B2" s="216" t="s">
        <v>455</v>
      </c>
      <c r="C2" s="231" t="s">
        <v>423</v>
      </c>
    </row>
    <row r="3" spans="1:3" ht="24.75" thickBot="1">
      <c r="A3" s="285" t="s">
        <v>156</v>
      </c>
      <c r="B3" s="217" t="s">
        <v>409</v>
      </c>
      <c r="C3" s="232" t="s">
        <v>58</v>
      </c>
    </row>
    <row r="4" spans="1:3" ht="14.25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ht="13.5" thickBot="1">
      <c r="A6" s="116">
        <v>1</v>
      </c>
      <c r="B6" s="117">
        <v>2</v>
      </c>
      <c r="C6" s="118">
        <v>3</v>
      </c>
    </row>
    <row r="7" spans="1:3" ht="13.5" thickBot="1">
      <c r="A7" s="128"/>
      <c r="B7" s="129" t="s">
        <v>51</v>
      </c>
      <c r="C7" s="130"/>
    </row>
    <row r="8" spans="1:3" ht="13.5" thickBot="1">
      <c r="A8" s="116" t="s">
        <v>14</v>
      </c>
      <c r="B8" s="131" t="s">
        <v>386</v>
      </c>
      <c r="C8" s="176">
        <f>SUM(C9:C18)</f>
        <v>0</v>
      </c>
    </row>
    <row r="9" spans="1:3" ht="12.75">
      <c r="A9" s="286" t="s">
        <v>92</v>
      </c>
      <c r="B9" s="9" t="s">
        <v>223</v>
      </c>
      <c r="C9" s="222"/>
    </row>
    <row r="10" spans="1:3" ht="12.75">
      <c r="A10" s="287" t="s">
        <v>93</v>
      </c>
      <c r="B10" s="7" t="s">
        <v>224</v>
      </c>
      <c r="C10" s="174"/>
    </row>
    <row r="11" spans="1:3" ht="12.75">
      <c r="A11" s="287" t="s">
        <v>94</v>
      </c>
      <c r="B11" s="7" t="s">
        <v>225</v>
      </c>
      <c r="C11" s="174"/>
    </row>
    <row r="12" spans="1:3" ht="12.75">
      <c r="A12" s="287" t="s">
        <v>95</v>
      </c>
      <c r="B12" s="7" t="s">
        <v>226</v>
      </c>
      <c r="C12" s="174"/>
    </row>
    <row r="13" spans="1:3" ht="12.75">
      <c r="A13" s="287" t="s">
        <v>116</v>
      </c>
      <c r="B13" s="7" t="s">
        <v>227</v>
      </c>
      <c r="C13" s="174"/>
    </row>
    <row r="14" spans="1:3" ht="12.75">
      <c r="A14" s="287" t="s">
        <v>96</v>
      </c>
      <c r="B14" s="7" t="s">
        <v>387</v>
      </c>
      <c r="C14" s="174"/>
    </row>
    <row r="15" spans="1:3" ht="12.75">
      <c r="A15" s="287" t="s">
        <v>97</v>
      </c>
      <c r="B15" s="6" t="s">
        <v>388</v>
      </c>
      <c r="C15" s="174"/>
    </row>
    <row r="16" spans="1:3" ht="12.75">
      <c r="A16" s="287" t="s">
        <v>107</v>
      </c>
      <c r="B16" s="7" t="s">
        <v>230</v>
      </c>
      <c r="C16" s="223"/>
    </row>
    <row r="17" spans="1:3" ht="12.75">
      <c r="A17" s="287" t="s">
        <v>108</v>
      </c>
      <c r="B17" s="7" t="s">
        <v>231</v>
      </c>
      <c r="C17" s="174"/>
    </row>
    <row r="18" spans="1:3" ht="13.5" thickBot="1">
      <c r="A18" s="287" t="s">
        <v>109</v>
      </c>
      <c r="B18" s="6" t="s">
        <v>232</v>
      </c>
      <c r="C18" s="175"/>
    </row>
    <row r="19" spans="1:3" ht="13.5" thickBot="1">
      <c r="A19" s="116" t="s">
        <v>15</v>
      </c>
      <c r="B19" s="131" t="s">
        <v>389</v>
      </c>
      <c r="C19" s="176">
        <f>SUM(C20:C22)</f>
        <v>4074</v>
      </c>
    </row>
    <row r="20" spans="1:3" ht="12.75">
      <c r="A20" s="287" t="s">
        <v>98</v>
      </c>
      <c r="B20" s="8" t="s">
        <v>198</v>
      </c>
      <c r="C20" s="174"/>
    </row>
    <row r="21" spans="1:3" ht="12.75">
      <c r="A21" s="287" t="s">
        <v>99</v>
      </c>
      <c r="B21" s="7" t="s">
        <v>390</v>
      </c>
      <c r="C21" s="174"/>
    </row>
    <row r="22" spans="1:3" ht="12.75">
      <c r="A22" s="287" t="s">
        <v>100</v>
      </c>
      <c r="B22" s="7" t="s">
        <v>391</v>
      </c>
      <c r="C22" s="174">
        <f>5043-126-843</f>
        <v>4074</v>
      </c>
    </row>
    <row r="23" spans="1:3" ht="13.5" thickBot="1">
      <c r="A23" s="287" t="s">
        <v>101</v>
      </c>
      <c r="B23" s="7" t="s">
        <v>4</v>
      </c>
      <c r="C23" s="174">
        <v>5043</v>
      </c>
    </row>
    <row r="24" spans="1:3" ht="13.5" thickBot="1">
      <c r="A24" s="119" t="s">
        <v>16</v>
      </c>
      <c r="B24" s="89" t="s">
        <v>131</v>
      </c>
      <c r="C24" s="203"/>
    </row>
    <row r="25" spans="1:3" ht="13.5" thickBot="1">
      <c r="A25" s="119" t="s">
        <v>17</v>
      </c>
      <c r="B25" s="89" t="s">
        <v>392</v>
      </c>
      <c r="C25" s="176">
        <f>+C26+C27</f>
        <v>0</v>
      </c>
    </row>
    <row r="26" spans="1:3" ht="12.75">
      <c r="A26" s="288" t="s">
        <v>208</v>
      </c>
      <c r="B26" s="289" t="s">
        <v>390</v>
      </c>
      <c r="C26" s="54"/>
    </row>
    <row r="27" spans="1:3" ht="12.75">
      <c r="A27" s="288" t="s">
        <v>211</v>
      </c>
      <c r="B27" s="290" t="s">
        <v>393</v>
      </c>
      <c r="C27" s="177"/>
    </row>
    <row r="28" spans="1:3" ht="13.5" thickBot="1">
      <c r="A28" s="287" t="s">
        <v>212</v>
      </c>
      <c r="B28" s="291" t="s">
        <v>394</v>
      </c>
      <c r="C28" s="57"/>
    </row>
    <row r="29" spans="1:3" ht="13.5" thickBot="1">
      <c r="A29" s="119" t="s">
        <v>18</v>
      </c>
      <c r="B29" s="89" t="s">
        <v>395</v>
      </c>
      <c r="C29" s="176">
        <f>+C30+C31+C32</f>
        <v>0</v>
      </c>
    </row>
    <row r="30" spans="1:3" ht="12.75">
      <c r="A30" s="288" t="s">
        <v>85</v>
      </c>
      <c r="B30" s="289" t="s">
        <v>237</v>
      </c>
      <c r="C30" s="54"/>
    </row>
    <row r="31" spans="1:3" ht="12.75">
      <c r="A31" s="288" t="s">
        <v>86</v>
      </c>
      <c r="B31" s="290" t="s">
        <v>238</v>
      </c>
      <c r="C31" s="177"/>
    </row>
    <row r="32" spans="1:3" ht="13.5" thickBot="1">
      <c r="A32" s="287" t="s">
        <v>87</v>
      </c>
      <c r="B32" s="92" t="s">
        <v>239</v>
      </c>
      <c r="C32" s="57"/>
    </row>
    <row r="33" spans="1:3" ht="13.5" thickBot="1">
      <c r="A33" s="119" t="s">
        <v>19</v>
      </c>
      <c r="B33" s="89" t="s">
        <v>352</v>
      </c>
      <c r="C33" s="203"/>
    </row>
    <row r="34" spans="1:3" ht="13.5" thickBot="1">
      <c r="A34" s="119" t="s">
        <v>20</v>
      </c>
      <c r="B34" s="89" t="s">
        <v>396</v>
      </c>
      <c r="C34" s="224"/>
    </row>
    <row r="35" spans="1:3" ht="13.5" thickBot="1">
      <c r="A35" s="116" t="s">
        <v>21</v>
      </c>
      <c r="B35" s="89" t="s">
        <v>397</v>
      </c>
      <c r="C35" s="225">
        <f>+C8+C19+C24+C25+C29+C33+C34</f>
        <v>4074</v>
      </c>
    </row>
    <row r="36" spans="1:3" ht="13.5" thickBot="1">
      <c r="A36" s="132" t="s">
        <v>22</v>
      </c>
      <c r="B36" s="89" t="s">
        <v>398</v>
      </c>
      <c r="C36" s="225">
        <f>+C37+C38+C39</f>
        <v>1540</v>
      </c>
    </row>
    <row r="37" spans="1:3" ht="12.75">
      <c r="A37" s="288" t="s">
        <v>399</v>
      </c>
      <c r="B37" s="289" t="s">
        <v>174</v>
      </c>
      <c r="C37" s="54">
        <v>1540</v>
      </c>
    </row>
    <row r="38" spans="1:3" ht="12.75">
      <c r="A38" s="288" t="s">
        <v>400</v>
      </c>
      <c r="B38" s="290" t="s">
        <v>5</v>
      </c>
      <c r="C38" s="177"/>
    </row>
    <row r="39" spans="1:3" ht="13.5" thickBot="1">
      <c r="A39" s="287" t="s">
        <v>401</v>
      </c>
      <c r="B39" s="92" t="s">
        <v>402</v>
      </c>
      <c r="C39" s="57"/>
    </row>
    <row r="40" spans="1:3" ht="13.5" thickBot="1">
      <c r="A40" s="132" t="s">
        <v>23</v>
      </c>
      <c r="B40" s="133" t="s">
        <v>403</v>
      </c>
      <c r="C40" s="228">
        <f>+C35+C36</f>
        <v>5614</v>
      </c>
    </row>
    <row r="42" ht="13.5" thickBot="1"/>
    <row r="43" spans="1:3" ht="13.5" thickBot="1">
      <c r="A43" s="138"/>
      <c r="B43" s="139" t="s">
        <v>53</v>
      </c>
      <c r="C43" s="228"/>
    </row>
    <row r="44" spans="1:3" ht="13.5" thickBot="1">
      <c r="A44" s="119" t="s">
        <v>14</v>
      </c>
      <c r="B44" s="89" t="s">
        <v>404</v>
      </c>
      <c r="C44" s="176">
        <f>SUM(C45:C49)</f>
        <v>6660</v>
      </c>
    </row>
    <row r="45" spans="1:3" ht="12.75">
      <c r="A45" s="287" t="s">
        <v>92</v>
      </c>
      <c r="B45" s="8" t="s">
        <v>44</v>
      </c>
      <c r="C45" s="54">
        <f>2876+1178+77-347</f>
        <v>3784</v>
      </c>
    </row>
    <row r="46" spans="1:3" ht="12.75">
      <c r="A46" s="287" t="s">
        <v>93</v>
      </c>
      <c r="B46" s="7" t="s">
        <v>140</v>
      </c>
      <c r="C46" s="56">
        <v>702</v>
      </c>
    </row>
    <row r="47" spans="1:3" ht="12.75">
      <c r="A47" s="287" t="s">
        <v>94</v>
      </c>
      <c r="B47" s="7" t="s">
        <v>115</v>
      </c>
      <c r="C47" s="56">
        <f>3005-1178+347</f>
        <v>2174</v>
      </c>
    </row>
    <row r="48" spans="1:3" ht="12.75">
      <c r="A48" s="287" t="s">
        <v>95</v>
      </c>
      <c r="B48" s="7" t="s">
        <v>141</v>
      </c>
      <c r="C48" s="56"/>
    </row>
    <row r="49" spans="1:3" ht="13.5" thickBot="1">
      <c r="A49" s="287" t="s">
        <v>116</v>
      </c>
      <c r="B49" s="7" t="s">
        <v>142</v>
      </c>
      <c r="C49" s="56"/>
    </row>
    <row r="50" spans="1:3" ht="13.5" thickBot="1">
      <c r="A50" s="119" t="s">
        <v>15</v>
      </c>
      <c r="B50" s="89" t="s">
        <v>405</v>
      </c>
      <c r="C50" s="176">
        <f>SUM(C51:C53)</f>
        <v>263</v>
      </c>
    </row>
    <row r="51" spans="1:3" ht="12.75">
      <c r="A51" s="287" t="s">
        <v>98</v>
      </c>
      <c r="B51" s="8" t="s">
        <v>164</v>
      </c>
      <c r="C51" s="54">
        <v>263</v>
      </c>
    </row>
    <row r="52" spans="1:3" ht="12.75">
      <c r="A52" s="287" t="s">
        <v>99</v>
      </c>
      <c r="B52" s="7" t="s">
        <v>144</v>
      </c>
      <c r="C52" s="56"/>
    </row>
    <row r="53" spans="1:3" ht="12.75">
      <c r="A53" s="287" t="s">
        <v>100</v>
      </c>
      <c r="B53" s="7" t="s">
        <v>54</v>
      </c>
      <c r="C53" s="56"/>
    </row>
    <row r="54" spans="1:3" ht="13.5" thickBot="1">
      <c r="A54" s="287" t="s">
        <v>101</v>
      </c>
      <c r="B54" s="7" t="s">
        <v>6</v>
      </c>
      <c r="C54" s="56"/>
    </row>
    <row r="55" spans="1:3" ht="13.5" thickBot="1">
      <c r="A55" s="119" t="s">
        <v>16</v>
      </c>
      <c r="B55" s="140" t="s">
        <v>406</v>
      </c>
      <c r="C55" s="229">
        <f>+C44+C50</f>
        <v>6923</v>
      </c>
    </row>
    <row r="56" spans="1:3" ht="13.5" thickBot="1">
      <c r="A56" s="141"/>
      <c r="B56" s="142"/>
      <c r="C56" s="230"/>
    </row>
    <row r="57" spans="1:3" ht="13.5" thickBot="1">
      <c r="A57" s="143" t="s">
        <v>159</v>
      </c>
      <c r="B57" s="144"/>
      <c r="C57" s="87"/>
    </row>
    <row r="58" spans="1:3" ht="13.5" thickBot="1">
      <c r="A58" s="143" t="s">
        <v>160</v>
      </c>
      <c r="B58" s="144"/>
      <c r="C58" s="87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7" sqref="G7:G8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604</v>
      </c>
    </row>
    <row r="2" spans="1:3" s="293" customFormat="1" ht="25.5" customHeight="1">
      <c r="A2" s="244" t="s">
        <v>157</v>
      </c>
      <c r="B2" s="216" t="s">
        <v>458</v>
      </c>
      <c r="C2" s="231" t="s">
        <v>457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7828</v>
      </c>
    </row>
    <row r="9" spans="1:3" s="233" customFormat="1" ht="12" customHeight="1">
      <c r="A9" s="286" t="s">
        <v>92</v>
      </c>
      <c r="B9" s="9" t="s">
        <v>223</v>
      </c>
      <c r="C9" s="222">
        <v>50</v>
      </c>
    </row>
    <row r="10" spans="1:3" s="233" customFormat="1" ht="12" customHeight="1">
      <c r="A10" s="287" t="s">
        <v>93</v>
      </c>
      <c r="B10" s="7" t="s">
        <v>224</v>
      </c>
      <c r="C10" s="174">
        <v>1350</v>
      </c>
    </row>
    <row r="11" spans="1:3" s="233" customFormat="1" ht="12" customHeight="1">
      <c r="A11" s="287" t="s">
        <v>94</v>
      </c>
      <c r="B11" s="7" t="s">
        <v>225</v>
      </c>
      <c r="C11" s="174">
        <v>25</v>
      </c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/>
    </row>
    <row r="14" spans="1:3" s="233" customFormat="1" ht="12" customHeight="1">
      <c r="A14" s="287" t="s">
        <v>96</v>
      </c>
      <c r="B14" s="7" t="s">
        <v>387</v>
      </c>
      <c r="C14" s="174">
        <v>371</v>
      </c>
    </row>
    <row r="15" spans="1:3" s="233" customFormat="1" ht="12" customHeight="1">
      <c r="A15" s="287" t="s">
        <v>97</v>
      </c>
      <c r="B15" s="6" t="s">
        <v>388</v>
      </c>
      <c r="C15" s="174">
        <f>5336+237+405+54</f>
        <v>6032</v>
      </c>
    </row>
    <row r="16" spans="1:3" s="233" customFormat="1" ht="12" customHeight="1">
      <c r="A16" s="287" t="s">
        <v>107</v>
      </c>
      <c r="B16" s="7" t="s">
        <v>230</v>
      </c>
      <c r="C16" s="223"/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175"/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12714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>
        <f>11014+1500+200</f>
        <v>12714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>
        <f>SUM(0+520+50)</f>
        <v>570</v>
      </c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21112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10845</v>
      </c>
    </row>
    <row r="37" spans="1:3" s="233" customFormat="1" ht="12" customHeight="1">
      <c r="A37" s="288" t="s">
        <v>399</v>
      </c>
      <c r="B37" s="289" t="s">
        <v>174</v>
      </c>
      <c r="C37" s="54">
        <v>10845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31957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40119</v>
      </c>
    </row>
    <row r="45" spans="1:3" ht="12" customHeight="1">
      <c r="A45" s="287" t="s">
        <v>92</v>
      </c>
      <c r="B45" s="8" t="s">
        <v>44</v>
      </c>
      <c r="C45" s="581">
        <f>13304+826+151+300+38+26-198-288</f>
        <v>14159</v>
      </c>
    </row>
    <row r="46" spans="1:3" ht="12" customHeight="1">
      <c r="A46" s="287" t="s">
        <v>93</v>
      </c>
      <c r="B46" s="7" t="s">
        <v>140</v>
      </c>
      <c r="C46" s="579">
        <f>3526+223+41+20+5-118</f>
        <v>3697</v>
      </c>
    </row>
    <row r="47" spans="1:3" ht="12" customHeight="1">
      <c r="A47" s="287" t="s">
        <v>94</v>
      </c>
      <c r="B47" s="7" t="s">
        <v>115</v>
      </c>
      <c r="C47" s="579">
        <f>16636+2273+520+150-150+50+1117-300+1905+254-598+406</f>
        <v>22263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7218</v>
      </c>
    </row>
    <row r="51" spans="1:3" s="297" customFormat="1" ht="12" customHeight="1">
      <c r="A51" s="287" t="s">
        <v>98</v>
      </c>
      <c r="B51" s="8" t="s">
        <v>164</v>
      </c>
      <c r="C51" s="54">
        <f>6422+796</f>
        <v>7218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47337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>
        <f>SUM(6+1)</f>
        <v>7</v>
      </c>
    </row>
    <row r="58" spans="1:3" ht="14.25" customHeight="1" thickBot="1">
      <c r="A58" s="143" t="s">
        <v>160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zoomScale="120" zoomScaleNormal="120" zoomScaleSheetLayoutView="100" workbookViewId="0" topLeftCell="A4">
      <selection activeCell="C17" sqref="C17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37.5" customHeight="1">
      <c r="A1" s="601" t="s">
        <v>11</v>
      </c>
      <c r="B1" s="601"/>
      <c r="C1" s="601"/>
    </row>
    <row r="2" spans="1:3" s="252" customFormat="1" ht="12" customHeight="1" thickBot="1">
      <c r="A2" s="600" t="s">
        <v>119</v>
      </c>
      <c r="B2" s="600"/>
      <c r="C2" s="168" t="s">
        <v>165</v>
      </c>
    </row>
    <row r="3" spans="1:3" s="253" customFormat="1" ht="12" customHeight="1" thickBot="1">
      <c r="A3" s="22" t="s">
        <v>67</v>
      </c>
      <c r="B3" s="23" t="s">
        <v>13</v>
      </c>
      <c r="C3" s="31" t="s">
        <v>189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14</v>
      </c>
      <c r="B5" s="20" t="s">
        <v>190</v>
      </c>
      <c r="C5" s="159">
        <f>+C6+C7+C8+C9+C10+C11</f>
        <v>827938</v>
      </c>
    </row>
    <row r="6" spans="1:3" s="253" customFormat="1" ht="12" customHeight="1">
      <c r="A6" s="14" t="s">
        <v>92</v>
      </c>
      <c r="B6" s="254" t="s">
        <v>191</v>
      </c>
      <c r="C6" s="161">
        <v>253915</v>
      </c>
    </row>
    <row r="7" spans="1:3" s="253" customFormat="1" ht="12" customHeight="1">
      <c r="A7" s="13" t="s">
        <v>93</v>
      </c>
      <c r="B7" s="255" t="s">
        <v>192</v>
      </c>
      <c r="C7" s="163">
        <v>190125</v>
      </c>
    </row>
    <row r="8" spans="1:3" s="253" customFormat="1" ht="12" customHeight="1">
      <c r="A8" s="13" t="s">
        <v>94</v>
      </c>
      <c r="B8" s="255" t="s">
        <v>193</v>
      </c>
      <c r="C8" s="163">
        <v>314895</v>
      </c>
    </row>
    <row r="9" spans="1:3" s="253" customFormat="1" ht="12" customHeight="1">
      <c r="A9" s="13" t="s">
        <v>95</v>
      </c>
      <c r="B9" s="255" t="s">
        <v>194</v>
      </c>
      <c r="C9" s="163">
        <v>23953</v>
      </c>
    </row>
    <row r="10" spans="1:3" s="253" customFormat="1" ht="12" customHeight="1">
      <c r="A10" s="13" t="s">
        <v>116</v>
      </c>
      <c r="B10" s="255" t="s">
        <v>195</v>
      </c>
      <c r="C10" s="163">
        <v>11292</v>
      </c>
    </row>
    <row r="11" spans="1:3" s="253" customFormat="1" ht="12" customHeight="1" thickBot="1">
      <c r="A11" s="15" t="s">
        <v>96</v>
      </c>
      <c r="B11" s="256" t="s">
        <v>196</v>
      </c>
      <c r="C11" s="163">
        <v>33758</v>
      </c>
    </row>
    <row r="12" spans="1:3" s="253" customFormat="1" ht="12" customHeight="1" thickBot="1">
      <c r="A12" s="19" t="s">
        <v>15</v>
      </c>
      <c r="B12" s="154" t="s">
        <v>197</v>
      </c>
      <c r="C12" s="159">
        <f>+C13+C14+C15+C16+C17</f>
        <v>416351</v>
      </c>
    </row>
    <row r="13" spans="1:3" s="253" customFormat="1" ht="12" customHeight="1">
      <c r="A13" s="14" t="s">
        <v>98</v>
      </c>
      <c r="B13" s="254" t="s">
        <v>198</v>
      </c>
      <c r="C13" s="161"/>
    </row>
    <row r="14" spans="1:3" s="253" customFormat="1" ht="12" customHeight="1">
      <c r="A14" s="13" t="s">
        <v>99</v>
      </c>
      <c r="B14" s="255" t="s">
        <v>199</v>
      </c>
      <c r="C14" s="160"/>
    </row>
    <row r="15" spans="1:3" s="253" customFormat="1" ht="12" customHeight="1">
      <c r="A15" s="13" t="s">
        <v>100</v>
      </c>
      <c r="B15" s="255" t="s">
        <v>414</v>
      </c>
      <c r="C15" s="160"/>
    </row>
    <row r="16" spans="1:3" s="253" customFormat="1" ht="12" customHeight="1">
      <c r="A16" s="13" t="s">
        <v>101</v>
      </c>
      <c r="B16" s="255" t="s">
        <v>415</v>
      </c>
      <c r="C16" s="160"/>
    </row>
    <row r="17" spans="1:3" s="253" customFormat="1" ht="12" customHeight="1">
      <c r="A17" s="13" t="s">
        <v>102</v>
      </c>
      <c r="B17" s="255" t="s">
        <v>200</v>
      </c>
      <c r="C17" s="487">
        <v>416351</v>
      </c>
    </row>
    <row r="18" spans="1:3" s="253" customFormat="1" ht="12" customHeight="1" thickBot="1">
      <c r="A18" s="15" t="s">
        <v>111</v>
      </c>
      <c r="B18" s="256" t="s">
        <v>201</v>
      </c>
      <c r="C18" s="162"/>
    </row>
    <row r="19" spans="1:3" s="253" customFormat="1" ht="12" customHeight="1" thickBot="1">
      <c r="A19" s="19" t="s">
        <v>16</v>
      </c>
      <c r="B19" s="20" t="s">
        <v>202</v>
      </c>
      <c r="C19" s="159">
        <f>+C20+C21+C22+C23+C24</f>
        <v>16298</v>
      </c>
    </row>
    <row r="20" spans="1:3" s="253" customFormat="1" ht="12" customHeight="1">
      <c r="A20" s="14" t="s">
        <v>81</v>
      </c>
      <c r="B20" s="254" t="s">
        <v>203</v>
      </c>
      <c r="C20" s="298">
        <v>7621</v>
      </c>
    </row>
    <row r="21" spans="1:3" s="253" customFormat="1" ht="12" customHeight="1">
      <c r="A21" s="13" t="s">
        <v>82</v>
      </c>
      <c r="B21" s="255" t="s">
        <v>204</v>
      </c>
      <c r="C21" s="160"/>
    </row>
    <row r="22" spans="1:3" s="253" customFormat="1" ht="12" customHeight="1">
      <c r="A22" s="13" t="s">
        <v>83</v>
      </c>
      <c r="B22" s="255" t="s">
        <v>416</v>
      </c>
      <c r="C22" s="160"/>
    </row>
    <row r="23" spans="1:3" s="253" customFormat="1" ht="12" customHeight="1">
      <c r="A23" s="13" t="s">
        <v>84</v>
      </c>
      <c r="B23" s="255" t="s">
        <v>417</v>
      </c>
      <c r="C23" s="160"/>
    </row>
    <row r="24" spans="1:3" s="253" customFormat="1" ht="12" customHeight="1">
      <c r="A24" s="13" t="s">
        <v>128</v>
      </c>
      <c r="B24" s="255" t="s">
        <v>205</v>
      </c>
      <c r="C24" s="163">
        <v>8677</v>
      </c>
    </row>
    <row r="25" spans="1:3" s="253" customFormat="1" ht="12" customHeight="1" thickBot="1">
      <c r="A25" s="15" t="s">
        <v>129</v>
      </c>
      <c r="B25" s="256" t="s">
        <v>206</v>
      </c>
      <c r="C25" s="162"/>
    </row>
    <row r="26" spans="1:3" s="253" customFormat="1" ht="12" customHeight="1" thickBot="1">
      <c r="A26" s="19" t="s">
        <v>130</v>
      </c>
      <c r="B26" s="20" t="s">
        <v>207</v>
      </c>
      <c r="C26" s="164">
        <f>+C27+C30+C31+C32</f>
        <v>331983</v>
      </c>
    </row>
    <row r="27" spans="1:3" s="253" customFormat="1" ht="12" customHeight="1">
      <c r="A27" s="14" t="s">
        <v>208</v>
      </c>
      <c r="B27" s="254" t="s">
        <v>214</v>
      </c>
      <c r="C27" s="249">
        <f>+C28+C29</f>
        <v>293376</v>
      </c>
    </row>
    <row r="28" spans="1:3" s="253" customFormat="1" ht="12" customHeight="1">
      <c r="A28" s="13" t="s">
        <v>209</v>
      </c>
      <c r="B28" s="255" t="s">
        <v>215</v>
      </c>
      <c r="C28" s="487">
        <v>111000</v>
      </c>
    </row>
    <row r="29" spans="1:3" s="253" customFormat="1" ht="12" customHeight="1">
      <c r="A29" s="13" t="s">
        <v>210</v>
      </c>
      <c r="B29" s="255" t="s">
        <v>216</v>
      </c>
      <c r="C29" s="487">
        <v>182376</v>
      </c>
    </row>
    <row r="30" spans="1:3" s="253" customFormat="1" ht="12" customHeight="1">
      <c r="A30" s="13" t="s">
        <v>211</v>
      </c>
      <c r="B30" s="255" t="s">
        <v>217</v>
      </c>
      <c r="C30" s="160">
        <v>25507</v>
      </c>
    </row>
    <row r="31" spans="1:3" s="253" customFormat="1" ht="12" customHeight="1">
      <c r="A31" s="13" t="s">
        <v>212</v>
      </c>
      <c r="B31" s="255" t="s">
        <v>218</v>
      </c>
      <c r="C31" s="487">
        <v>6600</v>
      </c>
    </row>
    <row r="32" spans="1:3" s="253" customFormat="1" ht="12" customHeight="1" thickBot="1">
      <c r="A32" s="15" t="s">
        <v>213</v>
      </c>
      <c r="B32" s="256" t="s">
        <v>219</v>
      </c>
      <c r="C32" s="243">
        <v>6500</v>
      </c>
    </row>
    <row r="33" spans="1:3" s="253" customFormat="1" ht="12" customHeight="1" thickBot="1">
      <c r="A33" s="19" t="s">
        <v>18</v>
      </c>
      <c r="B33" s="20" t="s">
        <v>220</v>
      </c>
      <c r="C33" s="159">
        <f>SUM(C34:C43)</f>
        <v>180717</v>
      </c>
    </row>
    <row r="34" spans="1:3" s="253" customFormat="1" ht="12" customHeight="1">
      <c r="A34" s="14" t="s">
        <v>85</v>
      </c>
      <c r="B34" s="254" t="s">
        <v>223</v>
      </c>
      <c r="C34" s="298">
        <v>410</v>
      </c>
    </row>
    <row r="35" spans="1:3" s="253" customFormat="1" ht="12" customHeight="1">
      <c r="A35" s="13" t="s">
        <v>86</v>
      </c>
      <c r="B35" s="255" t="s">
        <v>224</v>
      </c>
      <c r="C35" s="487">
        <v>30529</v>
      </c>
    </row>
    <row r="36" spans="1:3" s="253" customFormat="1" ht="12" customHeight="1">
      <c r="A36" s="13" t="s">
        <v>87</v>
      </c>
      <c r="B36" s="255" t="s">
        <v>225</v>
      </c>
      <c r="C36" s="163">
        <v>62248</v>
      </c>
    </row>
    <row r="37" spans="1:3" s="253" customFormat="1" ht="12" customHeight="1">
      <c r="A37" s="13" t="s">
        <v>132</v>
      </c>
      <c r="B37" s="255" t="s">
        <v>226</v>
      </c>
      <c r="C37" s="487">
        <v>8985</v>
      </c>
    </row>
    <row r="38" spans="1:3" s="253" customFormat="1" ht="12" customHeight="1">
      <c r="A38" s="13" t="s">
        <v>133</v>
      </c>
      <c r="B38" s="255" t="s">
        <v>227</v>
      </c>
      <c r="C38" s="163">
        <v>27559</v>
      </c>
    </row>
    <row r="39" spans="1:3" s="253" customFormat="1" ht="12" customHeight="1">
      <c r="A39" s="13" t="s">
        <v>134</v>
      </c>
      <c r="B39" s="255" t="s">
        <v>228</v>
      </c>
      <c r="C39" s="163">
        <v>27187</v>
      </c>
    </row>
    <row r="40" spans="1:3" s="253" customFormat="1" ht="12" customHeight="1">
      <c r="A40" s="13" t="s">
        <v>135</v>
      </c>
      <c r="B40" s="255" t="s">
        <v>229</v>
      </c>
      <c r="C40" s="163">
        <v>21318</v>
      </c>
    </row>
    <row r="41" spans="1:3" s="253" customFormat="1" ht="12" customHeight="1">
      <c r="A41" s="13" t="s">
        <v>136</v>
      </c>
      <c r="B41" s="255" t="s">
        <v>230</v>
      </c>
      <c r="C41" s="163">
        <v>650</v>
      </c>
    </row>
    <row r="42" spans="1:3" s="253" customFormat="1" ht="12" customHeight="1">
      <c r="A42" s="13" t="s">
        <v>221</v>
      </c>
      <c r="B42" s="255" t="s">
        <v>231</v>
      </c>
      <c r="C42" s="163"/>
    </row>
    <row r="43" spans="1:3" s="253" customFormat="1" ht="12" customHeight="1" thickBot="1">
      <c r="A43" s="15" t="s">
        <v>222</v>
      </c>
      <c r="B43" s="256" t="s">
        <v>232</v>
      </c>
      <c r="C43" s="243">
        <v>1831</v>
      </c>
    </row>
    <row r="44" spans="1:3" s="253" customFormat="1" ht="12" customHeight="1" thickBot="1">
      <c r="A44" s="19" t="s">
        <v>19</v>
      </c>
      <c r="B44" s="20" t="s">
        <v>233</v>
      </c>
      <c r="C44" s="159">
        <f>SUM(C45:C49)</f>
        <v>0</v>
      </c>
    </row>
    <row r="45" spans="1:3" s="253" customFormat="1" ht="12" customHeight="1">
      <c r="A45" s="14" t="s">
        <v>88</v>
      </c>
      <c r="B45" s="254" t="s">
        <v>237</v>
      </c>
      <c r="C45" s="298"/>
    </row>
    <row r="46" spans="1:3" s="253" customFormat="1" ht="12" customHeight="1">
      <c r="A46" s="13" t="s">
        <v>89</v>
      </c>
      <c r="B46" s="255" t="s">
        <v>238</v>
      </c>
      <c r="C46" s="163"/>
    </row>
    <row r="47" spans="1:3" s="253" customFormat="1" ht="12" customHeight="1">
      <c r="A47" s="13" t="s">
        <v>234</v>
      </c>
      <c r="B47" s="255" t="s">
        <v>239</v>
      </c>
      <c r="C47" s="163"/>
    </row>
    <row r="48" spans="1:3" s="253" customFormat="1" ht="12" customHeight="1">
      <c r="A48" s="13" t="s">
        <v>235</v>
      </c>
      <c r="B48" s="255" t="s">
        <v>240</v>
      </c>
      <c r="C48" s="163"/>
    </row>
    <row r="49" spans="1:3" s="253" customFormat="1" ht="12" customHeight="1" thickBot="1">
      <c r="A49" s="15" t="s">
        <v>236</v>
      </c>
      <c r="B49" s="256" t="s">
        <v>241</v>
      </c>
      <c r="C49" s="243"/>
    </row>
    <row r="50" spans="1:3" s="253" customFormat="1" ht="12" customHeight="1" thickBot="1">
      <c r="A50" s="19" t="s">
        <v>137</v>
      </c>
      <c r="B50" s="20" t="s">
        <v>242</v>
      </c>
      <c r="C50" s="159">
        <f>SUM(C51:C53)</f>
        <v>81135</v>
      </c>
    </row>
    <row r="51" spans="1:3" s="253" customFormat="1" ht="12" customHeight="1">
      <c r="A51" s="14" t="s">
        <v>90</v>
      </c>
      <c r="B51" s="254" t="s">
        <v>243</v>
      </c>
      <c r="C51" s="161"/>
    </row>
    <row r="52" spans="1:3" s="253" customFormat="1" ht="12" customHeight="1">
      <c r="A52" s="13" t="s">
        <v>91</v>
      </c>
      <c r="B52" s="255" t="s">
        <v>244</v>
      </c>
      <c r="C52" s="160"/>
    </row>
    <row r="53" spans="1:3" s="253" customFormat="1" ht="12" customHeight="1">
      <c r="A53" s="13" t="s">
        <v>247</v>
      </c>
      <c r="B53" s="255" t="s">
        <v>245</v>
      </c>
      <c r="C53" s="163">
        <v>81135</v>
      </c>
    </row>
    <row r="54" spans="1:3" s="253" customFormat="1" ht="12" customHeight="1" thickBot="1">
      <c r="A54" s="15" t="s">
        <v>248</v>
      </c>
      <c r="B54" s="256" t="s">
        <v>246</v>
      </c>
      <c r="C54" s="243">
        <v>14249</v>
      </c>
    </row>
    <row r="55" spans="1:3" s="253" customFormat="1" ht="12" customHeight="1" thickBot="1">
      <c r="A55" s="19" t="s">
        <v>21</v>
      </c>
      <c r="B55" s="154" t="s">
        <v>249</v>
      </c>
      <c r="C55" s="159">
        <f>SUM(C56:C58)</f>
        <v>42182</v>
      </c>
    </row>
    <row r="56" spans="1:3" s="253" customFormat="1" ht="12" customHeight="1">
      <c r="A56" s="14" t="s">
        <v>138</v>
      </c>
      <c r="B56" s="254" t="s">
        <v>251</v>
      </c>
      <c r="C56" s="163"/>
    </row>
    <row r="57" spans="1:3" s="253" customFormat="1" ht="12" customHeight="1">
      <c r="A57" s="13" t="s">
        <v>139</v>
      </c>
      <c r="B57" s="255" t="s">
        <v>419</v>
      </c>
      <c r="C57" s="487"/>
    </row>
    <row r="58" spans="1:3" s="253" customFormat="1" ht="12" customHeight="1">
      <c r="A58" s="13" t="s">
        <v>166</v>
      </c>
      <c r="B58" s="255" t="s">
        <v>252</v>
      </c>
      <c r="C58" s="487">
        <v>42182</v>
      </c>
    </row>
    <row r="59" spans="1:3" s="253" customFormat="1" ht="12" customHeight="1" thickBot="1">
      <c r="A59" s="15" t="s">
        <v>250</v>
      </c>
      <c r="B59" s="256" t="s">
        <v>253</v>
      </c>
      <c r="C59" s="163">
        <v>42004</v>
      </c>
    </row>
    <row r="60" spans="1:3" s="253" customFormat="1" ht="12" customHeight="1" thickBot="1">
      <c r="A60" s="19" t="s">
        <v>22</v>
      </c>
      <c r="B60" s="20" t="s">
        <v>254</v>
      </c>
      <c r="C60" s="164">
        <f>+C5+C12+C19+C26+C33+C44+C50+C55</f>
        <v>1896604</v>
      </c>
    </row>
    <row r="61" spans="1:3" s="253" customFormat="1" ht="12" customHeight="1" thickBot="1">
      <c r="A61" s="257" t="s">
        <v>255</v>
      </c>
      <c r="B61" s="154" t="s">
        <v>256</v>
      </c>
      <c r="C61" s="159">
        <f>SUM(C62:C64)</f>
        <v>0</v>
      </c>
    </row>
    <row r="62" spans="1:3" s="253" customFormat="1" ht="12" customHeight="1">
      <c r="A62" s="14" t="s">
        <v>289</v>
      </c>
      <c r="B62" s="254" t="s">
        <v>257</v>
      </c>
      <c r="C62" s="163"/>
    </row>
    <row r="63" spans="1:3" s="253" customFormat="1" ht="12" customHeight="1">
      <c r="A63" s="13" t="s">
        <v>298</v>
      </c>
      <c r="B63" s="255" t="s">
        <v>258</v>
      </c>
      <c r="C63" s="163"/>
    </row>
    <row r="64" spans="1:3" s="253" customFormat="1" ht="12" customHeight="1" thickBot="1">
      <c r="A64" s="15" t="s">
        <v>299</v>
      </c>
      <c r="B64" s="258" t="s">
        <v>259</v>
      </c>
      <c r="C64" s="163"/>
    </row>
    <row r="65" spans="1:3" s="253" customFormat="1" ht="12" customHeight="1" thickBot="1">
      <c r="A65" s="257" t="s">
        <v>260</v>
      </c>
      <c r="B65" s="154" t="s">
        <v>261</v>
      </c>
      <c r="C65" s="159">
        <f>SUM(C66:C69)</f>
        <v>0</v>
      </c>
    </row>
    <row r="66" spans="1:3" s="253" customFormat="1" ht="12" customHeight="1">
      <c r="A66" s="14" t="s">
        <v>117</v>
      </c>
      <c r="B66" s="254" t="s">
        <v>262</v>
      </c>
      <c r="C66" s="163"/>
    </row>
    <row r="67" spans="1:3" s="253" customFormat="1" ht="12" customHeight="1">
      <c r="A67" s="13" t="s">
        <v>118</v>
      </c>
      <c r="B67" s="255" t="s">
        <v>263</v>
      </c>
      <c r="C67" s="163"/>
    </row>
    <row r="68" spans="1:3" s="253" customFormat="1" ht="12" customHeight="1">
      <c r="A68" s="13" t="s">
        <v>290</v>
      </c>
      <c r="B68" s="255" t="s">
        <v>264</v>
      </c>
      <c r="C68" s="163"/>
    </row>
    <row r="69" spans="1:3" s="253" customFormat="1" ht="12" customHeight="1" thickBot="1">
      <c r="A69" s="15" t="s">
        <v>291</v>
      </c>
      <c r="B69" s="256" t="s">
        <v>265</v>
      </c>
      <c r="C69" s="163"/>
    </row>
    <row r="70" spans="1:3" s="253" customFormat="1" ht="12" customHeight="1" thickBot="1">
      <c r="A70" s="257" t="s">
        <v>266</v>
      </c>
      <c r="B70" s="154" t="s">
        <v>267</v>
      </c>
      <c r="C70" s="159">
        <f>SUM(C71:C72)</f>
        <v>246935</v>
      </c>
    </row>
    <row r="71" spans="1:3" s="253" customFormat="1" ht="12" customHeight="1">
      <c r="A71" s="14" t="s">
        <v>292</v>
      </c>
      <c r="B71" s="254" t="s">
        <v>268</v>
      </c>
      <c r="C71" s="163">
        <v>246935</v>
      </c>
    </row>
    <row r="72" spans="1:3" s="253" customFormat="1" ht="12" customHeight="1" thickBot="1">
      <c r="A72" s="15" t="s">
        <v>293</v>
      </c>
      <c r="B72" s="256" t="s">
        <v>269</v>
      </c>
      <c r="C72" s="163"/>
    </row>
    <row r="73" spans="1:3" s="253" customFormat="1" ht="12" customHeight="1" thickBot="1">
      <c r="A73" s="257" t="s">
        <v>270</v>
      </c>
      <c r="B73" s="154" t="s">
        <v>271</v>
      </c>
      <c r="C73" s="159">
        <f>SUM(C74:C76)</f>
        <v>0</v>
      </c>
    </row>
    <row r="74" spans="1:3" s="253" customFormat="1" ht="12" customHeight="1">
      <c r="A74" s="14" t="s">
        <v>294</v>
      </c>
      <c r="B74" s="254" t="s">
        <v>272</v>
      </c>
      <c r="C74" s="163"/>
    </row>
    <row r="75" spans="1:3" s="253" customFormat="1" ht="12" customHeight="1">
      <c r="A75" s="13" t="s">
        <v>295</v>
      </c>
      <c r="B75" s="255" t="s">
        <v>273</v>
      </c>
      <c r="C75" s="163"/>
    </row>
    <row r="76" spans="1:3" s="253" customFormat="1" ht="12" customHeight="1" thickBot="1">
      <c r="A76" s="15" t="s">
        <v>296</v>
      </c>
      <c r="B76" s="256" t="s">
        <v>274</v>
      </c>
      <c r="C76" s="163"/>
    </row>
    <row r="77" spans="1:3" s="253" customFormat="1" ht="12" customHeight="1" thickBot="1">
      <c r="A77" s="257" t="s">
        <v>275</v>
      </c>
      <c r="B77" s="154" t="s">
        <v>297</v>
      </c>
      <c r="C77" s="159">
        <f>SUM(C78:C81)</f>
        <v>0</v>
      </c>
    </row>
    <row r="78" spans="1:3" s="253" customFormat="1" ht="12" customHeight="1">
      <c r="A78" s="259" t="s">
        <v>276</v>
      </c>
      <c r="B78" s="254" t="s">
        <v>277</v>
      </c>
      <c r="C78" s="163"/>
    </row>
    <row r="79" spans="1:3" s="253" customFormat="1" ht="12" customHeight="1">
      <c r="A79" s="260" t="s">
        <v>278</v>
      </c>
      <c r="B79" s="255" t="s">
        <v>279</v>
      </c>
      <c r="C79" s="163"/>
    </row>
    <row r="80" spans="1:3" s="253" customFormat="1" ht="13.5" customHeight="1">
      <c r="A80" s="260" t="s">
        <v>280</v>
      </c>
      <c r="B80" s="255" t="s">
        <v>281</v>
      </c>
      <c r="C80" s="163"/>
    </row>
    <row r="81" spans="1:3" s="253" customFormat="1" ht="15.75" customHeight="1" thickBot="1">
      <c r="A81" s="261" t="s">
        <v>282</v>
      </c>
      <c r="B81" s="256" t="s">
        <v>283</v>
      </c>
      <c r="C81" s="163"/>
    </row>
    <row r="82" spans="1:3" s="253" customFormat="1" ht="16.5" customHeight="1" thickBot="1">
      <c r="A82" s="257" t="s">
        <v>284</v>
      </c>
      <c r="B82" s="154" t="s">
        <v>285</v>
      </c>
      <c r="C82" s="299"/>
    </row>
    <row r="83" spans="1:3" s="253" customFormat="1" ht="83.25" customHeight="1" thickBot="1">
      <c r="A83" s="257" t="s">
        <v>286</v>
      </c>
      <c r="B83" s="262" t="s">
        <v>287</v>
      </c>
      <c r="C83" s="164">
        <f>+C61+C65+C70+C73+C77+C82</f>
        <v>246935</v>
      </c>
    </row>
    <row r="84" spans="1:3" ht="16.5" customHeight="1" thickBot="1">
      <c r="A84" s="263" t="s">
        <v>300</v>
      </c>
      <c r="B84" s="264" t="s">
        <v>288</v>
      </c>
      <c r="C84" s="164">
        <f>+C60+C83</f>
        <v>2143539</v>
      </c>
    </row>
    <row r="85" spans="1:3" s="265" customFormat="1" ht="16.5" customHeight="1">
      <c r="A85" s="4"/>
      <c r="B85" s="5"/>
      <c r="C85" s="165"/>
    </row>
    <row r="86" spans="1:3" ht="37.5" customHeight="1">
      <c r="A86" s="601" t="s">
        <v>42</v>
      </c>
      <c r="B86" s="601"/>
      <c r="C86" s="601"/>
    </row>
    <row r="87" spans="1:3" s="252" customFormat="1" ht="12" customHeight="1" thickBot="1">
      <c r="A87" s="603" t="s">
        <v>120</v>
      </c>
      <c r="B87" s="603"/>
      <c r="C87" s="91" t="s">
        <v>165</v>
      </c>
    </row>
    <row r="88" spans="1:3" ht="12" customHeight="1" thickBot="1">
      <c r="A88" s="22" t="s">
        <v>67</v>
      </c>
      <c r="B88" s="23" t="s">
        <v>43</v>
      </c>
      <c r="C88" s="31" t="s">
        <v>189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14</v>
      </c>
      <c r="B90" s="26" t="s">
        <v>303</v>
      </c>
      <c r="C90" s="158">
        <f>SUM(C91:C95)</f>
        <v>1613302</v>
      </c>
    </row>
    <row r="91" spans="1:3" ht="12" customHeight="1">
      <c r="A91" s="16" t="s">
        <v>92</v>
      </c>
      <c r="B91" s="9" t="s">
        <v>44</v>
      </c>
      <c r="C91" s="489">
        <v>589108</v>
      </c>
    </row>
    <row r="92" spans="1:3" ht="12" customHeight="1">
      <c r="A92" s="13" t="s">
        <v>93</v>
      </c>
      <c r="B92" s="7" t="s">
        <v>140</v>
      </c>
      <c r="C92" s="487">
        <v>127658</v>
      </c>
    </row>
    <row r="93" spans="1:3" ht="12" customHeight="1">
      <c r="A93" s="13" t="s">
        <v>94</v>
      </c>
      <c r="B93" s="7" t="s">
        <v>115</v>
      </c>
      <c r="C93" s="488">
        <v>516084</v>
      </c>
    </row>
    <row r="94" spans="1:3" ht="12" customHeight="1">
      <c r="A94" s="13" t="s">
        <v>95</v>
      </c>
      <c r="B94" s="10" t="s">
        <v>141</v>
      </c>
      <c r="C94" s="243">
        <v>252000</v>
      </c>
    </row>
    <row r="95" spans="1:3" ht="12" customHeight="1">
      <c r="A95" s="13" t="s">
        <v>106</v>
      </c>
      <c r="B95" s="18" t="s">
        <v>142</v>
      </c>
      <c r="C95" s="243">
        <v>128452</v>
      </c>
    </row>
    <row r="96" spans="1:3" ht="12" customHeight="1">
      <c r="A96" s="13" t="s">
        <v>96</v>
      </c>
      <c r="B96" s="7" t="s">
        <v>304</v>
      </c>
      <c r="C96" s="243">
        <v>10965</v>
      </c>
    </row>
    <row r="97" spans="1:3" ht="12" customHeight="1">
      <c r="A97" s="13" t="s">
        <v>97</v>
      </c>
      <c r="B97" s="93" t="s">
        <v>305</v>
      </c>
      <c r="C97" s="243"/>
    </row>
    <row r="98" spans="1:3" ht="12" customHeight="1">
      <c r="A98" s="13" t="s">
        <v>107</v>
      </c>
      <c r="B98" s="94" t="s">
        <v>306</v>
      </c>
      <c r="C98" s="243"/>
    </row>
    <row r="99" spans="1:3" ht="12" customHeight="1">
      <c r="A99" s="13" t="s">
        <v>108</v>
      </c>
      <c r="B99" s="94" t="s">
        <v>307</v>
      </c>
      <c r="C99" s="243"/>
    </row>
    <row r="100" spans="1:3" ht="12" customHeight="1">
      <c r="A100" s="13" t="s">
        <v>109</v>
      </c>
      <c r="B100" s="93" t="s">
        <v>308</v>
      </c>
      <c r="C100" s="243">
        <v>104040</v>
      </c>
    </row>
    <row r="101" spans="1:3" ht="12" customHeight="1">
      <c r="A101" s="13" t="s">
        <v>110</v>
      </c>
      <c r="B101" s="93" t="s">
        <v>309</v>
      </c>
      <c r="C101" s="243"/>
    </row>
    <row r="102" spans="1:3" ht="12" customHeight="1">
      <c r="A102" s="13" t="s">
        <v>112</v>
      </c>
      <c r="B102" s="94" t="s">
        <v>310</v>
      </c>
      <c r="C102" s="243"/>
    </row>
    <row r="103" spans="1:3" ht="12" customHeight="1">
      <c r="A103" s="12" t="s">
        <v>143</v>
      </c>
      <c r="B103" s="95" t="s">
        <v>311</v>
      </c>
      <c r="C103" s="243"/>
    </row>
    <row r="104" spans="1:3" ht="12" customHeight="1">
      <c r="A104" s="13" t="s">
        <v>301</v>
      </c>
      <c r="B104" s="95" t="s">
        <v>312</v>
      </c>
      <c r="C104" s="243"/>
    </row>
    <row r="105" spans="1:3" ht="12" customHeight="1" thickBot="1">
      <c r="A105" s="17" t="s">
        <v>302</v>
      </c>
      <c r="B105" s="96" t="s">
        <v>313</v>
      </c>
      <c r="C105" s="505">
        <v>13447</v>
      </c>
    </row>
    <row r="106" spans="1:3" ht="12" customHeight="1" thickBot="1">
      <c r="A106" s="19" t="s">
        <v>15</v>
      </c>
      <c r="B106" s="25" t="s">
        <v>314</v>
      </c>
      <c r="C106" s="159">
        <f>+C107+C109+C111</f>
        <v>115522</v>
      </c>
    </row>
    <row r="107" spans="1:3" ht="12" customHeight="1">
      <c r="A107" s="14" t="s">
        <v>98</v>
      </c>
      <c r="B107" s="7" t="s">
        <v>164</v>
      </c>
      <c r="C107" s="490">
        <v>85192</v>
      </c>
    </row>
    <row r="108" spans="1:3" ht="12" customHeight="1">
      <c r="A108" s="14" t="s">
        <v>99</v>
      </c>
      <c r="B108" s="11" t="s">
        <v>318</v>
      </c>
      <c r="C108" s="298">
        <v>51370</v>
      </c>
    </row>
    <row r="109" spans="1:3" ht="12" customHeight="1">
      <c r="A109" s="14" t="s">
        <v>100</v>
      </c>
      <c r="B109" s="11" t="s">
        <v>144</v>
      </c>
      <c r="C109" s="487">
        <v>22368</v>
      </c>
    </row>
    <row r="110" spans="1:3" ht="12" customHeight="1">
      <c r="A110" s="14" t="s">
        <v>101</v>
      </c>
      <c r="B110" s="11" t="s">
        <v>319</v>
      </c>
      <c r="C110" s="506"/>
    </row>
    <row r="111" spans="1:3" ht="12" customHeight="1">
      <c r="A111" s="14" t="s">
        <v>102</v>
      </c>
      <c r="B111" s="156" t="s">
        <v>167</v>
      </c>
      <c r="C111" s="506">
        <v>7962</v>
      </c>
    </row>
    <row r="112" spans="1:3" ht="15.75">
      <c r="A112" s="14" t="s">
        <v>111</v>
      </c>
      <c r="B112" s="155" t="s">
        <v>420</v>
      </c>
      <c r="C112" s="506"/>
    </row>
    <row r="113" spans="1:3" ht="12" customHeight="1">
      <c r="A113" s="14" t="s">
        <v>113</v>
      </c>
      <c r="B113" s="250" t="s">
        <v>324</v>
      </c>
      <c r="C113" s="506"/>
    </row>
    <row r="114" spans="1:3" ht="12" customHeight="1">
      <c r="A114" s="14" t="s">
        <v>145</v>
      </c>
      <c r="B114" s="94" t="s">
        <v>307</v>
      </c>
      <c r="C114" s="506"/>
    </row>
    <row r="115" spans="1:3" ht="12" customHeight="1">
      <c r="A115" s="14" t="s">
        <v>146</v>
      </c>
      <c r="B115" s="94" t="s">
        <v>323</v>
      </c>
      <c r="C115" s="506">
        <v>222</v>
      </c>
    </row>
    <row r="116" spans="1:3" ht="12" customHeight="1">
      <c r="A116" s="14" t="s">
        <v>147</v>
      </c>
      <c r="B116" s="94" t="s">
        <v>322</v>
      </c>
      <c r="C116" s="147"/>
    </row>
    <row r="117" spans="1:3" ht="15.75">
      <c r="A117" s="14" t="s">
        <v>315</v>
      </c>
      <c r="B117" s="94" t="s">
        <v>310</v>
      </c>
      <c r="C117" s="147"/>
    </row>
    <row r="118" spans="1:3" ht="12" customHeight="1">
      <c r="A118" s="14" t="s">
        <v>316</v>
      </c>
      <c r="B118" s="94" t="s">
        <v>321</v>
      </c>
      <c r="C118" s="147"/>
    </row>
    <row r="119" spans="1:3" ht="12" customHeight="1" thickBot="1">
      <c r="A119" s="12" t="s">
        <v>317</v>
      </c>
      <c r="B119" s="94" t="s">
        <v>320</v>
      </c>
      <c r="C119" s="148">
        <v>7740</v>
      </c>
    </row>
    <row r="120" spans="1:3" ht="12" customHeight="1" thickBot="1">
      <c r="A120" s="19" t="s">
        <v>16</v>
      </c>
      <c r="B120" s="89" t="s">
        <v>325</v>
      </c>
      <c r="C120" s="159">
        <f>+C121+C122</f>
        <v>61141</v>
      </c>
    </row>
    <row r="121" spans="1:3" ht="12" customHeight="1">
      <c r="A121" s="14" t="s">
        <v>81</v>
      </c>
      <c r="B121" s="8" t="s">
        <v>55</v>
      </c>
      <c r="C121" s="490">
        <v>18</v>
      </c>
    </row>
    <row r="122" spans="1:3" ht="12" customHeight="1" thickBot="1">
      <c r="A122" s="15" t="s">
        <v>82</v>
      </c>
      <c r="B122" s="11" t="s">
        <v>56</v>
      </c>
      <c r="C122" s="488">
        <v>61123</v>
      </c>
    </row>
    <row r="123" spans="1:3" ht="12" customHeight="1" thickBot="1">
      <c r="A123" s="19" t="s">
        <v>17</v>
      </c>
      <c r="B123" s="89" t="s">
        <v>326</v>
      </c>
      <c r="C123" s="159">
        <f>+C90+C106+C120</f>
        <v>1789965</v>
      </c>
    </row>
    <row r="124" spans="1:3" ht="12" customHeight="1" thickBot="1">
      <c r="A124" s="19" t="s">
        <v>18</v>
      </c>
      <c r="B124" s="89" t="s">
        <v>327</v>
      </c>
      <c r="C124" s="159">
        <f>+C125+C126+C127</f>
        <v>0</v>
      </c>
    </row>
    <row r="125" spans="1:3" ht="12" customHeight="1">
      <c r="A125" s="14" t="s">
        <v>85</v>
      </c>
      <c r="B125" s="8" t="s">
        <v>328</v>
      </c>
      <c r="C125" s="530"/>
    </row>
    <row r="126" spans="1:3" ht="12" customHeight="1">
      <c r="A126" s="14" t="s">
        <v>86</v>
      </c>
      <c r="B126" s="8" t="s">
        <v>329</v>
      </c>
      <c r="C126" s="147"/>
    </row>
    <row r="127" spans="1:3" ht="12" customHeight="1" thickBot="1">
      <c r="A127" s="12" t="s">
        <v>87</v>
      </c>
      <c r="B127" s="6" t="s">
        <v>330</v>
      </c>
      <c r="C127" s="147"/>
    </row>
    <row r="128" spans="1:3" ht="12" customHeight="1" thickBot="1">
      <c r="A128" s="19" t="s">
        <v>19</v>
      </c>
      <c r="B128" s="89" t="s">
        <v>378</v>
      </c>
      <c r="C128" s="159">
        <f>+C129+C130+C131+C132</f>
        <v>0</v>
      </c>
    </row>
    <row r="129" spans="1:3" ht="12" customHeight="1">
      <c r="A129" s="14" t="s">
        <v>88</v>
      </c>
      <c r="B129" s="8" t="s">
        <v>331</v>
      </c>
      <c r="C129" s="147"/>
    </row>
    <row r="130" spans="1:3" ht="12" customHeight="1">
      <c r="A130" s="14" t="s">
        <v>89</v>
      </c>
      <c r="B130" s="8" t="s">
        <v>332</v>
      </c>
      <c r="C130" s="147"/>
    </row>
    <row r="131" spans="1:3" ht="12" customHeight="1">
      <c r="A131" s="14" t="s">
        <v>234</v>
      </c>
      <c r="B131" s="8" t="s">
        <v>333</v>
      </c>
      <c r="C131" s="147"/>
    </row>
    <row r="132" spans="1:3" ht="12" customHeight="1" thickBot="1">
      <c r="A132" s="12" t="s">
        <v>235</v>
      </c>
      <c r="B132" s="6" t="s">
        <v>334</v>
      </c>
      <c r="C132" s="147"/>
    </row>
    <row r="133" spans="1:3" ht="12" customHeight="1" thickBot="1">
      <c r="A133" s="19" t="s">
        <v>20</v>
      </c>
      <c r="B133" s="89" t="s">
        <v>335</v>
      </c>
      <c r="C133" s="164">
        <f>+C134+C135+C136+C137</f>
        <v>0</v>
      </c>
    </row>
    <row r="134" spans="1:3" ht="12" customHeight="1">
      <c r="A134" s="14" t="s">
        <v>90</v>
      </c>
      <c r="B134" s="8" t="s">
        <v>336</v>
      </c>
      <c r="C134" s="147"/>
    </row>
    <row r="135" spans="1:3" ht="12" customHeight="1">
      <c r="A135" s="14" t="s">
        <v>91</v>
      </c>
      <c r="B135" s="8" t="s">
        <v>346</v>
      </c>
      <c r="C135" s="147"/>
    </row>
    <row r="136" spans="1:3" ht="12" customHeight="1">
      <c r="A136" s="14" t="s">
        <v>247</v>
      </c>
      <c r="B136" s="8" t="s">
        <v>337</v>
      </c>
      <c r="C136" s="147"/>
    </row>
    <row r="137" spans="1:3" ht="12" customHeight="1" thickBot="1">
      <c r="A137" s="12" t="s">
        <v>248</v>
      </c>
      <c r="B137" s="6" t="s">
        <v>338</v>
      </c>
      <c r="C137" s="147"/>
    </row>
    <row r="138" spans="1:3" ht="12" customHeight="1" thickBot="1">
      <c r="A138" s="19" t="s">
        <v>21</v>
      </c>
      <c r="B138" s="89" t="s">
        <v>339</v>
      </c>
      <c r="C138" s="167">
        <f>+C139+C140+C141+C142</f>
        <v>0</v>
      </c>
    </row>
    <row r="139" spans="1:3" ht="12" customHeight="1">
      <c r="A139" s="14" t="s">
        <v>138</v>
      </c>
      <c r="B139" s="8" t="s">
        <v>340</v>
      </c>
      <c r="C139" s="147"/>
    </row>
    <row r="140" spans="1:3" ht="12" customHeight="1">
      <c r="A140" s="14" t="s">
        <v>139</v>
      </c>
      <c r="B140" s="8" t="s">
        <v>341</v>
      </c>
      <c r="C140" s="147"/>
    </row>
    <row r="141" spans="1:9" ht="15" customHeight="1">
      <c r="A141" s="14" t="s">
        <v>166</v>
      </c>
      <c r="B141" s="8" t="s">
        <v>342</v>
      </c>
      <c r="C141" s="147"/>
      <c r="F141" s="267"/>
      <c r="G141" s="268"/>
      <c r="H141" s="268"/>
      <c r="I141" s="268"/>
    </row>
    <row r="142" spans="1:3" s="253" customFormat="1" ht="12.75" customHeight="1" thickBot="1">
      <c r="A142" s="14" t="s">
        <v>250</v>
      </c>
      <c r="B142" s="8" t="s">
        <v>343</v>
      </c>
      <c r="C142" s="147"/>
    </row>
    <row r="143" spans="1:3" ht="7.5" customHeight="1" thickBot="1">
      <c r="A143" s="19" t="s">
        <v>22</v>
      </c>
      <c r="B143" s="89" t="s">
        <v>344</v>
      </c>
      <c r="C143" s="266">
        <f>+C124+C128+C133+C138</f>
        <v>0</v>
      </c>
    </row>
    <row r="144" spans="1:3" ht="16.5" thickBot="1">
      <c r="A144" s="157" t="s">
        <v>23</v>
      </c>
      <c r="B144" s="234" t="s">
        <v>345</v>
      </c>
      <c r="C144" s="266">
        <f>+C123+C143</f>
        <v>1789965</v>
      </c>
    </row>
    <row r="145" ht="15" customHeight="1"/>
    <row r="146" spans="1:4" ht="13.5" customHeight="1">
      <c r="A146" s="602" t="s">
        <v>347</v>
      </c>
      <c r="B146" s="602"/>
      <c r="C146" s="602"/>
      <c r="D146" s="269"/>
    </row>
    <row r="147" spans="1:3" ht="27.75" customHeight="1" thickBot="1">
      <c r="A147" s="600" t="s">
        <v>121</v>
      </c>
      <c r="B147" s="600"/>
      <c r="C147" s="168" t="s">
        <v>165</v>
      </c>
    </row>
    <row r="148" spans="1:3" ht="16.5" thickBot="1">
      <c r="A148" s="19">
        <v>1</v>
      </c>
      <c r="B148" s="25" t="s">
        <v>348</v>
      </c>
      <c r="C148" s="159">
        <f>+C60-C123</f>
        <v>106639</v>
      </c>
    </row>
    <row r="149" spans="1:3" ht="21.75" thickBot="1">
      <c r="A149" s="19" t="s">
        <v>15</v>
      </c>
      <c r="B149" s="25" t="s">
        <v>349</v>
      </c>
      <c r="C149" s="159">
        <f>+C83-C143</f>
        <v>246935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40/2014.(XII.16.)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7" sqref="H17"/>
    </sheetView>
  </sheetViews>
  <sheetFormatPr defaultColWidth="9.00390625" defaultRowHeight="12.75"/>
  <cols>
    <col min="1" max="1" width="14.125" style="0" customWidth="1"/>
    <col min="2" max="2" width="79.125" style="0" customWidth="1"/>
    <col min="3" max="3" width="25.00390625" style="0" customWidth="1"/>
  </cols>
  <sheetData>
    <row r="1" spans="1:3" ht="16.5" thickBot="1">
      <c r="A1" s="120"/>
      <c r="B1" s="122"/>
      <c r="C1" s="292" t="s">
        <v>605</v>
      </c>
    </row>
    <row r="2" spans="1:3" ht="36">
      <c r="A2" s="244" t="s">
        <v>157</v>
      </c>
      <c r="B2" s="216" t="s">
        <v>456</v>
      </c>
      <c r="C2" s="231" t="s">
        <v>457</v>
      </c>
    </row>
    <row r="3" spans="1:3" ht="24.75" thickBot="1">
      <c r="A3" s="285" t="s">
        <v>156</v>
      </c>
      <c r="B3" s="217" t="s">
        <v>409</v>
      </c>
      <c r="C3" s="232" t="s">
        <v>58</v>
      </c>
    </row>
    <row r="4" spans="1:3" ht="14.25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ht="13.5" thickBot="1">
      <c r="A6" s="116">
        <v>1</v>
      </c>
      <c r="B6" s="117">
        <v>2</v>
      </c>
      <c r="C6" s="118">
        <v>3</v>
      </c>
    </row>
    <row r="7" spans="1:3" ht="13.5" thickBot="1">
      <c r="A7" s="128"/>
      <c r="B7" s="129" t="s">
        <v>51</v>
      </c>
      <c r="C7" s="130"/>
    </row>
    <row r="8" spans="1:3" ht="13.5" thickBot="1">
      <c r="A8" s="116" t="s">
        <v>14</v>
      </c>
      <c r="B8" s="131" t="s">
        <v>386</v>
      </c>
      <c r="C8" s="176">
        <f>SUM(C9:C18)</f>
        <v>5236</v>
      </c>
    </row>
    <row r="9" spans="1:3" ht="12.75">
      <c r="A9" s="286" t="s">
        <v>92</v>
      </c>
      <c r="B9" s="9" t="s">
        <v>223</v>
      </c>
      <c r="C9" s="222"/>
    </row>
    <row r="10" spans="1:3" ht="12.75">
      <c r="A10" s="287" t="s">
        <v>93</v>
      </c>
      <c r="B10" s="7" t="s">
        <v>224</v>
      </c>
      <c r="C10" s="174"/>
    </row>
    <row r="11" spans="1:3" ht="12.75">
      <c r="A11" s="287" t="s">
        <v>94</v>
      </c>
      <c r="B11" s="7" t="s">
        <v>225</v>
      </c>
      <c r="C11" s="174"/>
    </row>
    <row r="12" spans="1:3" ht="12.75">
      <c r="A12" s="287" t="s">
        <v>95</v>
      </c>
      <c r="B12" s="7" t="s">
        <v>226</v>
      </c>
      <c r="C12" s="174"/>
    </row>
    <row r="13" spans="1:3" ht="12.75">
      <c r="A13" s="287" t="s">
        <v>116</v>
      </c>
      <c r="B13" s="7" t="s">
        <v>227</v>
      </c>
      <c r="C13" s="174"/>
    </row>
    <row r="14" spans="1:3" ht="12.75">
      <c r="A14" s="287" t="s">
        <v>96</v>
      </c>
      <c r="B14" s="7" t="s">
        <v>387</v>
      </c>
      <c r="C14" s="174"/>
    </row>
    <row r="15" spans="1:3" ht="12.75">
      <c r="A15" s="287" t="s">
        <v>97</v>
      </c>
      <c r="B15" s="6" t="s">
        <v>388</v>
      </c>
      <c r="C15" s="174">
        <f>4540+237+405+54</f>
        <v>5236</v>
      </c>
    </row>
    <row r="16" spans="1:3" ht="12.75">
      <c r="A16" s="287" t="s">
        <v>107</v>
      </c>
      <c r="B16" s="7" t="s">
        <v>230</v>
      </c>
      <c r="C16" s="223"/>
    </row>
    <row r="17" spans="1:3" ht="12.75">
      <c r="A17" s="287" t="s">
        <v>108</v>
      </c>
      <c r="B17" s="7" t="s">
        <v>231</v>
      </c>
      <c r="C17" s="174"/>
    </row>
    <row r="18" spans="1:3" ht="13.5" thickBot="1">
      <c r="A18" s="287" t="s">
        <v>109</v>
      </c>
      <c r="B18" s="6" t="s">
        <v>232</v>
      </c>
      <c r="C18" s="175"/>
    </row>
    <row r="19" spans="1:3" ht="13.5" thickBot="1">
      <c r="A19" s="116" t="s">
        <v>15</v>
      </c>
      <c r="B19" s="131" t="s">
        <v>389</v>
      </c>
      <c r="C19" s="176">
        <f>SUM(C20:C22)</f>
        <v>12514</v>
      </c>
    </row>
    <row r="20" spans="1:3" ht="12.75">
      <c r="A20" s="287" t="s">
        <v>98</v>
      </c>
      <c r="B20" s="8" t="s">
        <v>198</v>
      </c>
      <c r="C20" s="174"/>
    </row>
    <row r="21" spans="1:3" ht="12.75">
      <c r="A21" s="287" t="s">
        <v>99</v>
      </c>
      <c r="B21" s="7" t="s">
        <v>390</v>
      </c>
      <c r="C21" s="174"/>
    </row>
    <row r="22" spans="1:3" ht="12.75">
      <c r="A22" s="287" t="s">
        <v>100</v>
      </c>
      <c r="B22" s="7" t="s">
        <v>391</v>
      </c>
      <c r="C22" s="174">
        <f>10814+1500+200</f>
        <v>12514</v>
      </c>
    </row>
    <row r="23" spans="1:3" ht="13.5" thickBot="1">
      <c r="A23" s="287" t="s">
        <v>101</v>
      </c>
      <c r="B23" s="7" t="s">
        <v>4</v>
      </c>
      <c r="C23" s="174">
        <v>10814</v>
      </c>
    </row>
    <row r="24" spans="1:3" ht="13.5" thickBot="1">
      <c r="A24" s="119" t="s">
        <v>16</v>
      </c>
      <c r="B24" s="89" t="s">
        <v>131</v>
      </c>
      <c r="C24" s="203"/>
    </row>
    <row r="25" spans="1:3" ht="13.5" thickBot="1">
      <c r="A25" s="119" t="s">
        <v>17</v>
      </c>
      <c r="B25" s="89" t="s">
        <v>392</v>
      </c>
      <c r="C25" s="176">
        <f>+C26+C27</f>
        <v>0</v>
      </c>
    </row>
    <row r="26" spans="1:3" ht="12.75">
      <c r="A26" s="288" t="s">
        <v>208</v>
      </c>
      <c r="B26" s="289" t="s">
        <v>390</v>
      </c>
      <c r="C26" s="54"/>
    </row>
    <row r="27" spans="1:3" ht="12.75">
      <c r="A27" s="288" t="s">
        <v>211</v>
      </c>
      <c r="B27" s="290" t="s">
        <v>393</v>
      </c>
      <c r="C27" s="177"/>
    </row>
    <row r="28" spans="1:3" ht="13.5" thickBot="1">
      <c r="A28" s="287" t="s">
        <v>212</v>
      </c>
      <c r="B28" s="291" t="s">
        <v>394</v>
      </c>
      <c r="C28" s="57"/>
    </row>
    <row r="29" spans="1:3" ht="13.5" thickBot="1">
      <c r="A29" s="119" t="s">
        <v>18</v>
      </c>
      <c r="B29" s="89" t="s">
        <v>395</v>
      </c>
      <c r="C29" s="176">
        <f>+C30+C31+C32</f>
        <v>0</v>
      </c>
    </row>
    <row r="30" spans="1:3" ht="12.75">
      <c r="A30" s="288" t="s">
        <v>85</v>
      </c>
      <c r="B30" s="289" t="s">
        <v>237</v>
      </c>
      <c r="C30" s="54"/>
    </row>
    <row r="31" spans="1:3" ht="12.75">
      <c r="A31" s="288" t="s">
        <v>86</v>
      </c>
      <c r="B31" s="290" t="s">
        <v>238</v>
      </c>
      <c r="C31" s="177"/>
    </row>
    <row r="32" spans="1:3" ht="13.5" thickBot="1">
      <c r="A32" s="287" t="s">
        <v>87</v>
      </c>
      <c r="B32" s="92" t="s">
        <v>239</v>
      </c>
      <c r="C32" s="57"/>
    </row>
    <row r="33" spans="1:3" ht="13.5" thickBot="1">
      <c r="A33" s="119" t="s">
        <v>19</v>
      </c>
      <c r="B33" s="89" t="s">
        <v>352</v>
      </c>
      <c r="C33" s="203">
        <f>520+50</f>
        <v>570</v>
      </c>
    </row>
    <row r="34" spans="1:3" ht="13.5" thickBot="1">
      <c r="A34" s="119" t="s">
        <v>20</v>
      </c>
      <c r="B34" s="89" t="s">
        <v>396</v>
      </c>
      <c r="C34" s="224"/>
    </row>
    <row r="35" spans="1:3" ht="13.5" thickBot="1">
      <c r="A35" s="116" t="s">
        <v>21</v>
      </c>
      <c r="B35" s="89" t="s">
        <v>397</v>
      </c>
      <c r="C35" s="225">
        <f>+C8+C19+C24+C25+C29+C33+C34</f>
        <v>18320</v>
      </c>
    </row>
    <row r="36" spans="1:3" ht="13.5" thickBot="1">
      <c r="A36" s="132" t="s">
        <v>22</v>
      </c>
      <c r="B36" s="89" t="s">
        <v>398</v>
      </c>
      <c r="C36" s="225">
        <f>+C37+C38+C39</f>
        <v>10599</v>
      </c>
    </row>
    <row r="37" spans="1:3" ht="12.75">
      <c r="A37" s="288" t="s">
        <v>399</v>
      </c>
      <c r="B37" s="289" t="s">
        <v>174</v>
      </c>
      <c r="C37" s="54">
        <v>10599</v>
      </c>
    </row>
    <row r="38" spans="1:3" ht="12.75">
      <c r="A38" s="288" t="s">
        <v>400</v>
      </c>
      <c r="B38" s="290" t="s">
        <v>5</v>
      </c>
      <c r="C38" s="177"/>
    </row>
    <row r="39" spans="1:3" ht="13.5" thickBot="1">
      <c r="A39" s="287" t="s">
        <v>401</v>
      </c>
      <c r="B39" s="92" t="s">
        <v>402</v>
      </c>
      <c r="C39" s="57"/>
    </row>
    <row r="40" spans="1:3" ht="13.5" thickBot="1">
      <c r="A40" s="132" t="s">
        <v>23</v>
      </c>
      <c r="B40" s="133" t="s">
        <v>403</v>
      </c>
      <c r="C40" s="228">
        <f>+C35+C36</f>
        <v>28919</v>
      </c>
    </row>
    <row r="42" ht="13.5" thickBot="1"/>
    <row r="43" spans="1:3" ht="13.5" thickBot="1">
      <c r="A43" s="138"/>
      <c r="B43" s="139" t="s">
        <v>53</v>
      </c>
      <c r="C43" s="228"/>
    </row>
    <row r="44" spans="1:3" ht="13.5" thickBot="1">
      <c r="A44" s="119" t="s">
        <v>14</v>
      </c>
      <c r="B44" s="89" t="s">
        <v>404</v>
      </c>
      <c r="C44" s="176">
        <f>SUM(C45:C49)</f>
        <v>18783</v>
      </c>
    </row>
    <row r="45" spans="1:3" ht="12.75">
      <c r="A45" s="287" t="s">
        <v>92</v>
      </c>
      <c r="B45" s="8" t="s">
        <v>44</v>
      </c>
      <c r="C45" s="54">
        <f>4290-198-298</f>
        <v>3794</v>
      </c>
    </row>
    <row r="46" spans="1:3" ht="12.75">
      <c r="A46" s="287" t="s">
        <v>93</v>
      </c>
      <c r="B46" s="7" t="s">
        <v>140</v>
      </c>
      <c r="C46" s="56">
        <f>1077-118</f>
        <v>959</v>
      </c>
    </row>
    <row r="47" spans="1:3" ht="12.75">
      <c r="A47" s="287" t="s">
        <v>94</v>
      </c>
      <c r="B47" s="7" t="s">
        <v>115</v>
      </c>
      <c r="C47" s="579">
        <f>10896+50+1117+1905+254-598+406</f>
        <v>14030</v>
      </c>
    </row>
    <row r="48" spans="1:3" ht="12.75">
      <c r="A48" s="287" t="s">
        <v>95</v>
      </c>
      <c r="B48" s="7" t="s">
        <v>141</v>
      </c>
      <c r="C48" s="56"/>
    </row>
    <row r="49" spans="1:3" ht="13.5" thickBot="1">
      <c r="A49" s="287" t="s">
        <v>116</v>
      </c>
      <c r="B49" s="7" t="s">
        <v>142</v>
      </c>
      <c r="C49" s="56"/>
    </row>
    <row r="50" spans="1:3" ht="13.5" thickBot="1">
      <c r="A50" s="119" t="s">
        <v>15</v>
      </c>
      <c r="B50" s="89" t="s">
        <v>405</v>
      </c>
      <c r="C50" s="176">
        <f>SUM(C51:C53)</f>
        <v>7218</v>
      </c>
    </row>
    <row r="51" spans="1:3" ht="12.75">
      <c r="A51" s="287" t="s">
        <v>98</v>
      </c>
      <c r="B51" s="8" t="s">
        <v>164</v>
      </c>
      <c r="C51" s="54">
        <f>6422+796</f>
        <v>7218</v>
      </c>
    </row>
    <row r="52" spans="1:3" ht="12.75">
      <c r="A52" s="287" t="s">
        <v>99</v>
      </c>
      <c r="B52" s="7" t="s">
        <v>144</v>
      </c>
      <c r="C52" s="56"/>
    </row>
    <row r="53" spans="1:3" ht="12.75">
      <c r="A53" s="287" t="s">
        <v>100</v>
      </c>
      <c r="B53" s="7" t="s">
        <v>54</v>
      </c>
      <c r="C53" s="56"/>
    </row>
    <row r="54" spans="1:3" ht="13.5" thickBot="1">
      <c r="A54" s="287" t="s">
        <v>101</v>
      </c>
      <c r="B54" s="7" t="s">
        <v>6</v>
      </c>
      <c r="C54" s="56"/>
    </row>
    <row r="55" spans="1:3" ht="13.5" thickBot="1">
      <c r="A55" s="119" t="s">
        <v>16</v>
      </c>
      <c r="B55" s="140" t="s">
        <v>406</v>
      </c>
      <c r="C55" s="229">
        <f>+C44+C50</f>
        <v>26001</v>
      </c>
    </row>
    <row r="56" spans="1:3" ht="13.5" thickBot="1">
      <c r="A56" s="141"/>
      <c r="B56" s="142"/>
      <c r="C56" s="230"/>
    </row>
    <row r="57" spans="1:3" ht="13.5" thickBot="1">
      <c r="A57" s="143" t="s">
        <v>159</v>
      </c>
      <c r="B57" s="144"/>
      <c r="C57" s="87">
        <v>0</v>
      </c>
    </row>
    <row r="58" spans="1:3" ht="13.5" thickBot="1">
      <c r="A58" s="143" t="s">
        <v>160</v>
      </c>
      <c r="B58" s="144"/>
      <c r="C58" s="87">
        <v>0</v>
      </c>
    </row>
  </sheetData>
  <sheetProtection/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2" sqref="F12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606</v>
      </c>
    </row>
    <row r="2" spans="1:3" s="293" customFormat="1" ht="25.5" customHeight="1">
      <c r="A2" s="244" t="s">
        <v>157</v>
      </c>
      <c r="B2" s="216" t="s">
        <v>459</v>
      </c>
      <c r="C2" s="231" t="s">
        <v>460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144124</v>
      </c>
    </row>
    <row r="9" spans="1:3" s="233" customFormat="1" ht="12" customHeight="1">
      <c r="A9" s="286" t="s">
        <v>92</v>
      </c>
      <c r="B9" s="9" t="s">
        <v>223</v>
      </c>
      <c r="C9" s="590">
        <f>13306+163</f>
        <v>13469</v>
      </c>
    </row>
    <row r="10" spans="1:3" s="233" customFormat="1" ht="12" customHeight="1">
      <c r="A10" s="287" t="s">
        <v>93</v>
      </c>
      <c r="B10" s="7" t="s">
        <v>224</v>
      </c>
      <c r="C10" s="174">
        <f>SUM(16480+3330+1110+240-1480+4160+1110)</f>
        <v>24950</v>
      </c>
    </row>
    <row r="11" spans="1:3" s="233" customFormat="1" ht="12" customHeight="1">
      <c r="A11" s="287" t="s">
        <v>94</v>
      </c>
      <c r="B11" s="7" t="s">
        <v>225</v>
      </c>
      <c r="C11" s="174">
        <v>54586</v>
      </c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v>17444</v>
      </c>
    </row>
    <row r="14" spans="1:3" s="233" customFormat="1" ht="12" customHeight="1">
      <c r="A14" s="287" t="s">
        <v>96</v>
      </c>
      <c r="B14" s="7" t="s">
        <v>387</v>
      </c>
      <c r="C14" s="174">
        <v>19072</v>
      </c>
    </row>
    <row r="15" spans="1:3" s="233" customFormat="1" ht="12" customHeight="1">
      <c r="A15" s="287" t="s">
        <v>97</v>
      </c>
      <c r="B15" s="6" t="s">
        <v>388</v>
      </c>
      <c r="C15" s="174">
        <v>13284</v>
      </c>
    </row>
    <row r="16" spans="1:3" s="233" customFormat="1" ht="12" customHeight="1">
      <c r="A16" s="287" t="s">
        <v>107</v>
      </c>
      <c r="B16" s="7" t="s">
        <v>230</v>
      </c>
      <c r="C16" s="223">
        <v>40</v>
      </c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175">
        <f>280+999</f>
        <v>1279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5170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>
        <v>5170</v>
      </c>
    </row>
    <row r="23" spans="1:3" s="296" customFormat="1" ht="12" customHeight="1" thickBot="1">
      <c r="A23" s="287" t="s">
        <v>101</v>
      </c>
      <c r="B23" s="7" t="s">
        <v>4</v>
      </c>
      <c r="C23" s="174">
        <v>3133</v>
      </c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149294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3318</v>
      </c>
    </row>
    <row r="37" spans="1:3" s="233" customFormat="1" ht="12" customHeight="1">
      <c r="A37" s="288" t="s">
        <v>399</v>
      </c>
      <c r="B37" s="289" t="s">
        <v>174</v>
      </c>
      <c r="C37" s="54">
        <v>3318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152612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326493</v>
      </c>
    </row>
    <row r="45" spans="1:3" ht="12" customHeight="1">
      <c r="A45" s="287" t="s">
        <v>92</v>
      </c>
      <c r="B45" s="8" t="s">
        <v>44</v>
      </c>
      <c r="C45" s="54">
        <f>SUM(53171+1986+236+230+1100+163)</f>
        <v>56886</v>
      </c>
    </row>
    <row r="46" spans="1:3" ht="12" customHeight="1">
      <c r="A46" s="287" t="s">
        <v>93</v>
      </c>
      <c r="B46" s="7" t="s">
        <v>140</v>
      </c>
      <c r="C46" s="56">
        <f>18315-2946+64+297-372</f>
        <v>15358</v>
      </c>
    </row>
    <row r="47" spans="1:3" ht="12" customHeight="1">
      <c r="A47" s="287" t="s">
        <v>94</v>
      </c>
      <c r="B47" s="7" t="s">
        <v>115</v>
      </c>
      <c r="C47" s="56">
        <f>SUM(239859+914+1012+1000+2946-230+90+40+4500+3291+455+372)</f>
        <v>254249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9333</v>
      </c>
    </row>
    <row r="51" spans="1:3" s="297" customFormat="1" ht="12" customHeight="1">
      <c r="A51" s="287" t="s">
        <v>98</v>
      </c>
      <c r="B51" s="8" t="s">
        <v>164</v>
      </c>
      <c r="C51" s="54">
        <f>4966+470+193+890+274</f>
        <v>6793</v>
      </c>
    </row>
    <row r="52" spans="1:3" ht="12" customHeight="1">
      <c r="A52" s="287" t="s">
        <v>99</v>
      </c>
      <c r="B52" s="7" t="s">
        <v>144</v>
      </c>
      <c r="C52" s="56">
        <v>2540</v>
      </c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335826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311">
        <v>35</v>
      </c>
    </row>
    <row r="58" spans="1:3" ht="14.25" customHeight="1" thickBot="1">
      <c r="A58" s="143" t="s">
        <v>160</v>
      </c>
      <c r="B58" s="144"/>
      <c r="C58" s="87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607</v>
      </c>
    </row>
    <row r="2" spans="1:3" s="293" customFormat="1" ht="25.5" customHeight="1">
      <c r="A2" s="244" t="s">
        <v>157</v>
      </c>
      <c r="B2" s="216" t="s">
        <v>461</v>
      </c>
      <c r="C2" s="231" t="s">
        <v>58</v>
      </c>
    </row>
    <row r="3" spans="1:3" s="293" customFormat="1" ht="24.75" thickBot="1">
      <c r="A3" s="285" t="s">
        <v>156</v>
      </c>
      <c r="B3" s="217" t="s">
        <v>408</v>
      </c>
      <c r="C3" s="232" t="s">
        <v>57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113105</v>
      </c>
    </row>
    <row r="9" spans="1:3" s="233" customFormat="1" ht="12" customHeight="1">
      <c r="A9" s="286" t="s">
        <v>92</v>
      </c>
      <c r="B9" s="9" t="s">
        <v>223</v>
      </c>
      <c r="C9" s="590">
        <v>163</v>
      </c>
    </row>
    <row r="10" spans="1:3" s="233" customFormat="1" ht="12" customHeight="1">
      <c r="A10" s="287" t="s">
        <v>93</v>
      </c>
      <c r="B10" s="7" t="s">
        <v>224</v>
      </c>
      <c r="C10" s="174">
        <f>SUM(2220+3330+1110+240+1110)</f>
        <v>8010</v>
      </c>
    </row>
    <row r="11" spans="1:3" s="233" customFormat="1" ht="12" customHeight="1">
      <c r="A11" s="287" t="s">
        <v>94</v>
      </c>
      <c r="B11" s="7" t="s">
        <v>225</v>
      </c>
      <c r="C11" s="174">
        <v>54380</v>
      </c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v>17444</v>
      </c>
    </row>
    <row r="14" spans="1:3" s="233" customFormat="1" ht="12" customHeight="1">
      <c r="A14" s="287" t="s">
        <v>96</v>
      </c>
      <c r="B14" s="7" t="s">
        <v>387</v>
      </c>
      <c r="C14" s="174">
        <v>19016</v>
      </c>
    </row>
    <row r="15" spans="1:3" s="233" customFormat="1" ht="12" customHeight="1">
      <c r="A15" s="287" t="s">
        <v>97</v>
      </c>
      <c r="B15" s="6" t="s">
        <v>388</v>
      </c>
      <c r="C15" s="174">
        <v>13284</v>
      </c>
    </row>
    <row r="16" spans="1:3" s="233" customFormat="1" ht="12" customHeight="1">
      <c r="A16" s="287" t="s">
        <v>107</v>
      </c>
      <c r="B16" s="7" t="s">
        <v>230</v>
      </c>
      <c r="C16" s="223">
        <v>40</v>
      </c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175">
        <v>768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2037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174">
        <v>2037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/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115142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3318</v>
      </c>
    </row>
    <row r="37" spans="1:3" s="233" customFormat="1" ht="12" customHeight="1">
      <c r="A37" s="288" t="s">
        <v>399</v>
      </c>
      <c r="B37" s="289" t="s">
        <v>174</v>
      </c>
      <c r="C37" s="54">
        <v>3318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118460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271815</v>
      </c>
    </row>
    <row r="45" spans="1:3" ht="12" customHeight="1">
      <c r="A45" s="287" t="s">
        <v>92</v>
      </c>
      <c r="B45" s="8" t="s">
        <v>44</v>
      </c>
      <c r="C45" s="54">
        <f>SUM(45699+1986+236+230+1100+163)</f>
        <v>49414</v>
      </c>
    </row>
    <row r="46" spans="1:3" ht="12" customHeight="1">
      <c r="A46" s="287" t="s">
        <v>93</v>
      </c>
      <c r="B46" s="7" t="s">
        <v>140</v>
      </c>
      <c r="C46" s="56">
        <f>SUM(13827+506-1000+64+297-372)</f>
        <v>13322</v>
      </c>
    </row>
    <row r="47" spans="1:3" ht="12" customHeight="1">
      <c r="A47" s="287" t="s">
        <v>94</v>
      </c>
      <c r="B47" s="7" t="s">
        <v>115</v>
      </c>
      <c r="C47" s="56">
        <f>208392-230+90+455+372</f>
        <v>209079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4694</v>
      </c>
    </row>
    <row r="51" spans="1:3" s="297" customFormat="1" ht="12" customHeight="1">
      <c r="A51" s="287" t="s">
        <v>98</v>
      </c>
      <c r="B51" s="8" t="s">
        <v>164</v>
      </c>
      <c r="C51" s="54">
        <f>3950+470+274</f>
        <v>4694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276509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311">
        <v>30</v>
      </c>
    </row>
    <row r="58" spans="1:3" ht="14.25" customHeight="1" thickBot="1">
      <c r="A58" s="143" t="s">
        <v>160</v>
      </c>
      <c r="B58" s="144"/>
      <c r="C58" s="87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6" sqref="G1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608</v>
      </c>
    </row>
    <row r="2" spans="1:3" s="293" customFormat="1" ht="25.5" customHeight="1">
      <c r="A2" s="244" t="s">
        <v>157</v>
      </c>
      <c r="B2" s="216" t="s">
        <v>462</v>
      </c>
      <c r="C2" s="231" t="s">
        <v>463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183774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493">
        <v>30478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v>148300</v>
      </c>
    </row>
    <row r="14" spans="1:3" s="233" customFormat="1" ht="12" customHeight="1">
      <c r="A14" s="287" t="s">
        <v>96</v>
      </c>
      <c r="B14" s="7" t="s">
        <v>387</v>
      </c>
      <c r="C14" s="174">
        <v>4724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>
        <v>40</v>
      </c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578">
        <f>120+40+72</f>
        <v>232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17948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493">
        <f>16496+300+500+652</f>
        <v>17948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>
        <f>80542+1575+30+40+2070</f>
        <v>84257</v>
      </c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285979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14278</v>
      </c>
    </row>
    <row r="37" spans="1:3" s="233" customFormat="1" ht="12" customHeight="1">
      <c r="A37" s="288" t="s">
        <v>399</v>
      </c>
      <c r="B37" s="289" t="s">
        <v>174</v>
      </c>
      <c r="C37" s="54">
        <v>14278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300257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615659</v>
      </c>
    </row>
    <row r="45" spans="1:3" ht="12" customHeight="1">
      <c r="A45" s="287" t="s">
        <v>92</v>
      </c>
      <c r="B45" s="8" t="s">
        <v>44</v>
      </c>
      <c r="C45" s="581">
        <f>298310+594+94+31+57-150+399+3369+1415+1185+2198+2730+652</f>
        <v>310884</v>
      </c>
    </row>
    <row r="46" spans="1:3" ht="12" customHeight="1">
      <c r="A46" s="287" t="s">
        <v>93</v>
      </c>
      <c r="B46" s="7" t="s">
        <v>140</v>
      </c>
      <c r="C46" s="579">
        <f>SUM(75248+1773+385+1106+68+335+136+181-149-324+441-4735+161+26+9+15-41+909+382+320+594+737)</f>
        <v>77577</v>
      </c>
    </row>
    <row r="47" spans="1:3" ht="12" customHeight="1">
      <c r="A47" s="287" t="s">
        <v>94</v>
      </c>
      <c r="B47" s="7" t="s">
        <v>115</v>
      </c>
      <c r="C47" s="579">
        <f>SUM(222482+62+96+230+70-600+700+4735-1408+189+145-9+6+500)</f>
        <v>227198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9587</v>
      </c>
    </row>
    <row r="51" spans="1:3" s="297" customFormat="1" ht="12" customHeight="1">
      <c r="A51" s="287" t="s">
        <v>98</v>
      </c>
      <c r="B51" s="8" t="s">
        <v>164</v>
      </c>
      <c r="C51" s="591">
        <f>4720+1408+159+1500+300</f>
        <v>8087</v>
      </c>
    </row>
    <row r="52" spans="1:3" ht="12" customHeight="1">
      <c r="A52" s="287" t="s">
        <v>99</v>
      </c>
      <c r="B52" s="7" t="s">
        <v>144</v>
      </c>
      <c r="C52" s="56">
        <v>1500</v>
      </c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625246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311">
        <v>160.3</v>
      </c>
    </row>
    <row r="58" spans="1:3" ht="14.25" customHeight="1" thickBot="1">
      <c r="A58" s="143" t="s">
        <v>160</v>
      </c>
      <c r="B58" s="144"/>
      <c r="C58" s="87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0" sqref="F10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609</v>
      </c>
    </row>
    <row r="2" spans="1:3" s="293" customFormat="1" ht="25.5" customHeight="1">
      <c r="A2" s="244" t="s">
        <v>157</v>
      </c>
      <c r="B2" s="216" t="s">
        <v>462</v>
      </c>
      <c r="C2" s="231" t="s">
        <v>463</v>
      </c>
    </row>
    <row r="3" spans="1:3" s="293" customFormat="1" ht="24.75" thickBot="1">
      <c r="A3" s="285" t="s">
        <v>156</v>
      </c>
      <c r="B3" s="217" t="s">
        <v>409</v>
      </c>
      <c r="C3" s="232" t="s">
        <v>58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177902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493">
        <v>26878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v>147000</v>
      </c>
    </row>
    <row r="14" spans="1:3" s="233" customFormat="1" ht="12" customHeight="1">
      <c r="A14" s="287" t="s">
        <v>96</v>
      </c>
      <c r="B14" s="7" t="s">
        <v>387</v>
      </c>
      <c r="C14" s="174">
        <v>3752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>
        <v>40</v>
      </c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578">
        <f>120+40+72</f>
        <v>232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17948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493">
        <f>16496+300+500+652</f>
        <v>17948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>
        <f>47272+1575+30+40</f>
        <v>48917</v>
      </c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244767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2530</v>
      </c>
    </row>
    <row r="37" spans="1:3" s="233" customFormat="1" ht="12" customHeight="1">
      <c r="A37" s="288" t="s">
        <v>399</v>
      </c>
      <c r="B37" s="289" t="s">
        <v>174</v>
      </c>
      <c r="C37" s="54">
        <v>2530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247297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512567</v>
      </c>
    </row>
    <row r="45" spans="1:3" ht="12" customHeight="1">
      <c r="A45" s="287" t="s">
        <v>92</v>
      </c>
      <c r="B45" s="8" t="s">
        <v>44</v>
      </c>
      <c r="C45" s="581">
        <f>SUM(224468+4518+100+4097+27+250+98+502+669+600-551-1200+594+94+31+57-150+399+2442+1003+2198+2196+652)</f>
        <v>243094</v>
      </c>
    </row>
    <row r="46" spans="1:3" ht="12" customHeight="1">
      <c r="A46" s="287" t="s">
        <v>93</v>
      </c>
      <c r="B46" s="7" t="s">
        <v>140</v>
      </c>
      <c r="C46" s="579">
        <f>SUM(59686+1312+1106+68+136+181-149-324-3857+161+26+9+15-41+659+271+594+593)</f>
        <v>60446</v>
      </c>
    </row>
    <row r="47" spans="1:3" ht="12" customHeight="1">
      <c r="A47" s="287" t="s">
        <v>94</v>
      </c>
      <c r="B47" s="7" t="s">
        <v>115</v>
      </c>
      <c r="C47" s="579">
        <f>SUM(205018+62+96+230+70-600+700+3857-1237+189+145-9+6+500)</f>
        <v>209027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9266</v>
      </c>
    </row>
    <row r="51" spans="1:3" s="297" customFormat="1" ht="12" customHeight="1">
      <c r="A51" s="287" t="s">
        <v>98</v>
      </c>
      <c r="B51" s="8" t="s">
        <v>164</v>
      </c>
      <c r="C51" s="591">
        <f>4570+1237+159+1500+300</f>
        <v>7766</v>
      </c>
    </row>
    <row r="52" spans="1:3" ht="12" customHeight="1">
      <c r="A52" s="287" t="s">
        <v>99</v>
      </c>
      <c r="B52" s="7" t="s">
        <v>144</v>
      </c>
      <c r="C52" s="56">
        <v>1500</v>
      </c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521833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311">
        <v>123.1</v>
      </c>
    </row>
    <row r="58" spans="1:3" ht="14.25" customHeight="1" thickBot="1">
      <c r="A58" s="143" t="s">
        <v>160</v>
      </c>
      <c r="B58" s="144"/>
      <c r="C58" s="87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4" sqref="G2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610</v>
      </c>
    </row>
    <row r="2" spans="1:3" s="293" customFormat="1" ht="25.5" customHeight="1">
      <c r="A2" s="244" t="s">
        <v>157</v>
      </c>
      <c r="B2" s="216" t="s">
        <v>465</v>
      </c>
      <c r="C2" s="231" t="s">
        <v>464</v>
      </c>
    </row>
    <row r="3" spans="1:3" s="293" customFormat="1" ht="24.75" thickBot="1">
      <c r="A3" s="285" t="s">
        <v>156</v>
      </c>
      <c r="B3" s="217" t="s">
        <v>385</v>
      </c>
      <c r="C3" s="232" t="s">
        <v>47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9125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174">
        <f>SUM(4150+906)</f>
        <v>5056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f>SUM(1900+89)</f>
        <v>1989</v>
      </c>
    </row>
    <row r="14" spans="1:3" s="233" customFormat="1" ht="12" customHeight="1">
      <c r="A14" s="287" t="s">
        <v>96</v>
      </c>
      <c r="B14" s="7" t="s">
        <v>387</v>
      </c>
      <c r="C14" s="174">
        <f>SUM(1633+245+24)</f>
        <v>1902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/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175">
        <v>178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495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549">
        <f>75+319+101</f>
        <v>495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>
        <v>395</v>
      </c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10015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1050</v>
      </c>
    </row>
    <row r="37" spans="1:3" s="233" customFormat="1" ht="12" customHeight="1">
      <c r="A37" s="288" t="s">
        <v>399</v>
      </c>
      <c r="B37" s="289" t="s">
        <v>174</v>
      </c>
      <c r="C37" s="54">
        <v>1050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11065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54189</v>
      </c>
    </row>
    <row r="45" spans="1:3" ht="12" customHeight="1">
      <c r="A45" s="287" t="s">
        <v>92</v>
      </c>
      <c r="B45" s="8" t="s">
        <v>44</v>
      </c>
      <c r="C45" s="581">
        <f>SUM(30227+342+791+66+319+20+88+514+1168)</f>
        <v>33535</v>
      </c>
    </row>
    <row r="46" spans="1:3" ht="12" customHeight="1">
      <c r="A46" s="287" t="s">
        <v>93</v>
      </c>
      <c r="B46" s="7" t="s">
        <v>140</v>
      </c>
      <c r="C46" s="579">
        <f>SUM(8049+122+214+9-712+13+138+316)</f>
        <v>8149</v>
      </c>
    </row>
    <row r="47" spans="1:3" ht="12" customHeight="1">
      <c r="A47" s="287" t="s">
        <v>94</v>
      </c>
      <c r="B47" s="7" t="s">
        <v>115</v>
      </c>
      <c r="C47" s="579">
        <f>SUM(10850+900+137-74-20+712)</f>
        <v>12505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282</v>
      </c>
    </row>
    <row r="51" spans="1:3" s="297" customFormat="1" ht="12" customHeight="1">
      <c r="A51" s="287" t="s">
        <v>98</v>
      </c>
      <c r="B51" s="8" t="s">
        <v>164</v>
      </c>
      <c r="C51" s="54">
        <f>30+74+178</f>
        <v>282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54471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>
        <v>19</v>
      </c>
    </row>
    <row r="58" spans="1:3" ht="14.25" customHeight="1" thickBot="1">
      <c r="A58" s="143" t="s">
        <v>160</v>
      </c>
      <c r="B58" s="144"/>
      <c r="C58" s="87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23" sqref="F23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611</v>
      </c>
    </row>
    <row r="2" spans="1:3" s="293" customFormat="1" ht="25.5" customHeight="1">
      <c r="A2" s="244" t="s">
        <v>157</v>
      </c>
      <c r="B2" s="216" t="s">
        <v>465</v>
      </c>
      <c r="C2" s="231" t="s">
        <v>464</v>
      </c>
    </row>
    <row r="3" spans="1:3" s="293" customFormat="1" ht="24.75" thickBot="1">
      <c r="A3" s="285" t="s">
        <v>156</v>
      </c>
      <c r="B3" s="217" t="s">
        <v>408</v>
      </c>
      <c r="C3" s="232" t="s">
        <v>57</v>
      </c>
    </row>
    <row r="4" spans="1:3" s="294" customFormat="1" ht="15.75" customHeight="1" thickBot="1">
      <c r="A4" s="124"/>
      <c r="B4" s="124"/>
      <c r="C4" s="125" t="s">
        <v>48</v>
      </c>
    </row>
    <row r="5" spans="1:3" ht="13.5" thickBot="1">
      <c r="A5" s="245" t="s">
        <v>158</v>
      </c>
      <c r="B5" s="126" t="s">
        <v>49</v>
      </c>
      <c r="C5" s="127" t="s">
        <v>50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51</v>
      </c>
      <c r="C7" s="130"/>
    </row>
    <row r="8" spans="1:3" s="233" customFormat="1" ht="12" customHeight="1" thickBot="1">
      <c r="A8" s="116" t="s">
        <v>14</v>
      </c>
      <c r="B8" s="131" t="s">
        <v>386</v>
      </c>
      <c r="C8" s="176">
        <f>SUM(C9:C18)</f>
        <v>9125</v>
      </c>
    </row>
    <row r="9" spans="1:3" s="233" customFormat="1" ht="12" customHeight="1">
      <c r="A9" s="286" t="s">
        <v>92</v>
      </c>
      <c r="B9" s="9" t="s">
        <v>223</v>
      </c>
      <c r="C9" s="222"/>
    </row>
    <row r="10" spans="1:3" s="233" customFormat="1" ht="12" customHeight="1">
      <c r="A10" s="287" t="s">
        <v>93</v>
      </c>
      <c r="B10" s="7" t="s">
        <v>224</v>
      </c>
      <c r="C10" s="174">
        <f>SUM(4150+906)</f>
        <v>5056</v>
      </c>
    </row>
    <row r="11" spans="1:3" s="233" customFormat="1" ht="12" customHeight="1">
      <c r="A11" s="287" t="s">
        <v>94</v>
      </c>
      <c r="B11" s="7" t="s">
        <v>225</v>
      </c>
      <c r="C11" s="174"/>
    </row>
    <row r="12" spans="1:3" s="233" customFormat="1" ht="12" customHeight="1">
      <c r="A12" s="287" t="s">
        <v>95</v>
      </c>
      <c r="B12" s="7" t="s">
        <v>226</v>
      </c>
      <c r="C12" s="174"/>
    </row>
    <row r="13" spans="1:3" s="233" customFormat="1" ht="12" customHeight="1">
      <c r="A13" s="287" t="s">
        <v>116</v>
      </c>
      <c r="B13" s="7" t="s">
        <v>227</v>
      </c>
      <c r="C13" s="174">
        <f>SUM(1900+89)</f>
        <v>1989</v>
      </c>
    </row>
    <row r="14" spans="1:3" s="233" customFormat="1" ht="12" customHeight="1">
      <c r="A14" s="287" t="s">
        <v>96</v>
      </c>
      <c r="B14" s="7" t="s">
        <v>387</v>
      </c>
      <c r="C14" s="174">
        <f>SUM(1633+245+24)</f>
        <v>1902</v>
      </c>
    </row>
    <row r="15" spans="1:3" s="233" customFormat="1" ht="12" customHeight="1">
      <c r="A15" s="287" t="s">
        <v>97</v>
      </c>
      <c r="B15" s="6" t="s">
        <v>388</v>
      </c>
      <c r="C15" s="174"/>
    </row>
    <row r="16" spans="1:3" s="233" customFormat="1" ht="12" customHeight="1">
      <c r="A16" s="287" t="s">
        <v>107</v>
      </c>
      <c r="B16" s="7" t="s">
        <v>230</v>
      </c>
      <c r="C16" s="223"/>
    </row>
    <row r="17" spans="1:3" s="296" customFormat="1" ht="12" customHeight="1">
      <c r="A17" s="287" t="s">
        <v>108</v>
      </c>
      <c r="B17" s="7" t="s">
        <v>231</v>
      </c>
      <c r="C17" s="174"/>
    </row>
    <row r="18" spans="1:3" s="296" customFormat="1" ht="12" customHeight="1" thickBot="1">
      <c r="A18" s="287" t="s">
        <v>109</v>
      </c>
      <c r="B18" s="6" t="s">
        <v>232</v>
      </c>
      <c r="C18" s="592">
        <v>178</v>
      </c>
    </row>
    <row r="19" spans="1:3" s="233" customFormat="1" ht="12" customHeight="1" thickBot="1">
      <c r="A19" s="116" t="s">
        <v>15</v>
      </c>
      <c r="B19" s="131" t="s">
        <v>389</v>
      </c>
      <c r="C19" s="176">
        <f>SUM(C20:C22)</f>
        <v>495</v>
      </c>
    </row>
    <row r="20" spans="1:3" s="296" customFormat="1" ht="12" customHeight="1">
      <c r="A20" s="287" t="s">
        <v>98</v>
      </c>
      <c r="B20" s="8" t="s">
        <v>198</v>
      </c>
      <c r="C20" s="174"/>
    </row>
    <row r="21" spans="1:3" s="296" customFormat="1" ht="12" customHeight="1">
      <c r="A21" s="287" t="s">
        <v>99</v>
      </c>
      <c r="B21" s="7" t="s">
        <v>390</v>
      </c>
      <c r="C21" s="174"/>
    </row>
    <row r="22" spans="1:3" s="296" customFormat="1" ht="12" customHeight="1">
      <c r="A22" s="287" t="s">
        <v>100</v>
      </c>
      <c r="B22" s="7" t="s">
        <v>391</v>
      </c>
      <c r="C22" s="549">
        <f>75+319+101</f>
        <v>495</v>
      </c>
    </row>
    <row r="23" spans="1:3" s="296" customFormat="1" ht="12" customHeight="1" thickBot="1">
      <c r="A23" s="287" t="s">
        <v>101</v>
      </c>
      <c r="B23" s="7" t="s">
        <v>4</v>
      </c>
      <c r="C23" s="174"/>
    </row>
    <row r="24" spans="1:3" s="296" customFormat="1" ht="12" customHeight="1" thickBot="1">
      <c r="A24" s="119" t="s">
        <v>16</v>
      </c>
      <c r="B24" s="89" t="s">
        <v>131</v>
      </c>
      <c r="C24" s="203"/>
    </row>
    <row r="25" spans="1:3" s="296" customFormat="1" ht="12" customHeight="1" thickBot="1">
      <c r="A25" s="119" t="s">
        <v>17</v>
      </c>
      <c r="B25" s="89" t="s">
        <v>392</v>
      </c>
      <c r="C25" s="176">
        <f>+C26+C27</f>
        <v>0</v>
      </c>
    </row>
    <row r="26" spans="1:3" s="296" customFormat="1" ht="12" customHeight="1">
      <c r="A26" s="288" t="s">
        <v>208</v>
      </c>
      <c r="B26" s="289" t="s">
        <v>390</v>
      </c>
      <c r="C26" s="54"/>
    </row>
    <row r="27" spans="1:3" s="296" customFormat="1" ht="12" customHeight="1">
      <c r="A27" s="288" t="s">
        <v>211</v>
      </c>
      <c r="B27" s="290" t="s">
        <v>393</v>
      </c>
      <c r="C27" s="177"/>
    </row>
    <row r="28" spans="1:3" s="296" customFormat="1" ht="12" customHeight="1" thickBot="1">
      <c r="A28" s="287" t="s">
        <v>212</v>
      </c>
      <c r="B28" s="291" t="s">
        <v>394</v>
      </c>
      <c r="C28" s="57"/>
    </row>
    <row r="29" spans="1:3" s="296" customFormat="1" ht="12" customHeight="1" thickBot="1">
      <c r="A29" s="119" t="s">
        <v>18</v>
      </c>
      <c r="B29" s="89" t="s">
        <v>395</v>
      </c>
      <c r="C29" s="176">
        <f>+C30+C31+C32</f>
        <v>0</v>
      </c>
    </row>
    <row r="30" spans="1:3" s="296" customFormat="1" ht="12" customHeight="1">
      <c r="A30" s="288" t="s">
        <v>85</v>
      </c>
      <c r="B30" s="289" t="s">
        <v>237</v>
      </c>
      <c r="C30" s="54"/>
    </row>
    <row r="31" spans="1:3" s="296" customFormat="1" ht="12" customHeight="1">
      <c r="A31" s="288" t="s">
        <v>86</v>
      </c>
      <c r="B31" s="290" t="s">
        <v>238</v>
      </c>
      <c r="C31" s="177"/>
    </row>
    <row r="32" spans="1:3" s="296" customFormat="1" ht="12" customHeight="1" thickBot="1">
      <c r="A32" s="287" t="s">
        <v>87</v>
      </c>
      <c r="B32" s="92" t="s">
        <v>239</v>
      </c>
      <c r="C32" s="57"/>
    </row>
    <row r="33" spans="1:3" s="233" customFormat="1" ht="12" customHeight="1" thickBot="1">
      <c r="A33" s="119" t="s">
        <v>19</v>
      </c>
      <c r="B33" s="89" t="s">
        <v>352</v>
      </c>
      <c r="C33" s="203">
        <v>395</v>
      </c>
    </row>
    <row r="34" spans="1:3" s="233" customFormat="1" ht="12" customHeight="1" thickBot="1">
      <c r="A34" s="119" t="s">
        <v>20</v>
      </c>
      <c r="B34" s="89" t="s">
        <v>396</v>
      </c>
      <c r="C34" s="224"/>
    </row>
    <row r="35" spans="1:3" s="233" customFormat="1" ht="12" customHeight="1" thickBot="1">
      <c r="A35" s="116" t="s">
        <v>21</v>
      </c>
      <c r="B35" s="89" t="s">
        <v>397</v>
      </c>
      <c r="C35" s="225">
        <f>+C8+C19+C24+C25+C29+C33+C34</f>
        <v>10015</v>
      </c>
    </row>
    <row r="36" spans="1:3" s="233" customFormat="1" ht="12" customHeight="1" thickBot="1">
      <c r="A36" s="132" t="s">
        <v>22</v>
      </c>
      <c r="B36" s="89" t="s">
        <v>398</v>
      </c>
      <c r="C36" s="225">
        <f>+C37+C38+C39</f>
        <v>1050</v>
      </c>
    </row>
    <row r="37" spans="1:3" s="233" customFormat="1" ht="12" customHeight="1">
      <c r="A37" s="288" t="s">
        <v>399</v>
      </c>
      <c r="B37" s="289" t="s">
        <v>174</v>
      </c>
      <c r="C37" s="54">
        <v>1050</v>
      </c>
    </row>
    <row r="38" spans="1:3" s="233" customFormat="1" ht="12" customHeight="1">
      <c r="A38" s="288" t="s">
        <v>400</v>
      </c>
      <c r="B38" s="290" t="s">
        <v>5</v>
      </c>
      <c r="C38" s="177"/>
    </row>
    <row r="39" spans="1:3" s="296" customFormat="1" ht="12" customHeight="1" thickBot="1">
      <c r="A39" s="287" t="s">
        <v>401</v>
      </c>
      <c r="B39" s="92" t="s">
        <v>402</v>
      </c>
      <c r="C39" s="57"/>
    </row>
    <row r="40" spans="1:3" s="296" customFormat="1" ht="15" customHeight="1" thickBot="1">
      <c r="A40" s="132" t="s">
        <v>23</v>
      </c>
      <c r="B40" s="133" t="s">
        <v>403</v>
      </c>
      <c r="C40" s="228">
        <f>+C35+C36</f>
        <v>11065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53</v>
      </c>
      <c r="C43" s="228"/>
    </row>
    <row r="44" spans="1:3" s="297" customFormat="1" ht="12" customHeight="1" thickBot="1">
      <c r="A44" s="119" t="s">
        <v>14</v>
      </c>
      <c r="B44" s="89" t="s">
        <v>404</v>
      </c>
      <c r="C44" s="176">
        <f>SUM(C45:C49)</f>
        <v>54189</v>
      </c>
    </row>
    <row r="45" spans="1:3" ht="12" customHeight="1">
      <c r="A45" s="287" t="s">
        <v>92</v>
      </c>
      <c r="B45" s="8" t="s">
        <v>44</v>
      </c>
      <c r="C45" s="581">
        <f>SUM(30227+342+791+66+319+20+88+514+1168)</f>
        <v>33535</v>
      </c>
    </row>
    <row r="46" spans="1:3" ht="12" customHeight="1">
      <c r="A46" s="287" t="s">
        <v>93</v>
      </c>
      <c r="B46" s="7" t="s">
        <v>140</v>
      </c>
      <c r="C46" s="579">
        <f>SUM(8049+122+214+9-712+13+138+316)</f>
        <v>8149</v>
      </c>
    </row>
    <row r="47" spans="1:3" ht="12" customHeight="1">
      <c r="A47" s="287" t="s">
        <v>94</v>
      </c>
      <c r="B47" s="7" t="s">
        <v>115</v>
      </c>
      <c r="C47" s="579">
        <f>SUM(10850+900+137-74-20+712)</f>
        <v>12505</v>
      </c>
    </row>
    <row r="48" spans="1:3" ht="12" customHeight="1">
      <c r="A48" s="287" t="s">
        <v>95</v>
      </c>
      <c r="B48" s="7" t="s">
        <v>141</v>
      </c>
      <c r="C48" s="56"/>
    </row>
    <row r="49" spans="1:3" ht="12" customHeight="1" thickBot="1">
      <c r="A49" s="287" t="s">
        <v>116</v>
      </c>
      <c r="B49" s="7" t="s">
        <v>142</v>
      </c>
      <c r="C49" s="56"/>
    </row>
    <row r="50" spans="1:3" ht="12" customHeight="1" thickBot="1">
      <c r="A50" s="119" t="s">
        <v>15</v>
      </c>
      <c r="B50" s="89" t="s">
        <v>405</v>
      </c>
      <c r="C50" s="176">
        <f>SUM(C51:C53)</f>
        <v>282</v>
      </c>
    </row>
    <row r="51" spans="1:3" s="297" customFormat="1" ht="12" customHeight="1">
      <c r="A51" s="287" t="s">
        <v>98</v>
      </c>
      <c r="B51" s="8" t="s">
        <v>164</v>
      </c>
      <c r="C51" s="54">
        <f>30+74+178</f>
        <v>282</v>
      </c>
    </row>
    <row r="52" spans="1:3" ht="12" customHeight="1">
      <c r="A52" s="287" t="s">
        <v>99</v>
      </c>
      <c r="B52" s="7" t="s">
        <v>144</v>
      </c>
      <c r="C52" s="56"/>
    </row>
    <row r="53" spans="1:3" ht="12" customHeight="1">
      <c r="A53" s="287" t="s">
        <v>100</v>
      </c>
      <c r="B53" s="7" t="s">
        <v>54</v>
      </c>
      <c r="C53" s="56"/>
    </row>
    <row r="54" spans="1:3" ht="12" customHeight="1" thickBot="1">
      <c r="A54" s="287" t="s">
        <v>101</v>
      </c>
      <c r="B54" s="7" t="s">
        <v>6</v>
      </c>
      <c r="C54" s="56"/>
    </row>
    <row r="55" spans="1:3" ht="15" customHeight="1" thickBot="1">
      <c r="A55" s="119" t="s">
        <v>16</v>
      </c>
      <c r="B55" s="140" t="s">
        <v>406</v>
      </c>
      <c r="C55" s="229">
        <f>+C44+C50</f>
        <v>54471</v>
      </c>
    </row>
    <row r="56" ht="13.5" thickBot="1">
      <c r="C56" s="230"/>
    </row>
    <row r="57" spans="1:3" ht="15" customHeight="1" thickBot="1">
      <c r="A57" s="143" t="s">
        <v>159</v>
      </c>
      <c r="B57" s="144"/>
      <c r="C57" s="87">
        <v>19</v>
      </c>
    </row>
    <row r="58" spans="1:3" ht="14.25" customHeight="1" thickBot="1">
      <c r="A58" s="143" t="s">
        <v>160</v>
      </c>
      <c r="B58" s="144"/>
      <c r="C58" s="87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2"/>
  <dimension ref="A1:J26"/>
  <sheetViews>
    <sheetView workbookViewId="0" topLeftCell="A1">
      <selection activeCell="E23" sqref="E23"/>
    </sheetView>
  </sheetViews>
  <sheetFormatPr defaultColWidth="9.00390625" defaultRowHeight="12.75"/>
  <cols>
    <col min="1" max="1" width="27.625" style="358" bestFit="1" customWidth="1"/>
    <col min="2" max="2" width="9.625" style="358" customWidth="1"/>
    <col min="3" max="3" width="10.625" style="358" customWidth="1"/>
    <col min="4" max="4" width="10.875" style="358" customWidth="1"/>
    <col min="5" max="5" width="10.375" style="358" customWidth="1"/>
    <col min="6" max="6" width="9.625" style="358" customWidth="1"/>
    <col min="7" max="7" width="8.625" style="358" bestFit="1" customWidth="1"/>
    <col min="8" max="8" width="11.00390625" style="358" customWidth="1"/>
    <col min="9" max="9" width="8.875" style="358" customWidth="1"/>
    <col min="10" max="10" width="10.375" style="358" bestFit="1" customWidth="1"/>
    <col min="11" max="16384" width="10.625" style="358" customWidth="1"/>
  </cols>
  <sheetData>
    <row r="1" spans="1:10" ht="12.75">
      <c r="A1" s="356"/>
      <c r="B1" s="356"/>
      <c r="C1" s="356"/>
      <c r="D1" s="356"/>
      <c r="E1" s="356"/>
      <c r="F1" s="356"/>
      <c r="H1" s="359"/>
      <c r="I1" s="359"/>
      <c r="J1" s="357"/>
    </row>
    <row r="2" spans="1:10" ht="12.75">
      <c r="A2" s="356"/>
      <c r="B2" s="356"/>
      <c r="C2" s="356"/>
      <c r="D2" s="356"/>
      <c r="E2" s="356"/>
      <c r="F2" s="356"/>
      <c r="G2" s="360"/>
      <c r="H2" s="360"/>
      <c r="I2" s="360"/>
      <c r="J2" s="361"/>
    </row>
    <row r="3" spans="1:10" ht="12.75">
      <c r="A3" s="356"/>
      <c r="B3" s="356"/>
      <c r="C3" s="356"/>
      <c r="D3" s="356"/>
      <c r="E3" s="356"/>
      <c r="F3" s="356"/>
      <c r="G3" s="360"/>
      <c r="H3" s="360"/>
      <c r="I3" s="360"/>
      <c r="J3" s="360"/>
    </row>
    <row r="4" spans="1:10" ht="19.5">
      <c r="A4" s="362" t="s">
        <v>482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9.5">
      <c r="A5" s="362" t="s">
        <v>483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ht="13.5" thickBot="1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5.75" customHeight="1" thickBot="1">
      <c r="A7" s="364"/>
      <c r="B7" s="615" t="s">
        <v>484</v>
      </c>
      <c r="C7" s="616"/>
      <c r="D7" s="617"/>
      <c r="E7" s="615" t="s">
        <v>485</v>
      </c>
      <c r="F7" s="616"/>
      <c r="G7" s="616"/>
      <c r="H7" s="616"/>
      <c r="I7" s="616"/>
      <c r="J7" s="617"/>
    </row>
    <row r="8" spans="1:10" ht="15.75" customHeight="1">
      <c r="A8" s="365" t="s">
        <v>477</v>
      </c>
      <c r="B8" s="366" t="s">
        <v>486</v>
      </c>
      <c r="C8" s="367" t="s">
        <v>487</v>
      </c>
      <c r="D8" s="368" t="s">
        <v>488</v>
      </c>
      <c r="E8" s="366" t="s">
        <v>489</v>
      </c>
      <c r="F8" s="367" t="s">
        <v>490</v>
      </c>
      <c r="G8" s="367" t="s">
        <v>491</v>
      </c>
      <c r="H8" s="369" t="s">
        <v>492</v>
      </c>
      <c r="I8" s="369" t="s">
        <v>493</v>
      </c>
      <c r="J8" s="368" t="s">
        <v>488</v>
      </c>
    </row>
    <row r="9" spans="1:10" ht="15.75" customHeight="1" thickBot="1">
      <c r="A9" s="370" t="s">
        <v>478</v>
      </c>
      <c r="B9" s="371" t="s">
        <v>494</v>
      </c>
      <c r="C9" s="372" t="s">
        <v>495</v>
      </c>
      <c r="D9" s="373" t="s">
        <v>496</v>
      </c>
      <c r="E9" s="371" t="s">
        <v>497</v>
      </c>
      <c r="F9" s="372" t="s">
        <v>498</v>
      </c>
      <c r="G9" s="372" t="s">
        <v>499</v>
      </c>
      <c r="H9" s="374" t="s">
        <v>500</v>
      </c>
      <c r="I9" s="374" t="s">
        <v>499</v>
      </c>
      <c r="J9" s="373" t="s">
        <v>501</v>
      </c>
    </row>
    <row r="10" spans="1:10" ht="15.75" customHeight="1" thickBot="1">
      <c r="A10" s="375" t="s">
        <v>502</v>
      </c>
      <c r="B10" s="550">
        <v>152612</v>
      </c>
      <c r="C10" s="376">
        <f aca="true" t="shared" si="0" ref="C10:C16">J10-B10</f>
        <v>183214</v>
      </c>
      <c r="D10" s="377">
        <f aca="true" t="shared" si="1" ref="D10:D16">SUM(B10:C10)</f>
        <v>335826</v>
      </c>
      <c r="E10" s="593">
        <v>56886</v>
      </c>
      <c r="F10" s="378">
        <v>15358</v>
      </c>
      <c r="G10" s="378">
        <v>254249</v>
      </c>
      <c r="H10" s="379"/>
      <c r="I10" s="379">
        <v>9333</v>
      </c>
      <c r="J10" s="368">
        <f aca="true" t="shared" si="2" ref="J10:J16">SUM(E10:I10)</f>
        <v>335826</v>
      </c>
    </row>
    <row r="11" spans="1:10" ht="15.75" customHeight="1" thickBot="1">
      <c r="A11" s="380" t="s">
        <v>503</v>
      </c>
      <c r="B11" s="540">
        <v>22777</v>
      </c>
      <c r="C11" s="378">
        <f t="shared" si="0"/>
        <v>253477</v>
      </c>
      <c r="D11" s="381">
        <f t="shared" si="1"/>
        <v>276254</v>
      </c>
      <c r="E11" s="594">
        <v>155132</v>
      </c>
      <c r="F11" s="382">
        <v>44704</v>
      </c>
      <c r="G11" s="382">
        <v>72051</v>
      </c>
      <c r="H11" s="382"/>
      <c r="I11" s="382">
        <v>4367</v>
      </c>
      <c r="J11" s="368">
        <f t="shared" si="2"/>
        <v>276254</v>
      </c>
    </row>
    <row r="12" spans="1:10" ht="15.75" customHeight="1" thickBot="1">
      <c r="A12" s="380" t="s">
        <v>454</v>
      </c>
      <c r="B12" s="512">
        <v>17429</v>
      </c>
      <c r="C12" s="378">
        <f t="shared" si="0"/>
        <v>48610</v>
      </c>
      <c r="D12" s="381">
        <f t="shared" si="1"/>
        <v>66039</v>
      </c>
      <c r="E12" s="594">
        <v>23653</v>
      </c>
      <c r="F12" s="382">
        <v>5719</v>
      </c>
      <c r="G12" s="382">
        <v>35382</v>
      </c>
      <c r="H12" s="382"/>
      <c r="I12" s="382">
        <v>1285</v>
      </c>
      <c r="J12" s="368">
        <f t="shared" si="2"/>
        <v>66039</v>
      </c>
    </row>
    <row r="13" spans="1:10" ht="15.75" customHeight="1" thickBot="1">
      <c r="A13" s="380" t="s">
        <v>458</v>
      </c>
      <c r="B13" s="540">
        <v>31957</v>
      </c>
      <c r="C13" s="378">
        <f t="shared" si="0"/>
        <v>15380</v>
      </c>
      <c r="D13" s="381">
        <f t="shared" si="1"/>
        <v>47337</v>
      </c>
      <c r="E13" s="551">
        <v>14159</v>
      </c>
      <c r="F13" s="494">
        <v>3697</v>
      </c>
      <c r="G13" s="494">
        <v>22263</v>
      </c>
      <c r="H13" s="382"/>
      <c r="I13" s="382">
        <v>7218</v>
      </c>
      <c r="J13" s="368">
        <f t="shared" si="2"/>
        <v>47337</v>
      </c>
    </row>
    <row r="14" spans="1:10" s="363" customFormat="1" ht="18" customHeight="1" thickBot="1">
      <c r="A14" s="383" t="s">
        <v>480</v>
      </c>
      <c r="B14" s="497">
        <v>300257</v>
      </c>
      <c r="C14" s="378">
        <f t="shared" si="0"/>
        <v>324989</v>
      </c>
      <c r="D14" s="384">
        <f t="shared" si="1"/>
        <v>625246</v>
      </c>
      <c r="E14" s="495">
        <v>310884</v>
      </c>
      <c r="F14" s="385">
        <v>77577</v>
      </c>
      <c r="G14" s="496">
        <v>227198</v>
      </c>
      <c r="H14" s="385"/>
      <c r="I14" s="541">
        <v>9587</v>
      </c>
      <c r="J14" s="386">
        <f t="shared" si="2"/>
        <v>625246</v>
      </c>
    </row>
    <row r="15" spans="1:10" s="363" customFormat="1" ht="18" customHeight="1" thickBot="1">
      <c r="A15" s="383" t="s">
        <v>479</v>
      </c>
      <c r="B15" s="497">
        <v>11065</v>
      </c>
      <c r="C15" s="378">
        <f t="shared" si="0"/>
        <v>43406</v>
      </c>
      <c r="D15" s="384">
        <f t="shared" si="1"/>
        <v>54471</v>
      </c>
      <c r="E15" s="595">
        <v>33535</v>
      </c>
      <c r="F15" s="385">
        <v>8149</v>
      </c>
      <c r="G15" s="385">
        <v>12505</v>
      </c>
      <c r="H15" s="385"/>
      <c r="I15" s="496">
        <v>282</v>
      </c>
      <c r="J15" s="386">
        <f t="shared" si="2"/>
        <v>54471</v>
      </c>
    </row>
    <row r="16" spans="1:10" s="363" customFormat="1" ht="18" customHeight="1" thickBot="1">
      <c r="A16" s="387" t="s">
        <v>481</v>
      </c>
      <c r="B16" s="596">
        <v>18405</v>
      </c>
      <c r="C16" s="378">
        <f t="shared" si="0"/>
        <v>439934</v>
      </c>
      <c r="D16" s="384">
        <f t="shared" si="1"/>
        <v>458339</v>
      </c>
      <c r="E16" s="527">
        <v>110258</v>
      </c>
      <c r="F16" s="498">
        <v>31021</v>
      </c>
      <c r="G16" s="498">
        <v>63117</v>
      </c>
      <c r="H16" s="388">
        <v>252000</v>
      </c>
      <c r="I16" s="388">
        <v>1943</v>
      </c>
      <c r="J16" s="389">
        <f t="shared" si="2"/>
        <v>458339</v>
      </c>
    </row>
    <row r="17" spans="1:10" s="363" customFormat="1" ht="18" customHeight="1" thickBot="1">
      <c r="A17" s="390" t="s">
        <v>504</v>
      </c>
      <c r="B17" s="391">
        <f aca="true" t="shared" si="3" ref="B17:J17">SUM(B10:B16)</f>
        <v>554502</v>
      </c>
      <c r="C17" s="391">
        <f t="shared" si="3"/>
        <v>1309010</v>
      </c>
      <c r="D17" s="391">
        <f t="shared" si="3"/>
        <v>1863512</v>
      </c>
      <c r="E17" s="391">
        <f t="shared" si="3"/>
        <v>704507</v>
      </c>
      <c r="F17" s="391">
        <f t="shared" si="3"/>
        <v>186225</v>
      </c>
      <c r="G17" s="391">
        <f t="shared" si="3"/>
        <v>686765</v>
      </c>
      <c r="H17" s="391">
        <f t="shared" si="3"/>
        <v>252000</v>
      </c>
      <c r="I17" s="391">
        <f t="shared" si="3"/>
        <v>34015</v>
      </c>
      <c r="J17" s="392">
        <f t="shared" si="3"/>
        <v>1863512</v>
      </c>
    </row>
    <row r="26" ht="12.75">
      <c r="J26" s="499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&amp;R27. melléklet a 40/2014.(XII.16.)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73">
    <pageSetUpPr fitToPage="1"/>
  </sheetPr>
  <dimension ref="A1:F28"/>
  <sheetViews>
    <sheetView workbookViewId="0" topLeftCell="A7">
      <selection activeCell="F21" sqref="F21"/>
    </sheetView>
  </sheetViews>
  <sheetFormatPr defaultColWidth="9.00390625" defaultRowHeight="12.75"/>
  <cols>
    <col min="1" max="1" width="10.00390625" style="314" customWidth="1"/>
    <col min="2" max="2" width="37.375" style="314" customWidth="1"/>
    <col min="3" max="3" width="24.875" style="314" customWidth="1"/>
    <col min="4" max="4" width="22.625" style="314" customWidth="1"/>
    <col min="5" max="16384" width="10.625" style="314" customWidth="1"/>
  </cols>
  <sheetData>
    <row r="1" spans="1:4" ht="15.75">
      <c r="A1" s="312"/>
      <c r="B1" s="312"/>
      <c r="C1" s="312"/>
      <c r="D1" s="313"/>
    </row>
    <row r="2" spans="1:4" ht="15.75">
      <c r="A2" s="312"/>
      <c r="B2" s="312"/>
      <c r="C2" s="312"/>
      <c r="D2" s="315"/>
    </row>
    <row r="3" spans="1:4" ht="15.75">
      <c r="A3" s="312"/>
      <c r="B3" s="312"/>
      <c r="C3" s="312"/>
      <c r="D3" s="313"/>
    </row>
    <row r="4" spans="1:4" ht="15.75">
      <c r="A4" s="312"/>
      <c r="B4" s="312"/>
      <c r="C4" s="312"/>
      <c r="D4" s="316"/>
    </row>
    <row r="5" spans="1:4" ht="15.75">
      <c r="A5" s="312"/>
      <c r="B5" s="312"/>
      <c r="C5" s="312"/>
      <c r="D5" s="316"/>
    </row>
    <row r="6" spans="1:4" ht="15.75">
      <c r="A6" s="312"/>
      <c r="B6" s="312"/>
      <c r="C6" s="312"/>
      <c r="D6" s="317"/>
    </row>
    <row r="7" spans="1:4" ht="19.5">
      <c r="A7" s="318" t="s">
        <v>468</v>
      </c>
      <c r="B7" s="318"/>
      <c r="C7" s="318"/>
      <c r="D7" s="319"/>
    </row>
    <row r="8" spans="1:4" ht="19.5">
      <c r="A8" s="318" t="s">
        <v>561</v>
      </c>
      <c r="B8" s="318"/>
      <c r="C8" s="318"/>
      <c r="D8" s="319"/>
    </row>
    <row r="9" spans="1:4" ht="19.5">
      <c r="A9" s="318"/>
      <c r="B9" s="318"/>
      <c r="C9" s="318"/>
      <c r="D9" s="319"/>
    </row>
    <row r="10" spans="1:4" ht="19.5">
      <c r="A10" s="318"/>
      <c r="B10" s="318"/>
      <c r="C10" s="318"/>
      <c r="D10" s="319"/>
    </row>
    <row r="11" spans="1:4" ht="19.5">
      <c r="A11" s="318"/>
      <c r="B11" s="318"/>
      <c r="C11" s="318"/>
      <c r="D11" s="319"/>
    </row>
    <row r="12" spans="1:4" ht="19.5">
      <c r="A12" s="318"/>
      <c r="B12" s="318"/>
      <c r="C12" s="318"/>
      <c r="D12" s="319"/>
    </row>
    <row r="13" spans="1:4" ht="16.5" thickBot="1">
      <c r="A13" s="312"/>
      <c r="B13" s="312"/>
      <c r="C13" s="312"/>
      <c r="D13" s="320" t="s">
        <v>469</v>
      </c>
    </row>
    <row r="14" spans="1:4" s="325" customFormat="1" ht="33" customHeight="1" thickBot="1">
      <c r="A14" s="321" t="s">
        <v>60</v>
      </c>
      <c r="B14" s="322"/>
      <c r="C14" s="323"/>
      <c r="D14" s="324" t="s">
        <v>50</v>
      </c>
    </row>
    <row r="15" spans="1:6" ht="15.75">
      <c r="A15" s="326" t="s">
        <v>55</v>
      </c>
      <c r="B15" s="327"/>
      <c r="C15" s="328"/>
      <c r="D15" s="513">
        <v>18</v>
      </c>
      <c r="E15" s="329"/>
      <c r="F15" s="330"/>
    </row>
    <row r="16" spans="1:6" ht="15.75">
      <c r="A16" s="331" t="s">
        <v>470</v>
      </c>
      <c r="B16" s="332"/>
      <c r="C16" s="333"/>
      <c r="D16" s="334"/>
      <c r="E16" s="330"/>
      <c r="F16" s="330"/>
    </row>
    <row r="17" spans="1:6" ht="12.75">
      <c r="A17" s="335" t="s">
        <v>471</v>
      </c>
      <c r="B17" s="336"/>
      <c r="C17" s="337"/>
      <c r="D17" s="338">
        <v>0</v>
      </c>
      <c r="E17" s="339"/>
      <c r="F17" s="340"/>
    </row>
    <row r="18" spans="1:6" ht="12.75">
      <c r="A18" s="335" t="s">
        <v>472</v>
      </c>
      <c r="B18" s="336"/>
      <c r="C18" s="337"/>
      <c r="D18" s="528"/>
      <c r="E18" s="341"/>
      <c r="F18" s="340"/>
    </row>
    <row r="19" spans="1:6" ht="12.75">
      <c r="A19" s="335" t="s">
        <v>473</v>
      </c>
      <c r="B19" s="336"/>
      <c r="C19" s="337"/>
      <c r="D19" s="528">
        <v>16</v>
      </c>
      <c r="E19" s="341"/>
      <c r="F19" s="340"/>
    </row>
    <row r="20" spans="1:6" ht="12.75">
      <c r="A20" s="342" t="s">
        <v>474</v>
      </c>
      <c r="B20" s="336"/>
      <c r="C20" s="337"/>
      <c r="D20" s="338">
        <v>100</v>
      </c>
      <c r="E20" s="341"/>
      <c r="F20" s="343"/>
    </row>
    <row r="21" spans="1:6" ht="12.75">
      <c r="A21" s="335" t="s">
        <v>507</v>
      </c>
      <c r="B21" s="336"/>
      <c r="C21" s="337"/>
      <c r="D21" s="338">
        <v>2825</v>
      </c>
      <c r="E21" s="341"/>
      <c r="F21" s="343"/>
    </row>
    <row r="22" spans="1:6" ht="12.75">
      <c r="A22" s="335" t="s">
        <v>563</v>
      </c>
      <c r="B22" s="336"/>
      <c r="C22" s="337"/>
      <c r="D22" s="338">
        <v>0</v>
      </c>
      <c r="E22" s="341"/>
      <c r="F22" s="343"/>
    </row>
    <row r="23" spans="1:6" ht="12.75">
      <c r="A23" s="344" t="s">
        <v>505</v>
      </c>
      <c r="B23" s="345"/>
      <c r="C23" s="337"/>
      <c r="D23" s="338">
        <v>58182</v>
      </c>
      <c r="E23" s="341"/>
      <c r="F23" s="340"/>
    </row>
    <row r="24" spans="1:6" ht="12.75">
      <c r="A24" s="344" t="s">
        <v>506</v>
      </c>
      <c r="B24" s="346"/>
      <c r="C24" s="347"/>
      <c r="D24" s="528"/>
      <c r="E24" s="341"/>
      <c r="F24" s="340"/>
    </row>
    <row r="25" spans="1:6" ht="12.75">
      <c r="A25" s="335"/>
      <c r="B25" s="336"/>
      <c r="C25" s="337"/>
      <c r="D25" s="348"/>
      <c r="E25" s="341"/>
      <c r="F25" s="340"/>
    </row>
    <row r="26" spans="1:4" ht="15.75">
      <c r="A26" s="331" t="s">
        <v>475</v>
      </c>
      <c r="B26" s="349"/>
      <c r="C26" s="350"/>
      <c r="D26" s="351">
        <f>SUM(D17:D25)</f>
        <v>61123</v>
      </c>
    </row>
    <row r="27" spans="1:4" ht="15.75">
      <c r="A27" s="331"/>
      <c r="B27" s="349"/>
      <c r="C27" s="350"/>
      <c r="D27" s="350"/>
    </row>
    <row r="28" spans="1:4" ht="16.5" thickBot="1">
      <c r="A28" s="352" t="s">
        <v>476</v>
      </c>
      <c r="B28" s="353"/>
      <c r="C28" s="354"/>
      <c r="D28" s="355">
        <f>SUM(D15,D26)</f>
        <v>61141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&amp;R28. melléklet a 40/2014.(XII.16.)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5">
    <tabColor rgb="FF92D050"/>
  </sheetPr>
  <dimension ref="A1:O82"/>
  <sheetViews>
    <sheetView workbookViewId="0" topLeftCell="B1">
      <selection activeCell="P8" sqref="P8"/>
    </sheetView>
  </sheetViews>
  <sheetFormatPr defaultColWidth="9.00390625" defaultRowHeight="12.75"/>
  <cols>
    <col min="1" max="1" width="4.875" style="66" customWidth="1"/>
    <col min="2" max="2" width="31.125" style="81" customWidth="1"/>
    <col min="3" max="4" width="9.00390625" style="81" customWidth="1"/>
    <col min="5" max="5" width="9.50390625" style="81" customWidth="1"/>
    <col min="6" max="6" width="8.875" style="81" customWidth="1"/>
    <col min="7" max="7" width="8.625" style="81" customWidth="1"/>
    <col min="8" max="8" width="8.875" style="81" customWidth="1"/>
    <col min="9" max="9" width="8.125" style="81" customWidth="1"/>
    <col min="10" max="14" width="9.50390625" style="81" customWidth="1"/>
    <col min="15" max="15" width="12.625" style="66" customWidth="1"/>
    <col min="16" max="16384" width="9.375" style="81" customWidth="1"/>
  </cols>
  <sheetData>
    <row r="1" spans="1:15" ht="31.5" customHeight="1">
      <c r="A1" s="621" t="s">
        <v>384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ht="16.5" thickBot="1">
      <c r="O2" s="3" t="s">
        <v>48</v>
      </c>
    </row>
    <row r="3" spans="1:15" s="66" customFormat="1" ht="25.5" customHeight="1" thickBot="1">
      <c r="A3" s="63" t="s">
        <v>12</v>
      </c>
      <c r="B3" s="64" t="s">
        <v>60</v>
      </c>
      <c r="C3" s="64" t="s">
        <v>68</v>
      </c>
      <c r="D3" s="64" t="s">
        <v>69</v>
      </c>
      <c r="E3" s="64" t="s">
        <v>70</v>
      </c>
      <c r="F3" s="64" t="s">
        <v>71</v>
      </c>
      <c r="G3" s="64" t="s">
        <v>72</v>
      </c>
      <c r="H3" s="64" t="s">
        <v>73</v>
      </c>
      <c r="I3" s="64" t="s">
        <v>74</v>
      </c>
      <c r="J3" s="64" t="s">
        <v>75</v>
      </c>
      <c r="K3" s="64" t="s">
        <v>76</v>
      </c>
      <c r="L3" s="64" t="s">
        <v>77</v>
      </c>
      <c r="M3" s="64" t="s">
        <v>78</v>
      </c>
      <c r="N3" s="64" t="s">
        <v>79</v>
      </c>
      <c r="O3" s="65" t="s">
        <v>46</v>
      </c>
    </row>
    <row r="4" spans="1:15" s="68" customFormat="1" ht="15" customHeight="1" thickBot="1">
      <c r="A4" s="67" t="s">
        <v>14</v>
      </c>
      <c r="B4" s="618" t="s">
        <v>51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20"/>
    </row>
    <row r="5" spans="1:15" s="68" customFormat="1" ht="22.5">
      <c r="A5" s="69" t="s">
        <v>15</v>
      </c>
      <c r="B5" s="304" t="s">
        <v>350</v>
      </c>
      <c r="C5" s="70">
        <v>84155</v>
      </c>
      <c r="D5" s="70">
        <v>84155</v>
      </c>
      <c r="E5" s="70">
        <v>84155</v>
      </c>
      <c r="F5" s="70">
        <v>84155</v>
      </c>
      <c r="G5" s="70">
        <v>84155</v>
      </c>
      <c r="H5" s="70">
        <v>112595</v>
      </c>
      <c r="I5" s="70">
        <v>84155</v>
      </c>
      <c r="J5" s="70">
        <v>100949</v>
      </c>
      <c r="K5" s="70">
        <v>88284</v>
      </c>
      <c r="L5" s="70">
        <v>84155</v>
      </c>
      <c r="M5" s="70">
        <v>84155</v>
      </c>
      <c r="N5" s="70">
        <v>86841</v>
      </c>
      <c r="O5" s="597">
        <f aca="true" t="shared" si="0" ref="O5:O14">SUM(C5:N5)</f>
        <v>1061909</v>
      </c>
    </row>
    <row r="6" spans="1:15" s="73" customFormat="1" ht="22.5">
      <c r="A6" s="71" t="s">
        <v>16</v>
      </c>
      <c r="B6" s="151" t="s">
        <v>411</v>
      </c>
      <c r="C6" s="72"/>
      <c r="D6" s="72"/>
      <c r="E6" s="72">
        <v>83858</v>
      </c>
      <c r="F6" s="72">
        <v>1624</v>
      </c>
      <c r="G6" s="72">
        <v>22075</v>
      </c>
      <c r="H6" s="72">
        <v>40599</v>
      </c>
      <c r="I6" s="72">
        <v>20000</v>
      </c>
      <c r="J6" s="553">
        <v>20000</v>
      </c>
      <c r="K6" s="553">
        <v>91627</v>
      </c>
      <c r="L6" s="553"/>
      <c r="M6" s="553">
        <v>40000</v>
      </c>
      <c r="N6" s="72">
        <v>132871</v>
      </c>
      <c r="O6" s="500">
        <f t="shared" si="0"/>
        <v>452654</v>
      </c>
    </row>
    <row r="7" spans="1:15" s="73" customFormat="1" ht="22.5">
      <c r="A7" s="71" t="s">
        <v>17</v>
      </c>
      <c r="B7" s="150" t="s">
        <v>412</v>
      </c>
      <c r="C7" s="74"/>
      <c r="D7" s="74"/>
      <c r="E7" s="74">
        <v>266328</v>
      </c>
      <c r="F7" s="74"/>
      <c r="G7" s="74"/>
      <c r="H7" s="74">
        <v>2000</v>
      </c>
      <c r="I7" s="74">
        <v>2000</v>
      </c>
      <c r="J7" s="554">
        <v>2383</v>
      </c>
      <c r="K7" s="554"/>
      <c r="L7" s="554"/>
      <c r="M7" s="554"/>
      <c r="N7" s="74">
        <v>2294</v>
      </c>
      <c r="O7" s="598">
        <f t="shared" si="0"/>
        <v>275005</v>
      </c>
    </row>
    <row r="8" spans="1:15" s="73" customFormat="1" ht="13.5" customHeight="1">
      <c r="A8" s="71" t="s">
        <v>18</v>
      </c>
      <c r="B8" s="149" t="s">
        <v>131</v>
      </c>
      <c r="C8" s="72">
        <v>5000</v>
      </c>
      <c r="D8" s="72">
        <v>4000</v>
      </c>
      <c r="E8" s="72">
        <v>140000</v>
      </c>
      <c r="F8" s="72">
        <v>15000</v>
      </c>
      <c r="G8" s="72">
        <v>4500</v>
      </c>
      <c r="H8" s="72">
        <v>4300</v>
      </c>
      <c r="I8" s="72">
        <v>4200</v>
      </c>
      <c r="J8" s="553">
        <v>4200</v>
      </c>
      <c r="K8" s="553">
        <v>113900</v>
      </c>
      <c r="L8" s="553">
        <v>13000</v>
      </c>
      <c r="M8" s="553">
        <v>3883</v>
      </c>
      <c r="N8" s="72">
        <v>20000</v>
      </c>
      <c r="O8" s="514">
        <f t="shared" si="0"/>
        <v>331983</v>
      </c>
    </row>
    <row r="9" spans="1:15" s="73" customFormat="1" ht="13.5" customHeight="1">
      <c r="A9" s="71" t="s">
        <v>19</v>
      </c>
      <c r="B9" s="149" t="s">
        <v>413</v>
      </c>
      <c r="C9" s="72">
        <v>39000</v>
      </c>
      <c r="D9" s="72">
        <v>41000</v>
      </c>
      <c r="E9" s="72">
        <v>39000</v>
      </c>
      <c r="F9" s="72">
        <v>40000</v>
      </c>
      <c r="G9" s="72">
        <v>40015</v>
      </c>
      <c r="H9" s="72">
        <v>37222</v>
      </c>
      <c r="I9" s="72">
        <v>30015</v>
      </c>
      <c r="J9" s="553">
        <v>31015</v>
      </c>
      <c r="K9" s="553">
        <v>29015</v>
      </c>
      <c r="L9" s="553">
        <v>40478</v>
      </c>
      <c r="M9" s="553">
        <v>22015</v>
      </c>
      <c r="N9" s="72">
        <v>33361</v>
      </c>
      <c r="O9" s="500">
        <f t="shared" si="0"/>
        <v>422136</v>
      </c>
    </row>
    <row r="10" spans="1:15" s="73" customFormat="1" ht="13.5" customHeight="1">
      <c r="A10" s="71" t="s">
        <v>20</v>
      </c>
      <c r="B10" s="149" t="s">
        <v>7</v>
      </c>
      <c r="C10" s="72"/>
      <c r="D10" s="72"/>
      <c r="E10" s="72"/>
      <c r="F10" s="72"/>
      <c r="G10" s="72">
        <v>700</v>
      </c>
      <c r="H10" s="72">
        <v>6048</v>
      </c>
      <c r="I10" s="72"/>
      <c r="J10" s="553">
        <v>3</v>
      </c>
      <c r="K10" s="553">
        <v>12000</v>
      </c>
      <c r="L10" s="553">
        <v>6510</v>
      </c>
      <c r="M10" s="553"/>
      <c r="N10" s="72">
        <v>67</v>
      </c>
      <c r="O10" s="500">
        <f t="shared" si="0"/>
        <v>25328</v>
      </c>
    </row>
    <row r="11" spans="1:15" s="73" customFormat="1" ht="13.5" customHeight="1">
      <c r="A11" s="71" t="s">
        <v>21</v>
      </c>
      <c r="B11" s="149" t="s">
        <v>352</v>
      </c>
      <c r="C11" s="72"/>
      <c r="D11" s="72"/>
      <c r="E11" s="72"/>
      <c r="F11" s="72"/>
      <c r="G11" s="72">
        <v>12346</v>
      </c>
      <c r="H11" s="72">
        <v>16575</v>
      </c>
      <c r="I11" s="72">
        <v>12433</v>
      </c>
      <c r="J11" s="553">
        <v>40090</v>
      </c>
      <c r="K11" s="553">
        <v>29000</v>
      </c>
      <c r="L11" s="553">
        <v>22100</v>
      </c>
      <c r="M11" s="553">
        <v>16000</v>
      </c>
      <c r="N11" s="72">
        <v>37490</v>
      </c>
      <c r="O11" s="500">
        <f t="shared" si="0"/>
        <v>186034</v>
      </c>
    </row>
    <row r="12" spans="1:15" s="73" customFormat="1" ht="22.5">
      <c r="A12" s="71" t="s">
        <v>22</v>
      </c>
      <c r="B12" s="151" t="s">
        <v>396</v>
      </c>
      <c r="C12" s="72">
        <v>1000</v>
      </c>
      <c r="D12" s="72">
        <v>1200</v>
      </c>
      <c r="E12" s="72">
        <v>1150</v>
      </c>
      <c r="F12" s="72">
        <v>1000</v>
      </c>
      <c r="G12" s="72">
        <v>12020</v>
      </c>
      <c r="H12" s="72">
        <v>41200</v>
      </c>
      <c r="I12" s="72">
        <v>12317</v>
      </c>
      <c r="J12" s="72">
        <v>14128</v>
      </c>
      <c r="K12" s="72">
        <v>11200</v>
      </c>
      <c r="L12" s="72">
        <v>51100</v>
      </c>
      <c r="M12" s="72">
        <v>11100</v>
      </c>
      <c r="N12" s="72">
        <v>13632</v>
      </c>
      <c r="O12" s="500">
        <f t="shared" si="0"/>
        <v>171047</v>
      </c>
    </row>
    <row r="13" spans="1:15" s="73" customFormat="1" ht="13.5" customHeight="1" thickBot="1">
      <c r="A13" s="71" t="s">
        <v>23</v>
      </c>
      <c r="B13" s="149" t="s">
        <v>8</v>
      </c>
      <c r="C13" s="72">
        <v>258646</v>
      </c>
      <c r="D13" s="72"/>
      <c r="E13" s="72">
        <v>11000</v>
      </c>
      <c r="F13" s="72">
        <v>12000</v>
      </c>
      <c r="G13" s="72">
        <v>14000</v>
      </c>
      <c r="H13" s="72">
        <v>23646</v>
      </c>
      <c r="I13" s="72">
        <v>25000</v>
      </c>
      <c r="J13" s="72"/>
      <c r="K13" s="72"/>
      <c r="L13" s="72"/>
      <c r="M13" s="72"/>
      <c r="N13" s="553">
        <v>1746</v>
      </c>
      <c r="O13" s="514">
        <f t="shared" si="0"/>
        <v>346038</v>
      </c>
    </row>
    <row r="14" spans="1:15" s="68" customFormat="1" ht="15.75" customHeight="1" thickBot="1">
      <c r="A14" s="67" t="s">
        <v>24</v>
      </c>
      <c r="B14" s="30" t="s">
        <v>103</v>
      </c>
      <c r="C14" s="75">
        <f aca="true" t="shared" si="1" ref="C14:N14">SUM(C5:C13)</f>
        <v>387801</v>
      </c>
      <c r="D14" s="75">
        <f t="shared" si="1"/>
        <v>130355</v>
      </c>
      <c r="E14" s="75">
        <f t="shared" si="1"/>
        <v>625491</v>
      </c>
      <c r="F14" s="75">
        <f t="shared" si="1"/>
        <v>153779</v>
      </c>
      <c r="G14" s="75">
        <f t="shared" si="1"/>
        <v>189811</v>
      </c>
      <c r="H14" s="75">
        <f t="shared" si="1"/>
        <v>284185</v>
      </c>
      <c r="I14" s="75">
        <f t="shared" si="1"/>
        <v>190120</v>
      </c>
      <c r="J14" s="75">
        <f t="shared" si="1"/>
        <v>212768</v>
      </c>
      <c r="K14" s="75">
        <f t="shared" si="1"/>
        <v>375026</v>
      </c>
      <c r="L14" s="75">
        <f t="shared" si="1"/>
        <v>217343</v>
      </c>
      <c r="M14" s="75">
        <f t="shared" si="1"/>
        <v>177153</v>
      </c>
      <c r="N14" s="75">
        <f t="shared" si="1"/>
        <v>328302</v>
      </c>
      <c r="O14" s="76">
        <f t="shared" si="0"/>
        <v>3272134</v>
      </c>
    </row>
    <row r="15" spans="1:15" s="68" customFormat="1" ht="15" customHeight="1" thickBot="1">
      <c r="A15" s="67" t="s">
        <v>25</v>
      </c>
      <c r="B15" s="618" t="s">
        <v>53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20"/>
    </row>
    <row r="16" spans="1:15" s="73" customFormat="1" ht="13.5" customHeight="1">
      <c r="A16" s="77" t="s">
        <v>26</v>
      </c>
      <c r="B16" s="152" t="s">
        <v>61</v>
      </c>
      <c r="C16" s="74">
        <v>59500</v>
      </c>
      <c r="D16" s="74">
        <v>59500</v>
      </c>
      <c r="E16" s="74">
        <v>60500</v>
      </c>
      <c r="F16" s="74">
        <v>59735</v>
      </c>
      <c r="G16" s="74">
        <v>86200</v>
      </c>
      <c r="H16" s="501">
        <v>86148</v>
      </c>
      <c r="I16" s="501">
        <v>85777</v>
      </c>
      <c r="J16" s="74">
        <v>85000</v>
      </c>
      <c r="K16" s="74">
        <v>86670</v>
      </c>
      <c r="L16" s="74">
        <v>95000</v>
      </c>
      <c r="M16" s="74">
        <v>91000</v>
      </c>
      <c r="N16" s="74">
        <v>106652</v>
      </c>
      <c r="O16" s="502">
        <f aca="true" t="shared" si="2" ref="O16:O26">SUM(C16:N16)</f>
        <v>961682</v>
      </c>
    </row>
    <row r="17" spans="1:15" s="73" customFormat="1" ht="27" customHeight="1">
      <c r="A17" s="71" t="s">
        <v>27</v>
      </c>
      <c r="B17" s="151" t="s">
        <v>140</v>
      </c>
      <c r="C17" s="72">
        <v>15750</v>
      </c>
      <c r="D17" s="72">
        <v>15750</v>
      </c>
      <c r="E17" s="72">
        <v>15750</v>
      </c>
      <c r="F17" s="72">
        <v>16716</v>
      </c>
      <c r="G17" s="72">
        <v>19500</v>
      </c>
      <c r="H17" s="72">
        <v>19500</v>
      </c>
      <c r="I17" s="72">
        <v>20792</v>
      </c>
      <c r="J17" s="72">
        <v>20500</v>
      </c>
      <c r="K17" s="72">
        <v>19767</v>
      </c>
      <c r="L17" s="72">
        <v>18900</v>
      </c>
      <c r="M17" s="72">
        <v>19000</v>
      </c>
      <c r="N17" s="72">
        <v>22748</v>
      </c>
      <c r="O17" s="500">
        <f t="shared" si="2"/>
        <v>224673</v>
      </c>
    </row>
    <row r="18" spans="1:15" s="73" customFormat="1" ht="13.5" customHeight="1">
      <c r="A18" s="71" t="s">
        <v>28</v>
      </c>
      <c r="B18" s="149" t="s">
        <v>115</v>
      </c>
      <c r="C18" s="72">
        <v>74000</v>
      </c>
      <c r="D18" s="72">
        <v>75000</v>
      </c>
      <c r="E18" s="72">
        <v>80000</v>
      </c>
      <c r="F18" s="72">
        <v>80000</v>
      </c>
      <c r="G18" s="72">
        <v>77300</v>
      </c>
      <c r="H18" s="72">
        <v>71000</v>
      </c>
      <c r="I18" s="72">
        <v>62560</v>
      </c>
      <c r="J18" s="72">
        <v>62500</v>
      </c>
      <c r="K18" s="72">
        <v>83143</v>
      </c>
      <c r="L18" s="72">
        <v>91251</v>
      </c>
      <c r="M18" s="72">
        <v>88000</v>
      </c>
      <c r="N18" s="72">
        <v>76266</v>
      </c>
      <c r="O18" s="500">
        <f>SUM(C18:N18)</f>
        <v>921020</v>
      </c>
    </row>
    <row r="19" spans="1:15" s="73" customFormat="1" ht="13.5" customHeight="1">
      <c r="A19" s="71" t="s">
        <v>29</v>
      </c>
      <c r="B19" s="149" t="s">
        <v>141</v>
      </c>
      <c r="C19" s="72">
        <v>20500</v>
      </c>
      <c r="D19" s="72">
        <v>20000</v>
      </c>
      <c r="E19" s="72">
        <v>21000</v>
      </c>
      <c r="F19" s="72">
        <v>20000</v>
      </c>
      <c r="G19" s="72">
        <v>20000</v>
      </c>
      <c r="H19" s="72">
        <v>20000</v>
      </c>
      <c r="I19" s="72">
        <v>20000</v>
      </c>
      <c r="J19" s="72">
        <v>32000</v>
      </c>
      <c r="K19" s="72">
        <v>20000</v>
      </c>
      <c r="L19" s="72">
        <v>20000</v>
      </c>
      <c r="M19" s="72">
        <v>32000</v>
      </c>
      <c r="N19" s="72">
        <v>20000</v>
      </c>
      <c r="O19" s="514">
        <f t="shared" si="2"/>
        <v>265500</v>
      </c>
    </row>
    <row r="20" spans="1:15" s="73" customFormat="1" ht="13.5" customHeight="1">
      <c r="A20" s="71" t="s">
        <v>30</v>
      </c>
      <c r="B20" s="149" t="s">
        <v>9</v>
      </c>
      <c r="C20" s="72">
        <v>11270</v>
      </c>
      <c r="D20" s="72">
        <v>11600</v>
      </c>
      <c r="E20" s="72">
        <v>11270</v>
      </c>
      <c r="F20" s="72">
        <v>19270</v>
      </c>
      <c r="G20" s="72">
        <v>23270</v>
      </c>
      <c r="H20" s="72">
        <v>16270</v>
      </c>
      <c r="I20" s="72">
        <v>15400</v>
      </c>
      <c r="J20" s="72">
        <v>11400</v>
      </c>
      <c r="K20" s="72">
        <v>16270</v>
      </c>
      <c r="L20" s="72">
        <v>14470</v>
      </c>
      <c r="M20" s="72">
        <v>15540</v>
      </c>
      <c r="N20" s="72">
        <v>30391</v>
      </c>
      <c r="O20" s="500">
        <f t="shared" si="2"/>
        <v>196421</v>
      </c>
    </row>
    <row r="21" spans="1:15" s="73" customFormat="1" ht="13.5" customHeight="1">
      <c r="A21" s="71" t="s">
        <v>31</v>
      </c>
      <c r="B21" s="149" t="s">
        <v>164</v>
      </c>
      <c r="C21" s="72"/>
      <c r="D21" s="72">
        <v>1500</v>
      </c>
      <c r="E21" s="72">
        <v>6700</v>
      </c>
      <c r="F21" s="72">
        <v>60000</v>
      </c>
      <c r="G21" s="72">
        <v>67000</v>
      </c>
      <c r="H21" s="72">
        <v>7628</v>
      </c>
      <c r="I21" s="72">
        <v>6845</v>
      </c>
      <c r="J21" s="72">
        <v>6869</v>
      </c>
      <c r="K21" s="72">
        <v>15000</v>
      </c>
      <c r="L21" s="72">
        <v>20000</v>
      </c>
      <c r="M21" s="72">
        <v>20845</v>
      </c>
      <c r="N21" s="72">
        <v>19723</v>
      </c>
      <c r="O21" s="500">
        <f t="shared" si="2"/>
        <v>232110</v>
      </c>
    </row>
    <row r="22" spans="1:15" s="73" customFormat="1" ht="15.75">
      <c r="A22" s="71" t="s">
        <v>32</v>
      </c>
      <c r="B22" s="151" t="s">
        <v>144</v>
      </c>
      <c r="C22" s="72"/>
      <c r="D22" s="72">
        <v>550</v>
      </c>
      <c r="E22" s="72">
        <v>1000</v>
      </c>
      <c r="F22" s="72"/>
      <c r="G22" s="72">
        <v>1500</v>
      </c>
      <c r="H22" s="72">
        <v>983</v>
      </c>
      <c r="I22" s="72">
        <v>2097</v>
      </c>
      <c r="J22" s="72">
        <v>2000</v>
      </c>
      <c r="K22" s="72">
        <v>3000</v>
      </c>
      <c r="L22" s="72">
        <v>10385</v>
      </c>
      <c r="M22" s="72">
        <v>11747</v>
      </c>
      <c r="N22" s="72">
        <v>3494</v>
      </c>
      <c r="O22" s="500">
        <f t="shared" si="2"/>
        <v>36756</v>
      </c>
    </row>
    <row r="23" spans="1:15" s="73" customFormat="1" ht="13.5" customHeight="1">
      <c r="A23" s="71" t="s">
        <v>33</v>
      </c>
      <c r="B23" s="149" t="s">
        <v>167</v>
      </c>
      <c r="C23" s="72"/>
      <c r="D23" s="72">
        <v>1250</v>
      </c>
      <c r="E23" s="72">
        <v>650</v>
      </c>
      <c r="F23" s="72">
        <v>5678</v>
      </c>
      <c r="G23" s="72">
        <v>1000</v>
      </c>
      <c r="H23" s="72">
        <v>650</v>
      </c>
      <c r="I23" s="72">
        <v>650</v>
      </c>
      <c r="J23" s="72">
        <v>650</v>
      </c>
      <c r="K23" s="72">
        <v>872</v>
      </c>
      <c r="L23" s="72">
        <v>4710</v>
      </c>
      <c r="M23" s="72">
        <v>650</v>
      </c>
      <c r="N23" s="72">
        <v>650</v>
      </c>
      <c r="O23" s="514">
        <f t="shared" si="2"/>
        <v>17410</v>
      </c>
    </row>
    <row r="24" spans="1:15" s="73" customFormat="1" ht="13.5" customHeight="1">
      <c r="A24" s="71" t="s">
        <v>34</v>
      </c>
      <c r="B24" s="149" t="s">
        <v>45</v>
      </c>
      <c r="C24" s="72"/>
      <c r="D24" s="72"/>
      <c r="E24" s="72"/>
      <c r="F24" s="72"/>
      <c r="G24" s="72"/>
      <c r="H24" s="72">
        <v>2668</v>
      </c>
      <c r="I24" s="72"/>
      <c r="J24" s="72"/>
      <c r="K24" s="72">
        <v>5978</v>
      </c>
      <c r="L24" s="72"/>
      <c r="M24" s="72"/>
      <c r="N24" s="72">
        <v>52495</v>
      </c>
      <c r="O24" s="500">
        <f t="shared" si="2"/>
        <v>61141</v>
      </c>
    </row>
    <row r="25" spans="1:15" s="73" customFormat="1" ht="13.5" customHeight="1" thickBot="1">
      <c r="A25" s="71" t="s">
        <v>35</v>
      </c>
      <c r="B25" s="149" t="s">
        <v>10</v>
      </c>
      <c r="C25" s="72"/>
      <c r="D25" s="72"/>
      <c r="E25" s="72">
        <v>500</v>
      </c>
      <c r="F25" s="553">
        <v>272061</v>
      </c>
      <c r="G25" s="72"/>
      <c r="H25" s="72">
        <v>500</v>
      </c>
      <c r="I25" s="72"/>
      <c r="J25" s="72"/>
      <c r="K25" s="72">
        <v>500</v>
      </c>
      <c r="L25" s="72"/>
      <c r="M25" s="72"/>
      <c r="N25" s="72">
        <v>81860</v>
      </c>
      <c r="O25" s="514">
        <f t="shared" si="2"/>
        <v>355421</v>
      </c>
    </row>
    <row r="26" spans="1:15" s="68" customFormat="1" ht="15.75" customHeight="1" thickBot="1">
      <c r="A26" s="78" t="s">
        <v>36</v>
      </c>
      <c r="B26" s="30" t="s">
        <v>104</v>
      </c>
      <c r="C26" s="75">
        <f aca="true" t="shared" si="3" ref="C26:N26">SUM(C16:C25)</f>
        <v>181020</v>
      </c>
      <c r="D26" s="75">
        <f t="shared" si="3"/>
        <v>185150</v>
      </c>
      <c r="E26" s="75">
        <f t="shared" si="3"/>
        <v>197370</v>
      </c>
      <c r="F26" s="75">
        <f t="shared" si="3"/>
        <v>533460</v>
      </c>
      <c r="G26" s="75">
        <f t="shared" si="3"/>
        <v>295770</v>
      </c>
      <c r="H26" s="75">
        <f t="shared" si="3"/>
        <v>225347</v>
      </c>
      <c r="I26" s="75">
        <f t="shared" si="3"/>
        <v>214121</v>
      </c>
      <c r="J26" s="75">
        <f t="shared" si="3"/>
        <v>220919</v>
      </c>
      <c r="K26" s="75">
        <f t="shared" si="3"/>
        <v>251200</v>
      </c>
      <c r="L26" s="75">
        <f t="shared" si="3"/>
        <v>274716</v>
      </c>
      <c r="M26" s="75">
        <f t="shared" si="3"/>
        <v>278782</v>
      </c>
      <c r="N26" s="75">
        <f t="shared" si="3"/>
        <v>414279</v>
      </c>
      <c r="O26" s="76">
        <f t="shared" si="2"/>
        <v>3272134</v>
      </c>
    </row>
    <row r="27" spans="1:15" ht="16.5" thickBot="1">
      <c r="A27" s="78" t="s">
        <v>37</v>
      </c>
      <c r="B27" s="153" t="s">
        <v>105</v>
      </c>
      <c r="C27" s="79">
        <f aca="true" t="shared" si="4" ref="C27:O27">C14-C26</f>
        <v>206781</v>
      </c>
      <c r="D27" s="79">
        <f t="shared" si="4"/>
        <v>-54795</v>
      </c>
      <c r="E27" s="79">
        <f t="shared" si="4"/>
        <v>428121</v>
      </c>
      <c r="F27" s="79">
        <f t="shared" si="4"/>
        <v>-379681</v>
      </c>
      <c r="G27" s="79">
        <f t="shared" si="4"/>
        <v>-105959</v>
      </c>
      <c r="H27" s="79">
        <f t="shared" si="4"/>
        <v>58838</v>
      </c>
      <c r="I27" s="79">
        <f t="shared" si="4"/>
        <v>-24001</v>
      </c>
      <c r="J27" s="79">
        <f t="shared" si="4"/>
        <v>-8151</v>
      </c>
      <c r="K27" s="79">
        <f t="shared" si="4"/>
        <v>123826</v>
      </c>
      <c r="L27" s="79">
        <f t="shared" si="4"/>
        <v>-57373</v>
      </c>
      <c r="M27" s="79">
        <f t="shared" si="4"/>
        <v>-101629</v>
      </c>
      <c r="N27" s="79">
        <f t="shared" si="4"/>
        <v>-85977</v>
      </c>
      <c r="O27" s="80">
        <f t="shared" si="4"/>
        <v>0</v>
      </c>
    </row>
    <row r="28" ht="15.75">
      <c r="A28" s="82"/>
    </row>
    <row r="29" spans="2:15" ht="15.75">
      <c r="B29" s="83"/>
      <c r="C29" s="84"/>
      <c r="D29" s="84"/>
      <c r="O29" s="81"/>
    </row>
    <row r="30" ht="15.75">
      <c r="O30" s="81"/>
    </row>
    <row r="31" ht="15.75">
      <c r="O31" s="81"/>
    </row>
    <row r="32" ht="15.75">
      <c r="O32" s="81"/>
    </row>
    <row r="33" ht="15.75">
      <c r="O33" s="81"/>
    </row>
    <row r="34" ht="15.75">
      <c r="O34" s="81"/>
    </row>
    <row r="35" ht="15.75">
      <c r="O35" s="81"/>
    </row>
    <row r="36" ht="15.75">
      <c r="O36" s="81"/>
    </row>
    <row r="37" ht="15.75">
      <c r="O37" s="81"/>
    </row>
    <row r="38" ht="15.75">
      <c r="O38" s="81"/>
    </row>
    <row r="39" ht="15.75">
      <c r="O39" s="81"/>
    </row>
    <row r="40" ht="15.75">
      <c r="O40" s="81"/>
    </row>
    <row r="41" ht="15.75">
      <c r="O41" s="81"/>
    </row>
    <row r="42" ht="15.75">
      <c r="O42" s="81"/>
    </row>
    <row r="43" ht="15.75">
      <c r="O43" s="81"/>
    </row>
    <row r="44" ht="15.75">
      <c r="O44" s="81"/>
    </row>
    <row r="45" ht="15.75">
      <c r="O45" s="81"/>
    </row>
    <row r="46" ht="15.75">
      <c r="O46" s="81"/>
    </row>
    <row r="47" ht="15.75">
      <c r="O47" s="81"/>
    </row>
    <row r="48" ht="15.75">
      <c r="O48" s="81"/>
    </row>
    <row r="49" ht="15.75">
      <c r="O49" s="81"/>
    </row>
    <row r="50" ht="15.75">
      <c r="O50" s="81"/>
    </row>
    <row r="51" ht="15.75">
      <c r="O51" s="81"/>
    </row>
    <row r="52" ht="15.75">
      <c r="O52" s="81"/>
    </row>
    <row r="53" ht="15.75">
      <c r="O53" s="81"/>
    </row>
    <row r="54" ht="15.75">
      <c r="O54" s="81"/>
    </row>
    <row r="55" ht="15.75">
      <c r="O55" s="81"/>
    </row>
    <row r="56" ht="15.75">
      <c r="O56" s="81"/>
    </row>
    <row r="57" ht="15.75">
      <c r="O57" s="81"/>
    </row>
    <row r="58" ht="15.75">
      <c r="O58" s="81"/>
    </row>
    <row r="59" ht="15.75">
      <c r="O59" s="81"/>
    </row>
    <row r="60" ht="15.75">
      <c r="O60" s="81"/>
    </row>
    <row r="61" ht="15.75">
      <c r="O61" s="81"/>
    </row>
    <row r="62" ht="15.75">
      <c r="O62" s="81"/>
    </row>
    <row r="63" ht="15.75">
      <c r="O63" s="81"/>
    </row>
    <row r="64" ht="15.75">
      <c r="O64" s="81"/>
    </row>
    <row r="65" ht="15.75">
      <c r="O65" s="81"/>
    </row>
    <row r="66" ht="15.75">
      <c r="O66" s="81"/>
    </row>
    <row r="67" ht="15.75">
      <c r="O67" s="81"/>
    </row>
    <row r="68" ht="15.75">
      <c r="O68" s="81"/>
    </row>
    <row r="69" ht="15.75">
      <c r="O69" s="81"/>
    </row>
    <row r="70" ht="15.75">
      <c r="O70" s="81"/>
    </row>
    <row r="71" ht="15.75">
      <c r="O71" s="81"/>
    </row>
    <row r="72" ht="15.75">
      <c r="O72" s="81"/>
    </row>
    <row r="73" ht="15.75">
      <c r="O73" s="81"/>
    </row>
    <row r="74" ht="15.75">
      <c r="O74" s="81"/>
    </row>
    <row r="75" ht="15.75">
      <c r="O75" s="81"/>
    </row>
    <row r="76" ht="15.75">
      <c r="O76" s="81"/>
    </row>
    <row r="77" ht="15.75">
      <c r="O77" s="81"/>
    </row>
    <row r="78" ht="15.75">
      <c r="O78" s="81"/>
    </row>
    <row r="79" ht="15.75">
      <c r="O79" s="81"/>
    </row>
    <row r="80" ht="15.75">
      <c r="O80" s="81"/>
    </row>
    <row r="81" ht="15.75">
      <c r="O81" s="81"/>
    </row>
    <row r="82" ht="15.75">
      <c r="O82" s="8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29. sz. melléklet  a 40/2014.(XII.16.) önkormányzati rendelethez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I149"/>
  <sheetViews>
    <sheetView zoomScale="120" zoomScaleNormal="120" zoomScaleSheetLayoutView="100" workbookViewId="0" topLeftCell="A1">
      <selection activeCell="D22" sqref="D22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1" t="s">
        <v>11</v>
      </c>
      <c r="B1" s="601"/>
      <c r="C1" s="601"/>
    </row>
    <row r="2" spans="1:3" ht="15.75" customHeight="1" thickBot="1">
      <c r="A2" s="600" t="s">
        <v>119</v>
      </c>
      <c r="B2" s="600"/>
      <c r="C2" s="168" t="s">
        <v>165</v>
      </c>
    </row>
    <row r="3" spans="1:3" ht="37.5" customHeight="1" thickBot="1">
      <c r="A3" s="22" t="s">
        <v>67</v>
      </c>
      <c r="B3" s="23" t="s">
        <v>13</v>
      </c>
      <c r="C3" s="31" t="s">
        <v>189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14</v>
      </c>
      <c r="B5" s="20" t="s">
        <v>190</v>
      </c>
      <c r="C5" s="159">
        <f>+C6+C7+C8+C9+C10+C11</f>
        <v>238100</v>
      </c>
    </row>
    <row r="6" spans="1:3" s="253" customFormat="1" ht="12" customHeight="1">
      <c r="A6" s="14" t="s">
        <v>92</v>
      </c>
      <c r="B6" s="254" t="s">
        <v>191</v>
      </c>
      <c r="C6" s="161"/>
    </row>
    <row r="7" spans="1:3" s="253" customFormat="1" ht="12" customHeight="1">
      <c r="A7" s="13" t="s">
        <v>93</v>
      </c>
      <c r="B7" s="255" t="s">
        <v>192</v>
      </c>
      <c r="C7" s="160"/>
    </row>
    <row r="8" spans="1:3" s="253" customFormat="1" ht="12" customHeight="1">
      <c r="A8" s="13" t="s">
        <v>94</v>
      </c>
      <c r="B8" s="255" t="s">
        <v>193</v>
      </c>
      <c r="C8" s="160">
        <v>212950</v>
      </c>
    </row>
    <row r="9" spans="1:3" s="253" customFormat="1" ht="12" customHeight="1">
      <c r="A9" s="13" t="s">
        <v>95</v>
      </c>
      <c r="B9" s="255" t="s">
        <v>194</v>
      </c>
      <c r="C9" s="160"/>
    </row>
    <row r="10" spans="1:3" s="253" customFormat="1" ht="12" customHeight="1">
      <c r="A10" s="13" t="s">
        <v>116</v>
      </c>
      <c r="B10" s="255" t="s">
        <v>195</v>
      </c>
      <c r="C10" s="163">
        <v>11492</v>
      </c>
    </row>
    <row r="11" spans="1:3" s="253" customFormat="1" ht="12" customHeight="1" thickBot="1">
      <c r="A11" s="15" t="s">
        <v>96</v>
      </c>
      <c r="B11" s="256" t="s">
        <v>196</v>
      </c>
      <c r="C11" s="163">
        <v>13658</v>
      </c>
    </row>
    <row r="12" spans="1:3" s="253" customFormat="1" ht="12" customHeight="1" thickBot="1">
      <c r="A12" s="19" t="s">
        <v>15</v>
      </c>
      <c r="B12" s="154" t="s">
        <v>197</v>
      </c>
      <c r="C12" s="159">
        <f>+C13+C14+C15+C16+C17</f>
        <v>32174</v>
      </c>
    </row>
    <row r="13" spans="1:3" s="253" customFormat="1" ht="12" customHeight="1">
      <c r="A13" s="14" t="s">
        <v>98</v>
      </c>
      <c r="B13" s="254" t="s">
        <v>198</v>
      </c>
      <c r="C13" s="161"/>
    </row>
    <row r="14" spans="1:3" s="253" customFormat="1" ht="12" customHeight="1">
      <c r="A14" s="13" t="s">
        <v>99</v>
      </c>
      <c r="B14" s="255" t="s">
        <v>199</v>
      </c>
      <c r="C14" s="160"/>
    </row>
    <row r="15" spans="1:3" s="253" customFormat="1" ht="12" customHeight="1">
      <c r="A15" s="13" t="s">
        <v>100</v>
      </c>
      <c r="B15" s="255" t="s">
        <v>414</v>
      </c>
      <c r="C15" s="160"/>
    </row>
    <row r="16" spans="1:3" s="253" customFormat="1" ht="12" customHeight="1">
      <c r="A16" s="13" t="s">
        <v>101</v>
      </c>
      <c r="B16" s="255" t="s">
        <v>415</v>
      </c>
      <c r="C16" s="160"/>
    </row>
    <row r="17" spans="1:3" s="253" customFormat="1" ht="12" customHeight="1">
      <c r="A17" s="13" t="s">
        <v>102</v>
      </c>
      <c r="B17" s="255" t="s">
        <v>200</v>
      </c>
      <c r="C17" s="487">
        <v>32174</v>
      </c>
    </row>
    <row r="18" spans="1:3" s="253" customFormat="1" ht="12" customHeight="1" thickBot="1">
      <c r="A18" s="15" t="s">
        <v>111</v>
      </c>
      <c r="B18" s="256" t="s">
        <v>201</v>
      </c>
      <c r="C18" s="162">
        <v>18990</v>
      </c>
    </row>
    <row r="19" spans="1:3" s="253" customFormat="1" ht="12" customHeight="1" thickBot="1">
      <c r="A19" s="19" t="s">
        <v>16</v>
      </c>
      <c r="B19" s="20" t="s">
        <v>202</v>
      </c>
      <c r="C19" s="159">
        <f>+C20+C21+C22+C23+C24</f>
        <v>258707</v>
      </c>
    </row>
    <row r="20" spans="1:3" s="253" customFormat="1" ht="12" customHeight="1">
      <c r="A20" s="14" t="s">
        <v>81</v>
      </c>
      <c r="B20" s="254" t="s">
        <v>203</v>
      </c>
      <c r="C20" s="298">
        <v>258707</v>
      </c>
    </row>
    <row r="21" spans="1:3" s="253" customFormat="1" ht="12" customHeight="1">
      <c r="A21" s="13" t="s">
        <v>82</v>
      </c>
      <c r="B21" s="255" t="s">
        <v>204</v>
      </c>
      <c r="C21" s="160"/>
    </row>
    <row r="22" spans="1:3" s="253" customFormat="1" ht="12" customHeight="1">
      <c r="A22" s="13" t="s">
        <v>83</v>
      </c>
      <c r="B22" s="255" t="s">
        <v>416</v>
      </c>
      <c r="C22" s="160"/>
    </row>
    <row r="23" spans="1:3" s="253" customFormat="1" ht="12" customHeight="1">
      <c r="A23" s="13" t="s">
        <v>84</v>
      </c>
      <c r="B23" s="255" t="s">
        <v>417</v>
      </c>
      <c r="C23" s="160"/>
    </row>
    <row r="24" spans="1:3" s="253" customFormat="1" ht="12" customHeight="1">
      <c r="A24" s="13" t="s">
        <v>128</v>
      </c>
      <c r="B24" s="255" t="s">
        <v>205</v>
      </c>
      <c r="C24" s="160"/>
    </row>
    <row r="25" spans="1:3" s="253" customFormat="1" ht="12" customHeight="1" thickBot="1">
      <c r="A25" s="15" t="s">
        <v>129</v>
      </c>
      <c r="B25" s="256" t="s">
        <v>206</v>
      </c>
      <c r="C25" s="162"/>
    </row>
    <row r="26" spans="1:3" s="253" customFormat="1" ht="12" customHeight="1" thickBot="1">
      <c r="A26" s="19" t="s">
        <v>130</v>
      </c>
      <c r="B26" s="20" t="s">
        <v>207</v>
      </c>
      <c r="C26" s="164">
        <f>+C27+C30+C31+C32</f>
        <v>0</v>
      </c>
    </row>
    <row r="27" spans="1:3" s="253" customFormat="1" ht="12" customHeight="1">
      <c r="A27" s="14" t="s">
        <v>208</v>
      </c>
      <c r="B27" s="254" t="s">
        <v>214</v>
      </c>
      <c r="C27" s="249">
        <f>+C28+C29</f>
        <v>0</v>
      </c>
    </row>
    <row r="28" spans="1:3" s="253" customFormat="1" ht="12" customHeight="1">
      <c r="A28" s="13" t="s">
        <v>209</v>
      </c>
      <c r="B28" s="255" t="s">
        <v>215</v>
      </c>
      <c r="C28" s="160"/>
    </row>
    <row r="29" spans="1:3" s="253" customFormat="1" ht="12" customHeight="1">
      <c r="A29" s="13" t="s">
        <v>210</v>
      </c>
      <c r="B29" s="255" t="s">
        <v>216</v>
      </c>
      <c r="C29" s="160"/>
    </row>
    <row r="30" spans="1:3" s="253" customFormat="1" ht="12" customHeight="1">
      <c r="A30" s="13" t="s">
        <v>211</v>
      </c>
      <c r="B30" s="255" t="s">
        <v>217</v>
      </c>
      <c r="C30" s="160"/>
    </row>
    <row r="31" spans="1:3" s="253" customFormat="1" ht="12" customHeight="1">
      <c r="A31" s="13" t="s">
        <v>212</v>
      </c>
      <c r="B31" s="255" t="s">
        <v>218</v>
      </c>
      <c r="C31" s="160"/>
    </row>
    <row r="32" spans="1:3" s="253" customFormat="1" ht="12" customHeight="1" thickBot="1">
      <c r="A32" s="15" t="s">
        <v>213</v>
      </c>
      <c r="B32" s="256" t="s">
        <v>219</v>
      </c>
      <c r="C32" s="162"/>
    </row>
    <row r="33" spans="1:3" s="253" customFormat="1" ht="12" customHeight="1" thickBot="1">
      <c r="A33" s="19" t="s">
        <v>18</v>
      </c>
      <c r="B33" s="20" t="s">
        <v>220</v>
      </c>
      <c r="C33" s="159">
        <f>SUM(C34:C43)</f>
        <v>233385</v>
      </c>
    </row>
    <row r="34" spans="1:3" s="253" customFormat="1" ht="12" customHeight="1">
      <c r="A34" s="14" t="s">
        <v>85</v>
      </c>
      <c r="B34" s="254" t="s">
        <v>223</v>
      </c>
      <c r="C34" s="161">
        <v>13306</v>
      </c>
    </row>
    <row r="35" spans="1:3" s="253" customFormat="1" ht="12" customHeight="1">
      <c r="A35" s="13" t="s">
        <v>86</v>
      </c>
      <c r="B35" s="255" t="s">
        <v>224</v>
      </c>
      <c r="C35" s="487">
        <v>40384</v>
      </c>
    </row>
    <row r="36" spans="1:3" s="253" customFormat="1" ht="12" customHeight="1">
      <c r="A36" s="13" t="s">
        <v>87</v>
      </c>
      <c r="B36" s="255" t="s">
        <v>225</v>
      </c>
      <c r="C36" s="163">
        <v>4912</v>
      </c>
    </row>
    <row r="37" spans="1:3" s="253" customFormat="1" ht="12" customHeight="1">
      <c r="A37" s="13" t="s">
        <v>132</v>
      </c>
      <c r="B37" s="255" t="s">
        <v>226</v>
      </c>
      <c r="C37" s="160">
        <v>13897</v>
      </c>
    </row>
    <row r="38" spans="1:3" s="253" customFormat="1" ht="12" customHeight="1">
      <c r="A38" s="13" t="s">
        <v>133</v>
      </c>
      <c r="B38" s="255" t="s">
        <v>227</v>
      </c>
      <c r="C38" s="160">
        <v>147000</v>
      </c>
    </row>
    <row r="39" spans="1:3" s="253" customFormat="1" ht="12" customHeight="1">
      <c r="A39" s="13" t="s">
        <v>134</v>
      </c>
      <c r="B39" s="255" t="s">
        <v>228</v>
      </c>
      <c r="C39" s="160">
        <v>7667</v>
      </c>
    </row>
    <row r="40" spans="1:3" s="253" customFormat="1" ht="12" customHeight="1">
      <c r="A40" s="13" t="s">
        <v>135</v>
      </c>
      <c r="B40" s="255" t="s">
        <v>229</v>
      </c>
      <c r="C40" s="163">
        <v>4777</v>
      </c>
    </row>
    <row r="41" spans="1:3" s="253" customFormat="1" ht="12" customHeight="1">
      <c r="A41" s="13" t="s">
        <v>136</v>
      </c>
      <c r="B41" s="255" t="s">
        <v>230</v>
      </c>
      <c r="C41" s="160">
        <v>40</v>
      </c>
    </row>
    <row r="42" spans="1:3" s="253" customFormat="1" ht="12" customHeight="1">
      <c r="A42" s="13" t="s">
        <v>221</v>
      </c>
      <c r="B42" s="255" t="s">
        <v>231</v>
      </c>
      <c r="C42" s="163"/>
    </row>
    <row r="43" spans="1:3" s="253" customFormat="1" ht="12" customHeight="1" thickBot="1">
      <c r="A43" s="15" t="s">
        <v>222</v>
      </c>
      <c r="B43" s="256" t="s">
        <v>232</v>
      </c>
      <c r="C43" s="243">
        <v>1402</v>
      </c>
    </row>
    <row r="44" spans="1:3" s="253" customFormat="1" ht="12" customHeight="1" thickBot="1">
      <c r="A44" s="19" t="s">
        <v>19</v>
      </c>
      <c r="B44" s="20" t="s">
        <v>233</v>
      </c>
      <c r="C44" s="159">
        <f>SUM(C45:C49)</f>
        <v>25258</v>
      </c>
    </row>
    <row r="45" spans="1:3" s="253" customFormat="1" ht="12" customHeight="1">
      <c r="A45" s="14" t="s">
        <v>88</v>
      </c>
      <c r="B45" s="254" t="s">
        <v>237</v>
      </c>
      <c r="C45" s="298"/>
    </row>
    <row r="46" spans="1:3" s="253" customFormat="1" ht="12" customHeight="1">
      <c r="A46" s="13" t="s">
        <v>89</v>
      </c>
      <c r="B46" s="255" t="s">
        <v>238</v>
      </c>
      <c r="C46" s="163">
        <v>24558</v>
      </c>
    </row>
    <row r="47" spans="1:3" s="253" customFormat="1" ht="12" customHeight="1">
      <c r="A47" s="13" t="s">
        <v>234</v>
      </c>
      <c r="B47" s="255" t="s">
        <v>239</v>
      </c>
      <c r="C47" s="163">
        <v>700</v>
      </c>
    </row>
    <row r="48" spans="1:3" s="253" customFormat="1" ht="12" customHeight="1">
      <c r="A48" s="13" t="s">
        <v>235</v>
      </c>
      <c r="B48" s="255" t="s">
        <v>240</v>
      </c>
      <c r="C48" s="163"/>
    </row>
    <row r="49" spans="1:3" s="253" customFormat="1" ht="12" customHeight="1" thickBot="1">
      <c r="A49" s="15" t="s">
        <v>236</v>
      </c>
      <c r="B49" s="256" t="s">
        <v>241</v>
      </c>
      <c r="C49" s="243"/>
    </row>
    <row r="50" spans="1:3" s="253" customFormat="1" ht="12" customHeight="1" thickBot="1">
      <c r="A50" s="19" t="s">
        <v>137</v>
      </c>
      <c r="B50" s="20" t="s">
        <v>242</v>
      </c>
      <c r="C50" s="159">
        <f>SUM(C51:C53)</f>
        <v>104899</v>
      </c>
    </row>
    <row r="51" spans="1:3" s="253" customFormat="1" ht="12" customHeight="1">
      <c r="A51" s="14" t="s">
        <v>90</v>
      </c>
      <c r="B51" s="254" t="s">
        <v>243</v>
      </c>
      <c r="C51" s="161"/>
    </row>
    <row r="52" spans="1:3" s="253" customFormat="1" ht="12" customHeight="1">
      <c r="A52" s="13" t="s">
        <v>91</v>
      </c>
      <c r="B52" s="255" t="s">
        <v>418</v>
      </c>
      <c r="C52" s="163">
        <v>20000</v>
      </c>
    </row>
    <row r="53" spans="1:3" s="253" customFormat="1" ht="12" customHeight="1">
      <c r="A53" s="13" t="s">
        <v>247</v>
      </c>
      <c r="B53" s="255" t="s">
        <v>245</v>
      </c>
      <c r="C53" s="487">
        <v>84899</v>
      </c>
    </row>
    <row r="54" spans="1:3" s="253" customFormat="1" ht="12" customHeight="1" thickBot="1">
      <c r="A54" s="15" t="s">
        <v>248</v>
      </c>
      <c r="B54" s="256" t="s">
        <v>246</v>
      </c>
      <c r="C54" s="243">
        <v>34135</v>
      </c>
    </row>
    <row r="55" spans="1:3" s="253" customFormat="1" ht="12" customHeight="1" thickBot="1">
      <c r="A55" s="19" t="s">
        <v>21</v>
      </c>
      <c r="B55" s="154" t="s">
        <v>249</v>
      </c>
      <c r="C55" s="159">
        <f>SUM(C56:C58)</f>
        <v>128565</v>
      </c>
    </row>
    <row r="56" spans="1:3" s="253" customFormat="1" ht="12" customHeight="1">
      <c r="A56" s="14" t="s">
        <v>138</v>
      </c>
      <c r="B56" s="254" t="s">
        <v>251</v>
      </c>
      <c r="C56" s="163"/>
    </row>
    <row r="57" spans="1:3" s="253" customFormat="1" ht="12" customHeight="1">
      <c r="A57" s="13" t="s">
        <v>139</v>
      </c>
      <c r="B57" s="255" t="s">
        <v>419</v>
      </c>
      <c r="C57" s="163">
        <v>188</v>
      </c>
    </row>
    <row r="58" spans="1:3" s="253" customFormat="1" ht="12" customHeight="1">
      <c r="A58" s="13" t="s">
        <v>166</v>
      </c>
      <c r="B58" s="255" t="s">
        <v>252</v>
      </c>
      <c r="C58" s="487">
        <v>128377</v>
      </c>
    </row>
    <row r="59" spans="1:3" s="253" customFormat="1" ht="12" customHeight="1" thickBot="1">
      <c r="A59" s="15" t="s">
        <v>250</v>
      </c>
      <c r="B59" s="256" t="s">
        <v>253</v>
      </c>
      <c r="C59" s="163">
        <v>126796</v>
      </c>
    </row>
    <row r="60" spans="1:3" s="253" customFormat="1" ht="12" customHeight="1" thickBot="1">
      <c r="A60" s="19" t="s">
        <v>22</v>
      </c>
      <c r="B60" s="20" t="s">
        <v>254</v>
      </c>
      <c r="C60" s="164">
        <f>+C5+C12+C19+C26+C33+C44+C50+C55</f>
        <v>1021088</v>
      </c>
    </row>
    <row r="61" spans="1:3" s="253" customFormat="1" ht="12" customHeight="1" thickBot="1">
      <c r="A61" s="257" t="s">
        <v>255</v>
      </c>
      <c r="B61" s="154" t="s">
        <v>256</v>
      </c>
      <c r="C61" s="159">
        <f>SUM(C62:C64)</f>
        <v>83746</v>
      </c>
    </row>
    <row r="62" spans="1:3" s="253" customFormat="1" ht="12" customHeight="1">
      <c r="A62" s="14" t="s">
        <v>289</v>
      </c>
      <c r="B62" s="254" t="s">
        <v>257</v>
      </c>
      <c r="C62" s="163">
        <v>8746</v>
      </c>
    </row>
    <row r="63" spans="1:3" s="253" customFormat="1" ht="12" customHeight="1">
      <c r="A63" s="13" t="s">
        <v>298</v>
      </c>
      <c r="B63" s="255" t="s">
        <v>258</v>
      </c>
      <c r="C63" s="163">
        <v>75000</v>
      </c>
    </row>
    <row r="64" spans="1:3" s="253" customFormat="1" ht="12" customHeight="1" thickBot="1">
      <c r="A64" s="15" t="s">
        <v>299</v>
      </c>
      <c r="B64" s="258" t="s">
        <v>259</v>
      </c>
      <c r="C64" s="163"/>
    </row>
    <row r="65" spans="1:3" s="253" customFormat="1" ht="12" customHeight="1" thickBot="1">
      <c r="A65" s="257" t="s">
        <v>260</v>
      </c>
      <c r="B65" s="154" t="s">
        <v>261</v>
      </c>
      <c r="C65" s="159">
        <f>SUM(C66:C69)</f>
        <v>0</v>
      </c>
    </row>
    <row r="66" spans="1:3" s="253" customFormat="1" ht="12" customHeight="1">
      <c r="A66" s="14" t="s">
        <v>117</v>
      </c>
      <c r="B66" s="254" t="s">
        <v>262</v>
      </c>
      <c r="C66" s="163"/>
    </row>
    <row r="67" spans="1:3" s="253" customFormat="1" ht="12" customHeight="1">
      <c r="A67" s="13" t="s">
        <v>118</v>
      </c>
      <c r="B67" s="255" t="s">
        <v>263</v>
      </c>
      <c r="C67" s="163"/>
    </row>
    <row r="68" spans="1:3" s="253" customFormat="1" ht="12" customHeight="1">
      <c r="A68" s="13" t="s">
        <v>290</v>
      </c>
      <c r="B68" s="255" t="s">
        <v>264</v>
      </c>
      <c r="C68" s="163"/>
    </row>
    <row r="69" spans="1:3" s="253" customFormat="1" ht="12" customHeight="1" thickBot="1">
      <c r="A69" s="15" t="s">
        <v>291</v>
      </c>
      <c r="B69" s="256" t="s">
        <v>265</v>
      </c>
      <c r="C69" s="163"/>
    </row>
    <row r="70" spans="1:3" s="253" customFormat="1" ht="12" customHeight="1" thickBot="1">
      <c r="A70" s="257" t="s">
        <v>266</v>
      </c>
      <c r="B70" s="154" t="s">
        <v>267</v>
      </c>
      <c r="C70" s="159">
        <f>SUM(C71:C72)</f>
        <v>14669</v>
      </c>
    </row>
    <row r="71" spans="1:3" s="253" customFormat="1" ht="12" customHeight="1">
      <c r="A71" s="14" t="s">
        <v>292</v>
      </c>
      <c r="B71" s="254" t="s">
        <v>268</v>
      </c>
      <c r="C71" s="163">
        <v>14669</v>
      </c>
    </row>
    <row r="72" spans="1:3" s="253" customFormat="1" ht="12" customHeight="1" thickBot="1">
      <c r="A72" s="15" t="s">
        <v>293</v>
      </c>
      <c r="B72" s="256" t="s">
        <v>269</v>
      </c>
      <c r="C72" s="163"/>
    </row>
    <row r="73" spans="1:3" s="253" customFormat="1" ht="12" customHeight="1" thickBot="1">
      <c r="A73" s="257" t="s">
        <v>270</v>
      </c>
      <c r="B73" s="154" t="s">
        <v>271</v>
      </c>
      <c r="C73" s="159">
        <f>SUM(C74:C76)</f>
        <v>0</v>
      </c>
    </row>
    <row r="74" spans="1:3" s="253" customFormat="1" ht="12" customHeight="1">
      <c r="A74" s="14" t="s">
        <v>294</v>
      </c>
      <c r="B74" s="254" t="s">
        <v>272</v>
      </c>
      <c r="C74" s="163"/>
    </row>
    <row r="75" spans="1:3" s="253" customFormat="1" ht="12" customHeight="1">
      <c r="A75" s="13" t="s">
        <v>295</v>
      </c>
      <c r="B75" s="255" t="s">
        <v>273</v>
      </c>
      <c r="C75" s="163"/>
    </row>
    <row r="76" spans="1:3" s="253" customFormat="1" ht="12" customHeight="1" thickBot="1">
      <c r="A76" s="15" t="s">
        <v>296</v>
      </c>
      <c r="B76" s="256" t="s">
        <v>274</v>
      </c>
      <c r="C76" s="163"/>
    </row>
    <row r="77" spans="1:3" s="253" customFormat="1" ht="12" customHeight="1" thickBot="1">
      <c r="A77" s="257" t="s">
        <v>275</v>
      </c>
      <c r="B77" s="154" t="s">
        <v>297</v>
      </c>
      <c r="C77" s="159">
        <f>SUM(C78:C81)</f>
        <v>0</v>
      </c>
    </row>
    <row r="78" spans="1:3" s="253" customFormat="1" ht="12" customHeight="1">
      <c r="A78" s="259" t="s">
        <v>276</v>
      </c>
      <c r="B78" s="254" t="s">
        <v>277</v>
      </c>
      <c r="C78" s="163"/>
    </row>
    <row r="79" spans="1:3" s="253" customFormat="1" ht="12" customHeight="1">
      <c r="A79" s="260" t="s">
        <v>278</v>
      </c>
      <c r="B79" s="255" t="s">
        <v>279</v>
      </c>
      <c r="C79" s="163"/>
    </row>
    <row r="80" spans="1:3" s="253" customFormat="1" ht="12" customHeight="1">
      <c r="A80" s="260" t="s">
        <v>280</v>
      </c>
      <c r="B80" s="255" t="s">
        <v>281</v>
      </c>
      <c r="C80" s="163"/>
    </row>
    <row r="81" spans="1:3" s="253" customFormat="1" ht="12" customHeight="1" thickBot="1">
      <c r="A81" s="261" t="s">
        <v>282</v>
      </c>
      <c r="B81" s="256" t="s">
        <v>283</v>
      </c>
      <c r="C81" s="163"/>
    </row>
    <row r="82" spans="1:3" s="253" customFormat="1" ht="13.5" customHeight="1" thickBot="1">
      <c r="A82" s="257" t="s">
        <v>284</v>
      </c>
      <c r="B82" s="154" t="s">
        <v>285</v>
      </c>
      <c r="C82" s="299"/>
    </row>
    <row r="83" spans="1:3" s="253" customFormat="1" ht="15.75" customHeight="1" thickBot="1">
      <c r="A83" s="257" t="s">
        <v>286</v>
      </c>
      <c r="B83" s="262" t="s">
        <v>287</v>
      </c>
      <c r="C83" s="164">
        <f>+C61+C65+C70+C73+C77+C82</f>
        <v>98415</v>
      </c>
    </row>
    <row r="84" spans="1:3" s="253" customFormat="1" ht="16.5" customHeight="1" thickBot="1">
      <c r="A84" s="263" t="s">
        <v>300</v>
      </c>
      <c r="B84" s="264" t="s">
        <v>288</v>
      </c>
      <c r="C84" s="164">
        <f>+C60+C83</f>
        <v>1119503</v>
      </c>
    </row>
    <row r="85" spans="1:3" s="253" customFormat="1" ht="83.25" customHeight="1">
      <c r="A85" s="4"/>
      <c r="B85" s="5"/>
      <c r="C85" s="165"/>
    </row>
    <row r="86" spans="1:3" ht="16.5" customHeight="1">
      <c r="A86" s="601" t="s">
        <v>42</v>
      </c>
      <c r="B86" s="601"/>
      <c r="C86" s="601"/>
    </row>
    <row r="87" spans="1:3" s="265" customFormat="1" ht="16.5" customHeight="1" thickBot="1">
      <c r="A87" s="603" t="s">
        <v>120</v>
      </c>
      <c r="B87" s="603"/>
      <c r="C87" s="91" t="s">
        <v>165</v>
      </c>
    </row>
    <row r="88" spans="1:3" ht="37.5" customHeight="1" thickBot="1">
      <c r="A88" s="22" t="s">
        <v>67</v>
      </c>
      <c r="B88" s="23" t="s">
        <v>43</v>
      </c>
      <c r="C88" s="31" t="s">
        <v>189</v>
      </c>
    </row>
    <row r="89" spans="1:3" s="25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14</v>
      </c>
      <c r="B90" s="26" t="s">
        <v>303</v>
      </c>
      <c r="C90" s="158">
        <f>SUM(C91:C95)</f>
        <v>762708</v>
      </c>
    </row>
    <row r="91" spans="1:3" ht="12" customHeight="1">
      <c r="A91" s="16" t="s">
        <v>92</v>
      </c>
      <c r="B91" s="9" t="s">
        <v>44</v>
      </c>
      <c r="C91" s="489">
        <v>267212</v>
      </c>
    </row>
    <row r="92" spans="1:3" ht="12" customHeight="1">
      <c r="A92" s="13" t="s">
        <v>93</v>
      </c>
      <c r="B92" s="7" t="s">
        <v>140</v>
      </c>
      <c r="C92" s="487">
        <v>67395</v>
      </c>
    </row>
    <row r="93" spans="1:3" ht="12" customHeight="1">
      <c r="A93" s="13" t="s">
        <v>94</v>
      </c>
      <c r="B93" s="7" t="s">
        <v>115</v>
      </c>
      <c r="C93" s="488">
        <v>346632</v>
      </c>
    </row>
    <row r="94" spans="1:3" ht="12" customHeight="1">
      <c r="A94" s="13" t="s">
        <v>95</v>
      </c>
      <c r="B94" s="10" t="s">
        <v>141</v>
      </c>
      <c r="C94" s="243">
        <v>13500</v>
      </c>
    </row>
    <row r="95" spans="1:3" ht="12" customHeight="1">
      <c r="A95" s="13" t="s">
        <v>106</v>
      </c>
      <c r="B95" s="18" t="s">
        <v>142</v>
      </c>
      <c r="C95" s="488">
        <v>67969</v>
      </c>
    </row>
    <row r="96" spans="1:3" ht="12" customHeight="1">
      <c r="A96" s="13" t="s">
        <v>96</v>
      </c>
      <c r="B96" s="7" t="s">
        <v>304</v>
      </c>
      <c r="C96" s="243"/>
    </row>
    <row r="97" spans="1:3" ht="12" customHeight="1">
      <c r="A97" s="13" t="s">
        <v>97</v>
      </c>
      <c r="B97" s="93" t="s">
        <v>305</v>
      </c>
      <c r="C97" s="243"/>
    </row>
    <row r="98" spans="1:3" ht="12" customHeight="1">
      <c r="A98" s="13" t="s">
        <v>107</v>
      </c>
      <c r="B98" s="94" t="s">
        <v>306</v>
      </c>
      <c r="C98" s="243"/>
    </row>
    <row r="99" spans="1:3" ht="12" customHeight="1">
      <c r="A99" s="13" t="s">
        <v>108</v>
      </c>
      <c r="B99" s="94" t="s">
        <v>307</v>
      </c>
      <c r="C99" s="243"/>
    </row>
    <row r="100" spans="1:3" ht="12" customHeight="1">
      <c r="A100" s="13" t="s">
        <v>109</v>
      </c>
      <c r="B100" s="93" t="s">
        <v>308</v>
      </c>
      <c r="C100" s="488">
        <v>22286</v>
      </c>
    </row>
    <row r="101" spans="1:3" ht="12" customHeight="1">
      <c r="A101" s="13" t="s">
        <v>110</v>
      </c>
      <c r="B101" s="93" t="s">
        <v>309</v>
      </c>
      <c r="C101" s="243"/>
    </row>
    <row r="102" spans="1:3" ht="12" customHeight="1">
      <c r="A102" s="13" t="s">
        <v>112</v>
      </c>
      <c r="B102" s="94" t="s">
        <v>310</v>
      </c>
      <c r="C102" s="243">
        <v>21566</v>
      </c>
    </row>
    <row r="103" spans="1:3" ht="12" customHeight="1">
      <c r="A103" s="12" t="s">
        <v>143</v>
      </c>
      <c r="B103" s="95" t="s">
        <v>311</v>
      </c>
      <c r="C103" s="243"/>
    </row>
    <row r="104" spans="1:3" ht="12" customHeight="1">
      <c r="A104" s="13" t="s">
        <v>301</v>
      </c>
      <c r="B104" s="95" t="s">
        <v>312</v>
      </c>
      <c r="C104" s="243"/>
    </row>
    <row r="105" spans="1:3" ht="12" customHeight="1" thickBot="1">
      <c r="A105" s="17" t="s">
        <v>302</v>
      </c>
      <c r="B105" s="96" t="s">
        <v>313</v>
      </c>
      <c r="C105" s="505">
        <v>23317</v>
      </c>
    </row>
    <row r="106" spans="1:3" ht="12" customHeight="1" thickBot="1">
      <c r="A106" s="19" t="s">
        <v>15</v>
      </c>
      <c r="B106" s="25" t="s">
        <v>314</v>
      </c>
      <c r="C106" s="159">
        <f>+C107+C109+C111</f>
        <v>168811</v>
      </c>
    </row>
    <row r="107" spans="1:3" ht="12" customHeight="1">
      <c r="A107" s="14" t="s">
        <v>98</v>
      </c>
      <c r="B107" s="7" t="s">
        <v>164</v>
      </c>
      <c r="C107" s="490">
        <v>144975</v>
      </c>
    </row>
    <row r="108" spans="1:3" ht="12" customHeight="1">
      <c r="A108" s="14" t="s">
        <v>99</v>
      </c>
      <c r="B108" s="11" t="s">
        <v>318</v>
      </c>
      <c r="C108" s="298">
        <v>125324</v>
      </c>
    </row>
    <row r="109" spans="1:3" ht="12" customHeight="1">
      <c r="A109" s="14" t="s">
        <v>100</v>
      </c>
      <c r="B109" s="11" t="s">
        <v>144</v>
      </c>
      <c r="C109" s="163">
        <v>14388</v>
      </c>
    </row>
    <row r="110" spans="1:3" ht="12" customHeight="1">
      <c r="A110" s="14" t="s">
        <v>101</v>
      </c>
      <c r="B110" s="11" t="s">
        <v>319</v>
      </c>
      <c r="C110" s="506"/>
    </row>
    <row r="111" spans="1:3" ht="12" customHeight="1">
      <c r="A111" s="14" t="s">
        <v>102</v>
      </c>
      <c r="B111" s="156" t="s">
        <v>167</v>
      </c>
      <c r="C111" s="506">
        <v>9448</v>
      </c>
    </row>
    <row r="112" spans="1:3" ht="12" customHeight="1">
      <c r="A112" s="14" t="s">
        <v>111</v>
      </c>
      <c r="B112" s="155" t="s">
        <v>420</v>
      </c>
      <c r="C112" s="506"/>
    </row>
    <row r="113" spans="1:3" ht="12" customHeight="1">
      <c r="A113" s="14" t="s">
        <v>113</v>
      </c>
      <c r="B113" s="250" t="s">
        <v>324</v>
      </c>
      <c r="C113" s="506"/>
    </row>
    <row r="114" spans="1:3" ht="15.75">
      <c r="A114" s="14" t="s">
        <v>145</v>
      </c>
      <c r="B114" s="94" t="s">
        <v>307</v>
      </c>
      <c r="C114" s="506"/>
    </row>
    <row r="115" spans="1:3" ht="12" customHeight="1">
      <c r="A115" s="14" t="s">
        <v>146</v>
      </c>
      <c r="B115" s="94" t="s">
        <v>323</v>
      </c>
      <c r="C115" s="506">
        <v>350</v>
      </c>
    </row>
    <row r="116" spans="1:3" ht="12" customHeight="1">
      <c r="A116" s="14" t="s">
        <v>147</v>
      </c>
      <c r="B116" s="94" t="s">
        <v>322</v>
      </c>
      <c r="C116" s="147"/>
    </row>
    <row r="117" spans="1:3" ht="12" customHeight="1">
      <c r="A117" s="14" t="s">
        <v>315</v>
      </c>
      <c r="B117" s="94" t="s">
        <v>310</v>
      </c>
      <c r="C117" s="147"/>
    </row>
    <row r="118" spans="1:3" ht="12" customHeight="1">
      <c r="A118" s="14" t="s">
        <v>316</v>
      </c>
      <c r="B118" s="94" t="s">
        <v>321</v>
      </c>
      <c r="C118" s="147"/>
    </row>
    <row r="119" spans="1:3" ht="16.5" thickBot="1">
      <c r="A119" s="12" t="s">
        <v>317</v>
      </c>
      <c r="B119" s="94" t="s">
        <v>320</v>
      </c>
      <c r="C119" s="542">
        <v>8498</v>
      </c>
    </row>
    <row r="120" spans="1:3" ht="12" customHeight="1" thickBot="1">
      <c r="A120" s="19" t="s">
        <v>16</v>
      </c>
      <c r="B120" s="89" t="s">
        <v>325</v>
      </c>
      <c r="C120" s="159">
        <f>+C121+C122</f>
        <v>0</v>
      </c>
    </row>
    <row r="121" spans="1:3" ht="12" customHeight="1">
      <c r="A121" s="14" t="s">
        <v>81</v>
      </c>
      <c r="B121" s="8" t="s">
        <v>55</v>
      </c>
      <c r="C121" s="161"/>
    </row>
    <row r="122" spans="1:3" ht="12" customHeight="1" thickBot="1">
      <c r="A122" s="15" t="s">
        <v>82</v>
      </c>
      <c r="B122" s="11" t="s">
        <v>56</v>
      </c>
      <c r="C122" s="162"/>
    </row>
    <row r="123" spans="1:3" ht="12" customHeight="1" thickBot="1">
      <c r="A123" s="19" t="s">
        <v>17</v>
      </c>
      <c r="B123" s="89" t="s">
        <v>326</v>
      </c>
      <c r="C123" s="159">
        <f>+C90+C106+C120</f>
        <v>931519</v>
      </c>
    </row>
    <row r="124" spans="1:3" ht="12" customHeight="1" thickBot="1">
      <c r="A124" s="19" t="s">
        <v>18</v>
      </c>
      <c r="B124" s="89" t="s">
        <v>327</v>
      </c>
      <c r="C124" s="159">
        <f>+C125+C126+C127</f>
        <v>355421</v>
      </c>
    </row>
    <row r="125" spans="1:3" ht="12" customHeight="1">
      <c r="A125" s="14" t="s">
        <v>85</v>
      </c>
      <c r="B125" s="8" t="s">
        <v>328</v>
      </c>
      <c r="C125" s="506">
        <v>258540</v>
      </c>
    </row>
    <row r="126" spans="1:3" ht="12" customHeight="1">
      <c r="A126" s="14" t="s">
        <v>86</v>
      </c>
      <c r="B126" s="8" t="s">
        <v>329</v>
      </c>
      <c r="C126" s="506">
        <v>75000</v>
      </c>
    </row>
    <row r="127" spans="1:3" ht="12" customHeight="1" thickBot="1">
      <c r="A127" s="12" t="s">
        <v>87</v>
      </c>
      <c r="B127" s="6" t="s">
        <v>330</v>
      </c>
      <c r="C127" s="506">
        <v>21881</v>
      </c>
    </row>
    <row r="128" spans="1:3" ht="12" customHeight="1" thickBot="1">
      <c r="A128" s="19" t="s">
        <v>19</v>
      </c>
      <c r="B128" s="89" t="s">
        <v>378</v>
      </c>
      <c r="C128" s="159">
        <f>+C129+C130+C131+C132</f>
        <v>0</v>
      </c>
    </row>
    <row r="129" spans="1:3" ht="12" customHeight="1">
      <c r="A129" s="14" t="s">
        <v>88</v>
      </c>
      <c r="B129" s="8" t="s">
        <v>331</v>
      </c>
      <c r="C129" s="147"/>
    </row>
    <row r="130" spans="1:3" ht="12" customHeight="1">
      <c r="A130" s="14" t="s">
        <v>89</v>
      </c>
      <c r="B130" s="8" t="s">
        <v>332</v>
      </c>
      <c r="C130" s="147"/>
    </row>
    <row r="131" spans="1:3" ht="12" customHeight="1">
      <c r="A131" s="14" t="s">
        <v>234</v>
      </c>
      <c r="B131" s="8" t="s">
        <v>333</v>
      </c>
      <c r="C131" s="147"/>
    </row>
    <row r="132" spans="1:3" ht="12" customHeight="1" thickBot="1">
      <c r="A132" s="12" t="s">
        <v>235</v>
      </c>
      <c r="B132" s="6" t="s">
        <v>334</v>
      </c>
      <c r="C132" s="147"/>
    </row>
    <row r="133" spans="1:3" ht="12" customHeight="1" thickBot="1">
      <c r="A133" s="19" t="s">
        <v>20</v>
      </c>
      <c r="B133" s="89" t="s">
        <v>335</v>
      </c>
      <c r="C133" s="164">
        <f>+C134+C135+C136+C137</f>
        <v>0</v>
      </c>
    </row>
    <row r="134" spans="1:3" ht="12" customHeight="1">
      <c r="A134" s="14" t="s">
        <v>90</v>
      </c>
      <c r="B134" s="8" t="s">
        <v>336</v>
      </c>
      <c r="C134" s="147"/>
    </row>
    <row r="135" spans="1:3" ht="12" customHeight="1">
      <c r="A135" s="14" t="s">
        <v>91</v>
      </c>
      <c r="B135" s="8" t="s">
        <v>346</v>
      </c>
      <c r="C135" s="147"/>
    </row>
    <row r="136" spans="1:3" ht="12" customHeight="1">
      <c r="A136" s="14" t="s">
        <v>247</v>
      </c>
      <c r="B136" s="8" t="s">
        <v>337</v>
      </c>
      <c r="C136" s="147"/>
    </row>
    <row r="137" spans="1:3" ht="12" customHeight="1" thickBot="1">
      <c r="A137" s="12" t="s">
        <v>248</v>
      </c>
      <c r="B137" s="6" t="s">
        <v>338</v>
      </c>
      <c r="C137" s="147"/>
    </row>
    <row r="138" spans="1:3" ht="12" customHeight="1" thickBot="1">
      <c r="A138" s="19" t="s">
        <v>21</v>
      </c>
      <c r="B138" s="89" t="s">
        <v>339</v>
      </c>
      <c r="C138" s="167">
        <f>+C139+C140+C141+C142</f>
        <v>0</v>
      </c>
    </row>
    <row r="139" spans="1:3" ht="12" customHeight="1">
      <c r="A139" s="14" t="s">
        <v>138</v>
      </c>
      <c r="B139" s="8" t="s">
        <v>340</v>
      </c>
      <c r="C139" s="147"/>
    </row>
    <row r="140" spans="1:3" ht="12" customHeight="1">
      <c r="A140" s="14" t="s">
        <v>139</v>
      </c>
      <c r="B140" s="8" t="s">
        <v>341</v>
      </c>
      <c r="C140" s="147"/>
    </row>
    <row r="141" spans="1:3" ht="12" customHeight="1">
      <c r="A141" s="14" t="s">
        <v>166</v>
      </c>
      <c r="B141" s="8" t="s">
        <v>342</v>
      </c>
      <c r="C141" s="147"/>
    </row>
    <row r="142" spans="1:3" ht="12" customHeight="1" thickBot="1">
      <c r="A142" s="14" t="s">
        <v>250</v>
      </c>
      <c r="B142" s="8" t="s">
        <v>343</v>
      </c>
      <c r="C142" s="147"/>
    </row>
    <row r="143" spans="1:9" ht="15" customHeight="1" thickBot="1">
      <c r="A143" s="19" t="s">
        <v>22</v>
      </c>
      <c r="B143" s="89" t="s">
        <v>344</v>
      </c>
      <c r="C143" s="266">
        <f>+C124+C128+C133+C138</f>
        <v>355421</v>
      </c>
      <c r="F143" s="267"/>
      <c r="G143" s="268"/>
      <c r="H143" s="268"/>
      <c r="I143" s="268"/>
    </row>
    <row r="144" spans="1:3" s="253" customFormat="1" ht="12.75" customHeight="1" thickBot="1">
      <c r="A144" s="157" t="s">
        <v>23</v>
      </c>
      <c r="B144" s="234" t="s">
        <v>345</v>
      </c>
      <c r="C144" s="266">
        <f>+C123+C143</f>
        <v>1286940</v>
      </c>
    </row>
    <row r="145" ht="7.5" customHeight="1"/>
    <row r="146" spans="1:3" ht="15.75">
      <c r="A146" s="602" t="s">
        <v>347</v>
      </c>
      <c r="B146" s="602"/>
      <c r="C146" s="602"/>
    </row>
    <row r="147" spans="1:3" ht="15" customHeight="1" thickBot="1">
      <c r="A147" s="600" t="s">
        <v>121</v>
      </c>
      <c r="B147" s="600"/>
      <c r="C147" s="168" t="s">
        <v>165</v>
      </c>
    </row>
    <row r="148" spans="1:4" ht="13.5" customHeight="1" thickBot="1">
      <c r="A148" s="19">
        <v>1</v>
      </c>
      <c r="B148" s="25" t="s">
        <v>348</v>
      </c>
      <c r="C148" s="159">
        <f>+C60-C123</f>
        <v>89569</v>
      </c>
      <c r="D148" s="269"/>
    </row>
    <row r="149" spans="1:3" ht="27.75" customHeight="1" thickBot="1">
      <c r="A149" s="19" t="s">
        <v>15</v>
      </c>
      <c r="B149" s="25" t="s">
        <v>349</v>
      </c>
      <c r="C149" s="159">
        <f>+C83-C143</f>
        <v>-257006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40/2014.(XII.16.)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64">
    <pageSetUpPr fitToPage="1"/>
  </sheetPr>
  <dimension ref="A1:GL5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4" sqref="K24"/>
    </sheetView>
  </sheetViews>
  <sheetFormatPr defaultColWidth="9.00390625" defaultRowHeight="12.75"/>
  <cols>
    <col min="1" max="1" width="42.375" style="393" customWidth="1"/>
    <col min="2" max="3" width="9.50390625" style="394" customWidth="1"/>
    <col min="4" max="4" width="9.375" style="394" bestFit="1" customWidth="1"/>
    <col min="5" max="6" width="9.50390625" style="394" customWidth="1"/>
    <col min="7" max="7" width="9.50390625" style="395" customWidth="1"/>
    <col min="8" max="8" width="1.12109375" style="395" customWidth="1"/>
    <col min="9" max="13" width="9.50390625" style="393" customWidth="1"/>
    <col min="14" max="14" width="9.50390625" style="396" customWidth="1"/>
    <col min="15" max="16384" width="10.625" style="393" customWidth="1"/>
  </cols>
  <sheetData>
    <row r="1" spans="10:13" ht="12.75">
      <c r="J1" s="624"/>
      <c r="K1" s="624"/>
      <c r="L1" s="624"/>
      <c r="M1" s="624"/>
    </row>
    <row r="2" spans="1:14" ht="12.75">
      <c r="A2" s="397"/>
      <c r="I2" s="397"/>
      <c r="J2" s="623"/>
      <c r="K2" s="623"/>
      <c r="L2" s="623"/>
      <c r="M2" s="623"/>
      <c r="N2" s="398"/>
    </row>
    <row r="3" spans="1:14" ht="17.25" customHeight="1">
      <c r="A3" s="399" t="s">
        <v>542</v>
      </c>
      <c r="B3" s="400"/>
      <c r="C3" s="400"/>
      <c r="D3" s="400"/>
      <c r="E3" s="400"/>
      <c r="F3" s="400"/>
      <c r="G3" s="401"/>
      <c r="H3" s="401"/>
      <c r="I3" s="402"/>
      <c r="J3" s="402"/>
      <c r="K3" s="402"/>
      <c r="L3" s="402"/>
      <c r="M3" s="402"/>
      <c r="N3" s="403"/>
    </row>
    <row r="4" spans="1:14" ht="19.5">
      <c r="A4" s="404" t="s">
        <v>508</v>
      </c>
      <c r="B4" s="400"/>
      <c r="C4" s="400"/>
      <c r="D4" s="400"/>
      <c r="E4" s="400"/>
      <c r="F4" s="400"/>
      <c r="G4" s="401"/>
      <c r="H4" s="401"/>
      <c r="I4" s="402"/>
      <c r="J4" s="402"/>
      <c r="K4" s="402"/>
      <c r="L4" s="402"/>
      <c r="M4" s="402"/>
      <c r="N4" s="403"/>
    </row>
    <row r="5" spans="1:14" ht="0.75" customHeight="1" thickBot="1">
      <c r="A5" s="405"/>
      <c r="B5" s="400"/>
      <c r="C5" s="400"/>
      <c r="D5" s="400"/>
      <c r="E5" s="400"/>
      <c r="F5" s="400"/>
      <c r="G5" s="401"/>
      <c r="H5" s="401"/>
      <c r="I5" s="402"/>
      <c r="J5" s="402"/>
      <c r="K5" s="402"/>
      <c r="L5" s="402"/>
      <c r="M5" s="402"/>
      <c r="N5" s="398" t="s">
        <v>469</v>
      </c>
    </row>
    <row r="6" spans="1:14" ht="15.75">
      <c r="A6" s="406" t="s">
        <v>156</v>
      </c>
      <c r="B6" s="625" t="s">
        <v>509</v>
      </c>
      <c r="C6" s="626"/>
      <c r="D6" s="626"/>
      <c r="E6" s="626"/>
      <c r="F6" s="626"/>
      <c r="G6" s="627"/>
      <c r="H6" s="407"/>
      <c r="I6" s="625" t="s">
        <v>510</v>
      </c>
      <c r="J6" s="626"/>
      <c r="K6" s="626"/>
      <c r="L6" s="626"/>
      <c r="M6" s="626"/>
      <c r="N6" s="627"/>
    </row>
    <row r="7" spans="1:14" ht="12.75">
      <c r="A7" s="408"/>
      <c r="B7" s="409" t="s">
        <v>511</v>
      </c>
      <c r="C7" s="410" t="s">
        <v>493</v>
      </c>
      <c r="D7" s="410" t="s">
        <v>537</v>
      </c>
      <c r="E7" s="410" t="s">
        <v>512</v>
      </c>
      <c r="F7" s="410" t="s">
        <v>538</v>
      </c>
      <c r="G7" s="411" t="s">
        <v>541</v>
      </c>
      <c r="H7" s="412"/>
      <c r="I7" s="409" t="s">
        <v>511</v>
      </c>
      <c r="J7" s="410" t="s">
        <v>493</v>
      </c>
      <c r="K7" s="410" t="s">
        <v>553</v>
      </c>
      <c r="L7" s="410" t="s">
        <v>114</v>
      </c>
      <c r="M7" s="410" t="s">
        <v>540</v>
      </c>
      <c r="N7" s="411" t="s">
        <v>541</v>
      </c>
    </row>
    <row r="8" spans="1:14" ht="13.5" thickBot="1">
      <c r="A8" s="413"/>
      <c r="B8" s="414" t="s">
        <v>513</v>
      </c>
      <c r="C8" s="415" t="s">
        <v>513</v>
      </c>
      <c r="D8" s="415" t="s">
        <v>513</v>
      </c>
      <c r="E8" s="415" t="s">
        <v>514</v>
      </c>
      <c r="F8" s="415" t="s">
        <v>539</v>
      </c>
      <c r="G8" s="416" t="s">
        <v>515</v>
      </c>
      <c r="H8" s="417"/>
      <c r="I8" s="414" t="s">
        <v>516</v>
      </c>
      <c r="J8" s="415" t="s">
        <v>499</v>
      </c>
      <c r="K8" s="415" t="s">
        <v>495</v>
      </c>
      <c r="L8" s="415"/>
      <c r="M8" s="415"/>
      <c r="N8" s="416" t="s">
        <v>517</v>
      </c>
    </row>
    <row r="9" spans="1:194" ht="12.75">
      <c r="A9" s="418" t="s">
        <v>543</v>
      </c>
      <c r="B9" s="555">
        <v>16365</v>
      </c>
      <c r="C9" s="421"/>
      <c r="D9" s="420"/>
      <c r="E9" s="419"/>
      <c r="F9" s="421"/>
      <c r="G9" s="422">
        <f aca="true" t="shared" si="0" ref="G9:G18">SUM(B9:F9)</f>
        <v>16365</v>
      </c>
      <c r="H9" s="423"/>
      <c r="I9" s="424"/>
      <c r="J9" s="421">
        <v>7740</v>
      </c>
      <c r="K9" s="425"/>
      <c r="L9" s="419"/>
      <c r="M9" s="419"/>
      <c r="N9" s="422">
        <f aca="true" t="shared" si="1" ref="N9:N15">SUM(I9:M9)</f>
        <v>7740</v>
      </c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</row>
    <row r="10" spans="1:14" ht="12.75">
      <c r="A10" s="427" t="s">
        <v>544</v>
      </c>
      <c r="B10" s="433"/>
      <c r="C10" s="436"/>
      <c r="D10" s="429"/>
      <c r="E10" s="429"/>
      <c r="F10" s="429"/>
      <c r="G10" s="430">
        <f t="shared" si="0"/>
        <v>0</v>
      </c>
      <c r="H10" s="431"/>
      <c r="I10" s="433">
        <v>18374</v>
      </c>
      <c r="J10" s="436"/>
      <c r="K10" s="429"/>
      <c r="L10" s="429"/>
      <c r="M10" s="429"/>
      <c r="N10" s="430">
        <f t="shared" si="1"/>
        <v>18374</v>
      </c>
    </row>
    <row r="11" spans="1:14" ht="12.75">
      <c r="A11" s="432" t="s">
        <v>545</v>
      </c>
      <c r="B11" s="433"/>
      <c r="C11" s="436"/>
      <c r="D11" s="429"/>
      <c r="E11" s="429"/>
      <c r="F11" s="429"/>
      <c r="G11" s="430">
        <f t="shared" si="0"/>
        <v>0</v>
      </c>
      <c r="H11" s="431"/>
      <c r="I11" s="445">
        <v>1873</v>
      </c>
      <c r="J11" s="436"/>
      <c r="K11" s="429"/>
      <c r="L11" s="429"/>
      <c r="M11" s="429"/>
      <c r="N11" s="430">
        <f t="shared" si="1"/>
        <v>1873</v>
      </c>
    </row>
    <row r="12" spans="1:14" ht="12.75">
      <c r="A12" s="432" t="s">
        <v>546</v>
      </c>
      <c r="B12" s="433">
        <v>48384</v>
      </c>
      <c r="C12" s="436">
        <v>176421</v>
      </c>
      <c r="D12" s="436"/>
      <c r="E12" s="435"/>
      <c r="F12" s="435"/>
      <c r="G12" s="430">
        <f t="shared" si="0"/>
        <v>224805</v>
      </c>
      <c r="H12" s="486" t="e">
        <f>SUM(#REF!)</f>
        <v>#REF!</v>
      </c>
      <c r="I12" s="445">
        <v>56757</v>
      </c>
      <c r="J12" s="436">
        <v>178574</v>
      </c>
      <c r="K12" s="436"/>
      <c r="L12" s="435"/>
      <c r="M12" s="435"/>
      <c r="N12" s="430">
        <f t="shared" si="1"/>
        <v>235331</v>
      </c>
    </row>
    <row r="13" spans="1:14" ht="12.75">
      <c r="A13" s="437" t="s">
        <v>565</v>
      </c>
      <c r="B13" s="454"/>
      <c r="C13" s="446"/>
      <c r="D13" s="436"/>
      <c r="E13" s="438"/>
      <c r="F13" s="439"/>
      <c r="G13" s="440">
        <f t="shared" si="0"/>
        <v>0</v>
      </c>
      <c r="H13" s="431"/>
      <c r="I13" s="433">
        <v>1045</v>
      </c>
      <c r="J13" s="436"/>
      <c r="K13" s="446"/>
      <c r="L13" s="438"/>
      <c r="M13" s="441"/>
      <c r="N13" s="440">
        <f t="shared" si="1"/>
        <v>1045</v>
      </c>
    </row>
    <row r="14" spans="1:14" ht="12.75">
      <c r="A14" s="427" t="s">
        <v>518</v>
      </c>
      <c r="B14" s="433"/>
      <c r="C14" s="436"/>
      <c r="D14" s="436"/>
      <c r="E14" s="429"/>
      <c r="F14" s="442"/>
      <c r="G14" s="430">
        <f t="shared" si="0"/>
        <v>0</v>
      </c>
      <c r="H14" s="431"/>
      <c r="I14" s="445">
        <v>21962</v>
      </c>
      <c r="J14" s="503">
        <v>5148</v>
      </c>
      <c r="K14" s="436"/>
      <c r="L14" s="429"/>
      <c r="M14" s="429"/>
      <c r="N14" s="430">
        <f t="shared" si="1"/>
        <v>27110</v>
      </c>
    </row>
    <row r="15" spans="1:14" ht="12.75">
      <c r="A15" s="427" t="s">
        <v>519</v>
      </c>
      <c r="B15" s="433">
        <v>4680</v>
      </c>
      <c r="C15" s="436"/>
      <c r="D15" s="436"/>
      <c r="E15" s="429"/>
      <c r="F15" s="429"/>
      <c r="G15" s="430">
        <f t="shared" si="0"/>
        <v>4680</v>
      </c>
      <c r="H15" s="431"/>
      <c r="I15" s="445">
        <v>2221</v>
      </c>
      <c r="J15" s="436"/>
      <c r="K15" s="436"/>
      <c r="L15" s="429"/>
      <c r="M15" s="429"/>
      <c r="N15" s="430">
        <f t="shared" si="1"/>
        <v>2221</v>
      </c>
    </row>
    <row r="16" spans="1:14" ht="12.75">
      <c r="A16" s="427" t="s">
        <v>520</v>
      </c>
      <c r="B16" s="445">
        <v>13887</v>
      </c>
      <c r="C16" s="436"/>
      <c r="D16" s="436"/>
      <c r="E16" s="429"/>
      <c r="F16" s="429"/>
      <c r="G16" s="430">
        <f t="shared" si="0"/>
        <v>13887</v>
      </c>
      <c r="H16" s="431"/>
      <c r="I16" s="433">
        <v>9194</v>
      </c>
      <c r="J16" s="436"/>
      <c r="K16" s="429"/>
      <c r="L16" s="429"/>
      <c r="M16" s="429"/>
      <c r="N16" s="430">
        <f aca="true" t="shared" si="2" ref="N16:N45">SUM(I16:M16)</f>
        <v>9194</v>
      </c>
    </row>
    <row r="17" spans="1:14" ht="12.75">
      <c r="A17" s="427" t="s">
        <v>521</v>
      </c>
      <c r="B17" s="454"/>
      <c r="C17" s="446"/>
      <c r="D17" s="446"/>
      <c r="E17" s="438"/>
      <c r="F17" s="438"/>
      <c r="G17" s="440">
        <f t="shared" si="0"/>
        <v>0</v>
      </c>
      <c r="H17" s="443"/>
      <c r="I17" s="433">
        <v>14754</v>
      </c>
      <c r="J17" s="446"/>
      <c r="K17" s="438"/>
      <c r="L17" s="438"/>
      <c r="M17" s="438"/>
      <c r="N17" s="440">
        <f t="shared" si="2"/>
        <v>14754</v>
      </c>
    </row>
    <row r="18" spans="1:14" ht="12.75">
      <c r="A18" s="444" t="s">
        <v>522</v>
      </c>
      <c r="B18" s="454"/>
      <c r="C18" s="446"/>
      <c r="D18" s="446"/>
      <c r="E18" s="438"/>
      <c r="F18" s="438"/>
      <c r="G18" s="440">
        <f t="shared" si="0"/>
        <v>0</v>
      </c>
      <c r="H18" s="443"/>
      <c r="I18" s="433">
        <v>300</v>
      </c>
      <c r="J18" s="446"/>
      <c r="K18" s="438"/>
      <c r="L18" s="438"/>
      <c r="M18" s="438"/>
      <c r="N18" s="440">
        <f t="shared" si="2"/>
        <v>300</v>
      </c>
    </row>
    <row r="19" spans="1:14" ht="12.75">
      <c r="A19" s="447" t="s">
        <v>523</v>
      </c>
      <c r="B19" s="433">
        <f>SUM(B20:B22)</f>
        <v>0</v>
      </c>
      <c r="C19" s="436">
        <f>SUM(C20:C22)</f>
        <v>0</v>
      </c>
      <c r="D19" s="436">
        <f>SUM(D20:D22)</f>
        <v>331983</v>
      </c>
      <c r="E19" s="448"/>
      <c r="F19" s="435"/>
      <c r="G19" s="440">
        <f>SUM(G20:G22)</f>
        <v>331983</v>
      </c>
      <c r="H19" s="443"/>
      <c r="I19" s="454"/>
      <c r="J19" s="446"/>
      <c r="K19" s="438">
        <f>SUM(K20:K22)</f>
        <v>0</v>
      </c>
      <c r="L19" s="438"/>
      <c r="M19" s="438"/>
      <c r="N19" s="440">
        <f t="shared" si="2"/>
        <v>0</v>
      </c>
    </row>
    <row r="20" spans="1:14" ht="12.75">
      <c r="A20" s="449" t="s">
        <v>548</v>
      </c>
      <c r="B20" s="433"/>
      <c r="C20" s="446"/>
      <c r="D20" s="599">
        <v>296376</v>
      </c>
      <c r="E20" s="446"/>
      <c r="F20" s="438"/>
      <c r="G20" s="450">
        <f aca="true" t="shared" si="3" ref="G20:G26">SUM(B20:F20)</f>
        <v>296376</v>
      </c>
      <c r="H20" s="443"/>
      <c r="I20" s="454"/>
      <c r="J20" s="446"/>
      <c r="K20" s="438"/>
      <c r="L20" s="438"/>
      <c r="M20" s="438"/>
      <c r="N20" s="450">
        <f t="shared" si="2"/>
        <v>0</v>
      </c>
    </row>
    <row r="21" spans="1:14" ht="12.75">
      <c r="A21" s="449" t="s">
        <v>524</v>
      </c>
      <c r="B21" s="433"/>
      <c r="C21" s="446"/>
      <c r="D21" s="446">
        <v>25507</v>
      </c>
      <c r="E21" s="446"/>
      <c r="F21" s="438"/>
      <c r="G21" s="450">
        <f t="shared" si="3"/>
        <v>25507</v>
      </c>
      <c r="H21" s="443"/>
      <c r="I21" s="454"/>
      <c r="J21" s="446"/>
      <c r="K21" s="438"/>
      <c r="L21" s="438"/>
      <c r="M21" s="438"/>
      <c r="N21" s="450">
        <f t="shared" si="2"/>
        <v>0</v>
      </c>
    </row>
    <row r="22" spans="1:14" ht="12.75">
      <c r="A22" s="449" t="s">
        <v>547</v>
      </c>
      <c r="B22" s="433"/>
      <c r="C22" s="446"/>
      <c r="D22" s="599">
        <v>10100</v>
      </c>
      <c r="E22" s="446"/>
      <c r="F22" s="438"/>
      <c r="G22" s="450">
        <f t="shared" si="3"/>
        <v>10100</v>
      </c>
      <c r="H22" s="443"/>
      <c r="I22" s="454"/>
      <c r="J22" s="446"/>
      <c r="K22" s="438"/>
      <c r="L22" s="438"/>
      <c r="M22" s="438"/>
      <c r="N22" s="450">
        <f t="shared" si="2"/>
        <v>0</v>
      </c>
    </row>
    <row r="23" spans="1:14" ht="12.75">
      <c r="A23" s="451" t="s">
        <v>566</v>
      </c>
      <c r="B23" s="454"/>
      <c r="C23" s="446"/>
      <c r="D23" s="446"/>
      <c r="E23" s="446"/>
      <c r="F23" s="438"/>
      <c r="G23" s="450">
        <f t="shared" si="3"/>
        <v>0</v>
      </c>
      <c r="H23" s="443"/>
      <c r="I23" s="433"/>
      <c r="J23" s="436">
        <v>572</v>
      </c>
      <c r="K23" s="446"/>
      <c r="L23" s="446"/>
      <c r="M23" s="446"/>
      <c r="N23" s="450">
        <f t="shared" si="2"/>
        <v>572</v>
      </c>
    </row>
    <row r="24" spans="1:14" ht="12.75">
      <c r="A24" s="427" t="s">
        <v>574</v>
      </c>
      <c r="B24" s="454"/>
      <c r="C24" s="446"/>
      <c r="D24" s="446"/>
      <c r="E24" s="438"/>
      <c r="F24" s="438"/>
      <c r="G24" s="440">
        <f t="shared" si="3"/>
        <v>0</v>
      </c>
      <c r="H24" s="443"/>
      <c r="I24" s="433">
        <v>835</v>
      </c>
      <c r="J24" s="446"/>
      <c r="K24" s="446"/>
      <c r="L24" s="446"/>
      <c r="M24" s="446"/>
      <c r="N24" s="440">
        <f t="shared" si="2"/>
        <v>835</v>
      </c>
    </row>
    <row r="25" spans="1:14" ht="12.75">
      <c r="A25" s="427" t="s">
        <v>525</v>
      </c>
      <c r="B25" s="454"/>
      <c r="C25" s="446"/>
      <c r="D25" s="446"/>
      <c r="E25" s="438"/>
      <c r="F25" s="438"/>
      <c r="G25" s="440">
        <f t="shared" si="3"/>
        <v>0</v>
      </c>
      <c r="H25" s="443"/>
      <c r="I25" s="445">
        <v>33657</v>
      </c>
      <c r="J25" s="446"/>
      <c r="K25" s="446"/>
      <c r="L25" s="446"/>
      <c r="M25" s="446"/>
      <c r="N25" s="440">
        <f t="shared" si="2"/>
        <v>33657</v>
      </c>
    </row>
    <row r="26" spans="1:14" ht="13.5" customHeight="1">
      <c r="A26" s="456" t="s">
        <v>526</v>
      </c>
      <c r="B26" s="457">
        <v>35082</v>
      </c>
      <c r="C26" s="458">
        <v>1469</v>
      </c>
      <c r="D26" s="484"/>
      <c r="E26" s="483"/>
      <c r="F26" s="556">
        <v>228784</v>
      </c>
      <c r="G26" s="460">
        <f t="shared" si="3"/>
        <v>265335</v>
      </c>
      <c r="H26" s="443"/>
      <c r="I26" s="504">
        <v>73788</v>
      </c>
      <c r="J26" s="458">
        <v>8625</v>
      </c>
      <c r="K26" s="458"/>
      <c r="L26" s="484"/>
      <c r="M26" s="484"/>
      <c r="N26" s="460">
        <f t="shared" si="2"/>
        <v>82413</v>
      </c>
    </row>
    <row r="27" spans="1:14" ht="12.75">
      <c r="A27" s="447" t="s">
        <v>549</v>
      </c>
      <c r="B27" s="433">
        <f>SUM(B28:B29)</f>
        <v>1208477</v>
      </c>
      <c r="C27" s="435">
        <f>SUM(C28:C29)</f>
        <v>258707</v>
      </c>
      <c r="D27" s="435">
        <f>SUM(D28:D29)</f>
        <v>0</v>
      </c>
      <c r="E27" s="435"/>
      <c r="F27" s="435"/>
      <c r="G27" s="440">
        <f>SUM(G28:G29)</f>
        <v>1467184</v>
      </c>
      <c r="H27" s="485"/>
      <c r="I27" s="454">
        <f>SUM(I28:I29)</f>
        <v>33412</v>
      </c>
      <c r="J27" s="454">
        <f>SUM(J28:J29)</f>
        <v>0</v>
      </c>
      <c r="K27" s="454">
        <f>SUM(K28:K29)</f>
        <v>0</v>
      </c>
      <c r="L27" s="454">
        <f>SUM(L28:L29)</f>
        <v>0</v>
      </c>
      <c r="M27" s="454">
        <f>SUM(M28:M29)</f>
        <v>0</v>
      </c>
      <c r="N27" s="440">
        <f t="shared" si="2"/>
        <v>33412</v>
      </c>
    </row>
    <row r="28" spans="1:14" ht="12.75">
      <c r="A28" s="449" t="s">
        <v>550</v>
      </c>
      <c r="B28" s="433">
        <v>845057</v>
      </c>
      <c r="C28" s="436">
        <v>258707</v>
      </c>
      <c r="D28" s="446"/>
      <c r="E28" s="446"/>
      <c r="F28" s="446"/>
      <c r="G28" s="450">
        <f aca="true" t="shared" si="4" ref="G28:G47">SUM(B28:F28)</f>
        <v>1103764</v>
      </c>
      <c r="H28" s="443"/>
      <c r="I28" s="433">
        <v>11126</v>
      </c>
      <c r="J28" s="446"/>
      <c r="K28" s="446"/>
      <c r="L28" s="446"/>
      <c r="M28" s="446"/>
      <c r="N28" s="455">
        <f t="shared" si="2"/>
        <v>11126</v>
      </c>
    </row>
    <row r="29" spans="1:14" ht="12.75">
      <c r="A29" s="449" t="s">
        <v>551</v>
      </c>
      <c r="B29" s="445">
        <v>363420</v>
      </c>
      <c r="C29" s="446"/>
      <c r="D29" s="436"/>
      <c r="E29" s="446"/>
      <c r="F29" s="446"/>
      <c r="G29" s="450">
        <f t="shared" si="4"/>
        <v>363420</v>
      </c>
      <c r="H29" s="443"/>
      <c r="I29" s="445">
        <v>22286</v>
      </c>
      <c r="J29" s="446"/>
      <c r="K29" s="446"/>
      <c r="L29" s="446"/>
      <c r="M29" s="446"/>
      <c r="N29" s="455">
        <f t="shared" si="2"/>
        <v>22286</v>
      </c>
    </row>
    <row r="30" spans="1:14" ht="12.75">
      <c r="A30" s="427" t="s">
        <v>527</v>
      </c>
      <c r="B30" s="433"/>
      <c r="C30" s="436"/>
      <c r="D30" s="436"/>
      <c r="E30" s="436">
        <v>83746</v>
      </c>
      <c r="F30" s="436"/>
      <c r="G30" s="430">
        <f t="shared" si="4"/>
        <v>83746</v>
      </c>
      <c r="H30" s="431"/>
      <c r="I30" s="433">
        <v>6231</v>
      </c>
      <c r="J30" s="436"/>
      <c r="K30" s="436"/>
      <c r="L30" s="436">
        <v>355421</v>
      </c>
      <c r="M30" s="503">
        <v>61141</v>
      </c>
      <c r="N30" s="440">
        <f t="shared" si="2"/>
        <v>422793</v>
      </c>
    </row>
    <row r="31" spans="1:14" ht="12.75">
      <c r="A31" s="427" t="s">
        <v>552</v>
      </c>
      <c r="B31" s="454"/>
      <c r="C31" s="446"/>
      <c r="D31" s="446"/>
      <c r="E31" s="446"/>
      <c r="F31" s="446"/>
      <c r="G31" s="440">
        <f t="shared" si="4"/>
        <v>0</v>
      </c>
      <c r="H31" s="443"/>
      <c r="I31" s="433"/>
      <c r="J31" s="436"/>
      <c r="K31" s="503">
        <v>1309010</v>
      </c>
      <c r="L31" s="436"/>
      <c r="M31" s="436"/>
      <c r="N31" s="440">
        <f t="shared" si="2"/>
        <v>1309010</v>
      </c>
    </row>
    <row r="32" spans="1:14" ht="12.75">
      <c r="A32" s="427" t="s">
        <v>528</v>
      </c>
      <c r="B32" s="433">
        <v>554</v>
      </c>
      <c r="C32" s="436"/>
      <c r="D32" s="436"/>
      <c r="E32" s="436"/>
      <c r="F32" s="436"/>
      <c r="G32" s="440">
        <f t="shared" si="4"/>
        <v>554</v>
      </c>
      <c r="H32" s="443"/>
      <c r="I32" s="433">
        <v>1094</v>
      </c>
      <c r="J32" s="436"/>
      <c r="K32" s="436"/>
      <c r="L32" s="436"/>
      <c r="M32" s="436"/>
      <c r="N32" s="440">
        <f t="shared" si="2"/>
        <v>1094</v>
      </c>
    </row>
    <row r="33" spans="1:14" ht="12.75">
      <c r="A33" s="456" t="s">
        <v>529</v>
      </c>
      <c r="B33" s="457"/>
      <c r="C33" s="458"/>
      <c r="D33" s="458"/>
      <c r="E33" s="458"/>
      <c r="F33" s="458"/>
      <c r="G33" s="440">
        <f t="shared" si="4"/>
        <v>0</v>
      </c>
      <c r="H33" s="443"/>
      <c r="I33" s="457">
        <v>381</v>
      </c>
      <c r="J33" s="458"/>
      <c r="K33" s="458"/>
      <c r="L33" s="458"/>
      <c r="M33" s="458"/>
      <c r="N33" s="440">
        <f t="shared" si="2"/>
        <v>381</v>
      </c>
    </row>
    <row r="34" spans="1:14" ht="12.75">
      <c r="A34" s="456" t="s">
        <v>554</v>
      </c>
      <c r="B34" s="457"/>
      <c r="C34" s="458"/>
      <c r="D34" s="458"/>
      <c r="E34" s="458"/>
      <c r="F34" s="458"/>
      <c r="G34" s="440">
        <f t="shared" si="4"/>
        <v>0</v>
      </c>
      <c r="H34" s="443"/>
      <c r="I34" s="457">
        <v>119616</v>
      </c>
      <c r="J34" s="458"/>
      <c r="K34" s="458"/>
      <c r="L34" s="458"/>
      <c r="M34" s="458"/>
      <c r="N34" s="430">
        <f t="shared" si="2"/>
        <v>119616</v>
      </c>
    </row>
    <row r="35" spans="1:14" ht="12.75">
      <c r="A35" s="456" t="s">
        <v>555</v>
      </c>
      <c r="B35" s="457"/>
      <c r="C35" s="458"/>
      <c r="D35" s="458"/>
      <c r="E35" s="458"/>
      <c r="F35" s="458"/>
      <c r="G35" s="440">
        <f t="shared" si="4"/>
        <v>0</v>
      </c>
      <c r="H35" s="443"/>
      <c r="I35" s="504">
        <v>5615</v>
      </c>
      <c r="J35" s="458"/>
      <c r="K35" s="458"/>
      <c r="L35" s="458"/>
      <c r="M35" s="458"/>
      <c r="N35" s="430">
        <f t="shared" si="2"/>
        <v>5615</v>
      </c>
    </row>
    <row r="36" spans="1:14" ht="12.75">
      <c r="A36" s="456" t="s">
        <v>556</v>
      </c>
      <c r="B36" s="457">
        <v>837</v>
      </c>
      <c r="C36" s="458"/>
      <c r="D36" s="458"/>
      <c r="E36" s="458"/>
      <c r="F36" s="458"/>
      <c r="G36" s="440">
        <f t="shared" si="4"/>
        <v>837</v>
      </c>
      <c r="H36" s="443"/>
      <c r="I36" s="457">
        <v>13262</v>
      </c>
      <c r="J36" s="458"/>
      <c r="K36" s="458"/>
      <c r="L36" s="458"/>
      <c r="M36" s="458"/>
      <c r="N36" s="430">
        <f t="shared" si="2"/>
        <v>13262</v>
      </c>
    </row>
    <row r="37" spans="1:14" ht="12.75">
      <c r="A37" s="456" t="s">
        <v>557</v>
      </c>
      <c r="B37" s="457"/>
      <c r="C37" s="458"/>
      <c r="D37" s="458"/>
      <c r="E37" s="458"/>
      <c r="F37" s="458"/>
      <c r="G37" s="440">
        <f t="shared" si="4"/>
        <v>0</v>
      </c>
      <c r="H37" s="443"/>
      <c r="I37" s="457">
        <v>3500</v>
      </c>
      <c r="J37" s="458"/>
      <c r="K37" s="458"/>
      <c r="L37" s="458"/>
      <c r="M37" s="458"/>
      <c r="N37" s="430">
        <f t="shared" si="2"/>
        <v>3500</v>
      </c>
    </row>
    <row r="38" spans="1:14" ht="12.75">
      <c r="A38" s="456" t="s">
        <v>530</v>
      </c>
      <c r="B38" s="457">
        <v>267</v>
      </c>
      <c r="C38" s="458"/>
      <c r="D38" s="458"/>
      <c r="E38" s="458"/>
      <c r="F38" s="458"/>
      <c r="G38" s="440">
        <f t="shared" si="4"/>
        <v>267</v>
      </c>
      <c r="H38" s="443"/>
      <c r="I38" s="457">
        <v>5000</v>
      </c>
      <c r="J38" s="458"/>
      <c r="K38" s="458"/>
      <c r="L38" s="458"/>
      <c r="M38" s="458"/>
      <c r="N38" s="430">
        <f t="shared" si="2"/>
        <v>5000</v>
      </c>
    </row>
    <row r="39" spans="1:14" ht="12.75">
      <c r="A39" s="456" t="s">
        <v>531</v>
      </c>
      <c r="B39" s="457"/>
      <c r="C39" s="458"/>
      <c r="D39" s="458"/>
      <c r="E39" s="458"/>
      <c r="F39" s="458"/>
      <c r="G39" s="440">
        <f t="shared" si="4"/>
        <v>0</v>
      </c>
      <c r="H39" s="443"/>
      <c r="I39" s="457">
        <v>3000</v>
      </c>
      <c r="J39" s="458"/>
      <c r="K39" s="458"/>
      <c r="L39" s="458"/>
      <c r="M39" s="458"/>
      <c r="N39" s="430">
        <f t="shared" si="2"/>
        <v>3000</v>
      </c>
    </row>
    <row r="40" spans="1:14" ht="12.75">
      <c r="A40" s="456" t="s">
        <v>532</v>
      </c>
      <c r="B40" s="457">
        <v>4047</v>
      </c>
      <c r="C40" s="458"/>
      <c r="D40" s="458"/>
      <c r="E40" s="458"/>
      <c r="F40" s="458"/>
      <c r="G40" s="440">
        <f t="shared" si="4"/>
        <v>4047</v>
      </c>
      <c r="H40" s="443"/>
      <c r="I40" s="457">
        <v>2000</v>
      </c>
      <c r="J40" s="458"/>
      <c r="K40" s="458"/>
      <c r="L40" s="458"/>
      <c r="M40" s="458"/>
      <c r="N40" s="430">
        <f t="shared" si="2"/>
        <v>2000</v>
      </c>
    </row>
    <row r="41" spans="1:14" ht="12.75">
      <c r="A41" s="529" t="s">
        <v>533</v>
      </c>
      <c r="B41" s="457"/>
      <c r="C41" s="458"/>
      <c r="D41" s="458"/>
      <c r="E41" s="458"/>
      <c r="F41" s="458"/>
      <c r="G41" s="440">
        <f t="shared" si="4"/>
        <v>0</v>
      </c>
      <c r="H41" s="443"/>
      <c r="I41" s="457">
        <v>32108</v>
      </c>
      <c r="J41" s="458"/>
      <c r="K41" s="515"/>
      <c r="L41" s="458"/>
      <c r="M41" s="458"/>
      <c r="N41" s="430">
        <f t="shared" si="2"/>
        <v>32108</v>
      </c>
    </row>
    <row r="42" spans="1:14" ht="12.75">
      <c r="A42" s="459" t="s">
        <v>534</v>
      </c>
      <c r="B42" s="457">
        <v>7065</v>
      </c>
      <c r="C42" s="458">
        <v>25258</v>
      </c>
      <c r="D42" s="458"/>
      <c r="E42" s="458"/>
      <c r="F42" s="458"/>
      <c r="G42" s="440">
        <f t="shared" si="4"/>
        <v>32323</v>
      </c>
      <c r="H42" s="443"/>
      <c r="I42" s="504">
        <v>5393</v>
      </c>
      <c r="J42" s="557">
        <v>31551</v>
      </c>
      <c r="K42" s="458"/>
      <c r="L42" s="458"/>
      <c r="M42" s="458"/>
      <c r="N42" s="430">
        <f t="shared" si="2"/>
        <v>36944</v>
      </c>
    </row>
    <row r="43" spans="1:14" ht="12.75">
      <c r="A43" s="529" t="s">
        <v>0</v>
      </c>
      <c r="B43" s="457">
        <v>77680</v>
      </c>
      <c r="C43" s="458"/>
      <c r="D43" s="458"/>
      <c r="E43" s="458"/>
      <c r="F43" s="458"/>
      <c r="G43" s="440">
        <f t="shared" si="4"/>
        <v>77680</v>
      </c>
      <c r="H43" s="443"/>
      <c r="I43" s="457">
        <v>77629</v>
      </c>
      <c r="J43" s="458"/>
      <c r="K43" s="458"/>
      <c r="L43" s="458"/>
      <c r="M43" s="458"/>
      <c r="N43" s="430">
        <f t="shared" si="2"/>
        <v>77629</v>
      </c>
    </row>
    <row r="44" spans="1:14" ht="12.75">
      <c r="A44" s="459" t="s">
        <v>569</v>
      </c>
      <c r="B44" s="457">
        <v>99141</v>
      </c>
      <c r="C44" s="458">
        <v>8677</v>
      </c>
      <c r="D44" s="458"/>
      <c r="E44" s="458"/>
      <c r="F44" s="458"/>
      <c r="G44" s="440">
        <f t="shared" si="4"/>
        <v>107818</v>
      </c>
      <c r="H44" s="443"/>
      <c r="I44" s="504">
        <v>101581</v>
      </c>
      <c r="J44" s="557">
        <v>5877</v>
      </c>
      <c r="K44" s="458"/>
      <c r="L44" s="458"/>
      <c r="M44" s="458"/>
      <c r="N44" s="430">
        <f t="shared" si="2"/>
        <v>107458</v>
      </c>
    </row>
    <row r="45" spans="1:14" ht="12.75">
      <c r="A45" s="529" t="s">
        <v>570</v>
      </c>
      <c r="B45" s="457">
        <v>18476</v>
      </c>
      <c r="C45" s="458"/>
      <c r="D45" s="458"/>
      <c r="E45" s="458"/>
      <c r="F45" s="458"/>
      <c r="G45" s="440">
        <f t="shared" si="4"/>
        <v>18476</v>
      </c>
      <c r="H45" s="443"/>
      <c r="I45" s="457">
        <v>18476</v>
      </c>
      <c r="J45" s="458"/>
      <c r="K45" s="458"/>
      <c r="L45" s="458"/>
      <c r="M45" s="458"/>
      <c r="N45" s="430">
        <f t="shared" si="2"/>
        <v>18476</v>
      </c>
    </row>
    <row r="46" spans="1:14" ht="12.75">
      <c r="A46" s="456" t="s">
        <v>1</v>
      </c>
      <c r="B46" s="457">
        <v>200</v>
      </c>
      <c r="C46" s="458"/>
      <c r="D46" s="458"/>
      <c r="E46" s="458"/>
      <c r="F46" s="458"/>
      <c r="G46" s="460">
        <f t="shared" si="4"/>
        <v>200</v>
      </c>
      <c r="H46" s="443"/>
      <c r="I46" s="457"/>
      <c r="J46" s="458"/>
      <c r="K46" s="458"/>
      <c r="L46" s="458"/>
      <c r="M46" s="458"/>
      <c r="N46" s="461"/>
    </row>
    <row r="47" spans="1:14" ht="13.5" thickBot="1">
      <c r="A47" s="456" t="s">
        <v>535</v>
      </c>
      <c r="B47" s="457">
        <v>67445</v>
      </c>
      <c r="C47" s="458"/>
      <c r="D47" s="458"/>
      <c r="E47" s="458"/>
      <c r="F47" s="458"/>
      <c r="G47" s="460">
        <f t="shared" si="4"/>
        <v>67445</v>
      </c>
      <c r="H47" s="443"/>
      <c r="I47" s="457">
        <v>85839</v>
      </c>
      <c r="J47" s="458">
        <v>5076</v>
      </c>
      <c r="K47" s="458"/>
      <c r="L47" s="458"/>
      <c r="M47" s="458"/>
      <c r="N47" s="461">
        <f>SUM(I47:M47)</f>
        <v>90915</v>
      </c>
    </row>
    <row r="48" spans="1:14" ht="12.75">
      <c r="A48" s="462" t="s">
        <v>46</v>
      </c>
      <c r="B48" s="463">
        <f>SUM(B9:B12,B13:B19,B24:B27,B30:B47,B23)</f>
        <v>1602587</v>
      </c>
      <c r="C48" s="463">
        <f>SUM(C9:C12,C13:C19,C24:C27,C30:C47,C23)</f>
        <v>470532</v>
      </c>
      <c r="D48" s="463">
        <f>SUM(D9:D12,D13:D19,D24:D27,D30:D47,D23)</f>
        <v>331983</v>
      </c>
      <c r="E48" s="463">
        <f>SUM(E9:E12,E13:E19,E24:E27,E30:E47,E23)</f>
        <v>83746</v>
      </c>
      <c r="F48" s="463">
        <f>SUM(F9:F12,F13:F19,F24:F27,F30:F47,F23)</f>
        <v>228784</v>
      </c>
      <c r="G48" s="463">
        <f>SUM(G9:G12,G13:G19,G24:G27,G30:G36,G37:G47,G23)</f>
        <v>2717632</v>
      </c>
      <c r="H48" s="463" t="e">
        <f>SUM(H9:H12,H14:H19,H24:H27,H30:H36,H37:H47)</f>
        <v>#REF!</v>
      </c>
      <c r="I48" s="463">
        <f aca="true" t="shared" si="5" ref="I48:N48">SUM(I9:I12,I13:I19,I24:I27,I30:I47,I23)</f>
        <v>748897</v>
      </c>
      <c r="J48" s="463">
        <f t="shared" si="5"/>
        <v>243163</v>
      </c>
      <c r="K48" s="463">
        <f t="shared" si="5"/>
        <v>1309010</v>
      </c>
      <c r="L48" s="463">
        <f t="shared" si="5"/>
        <v>355421</v>
      </c>
      <c r="M48" s="463">
        <f t="shared" si="5"/>
        <v>61141</v>
      </c>
      <c r="N48" s="464">
        <f t="shared" si="5"/>
        <v>2717632</v>
      </c>
    </row>
    <row r="49" spans="1:14" ht="12.75">
      <c r="A49" s="465" t="s">
        <v>536</v>
      </c>
      <c r="B49" s="428"/>
      <c r="C49" s="429"/>
      <c r="D49" s="429"/>
      <c r="E49" s="429"/>
      <c r="F49" s="429"/>
      <c r="G49" s="430"/>
      <c r="H49" s="466"/>
      <c r="I49" s="434"/>
      <c r="J49" s="436"/>
      <c r="K49" s="503">
        <v>1309010</v>
      </c>
      <c r="L49" s="429"/>
      <c r="M49" s="429"/>
      <c r="N49" s="467">
        <f>SUM(I49:M49)</f>
        <v>1309010</v>
      </c>
    </row>
    <row r="50" spans="1:14" ht="13.5" thickBot="1">
      <c r="A50" s="468" t="s">
        <v>62</v>
      </c>
      <c r="B50" s="469">
        <f aca="true" t="shared" si="6" ref="B50:N50">B48-B49</f>
        <v>1602587</v>
      </c>
      <c r="C50" s="470">
        <f t="shared" si="6"/>
        <v>470532</v>
      </c>
      <c r="D50" s="470">
        <f t="shared" si="6"/>
        <v>331983</v>
      </c>
      <c r="E50" s="470">
        <f t="shared" si="6"/>
        <v>83746</v>
      </c>
      <c r="F50" s="470">
        <f t="shared" si="6"/>
        <v>228784</v>
      </c>
      <c r="G50" s="470">
        <f t="shared" si="6"/>
        <v>2717632</v>
      </c>
      <c r="H50" s="471" t="e">
        <f t="shared" si="6"/>
        <v>#REF!</v>
      </c>
      <c r="I50" s="469">
        <f t="shared" si="6"/>
        <v>748897</v>
      </c>
      <c r="J50" s="470">
        <f t="shared" si="6"/>
        <v>243163</v>
      </c>
      <c r="K50" s="470">
        <f t="shared" si="6"/>
        <v>0</v>
      </c>
      <c r="L50" s="470">
        <f t="shared" si="6"/>
        <v>355421</v>
      </c>
      <c r="M50" s="470">
        <f t="shared" si="6"/>
        <v>61141</v>
      </c>
      <c r="N50" s="472">
        <f t="shared" si="6"/>
        <v>1408622</v>
      </c>
    </row>
    <row r="51" spans="1:14" ht="12.75">
      <c r="A51" s="473"/>
      <c r="B51" s="474"/>
      <c r="C51" s="474"/>
      <c r="D51" s="474"/>
      <c r="E51" s="474"/>
      <c r="F51" s="474"/>
      <c r="G51" s="453"/>
      <c r="H51" s="453"/>
      <c r="I51" s="475"/>
      <c r="J51" s="474"/>
      <c r="K51" s="476"/>
      <c r="L51" s="475"/>
      <c r="M51" s="475"/>
      <c r="N51" s="452"/>
    </row>
    <row r="52" spans="1:14" ht="12.75">
      <c r="A52" s="473"/>
      <c r="B52" s="474"/>
      <c r="C52" s="474"/>
      <c r="D52" s="474"/>
      <c r="E52" s="474"/>
      <c r="F52" s="474"/>
      <c r="G52" s="453"/>
      <c r="H52" s="453"/>
      <c r="I52" s="474"/>
      <c r="J52" s="474"/>
      <c r="K52" s="476"/>
      <c r="L52" s="475"/>
      <c r="M52" s="475"/>
      <c r="N52" s="452"/>
    </row>
    <row r="53" spans="1:14" ht="12.75">
      <c r="A53" s="473"/>
      <c r="B53" s="474"/>
      <c r="C53" s="474"/>
      <c r="D53" s="474"/>
      <c r="E53" s="474"/>
      <c r="F53" s="474"/>
      <c r="G53" s="453"/>
      <c r="H53" s="453"/>
      <c r="I53" s="477"/>
      <c r="J53" s="474"/>
      <c r="K53" s="452"/>
      <c r="L53" s="474"/>
      <c r="M53" s="474"/>
      <c r="N53" s="452"/>
    </row>
    <row r="54" spans="1:14" ht="12.75">
      <c r="A54" s="473"/>
      <c r="B54" s="474"/>
      <c r="C54" s="474"/>
      <c r="D54" s="474"/>
      <c r="E54" s="474"/>
      <c r="F54" s="474"/>
      <c r="G54" s="453"/>
      <c r="H54" s="453"/>
      <c r="I54" s="474"/>
      <c r="J54" s="474"/>
      <c r="K54" s="452"/>
      <c r="L54" s="474"/>
      <c r="M54" s="474"/>
      <c r="N54" s="452"/>
    </row>
    <row r="55" spans="1:14" ht="12.75">
      <c r="A55" s="473"/>
      <c r="B55" s="474"/>
      <c r="C55" s="474"/>
      <c r="D55" s="474"/>
      <c r="E55" s="474"/>
      <c r="F55" s="474"/>
      <c r="G55" s="453"/>
      <c r="H55" s="453"/>
      <c r="I55" s="474"/>
      <c r="J55" s="474"/>
      <c r="K55" s="452"/>
      <c r="L55" s="474"/>
      <c r="M55" s="474"/>
      <c r="N55" s="452"/>
    </row>
    <row r="56" spans="1:14" ht="12.75">
      <c r="A56" s="473"/>
      <c r="B56" s="474"/>
      <c r="C56" s="474"/>
      <c r="D56" s="474"/>
      <c r="E56" s="474"/>
      <c r="F56" s="474"/>
      <c r="G56" s="453"/>
      <c r="H56" s="453"/>
      <c r="I56" s="474"/>
      <c r="J56" s="474"/>
      <c r="K56" s="452"/>
      <c r="L56" s="474"/>
      <c r="M56" s="474"/>
      <c r="N56" s="452"/>
    </row>
    <row r="57" spans="1:14" ht="12.75">
      <c r="A57" s="473"/>
      <c r="B57" s="474"/>
      <c r="C57" s="474"/>
      <c r="D57" s="474"/>
      <c r="E57" s="474"/>
      <c r="F57" s="474"/>
      <c r="G57" s="453"/>
      <c r="H57" s="453"/>
      <c r="I57" s="474"/>
      <c r="J57" s="474"/>
      <c r="K57" s="452"/>
      <c r="L57" s="474"/>
      <c r="M57" s="474"/>
      <c r="N57" s="452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&amp;R30.  melléklet a 40/2014.(XII.16.) önkormányzati rendelethez      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I149"/>
  <sheetViews>
    <sheetView zoomScale="120" zoomScaleNormal="120" zoomScaleSheetLayoutView="100" workbookViewId="0" topLeftCell="A52">
      <selection activeCell="D51" sqref="D51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1" t="s">
        <v>11</v>
      </c>
      <c r="B1" s="601"/>
      <c r="C1" s="601"/>
    </row>
    <row r="2" spans="1:3" ht="15.75" customHeight="1" thickBot="1">
      <c r="A2" s="600" t="s">
        <v>119</v>
      </c>
      <c r="B2" s="600"/>
      <c r="C2" s="168" t="s">
        <v>165</v>
      </c>
    </row>
    <row r="3" spans="1:3" ht="37.5" customHeight="1" thickBot="1">
      <c r="A3" s="22" t="s">
        <v>67</v>
      </c>
      <c r="B3" s="23" t="s">
        <v>13</v>
      </c>
      <c r="C3" s="31" t="s">
        <v>189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14</v>
      </c>
      <c r="B5" s="20" t="s">
        <v>190</v>
      </c>
      <c r="C5" s="159">
        <f>+C6+C7+C8+C9+C10+C11</f>
        <v>0</v>
      </c>
    </row>
    <row r="6" spans="1:3" s="253" customFormat="1" ht="12" customHeight="1">
      <c r="A6" s="14" t="s">
        <v>92</v>
      </c>
      <c r="B6" s="254" t="s">
        <v>191</v>
      </c>
      <c r="C6" s="161"/>
    </row>
    <row r="7" spans="1:3" s="253" customFormat="1" ht="12" customHeight="1">
      <c r="A7" s="13" t="s">
        <v>93</v>
      </c>
      <c r="B7" s="255" t="s">
        <v>192</v>
      </c>
      <c r="C7" s="160"/>
    </row>
    <row r="8" spans="1:3" s="253" customFormat="1" ht="12" customHeight="1">
      <c r="A8" s="13" t="s">
        <v>94</v>
      </c>
      <c r="B8" s="255" t="s">
        <v>193</v>
      </c>
      <c r="C8" s="160"/>
    </row>
    <row r="9" spans="1:3" s="253" customFormat="1" ht="12" customHeight="1">
      <c r="A9" s="13" t="s">
        <v>95</v>
      </c>
      <c r="B9" s="255" t="s">
        <v>194</v>
      </c>
      <c r="C9" s="160"/>
    </row>
    <row r="10" spans="1:3" s="253" customFormat="1" ht="12" customHeight="1">
      <c r="A10" s="13" t="s">
        <v>116</v>
      </c>
      <c r="B10" s="255" t="s">
        <v>195</v>
      </c>
      <c r="C10" s="160"/>
    </row>
    <row r="11" spans="1:3" s="253" customFormat="1" ht="12" customHeight="1" thickBot="1">
      <c r="A11" s="15" t="s">
        <v>96</v>
      </c>
      <c r="B11" s="256" t="s">
        <v>196</v>
      </c>
      <c r="C11" s="160"/>
    </row>
    <row r="12" spans="1:3" s="253" customFormat="1" ht="12" customHeight="1" thickBot="1">
      <c r="A12" s="19" t="s">
        <v>15</v>
      </c>
      <c r="B12" s="154" t="s">
        <v>197</v>
      </c>
      <c r="C12" s="159">
        <f>+C13+C14+C15+C16+C17</f>
        <v>0</v>
      </c>
    </row>
    <row r="13" spans="1:3" s="253" customFormat="1" ht="12" customHeight="1">
      <c r="A13" s="14" t="s">
        <v>98</v>
      </c>
      <c r="B13" s="254" t="s">
        <v>198</v>
      </c>
      <c r="C13" s="161"/>
    </row>
    <row r="14" spans="1:3" s="253" customFormat="1" ht="12" customHeight="1">
      <c r="A14" s="13" t="s">
        <v>99</v>
      </c>
      <c r="B14" s="255" t="s">
        <v>199</v>
      </c>
      <c r="C14" s="160"/>
    </row>
    <row r="15" spans="1:3" s="253" customFormat="1" ht="12" customHeight="1">
      <c r="A15" s="13" t="s">
        <v>100</v>
      </c>
      <c r="B15" s="255" t="s">
        <v>414</v>
      </c>
      <c r="C15" s="160"/>
    </row>
    <row r="16" spans="1:3" s="253" customFormat="1" ht="12" customHeight="1">
      <c r="A16" s="13" t="s">
        <v>101</v>
      </c>
      <c r="B16" s="255" t="s">
        <v>415</v>
      </c>
      <c r="C16" s="160"/>
    </row>
    <row r="17" spans="1:3" s="253" customFormat="1" ht="12" customHeight="1">
      <c r="A17" s="13" t="s">
        <v>102</v>
      </c>
      <c r="B17" s="255" t="s">
        <v>200</v>
      </c>
      <c r="C17" s="487"/>
    </row>
    <row r="18" spans="1:3" s="253" customFormat="1" ht="12" customHeight="1" thickBot="1">
      <c r="A18" s="15" t="s">
        <v>111</v>
      </c>
      <c r="B18" s="256" t="s">
        <v>201</v>
      </c>
      <c r="C18" s="162"/>
    </row>
    <row r="19" spans="1:3" s="253" customFormat="1" ht="12" customHeight="1" thickBot="1">
      <c r="A19" s="19" t="s">
        <v>16</v>
      </c>
      <c r="B19" s="20" t="s">
        <v>202</v>
      </c>
      <c r="C19" s="159">
        <f>+C20+C21+C22+C23+C24</f>
        <v>0</v>
      </c>
    </row>
    <row r="20" spans="1:3" s="253" customFormat="1" ht="12" customHeight="1">
      <c r="A20" s="14" t="s">
        <v>81</v>
      </c>
      <c r="B20" s="254" t="s">
        <v>203</v>
      </c>
      <c r="C20" s="161"/>
    </row>
    <row r="21" spans="1:3" s="253" customFormat="1" ht="12" customHeight="1">
      <c r="A21" s="13" t="s">
        <v>82</v>
      </c>
      <c r="B21" s="255" t="s">
        <v>204</v>
      </c>
      <c r="C21" s="160"/>
    </row>
    <row r="22" spans="1:3" s="253" customFormat="1" ht="12" customHeight="1">
      <c r="A22" s="13" t="s">
        <v>83</v>
      </c>
      <c r="B22" s="255" t="s">
        <v>416</v>
      </c>
      <c r="C22" s="160"/>
    </row>
    <row r="23" spans="1:3" s="253" customFormat="1" ht="12" customHeight="1">
      <c r="A23" s="13" t="s">
        <v>84</v>
      </c>
      <c r="B23" s="255" t="s">
        <v>417</v>
      </c>
      <c r="C23" s="160"/>
    </row>
    <row r="24" spans="1:3" s="253" customFormat="1" ht="12" customHeight="1">
      <c r="A24" s="13" t="s">
        <v>128</v>
      </c>
      <c r="B24" s="255" t="s">
        <v>205</v>
      </c>
      <c r="C24" s="160"/>
    </row>
    <row r="25" spans="1:3" s="253" customFormat="1" ht="12" customHeight="1" thickBot="1">
      <c r="A25" s="15" t="s">
        <v>129</v>
      </c>
      <c r="B25" s="256" t="s">
        <v>206</v>
      </c>
      <c r="C25" s="162"/>
    </row>
    <row r="26" spans="1:3" s="253" customFormat="1" ht="12" customHeight="1" thickBot="1">
      <c r="A26" s="19" t="s">
        <v>130</v>
      </c>
      <c r="B26" s="20" t="s">
        <v>207</v>
      </c>
      <c r="C26" s="164">
        <f>+C27+C30+C31+C32</f>
        <v>0</v>
      </c>
    </row>
    <row r="27" spans="1:3" s="253" customFormat="1" ht="12" customHeight="1">
      <c r="A27" s="14" t="s">
        <v>208</v>
      </c>
      <c r="B27" s="254" t="s">
        <v>214</v>
      </c>
      <c r="C27" s="249">
        <f>+C28+C29</f>
        <v>0</v>
      </c>
    </row>
    <row r="28" spans="1:3" s="253" customFormat="1" ht="12" customHeight="1">
      <c r="A28" s="13" t="s">
        <v>209</v>
      </c>
      <c r="B28" s="255" t="s">
        <v>215</v>
      </c>
      <c r="C28" s="160"/>
    </row>
    <row r="29" spans="1:3" s="253" customFormat="1" ht="12" customHeight="1">
      <c r="A29" s="13" t="s">
        <v>210</v>
      </c>
      <c r="B29" s="255" t="s">
        <v>216</v>
      </c>
      <c r="C29" s="160"/>
    </row>
    <row r="30" spans="1:3" s="253" customFormat="1" ht="12" customHeight="1">
      <c r="A30" s="13" t="s">
        <v>211</v>
      </c>
      <c r="B30" s="255" t="s">
        <v>217</v>
      </c>
      <c r="C30" s="160"/>
    </row>
    <row r="31" spans="1:3" s="253" customFormat="1" ht="12" customHeight="1">
      <c r="A31" s="13" t="s">
        <v>212</v>
      </c>
      <c r="B31" s="255" t="s">
        <v>218</v>
      </c>
      <c r="C31" s="160"/>
    </row>
    <row r="32" spans="1:3" s="253" customFormat="1" ht="12" customHeight="1" thickBot="1">
      <c r="A32" s="15" t="s">
        <v>213</v>
      </c>
      <c r="B32" s="256" t="s">
        <v>219</v>
      </c>
      <c r="C32" s="162"/>
    </row>
    <row r="33" spans="1:3" s="253" customFormat="1" ht="12" customHeight="1" thickBot="1">
      <c r="A33" s="19" t="s">
        <v>18</v>
      </c>
      <c r="B33" s="20" t="s">
        <v>220</v>
      </c>
      <c r="C33" s="159">
        <f>SUM(C34:C43)</f>
        <v>8034</v>
      </c>
    </row>
    <row r="34" spans="1:3" s="253" customFormat="1" ht="12" customHeight="1">
      <c r="A34" s="14" t="s">
        <v>85</v>
      </c>
      <c r="B34" s="254" t="s">
        <v>223</v>
      </c>
      <c r="C34" s="161"/>
    </row>
    <row r="35" spans="1:3" s="253" customFormat="1" ht="12" customHeight="1">
      <c r="A35" s="13" t="s">
        <v>86</v>
      </c>
      <c r="B35" s="255" t="s">
        <v>224</v>
      </c>
      <c r="C35" s="160">
        <v>5300</v>
      </c>
    </row>
    <row r="36" spans="1:3" s="253" customFormat="1" ht="12" customHeight="1">
      <c r="A36" s="13" t="s">
        <v>87</v>
      </c>
      <c r="B36" s="255" t="s">
        <v>225</v>
      </c>
      <c r="C36" s="487">
        <v>800</v>
      </c>
    </row>
    <row r="37" spans="1:3" s="253" customFormat="1" ht="12" customHeight="1">
      <c r="A37" s="13" t="s">
        <v>132</v>
      </c>
      <c r="B37" s="255" t="s">
        <v>226</v>
      </c>
      <c r="C37" s="487"/>
    </row>
    <row r="38" spans="1:3" s="253" customFormat="1" ht="12" customHeight="1">
      <c r="A38" s="13" t="s">
        <v>133</v>
      </c>
      <c r="B38" s="255" t="s">
        <v>227</v>
      </c>
      <c r="C38" s="160"/>
    </row>
    <row r="39" spans="1:3" s="253" customFormat="1" ht="12" customHeight="1">
      <c r="A39" s="13" t="s">
        <v>134</v>
      </c>
      <c r="B39" s="255" t="s">
        <v>228</v>
      </c>
      <c r="C39" s="160">
        <v>1431</v>
      </c>
    </row>
    <row r="40" spans="1:3" s="253" customFormat="1" ht="12" customHeight="1">
      <c r="A40" s="13" t="s">
        <v>135</v>
      </c>
      <c r="B40" s="255" t="s">
        <v>229</v>
      </c>
      <c r="C40" s="160"/>
    </row>
    <row r="41" spans="1:3" s="253" customFormat="1" ht="12" customHeight="1">
      <c r="A41" s="13" t="s">
        <v>136</v>
      </c>
      <c r="B41" s="255" t="s">
        <v>230</v>
      </c>
      <c r="C41" s="163">
        <v>3</v>
      </c>
    </row>
    <row r="42" spans="1:3" s="253" customFormat="1" ht="12" customHeight="1">
      <c r="A42" s="13" t="s">
        <v>221</v>
      </c>
      <c r="B42" s="255" t="s">
        <v>231</v>
      </c>
      <c r="C42" s="163"/>
    </row>
    <row r="43" spans="1:3" s="253" customFormat="1" ht="12" customHeight="1" thickBot="1">
      <c r="A43" s="15" t="s">
        <v>222</v>
      </c>
      <c r="B43" s="256" t="s">
        <v>232</v>
      </c>
      <c r="C43" s="243">
        <v>500</v>
      </c>
    </row>
    <row r="44" spans="1:3" s="253" customFormat="1" ht="12" customHeight="1" thickBot="1">
      <c r="A44" s="19" t="s">
        <v>19</v>
      </c>
      <c r="B44" s="20" t="s">
        <v>233</v>
      </c>
      <c r="C44" s="159">
        <f>SUM(C45:C49)</f>
        <v>70</v>
      </c>
    </row>
    <row r="45" spans="1:3" s="253" customFormat="1" ht="12" customHeight="1">
      <c r="A45" s="14" t="s">
        <v>88</v>
      </c>
      <c r="B45" s="254" t="s">
        <v>237</v>
      </c>
      <c r="C45" s="298"/>
    </row>
    <row r="46" spans="1:3" s="253" customFormat="1" ht="12" customHeight="1">
      <c r="A46" s="13" t="s">
        <v>89</v>
      </c>
      <c r="B46" s="255" t="s">
        <v>238</v>
      </c>
      <c r="C46" s="163"/>
    </row>
    <row r="47" spans="1:3" s="253" customFormat="1" ht="12" customHeight="1">
      <c r="A47" s="13" t="s">
        <v>234</v>
      </c>
      <c r="B47" s="255" t="s">
        <v>239</v>
      </c>
      <c r="C47" s="487">
        <v>70</v>
      </c>
    </row>
    <row r="48" spans="1:3" s="253" customFormat="1" ht="12" customHeight="1">
      <c r="A48" s="13" t="s">
        <v>235</v>
      </c>
      <c r="B48" s="255" t="s">
        <v>240</v>
      </c>
      <c r="C48" s="163"/>
    </row>
    <row r="49" spans="1:3" s="253" customFormat="1" ht="12" customHeight="1" thickBot="1">
      <c r="A49" s="15" t="s">
        <v>236</v>
      </c>
      <c r="B49" s="256" t="s">
        <v>241</v>
      </c>
      <c r="C49" s="243"/>
    </row>
    <row r="50" spans="1:3" s="253" customFormat="1" ht="12" customHeight="1" thickBot="1">
      <c r="A50" s="19" t="s">
        <v>137</v>
      </c>
      <c r="B50" s="20" t="s">
        <v>242</v>
      </c>
      <c r="C50" s="159">
        <f>SUM(C51:C53)</f>
        <v>0</v>
      </c>
    </row>
    <row r="51" spans="1:3" s="253" customFormat="1" ht="12" customHeight="1">
      <c r="A51" s="14" t="s">
        <v>90</v>
      </c>
      <c r="B51" s="254" t="s">
        <v>243</v>
      </c>
      <c r="C51" s="161"/>
    </row>
    <row r="52" spans="1:3" s="253" customFormat="1" ht="12" customHeight="1">
      <c r="A52" s="13" t="s">
        <v>91</v>
      </c>
      <c r="B52" s="255" t="s">
        <v>418</v>
      </c>
      <c r="C52" s="160"/>
    </row>
    <row r="53" spans="1:3" s="253" customFormat="1" ht="12" customHeight="1">
      <c r="A53" s="13" t="s">
        <v>247</v>
      </c>
      <c r="B53" s="255" t="s">
        <v>245</v>
      </c>
      <c r="C53" s="160"/>
    </row>
    <row r="54" spans="1:3" s="253" customFormat="1" ht="12" customHeight="1" thickBot="1">
      <c r="A54" s="15" t="s">
        <v>248</v>
      </c>
      <c r="B54" s="256" t="s">
        <v>246</v>
      </c>
      <c r="C54" s="162"/>
    </row>
    <row r="55" spans="1:3" s="253" customFormat="1" ht="12" customHeight="1" thickBot="1">
      <c r="A55" s="19" t="s">
        <v>21</v>
      </c>
      <c r="B55" s="154" t="s">
        <v>249</v>
      </c>
      <c r="C55" s="159">
        <f>SUM(C56:C58)</f>
        <v>300</v>
      </c>
    </row>
    <row r="56" spans="1:3" s="253" customFormat="1" ht="12" customHeight="1">
      <c r="A56" s="14" t="s">
        <v>138</v>
      </c>
      <c r="B56" s="254" t="s">
        <v>251</v>
      </c>
      <c r="C56" s="163"/>
    </row>
    <row r="57" spans="1:3" s="253" customFormat="1" ht="12" customHeight="1">
      <c r="A57" s="13" t="s">
        <v>139</v>
      </c>
      <c r="B57" s="255" t="s">
        <v>419</v>
      </c>
      <c r="C57" s="163">
        <v>300</v>
      </c>
    </row>
    <row r="58" spans="1:3" s="253" customFormat="1" ht="12" customHeight="1">
      <c r="A58" s="13" t="s">
        <v>166</v>
      </c>
      <c r="B58" s="255" t="s">
        <v>252</v>
      </c>
      <c r="C58" s="163"/>
    </row>
    <row r="59" spans="1:3" s="253" customFormat="1" ht="12" customHeight="1" thickBot="1">
      <c r="A59" s="15" t="s">
        <v>250</v>
      </c>
      <c r="B59" s="256" t="s">
        <v>253</v>
      </c>
      <c r="C59" s="163"/>
    </row>
    <row r="60" spans="1:3" s="253" customFormat="1" ht="12" customHeight="1" thickBot="1">
      <c r="A60" s="19" t="s">
        <v>22</v>
      </c>
      <c r="B60" s="20" t="s">
        <v>254</v>
      </c>
      <c r="C60" s="164">
        <f>+C5+C12+C19+C26+C33+C44+C50+C55</f>
        <v>8404</v>
      </c>
    </row>
    <row r="61" spans="1:3" s="253" customFormat="1" ht="12" customHeight="1" thickBot="1">
      <c r="A61" s="257" t="s">
        <v>255</v>
      </c>
      <c r="B61" s="154" t="s">
        <v>256</v>
      </c>
      <c r="C61" s="159">
        <f>SUM(C62:C64)</f>
        <v>0</v>
      </c>
    </row>
    <row r="62" spans="1:3" s="253" customFormat="1" ht="12" customHeight="1">
      <c r="A62" s="14" t="s">
        <v>289</v>
      </c>
      <c r="B62" s="254" t="s">
        <v>257</v>
      </c>
      <c r="C62" s="163"/>
    </row>
    <row r="63" spans="1:3" s="253" customFormat="1" ht="12" customHeight="1">
      <c r="A63" s="13" t="s">
        <v>298</v>
      </c>
      <c r="B63" s="255" t="s">
        <v>258</v>
      </c>
      <c r="C63" s="163"/>
    </row>
    <row r="64" spans="1:3" s="253" customFormat="1" ht="12" customHeight="1" thickBot="1">
      <c r="A64" s="15" t="s">
        <v>299</v>
      </c>
      <c r="B64" s="258" t="s">
        <v>259</v>
      </c>
      <c r="C64" s="163"/>
    </row>
    <row r="65" spans="1:3" s="253" customFormat="1" ht="12" customHeight="1" thickBot="1">
      <c r="A65" s="257" t="s">
        <v>260</v>
      </c>
      <c r="B65" s="154" t="s">
        <v>261</v>
      </c>
      <c r="C65" s="159">
        <f>SUM(C66:C69)</f>
        <v>0</v>
      </c>
    </row>
    <row r="66" spans="1:3" s="253" customFormat="1" ht="12" customHeight="1">
      <c r="A66" s="14" t="s">
        <v>117</v>
      </c>
      <c r="B66" s="254" t="s">
        <v>262</v>
      </c>
      <c r="C66" s="163"/>
    </row>
    <row r="67" spans="1:3" s="253" customFormat="1" ht="12" customHeight="1">
      <c r="A67" s="13" t="s">
        <v>118</v>
      </c>
      <c r="B67" s="255" t="s">
        <v>263</v>
      </c>
      <c r="C67" s="163"/>
    </row>
    <row r="68" spans="1:3" s="253" customFormat="1" ht="12" customHeight="1">
      <c r="A68" s="13" t="s">
        <v>290</v>
      </c>
      <c r="B68" s="255" t="s">
        <v>264</v>
      </c>
      <c r="C68" s="163"/>
    </row>
    <row r="69" spans="1:3" s="253" customFormat="1" ht="12" customHeight="1" thickBot="1">
      <c r="A69" s="15" t="s">
        <v>291</v>
      </c>
      <c r="B69" s="256" t="s">
        <v>265</v>
      </c>
      <c r="C69" s="163"/>
    </row>
    <row r="70" spans="1:3" s="253" customFormat="1" ht="12" customHeight="1" thickBot="1">
      <c r="A70" s="257" t="s">
        <v>266</v>
      </c>
      <c r="B70" s="154" t="s">
        <v>267</v>
      </c>
      <c r="C70" s="159">
        <f>SUM(C71:C72)</f>
        <v>688</v>
      </c>
    </row>
    <row r="71" spans="1:3" s="253" customFormat="1" ht="12" customHeight="1">
      <c r="A71" s="14" t="s">
        <v>292</v>
      </c>
      <c r="B71" s="254" t="s">
        <v>268</v>
      </c>
      <c r="C71" s="163">
        <v>688</v>
      </c>
    </row>
    <row r="72" spans="1:3" s="253" customFormat="1" ht="12" customHeight="1" thickBot="1">
      <c r="A72" s="15" t="s">
        <v>293</v>
      </c>
      <c r="B72" s="256" t="s">
        <v>269</v>
      </c>
      <c r="C72" s="163"/>
    </row>
    <row r="73" spans="1:3" s="253" customFormat="1" ht="12" customHeight="1" thickBot="1">
      <c r="A73" s="257" t="s">
        <v>270</v>
      </c>
      <c r="B73" s="154" t="s">
        <v>271</v>
      </c>
      <c r="C73" s="159">
        <f>SUM(C74:C76)</f>
        <v>0</v>
      </c>
    </row>
    <row r="74" spans="1:3" s="253" customFormat="1" ht="12" customHeight="1">
      <c r="A74" s="14" t="s">
        <v>294</v>
      </c>
      <c r="B74" s="254" t="s">
        <v>272</v>
      </c>
      <c r="C74" s="163"/>
    </row>
    <row r="75" spans="1:3" s="253" customFormat="1" ht="12" customHeight="1">
      <c r="A75" s="13" t="s">
        <v>295</v>
      </c>
      <c r="B75" s="255" t="s">
        <v>273</v>
      </c>
      <c r="C75" s="163"/>
    </row>
    <row r="76" spans="1:3" s="253" customFormat="1" ht="12" customHeight="1" thickBot="1">
      <c r="A76" s="15" t="s">
        <v>296</v>
      </c>
      <c r="B76" s="256" t="s">
        <v>274</v>
      </c>
      <c r="C76" s="163"/>
    </row>
    <row r="77" spans="1:3" s="253" customFormat="1" ht="12" customHeight="1" thickBot="1">
      <c r="A77" s="257" t="s">
        <v>275</v>
      </c>
      <c r="B77" s="154" t="s">
        <v>297</v>
      </c>
      <c r="C77" s="159">
        <f>SUM(C78:C81)</f>
        <v>0</v>
      </c>
    </row>
    <row r="78" spans="1:3" s="253" customFormat="1" ht="12" customHeight="1">
      <c r="A78" s="259" t="s">
        <v>276</v>
      </c>
      <c r="B78" s="254" t="s">
        <v>277</v>
      </c>
      <c r="C78" s="163"/>
    </row>
    <row r="79" spans="1:3" s="253" customFormat="1" ht="12" customHeight="1">
      <c r="A79" s="260" t="s">
        <v>278</v>
      </c>
      <c r="B79" s="255" t="s">
        <v>279</v>
      </c>
      <c r="C79" s="163"/>
    </row>
    <row r="80" spans="1:3" s="253" customFormat="1" ht="12" customHeight="1">
      <c r="A80" s="260" t="s">
        <v>280</v>
      </c>
      <c r="B80" s="255" t="s">
        <v>281</v>
      </c>
      <c r="C80" s="163"/>
    </row>
    <row r="81" spans="1:3" s="253" customFormat="1" ht="12" customHeight="1" thickBot="1">
      <c r="A81" s="261" t="s">
        <v>282</v>
      </c>
      <c r="B81" s="256" t="s">
        <v>283</v>
      </c>
      <c r="C81" s="163"/>
    </row>
    <row r="82" spans="1:3" s="253" customFormat="1" ht="13.5" customHeight="1" thickBot="1">
      <c r="A82" s="257" t="s">
        <v>284</v>
      </c>
      <c r="B82" s="154" t="s">
        <v>285</v>
      </c>
      <c r="C82" s="299"/>
    </row>
    <row r="83" spans="1:3" s="253" customFormat="1" ht="15.75" customHeight="1" thickBot="1">
      <c r="A83" s="257" t="s">
        <v>286</v>
      </c>
      <c r="B83" s="262" t="s">
        <v>287</v>
      </c>
      <c r="C83" s="164">
        <f>+C61+C65+C70+C73+C77+C82</f>
        <v>688</v>
      </c>
    </row>
    <row r="84" spans="1:3" s="253" customFormat="1" ht="16.5" customHeight="1" thickBot="1">
      <c r="A84" s="263" t="s">
        <v>300</v>
      </c>
      <c r="B84" s="264" t="s">
        <v>288</v>
      </c>
      <c r="C84" s="164">
        <f>+C60+C83</f>
        <v>9092</v>
      </c>
    </row>
    <row r="85" spans="1:3" s="253" customFormat="1" ht="83.25" customHeight="1">
      <c r="A85" s="4"/>
      <c r="B85" s="5"/>
      <c r="C85" s="165"/>
    </row>
    <row r="86" spans="1:3" ht="16.5" customHeight="1">
      <c r="A86" s="601" t="s">
        <v>42</v>
      </c>
      <c r="B86" s="601"/>
      <c r="C86" s="601"/>
    </row>
    <row r="87" spans="1:3" s="265" customFormat="1" ht="16.5" customHeight="1" thickBot="1">
      <c r="A87" s="603" t="s">
        <v>120</v>
      </c>
      <c r="B87" s="603"/>
      <c r="C87" s="91" t="s">
        <v>165</v>
      </c>
    </row>
    <row r="88" spans="1:3" ht="37.5" customHeight="1" thickBot="1">
      <c r="A88" s="22" t="s">
        <v>67</v>
      </c>
      <c r="B88" s="23" t="s">
        <v>43</v>
      </c>
      <c r="C88" s="31" t="s">
        <v>189</v>
      </c>
    </row>
    <row r="89" spans="1:3" s="25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14</v>
      </c>
      <c r="B90" s="26" t="s">
        <v>303</v>
      </c>
      <c r="C90" s="158">
        <f>SUM(C91:C95)</f>
        <v>193286</v>
      </c>
    </row>
    <row r="91" spans="1:3" ht="12" customHeight="1">
      <c r="A91" s="16" t="s">
        <v>92</v>
      </c>
      <c r="B91" s="9" t="s">
        <v>44</v>
      </c>
      <c r="C91" s="525">
        <v>105362</v>
      </c>
    </row>
    <row r="92" spans="1:3" ht="12" customHeight="1">
      <c r="A92" s="13" t="s">
        <v>93</v>
      </c>
      <c r="B92" s="7" t="s">
        <v>140</v>
      </c>
      <c r="C92" s="487">
        <v>29620</v>
      </c>
    </row>
    <row r="93" spans="1:3" ht="12" customHeight="1">
      <c r="A93" s="13" t="s">
        <v>94</v>
      </c>
      <c r="B93" s="7" t="s">
        <v>115</v>
      </c>
      <c r="C93" s="488">
        <v>58304</v>
      </c>
    </row>
    <row r="94" spans="1:3" ht="12" customHeight="1">
      <c r="A94" s="13" t="s">
        <v>95</v>
      </c>
      <c r="B94" s="10" t="s">
        <v>141</v>
      </c>
      <c r="C94" s="243"/>
    </row>
    <row r="95" spans="1:3" ht="12" customHeight="1">
      <c r="A95" s="13" t="s">
        <v>106</v>
      </c>
      <c r="B95" s="18" t="s">
        <v>142</v>
      </c>
      <c r="C95" s="162"/>
    </row>
    <row r="96" spans="1:3" ht="12" customHeight="1">
      <c r="A96" s="13" t="s">
        <v>96</v>
      </c>
      <c r="B96" s="7" t="s">
        <v>304</v>
      </c>
      <c r="C96" s="162"/>
    </row>
    <row r="97" spans="1:3" ht="12" customHeight="1">
      <c r="A97" s="13" t="s">
        <v>97</v>
      </c>
      <c r="B97" s="93" t="s">
        <v>305</v>
      </c>
      <c r="C97" s="162"/>
    </row>
    <row r="98" spans="1:3" ht="12" customHeight="1">
      <c r="A98" s="13" t="s">
        <v>107</v>
      </c>
      <c r="B98" s="94" t="s">
        <v>306</v>
      </c>
      <c r="C98" s="162"/>
    </row>
    <row r="99" spans="1:3" ht="12" customHeight="1">
      <c r="A99" s="13" t="s">
        <v>108</v>
      </c>
      <c r="B99" s="94" t="s">
        <v>307</v>
      </c>
      <c r="C99" s="162"/>
    </row>
    <row r="100" spans="1:3" ht="12" customHeight="1">
      <c r="A100" s="13" t="s">
        <v>109</v>
      </c>
      <c r="B100" s="93" t="s">
        <v>308</v>
      </c>
      <c r="C100" s="162"/>
    </row>
    <row r="101" spans="1:3" ht="12" customHeight="1">
      <c r="A101" s="13" t="s">
        <v>110</v>
      </c>
      <c r="B101" s="93" t="s">
        <v>309</v>
      </c>
      <c r="C101" s="162"/>
    </row>
    <row r="102" spans="1:3" ht="12" customHeight="1">
      <c r="A102" s="13" t="s">
        <v>112</v>
      </c>
      <c r="B102" s="94" t="s">
        <v>310</v>
      </c>
      <c r="C102" s="162"/>
    </row>
    <row r="103" spans="1:3" ht="12" customHeight="1">
      <c r="A103" s="12" t="s">
        <v>143</v>
      </c>
      <c r="B103" s="95" t="s">
        <v>311</v>
      </c>
      <c r="C103" s="162"/>
    </row>
    <row r="104" spans="1:3" ht="12" customHeight="1">
      <c r="A104" s="13" t="s">
        <v>301</v>
      </c>
      <c r="B104" s="95" t="s">
        <v>312</v>
      </c>
      <c r="C104" s="162"/>
    </row>
    <row r="105" spans="1:3" ht="12" customHeight="1" thickBot="1">
      <c r="A105" s="17" t="s">
        <v>302</v>
      </c>
      <c r="B105" s="96" t="s">
        <v>313</v>
      </c>
      <c r="C105" s="166"/>
    </row>
    <row r="106" spans="1:3" ht="12" customHeight="1" thickBot="1">
      <c r="A106" s="19" t="s">
        <v>15</v>
      </c>
      <c r="B106" s="25" t="s">
        <v>314</v>
      </c>
      <c r="C106" s="159">
        <f>+C107+C109+C111</f>
        <v>1943</v>
      </c>
    </row>
    <row r="107" spans="1:3" ht="12" customHeight="1">
      <c r="A107" s="14" t="s">
        <v>98</v>
      </c>
      <c r="B107" s="7" t="s">
        <v>164</v>
      </c>
      <c r="C107" s="298">
        <v>1943</v>
      </c>
    </row>
    <row r="108" spans="1:3" ht="12" customHeight="1">
      <c r="A108" s="14" t="s">
        <v>99</v>
      </c>
      <c r="B108" s="11" t="s">
        <v>318</v>
      </c>
      <c r="C108" s="161"/>
    </row>
    <row r="109" spans="1:3" ht="12" customHeight="1">
      <c r="A109" s="14" t="s">
        <v>100</v>
      </c>
      <c r="B109" s="11" t="s">
        <v>144</v>
      </c>
      <c r="C109" s="160"/>
    </row>
    <row r="110" spans="1:3" ht="12" customHeight="1">
      <c r="A110" s="14" t="s">
        <v>101</v>
      </c>
      <c r="B110" s="11" t="s">
        <v>319</v>
      </c>
      <c r="C110" s="147"/>
    </row>
    <row r="111" spans="1:3" ht="12" customHeight="1">
      <c r="A111" s="14" t="s">
        <v>102</v>
      </c>
      <c r="B111" s="156" t="s">
        <v>167</v>
      </c>
      <c r="C111" s="530"/>
    </row>
    <row r="112" spans="1:3" ht="12" customHeight="1">
      <c r="A112" s="14" t="s">
        <v>111</v>
      </c>
      <c r="B112" s="155" t="s">
        <v>420</v>
      </c>
      <c r="C112" s="147"/>
    </row>
    <row r="113" spans="1:3" ht="12" customHeight="1">
      <c r="A113" s="14" t="s">
        <v>113</v>
      </c>
      <c r="B113" s="250" t="s">
        <v>324</v>
      </c>
      <c r="C113" s="147"/>
    </row>
    <row r="114" spans="1:3" ht="15.75">
      <c r="A114" s="14" t="s">
        <v>145</v>
      </c>
      <c r="B114" s="94" t="s">
        <v>307</v>
      </c>
      <c r="C114" s="147"/>
    </row>
    <row r="115" spans="1:3" ht="12" customHeight="1">
      <c r="A115" s="14" t="s">
        <v>146</v>
      </c>
      <c r="B115" s="94" t="s">
        <v>323</v>
      </c>
      <c r="C115" s="147"/>
    </row>
    <row r="116" spans="1:3" ht="12" customHeight="1">
      <c r="A116" s="14" t="s">
        <v>147</v>
      </c>
      <c r="B116" s="94" t="s">
        <v>322</v>
      </c>
      <c r="C116" s="147"/>
    </row>
    <row r="117" spans="1:3" ht="12" customHeight="1">
      <c r="A117" s="14" t="s">
        <v>315</v>
      </c>
      <c r="B117" s="94" t="s">
        <v>310</v>
      </c>
      <c r="C117" s="147"/>
    </row>
    <row r="118" spans="1:3" ht="12" customHeight="1">
      <c r="A118" s="14" t="s">
        <v>316</v>
      </c>
      <c r="B118" s="94" t="s">
        <v>321</v>
      </c>
      <c r="C118" s="147"/>
    </row>
    <row r="119" spans="1:3" ht="16.5" thickBot="1">
      <c r="A119" s="12" t="s">
        <v>317</v>
      </c>
      <c r="B119" s="94" t="s">
        <v>320</v>
      </c>
      <c r="C119" s="148"/>
    </row>
    <row r="120" spans="1:3" ht="12" customHeight="1" thickBot="1">
      <c r="A120" s="19" t="s">
        <v>16</v>
      </c>
      <c r="B120" s="89" t="s">
        <v>325</v>
      </c>
      <c r="C120" s="159">
        <f>+C121+C122</f>
        <v>0</v>
      </c>
    </row>
    <row r="121" spans="1:3" ht="12" customHeight="1">
      <c r="A121" s="14" t="s">
        <v>81</v>
      </c>
      <c r="B121" s="8" t="s">
        <v>55</v>
      </c>
      <c r="C121" s="161"/>
    </row>
    <row r="122" spans="1:3" ht="12" customHeight="1" thickBot="1">
      <c r="A122" s="15" t="s">
        <v>82</v>
      </c>
      <c r="B122" s="11" t="s">
        <v>56</v>
      </c>
      <c r="C122" s="162"/>
    </row>
    <row r="123" spans="1:3" ht="12" customHeight="1" thickBot="1">
      <c r="A123" s="19" t="s">
        <v>17</v>
      </c>
      <c r="B123" s="89" t="s">
        <v>326</v>
      </c>
      <c r="C123" s="159">
        <f>+C90+C106+C120</f>
        <v>195229</v>
      </c>
    </row>
    <row r="124" spans="1:3" ht="12" customHeight="1" thickBot="1">
      <c r="A124" s="19" t="s">
        <v>18</v>
      </c>
      <c r="B124" s="89" t="s">
        <v>327</v>
      </c>
      <c r="C124" s="159">
        <f>+C125+C126+C127</f>
        <v>0</v>
      </c>
    </row>
    <row r="125" spans="1:3" ht="12" customHeight="1">
      <c r="A125" s="14" t="s">
        <v>85</v>
      </c>
      <c r="B125" s="8" t="s">
        <v>328</v>
      </c>
      <c r="C125" s="147"/>
    </row>
    <row r="126" spans="1:3" ht="12" customHeight="1">
      <c r="A126" s="14" t="s">
        <v>86</v>
      </c>
      <c r="B126" s="8" t="s">
        <v>329</v>
      </c>
      <c r="C126" s="147"/>
    </row>
    <row r="127" spans="1:3" ht="12" customHeight="1" thickBot="1">
      <c r="A127" s="12" t="s">
        <v>87</v>
      </c>
      <c r="B127" s="6" t="s">
        <v>330</v>
      </c>
      <c r="C127" s="147"/>
    </row>
    <row r="128" spans="1:3" ht="12" customHeight="1" thickBot="1">
      <c r="A128" s="19" t="s">
        <v>19</v>
      </c>
      <c r="B128" s="89" t="s">
        <v>378</v>
      </c>
      <c r="C128" s="159">
        <f>+C129+C130+C131+C132</f>
        <v>0</v>
      </c>
    </row>
    <row r="129" spans="1:3" ht="12" customHeight="1">
      <c r="A129" s="14" t="s">
        <v>88</v>
      </c>
      <c r="B129" s="8" t="s">
        <v>331</v>
      </c>
      <c r="C129" s="147"/>
    </row>
    <row r="130" spans="1:3" ht="12" customHeight="1">
      <c r="A130" s="14" t="s">
        <v>89</v>
      </c>
      <c r="B130" s="8" t="s">
        <v>332</v>
      </c>
      <c r="C130" s="147"/>
    </row>
    <row r="131" spans="1:3" ht="12" customHeight="1">
      <c r="A131" s="14" t="s">
        <v>234</v>
      </c>
      <c r="B131" s="8" t="s">
        <v>333</v>
      </c>
      <c r="C131" s="147"/>
    </row>
    <row r="132" spans="1:3" ht="12" customHeight="1" thickBot="1">
      <c r="A132" s="12" t="s">
        <v>235</v>
      </c>
      <c r="B132" s="6" t="s">
        <v>334</v>
      </c>
      <c r="C132" s="147"/>
    </row>
    <row r="133" spans="1:3" ht="12" customHeight="1" thickBot="1">
      <c r="A133" s="19" t="s">
        <v>20</v>
      </c>
      <c r="B133" s="89" t="s">
        <v>335</v>
      </c>
      <c r="C133" s="164">
        <f>+C134+C135+C136+C137</f>
        <v>0</v>
      </c>
    </row>
    <row r="134" spans="1:3" ht="12" customHeight="1">
      <c r="A134" s="14" t="s">
        <v>90</v>
      </c>
      <c r="B134" s="8" t="s">
        <v>336</v>
      </c>
      <c r="C134" s="147"/>
    </row>
    <row r="135" spans="1:3" ht="12" customHeight="1">
      <c r="A135" s="14" t="s">
        <v>91</v>
      </c>
      <c r="B135" s="8" t="s">
        <v>346</v>
      </c>
      <c r="C135" s="147"/>
    </row>
    <row r="136" spans="1:3" ht="12" customHeight="1">
      <c r="A136" s="14" t="s">
        <v>247</v>
      </c>
      <c r="B136" s="8" t="s">
        <v>337</v>
      </c>
      <c r="C136" s="147"/>
    </row>
    <row r="137" spans="1:3" ht="12" customHeight="1" thickBot="1">
      <c r="A137" s="12" t="s">
        <v>248</v>
      </c>
      <c r="B137" s="6" t="s">
        <v>338</v>
      </c>
      <c r="C137" s="147"/>
    </row>
    <row r="138" spans="1:3" ht="12" customHeight="1" thickBot="1">
      <c r="A138" s="19" t="s">
        <v>21</v>
      </c>
      <c r="B138" s="89" t="s">
        <v>339</v>
      </c>
      <c r="C138" s="167">
        <f>+C139+C140+C141+C142</f>
        <v>0</v>
      </c>
    </row>
    <row r="139" spans="1:3" ht="12" customHeight="1">
      <c r="A139" s="14" t="s">
        <v>138</v>
      </c>
      <c r="B139" s="8" t="s">
        <v>340</v>
      </c>
      <c r="C139" s="147"/>
    </row>
    <row r="140" spans="1:3" ht="12" customHeight="1">
      <c r="A140" s="14" t="s">
        <v>139</v>
      </c>
      <c r="B140" s="8" t="s">
        <v>341</v>
      </c>
      <c r="C140" s="147"/>
    </row>
    <row r="141" spans="1:3" ht="12" customHeight="1">
      <c r="A141" s="14" t="s">
        <v>166</v>
      </c>
      <c r="B141" s="8" t="s">
        <v>342</v>
      </c>
      <c r="C141" s="147"/>
    </row>
    <row r="142" spans="1:3" ht="12" customHeight="1" thickBot="1">
      <c r="A142" s="14" t="s">
        <v>250</v>
      </c>
      <c r="B142" s="8" t="s">
        <v>343</v>
      </c>
      <c r="C142" s="147"/>
    </row>
    <row r="143" spans="1:9" ht="15" customHeight="1" thickBot="1">
      <c r="A143" s="19" t="s">
        <v>22</v>
      </c>
      <c r="B143" s="89" t="s">
        <v>344</v>
      </c>
      <c r="C143" s="266">
        <f>+C124+C128+C133+C138</f>
        <v>0</v>
      </c>
      <c r="F143" s="267"/>
      <c r="G143" s="268"/>
      <c r="H143" s="268"/>
      <c r="I143" s="268"/>
    </row>
    <row r="144" spans="1:3" s="253" customFormat="1" ht="12.75" customHeight="1" thickBot="1">
      <c r="A144" s="157" t="s">
        <v>23</v>
      </c>
      <c r="B144" s="234" t="s">
        <v>345</v>
      </c>
      <c r="C144" s="266">
        <f>+C123+C143</f>
        <v>195229</v>
      </c>
    </row>
    <row r="145" ht="7.5" customHeight="1"/>
    <row r="146" spans="1:3" ht="15.75">
      <c r="A146" s="602" t="s">
        <v>347</v>
      </c>
      <c r="B146" s="602"/>
      <c r="C146" s="602"/>
    </row>
    <row r="147" spans="1:3" ht="15" customHeight="1" thickBot="1">
      <c r="A147" s="600" t="s">
        <v>121</v>
      </c>
      <c r="B147" s="600"/>
      <c r="C147" s="168" t="s">
        <v>165</v>
      </c>
    </row>
    <row r="148" spans="1:4" ht="13.5" customHeight="1" thickBot="1">
      <c r="A148" s="19">
        <v>1</v>
      </c>
      <c r="B148" s="25" t="s">
        <v>348</v>
      </c>
      <c r="C148" s="159">
        <f>+C60-C123</f>
        <v>-186825</v>
      </c>
      <c r="D148" s="269"/>
    </row>
    <row r="149" spans="1:3" ht="27.75" customHeight="1" thickBot="1">
      <c r="A149" s="19" t="s">
        <v>15</v>
      </c>
      <c r="B149" s="25" t="s">
        <v>349</v>
      </c>
      <c r="C149" s="159">
        <f>+C83-C143</f>
        <v>688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40/2014.(XII.16.)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F31"/>
  <sheetViews>
    <sheetView zoomScale="115" zoomScaleNormal="115" zoomScaleSheetLayoutView="100" workbookViewId="0" topLeftCell="A1">
      <selection activeCell="C16" sqref="C16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78" t="s">
        <v>124</v>
      </c>
      <c r="C1" s="179"/>
      <c r="D1" s="179"/>
      <c r="E1" s="179"/>
      <c r="F1" s="606"/>
    </row>
    <row r="2" spans="5:6" ht="14.25" thickBot="1">
      <c r="E2" s="180" t="s">
        <v>59</v>
      </c>
      <c r="F2" s="606"/>
    </row>
    <row r="3" spans="1:6" ht="18" customHeight="1" thickBot="1">
      <c r="A3" s="604" t="s">
        <v>67</v>
      </c>
      <c r="B3" s="181" t="s">
        <v>51</v>
      </c>
      <c r="C3" s="182"/>
      <c r="D3" s="181" t="s">
        <v>53</v>
      </c>
      <c r="E3" s="183"/>
      <c r="F3" s="606"/>
    </row>
    <row r="4" spans="1:6" s="184" customFormat="1" ht="35.25" customHeight="1" thickBot="1">
      <c r="A4" s="605"/>
      <c r="B4" s="112" t="s">
        <v>60</v>
      </c>
      <c r="C4" s="113" t="s">
        <v>189</v>
      </c>
      <c r="D4" s="112" t="s">
        <v>60</v>
      </c>
      <c r="E4" s="37" t="s">
        <v>189</v>
      </c>
      <c r="F4" s="606"/>
    </row>
    <row r="5" spans="1:6" s="189" customFormat="1" ht="12" customHeight="1" thickBot="1">
      <c r="A5" s="185">
        <v>1</v>
      </c>
      <c r="B5" s="186">
        <v>2</v>
      </c>
      <c r="C5" s="187" t="s">
        <v>16</v>
      </c>
      <c r="D5" s="186" t="s">
        <v>17</v>
      </c>
      <c r="E5" s="188" t="s">
        <v>18</v>
      </c>
      <c r="F5" s="606"/>
    </row>
    <row r="6" spans="1:6" ht="12.75" customHeight="1">
      <c r="A6" s="190" t="s">
        <v>14</v>
      </c>
      <c r="B6" s="191" t="s">
        <v>350</v>
      </c>
      <c r="C6" s="582">
        <v>1061909</v>
      </c>
      <c r="D6" s="191" t="s">
        <v>61</v>
      </c>
      <c r="E6" s="491">
        <v>961682</v>
      </c>
      <c r="F6" s="606"/>
    </row>
    <row r="7" spans="1:6" ht="12.75" customHeight="1">
      <c r="A7" s="192" t="s">
        <v>15</v>
      </c>
      <c r="B7" s="193" t="s">
        <v>351</v>
      </c>
      <c r="C7" s="492">
        <v>452654</v>
      </c>
      <c r="D7" s="193" t="s">
        <v>140</v>
      </c>
      <c r="E7" s="493">
        <v>224673</v>
      </c>
      <c r="F7" s="606"/>
    </row>
    <row r="8" spans="1:6" ht="12.75" customHeight="1">
      <c r="A8" s="192" t="s">
        <v>16</v>
      </c>
      <c r="B8" s="193" t="s">
        <v>380</v>
      </c>
      <c r="C8" s="55">
        <v>18990</v>
      </c>
      <c r="D8" s="193" t="s">
        <v>170</v>
      </c>
      <c r="E8" s="493">
        <v>921020</v>
      </c>
      <c r="F8" s="606"/>
    </row>
    <row r="9" spans="1:6" ht="12.75" customHeight="1">
      <c r="A9" s="192" t="s">
        <v>17</v>
      </c>
      <c r="B9" s="193" t="s">
        <v>131</v>
      </c>
      <c r="C9" s="55">
        <v>331983</v>
      </c>
      <c r="D9" s="193" t="s">
        <v>141</v>
      </c>
      <c r="E9" s="56">
        <v>265500</v>
      </c>
      <c r="F9" s="606"/>
    </row>
    <row r="10" spans="1:6" ht="12.75" customHeight="1">
      <c r="A10" s="192" t="s">
        <v>18</v>
      </c>
      <c r="B10" s="194" t="s">
        <v>352</v>
      </c>
      <c r="C10" s="492">
        <v>186034</v>
      </c>
      <c r="D10" s="193" t="s">
        <v>142</v>
      </c>
      <c r="E10" s="493">
        <v>196421</v>
      </c>
      <c r="F10" s="606"/>
    </row>
    <row r="11" spans="1:6" ht="12.75" customHeight="1">
      <c r="A11" s="192" t="s">
        <v>19</v>
      </c>
      <c r="B11" s="193" t="s">
        <v>353</v>
      </c>
      <c r="C11" s="507">
        <v>48384</v>
      </c>
      <c r="D11" s="193" t="s">
        <v>45</v>
      </c>
      <c r="E11" s="493">
        <v>59908</v>
      </c>
      <c r="F11" s="606"/>
    </row>
    <row r="12" spans="1:6" ht="12.75" customHeight="1">
      <c r="A12" s="192" t="s">
        <v>20</v>
      </c>
      <c r="B12" s="193" t="s">
        <v>232</v>
      </c>
      <c r="C12" s="492">
        <v>422136</v>
      </c>
      <c r="D12" s="35"/>
      <c r="E12" s="174"/>
      <c r="F12" s="606"/>
    </row>
    <row r="13" spans="1:6" ht="12.75" customHeight="1">
      <c r="A13" s="192" t="s">
        <v>21</v>
      </c>
      <c r="B13" s="35"/>
      <c r="C13" s="55"/>
      <c r="D13" s="35"/>
      <c r="E13" s="174"/>
      <c r="F13" s="606"/>
    </row>
    <row r="14" spans="1:6" ht="12.75" customHeight="1">
      <c r="A14" s="192" t="s">
        <v>22</v>
      </c>
      <c r="B14" s="270"/>
      <c r="C14" s="170"/>
      <c r="D14" s="35"/>
      <c r="E14" s="174"/>
      <c r="F14" s="606"/>
    </row>
    <row r="15" spans="1:6" ht="12.75" customHeight="1">
      <c r="A15" s="192" t="s">
        <v>23</v>
      </c>
      <c r="B15" s="35"/>
      <c r="C15" s="169"/>
      <c r="D15" s="35"/>
      <c r="E15" s="174"/>
      <c r="F15" s="606"/>
    </row>
    <row r="16" spans="1:6" ht="12.75" customHeight="1">
      <c r="A16" s="192" t="s">
        <v>24</v>
      </c>
      <c r="B16" s="35"/>
      <c r="C16" s="169"/>
      <c r="D16" s="35"/>
      <c r="E16" s="174"/>
      <c r="F16" s="606"/>
    </row>
    <row r="17" spans="1:6" ht="12.75" customHeight="1" thickBot="1">
      <c r="A17" s="192" t="s">
        <v>25</v>
      </c>
      <c r="B17" s="43"/>
      <c r="C17" s="171"/>
      <c r="D17" s="35"/>
      <c r="E17" s="175"/>
      <c r="F17" s="606"/>
    </row>
    <row r="18" spans="1:6" ht="15.75" customHeight="1" thickBot="1">
      <c r="A18" s="195" t="s">
        <v>26</v>
      </c>
      <c r="B18" s="90" t="s">
        <v>381</v>
      </c>
      <c r="C18" s="172">
        <f>+C6+C7+C9+C10+C12+C13+C14+C15+C16+C17</f>
        <v>2454716</v>
      </c>
      <c r="D18" s="90" t="s">
        <v>360</v>
      </c>
      <c r="E18" s="176">
        <f>SUM(E6:E17)</f>
        <v>2629204</v>
      </c>
      <c r="F18" s="606"/>
    </row>
    <row r="19" spans="1:6" ht="12.75" customHeight="1">
      <c r="A19" s="196" t="s">
        <v>27</v>
      </c>
      <c r="B19" s="197" t="s">
        <v>355</v>
      </c>
      <c r="C19" s="305">
        <f>+C20+C21+C22+C23</f>
        <v>258522</v>
      </c>
      <c r="D19" s="198" t="s">
        <v>148</v>
      </c>
      <c r="E19" s="177"/>
      <c r="F19" s="606"/>
    </row>
    <row r="20" spans="1:6" ht="12.75" customHeight="1">
      <c r="A20" s="199" t="s">
        <v>28</v>
      </c>
      <c r="B20" s="198" t="s">
        <v>162</v>
      </c>
      <c r="C20" s="55">
        <v>258522</v>
      </c>
      <c r="D20" s="198" t="s">
        <v>359</v>
      </c>
      <c r="E20" s="56">
        <v>75000</v>
      </c>
      <c r="F20" s="606"/>
    </row>
    <row r="21" spans="1:6" ht="12.75" customHeight="1">
      <c r="A21" s="199" t="s">
        <v>29</v>
      </c>
      <c r="B21" s="198" t="s">
        <v>163</v>
      </c>
      <c r="C21" s="55"/>
      <c r="D21" s="198" t="s">
        <v>122</v>
      </c>
      <c r="E21" s="56">
        <v>21881</v>
      </c>
      <c r="F21" s="606"/>
    </row>
    <row r="22" spans="1:6" ht="12.75" customHeight="1">
      <c r="A22" s="199" t="s">
        <v>30</v>
      </c>
      <c r="B22" s="198" t="s">
        <v>168</v>
      </c>
      <c r="C22" s="55"/>
      <c r="D22" s="198" t="s">
        <v>123</v>
      </c>
      <c r="E22" s="56"/>
      <c r="F22" s="606"/>
    </row>
    <row r="23" spans="1:6" ht="12.75" customHeight="1">
      <c r="A23" s="199" t="s">
        <v>31</v>
      </c>
      <c r="B23" s="198" t="s">
        <v>169</v>
      </c>
      <c r="C23" s="55"/>
      <c r="D23" s="197" t="s">
        <v>171</v>
      </c>
      <c r="E23" s="56"/>
      <c r="F23" s="606"/>
    </row>
    <row r="24" spans="1:6" ht="12.75" customHeight="1">
      <c r="A24" s="199" t="s">
        <v>32</v>
      </c>
      <c r="B24" s="198" t="s">
        <v>356</v>
      </c>
      <c r="C24" s="200">
        <f>+C25+C26</f>
        <v>75000</v>
      </c>
      <c r="D24" s="198" t="s">
        <v>149</v>
      </c>
      <c r="E24" s="56"/>
      <c r="F24" s="606"/>
    </row>
    <row r="25" spans="1:6" ht="12.75" customHeight="1">
      <c r="A25" s="196" t="s">
        <v>33</v>
      </c>
      <c r="B25" s="197" t="s">
        <v>354</v>
      </c>
      <c r="C25" s="173">
        <v>75000</v>
      </c>
      <c r="D25" s="191" t="s">
        <v>150</v>
      </c>
      <c r="E25" s="177"/>
      <c r="F25" s="606"/>
    </row>
    <row r="26" spans="1:6" ht="12.75" customHeight="1" thickBot="1">
      <c r="A26" s="199" t="s">
        <v>34</v>
      </c>
      <c r="B26" s="198" t="s">
        <v>425</v>
      </c>
      <c r="C26" s="55"/>
      <c r="D26" s="35"/>
      <c r="E26" s="56"/>
      <c r="F26" s="606"/>
    </row>
    <row r="27" spans="1:6" ht="15.75" customHeight="1" thickBot="1">
      <c r="A27" s="195" t="s">
        <v>35</v>
      </c>
      <c r="B27" s="90" t="s">
        <v>357</v>
      </c>
      <c r="C27" s="172">
        <f>+C19+C24</f>
        <v>333522</v>
      </c>
      <c r="D27" s="90" t="s">
        <v>361</v>
      </c>
      <c r="E27" s="176">
        <f>SUM(E19:E26)</f>
        <v>96881</v>
      </c>
      <c r="F27" s="606"/>
    </row>
    <row r="28" spans="1:6" ht="13.5" thickBot="1">
      <c r="A28" s="195" t="s">
        <v>36</v>
      </c>
      <c r="B28" s="201" t="s">
        <v>358</v>
      </c>
      <c r="C28" s="202">
        <f>+C18+C27</f>
        <v>2788238</v>
      </c>
      <c r="D28" s="201" t="s">
        <v>362</v>
      </c>
      <c r="E28" s="202">
        <f>+E18+E27</f>
        <v>2726085</v>
      </c>
      <c r="F28" s="606"/>
    </row>
    <row r="29" spans="1:6" ht="13.5" thickBot="1">
      <c r="A29" s="195" t="s">
        <v>37</v>
      </c>
      <c r="B29" s="201" t="s">
        <v>126</v>
      </c>
      <c r="C29" s="202">
        <f>IF(C18-E18&lt;0,E18-C18,"-")</f>
        <v>174488</v>
      </c>
      <c r="D29" s="201" t="s">
        <v>127</v>
      </c>
      <c r="E29" s="202" t="str">
        <f>IF(C18-E18&gt;0,C18-E18,"-")</f>
        <v>-</v>
      </c>
      <c r="F29" s="606"/>
    </row>
    <row r="30" spans="1:6" ht="13.5" thickBot="1">
      <c r="A30" s="195" t="s">
        <v>38</v>
      </c>
      <c r="B30" s="201" t="s">
        <v>172</v>
      </c>
      <c r="C30" s="202">
        <f>IF(C18+C19-E28&lt;0,E28-(C18+C19),"-")</f>
        <v>12847</v>
      </c>
      <c r="D30" s="201" t="s">
        <v>173</v>
      </c>
      <c r="E30" s="202" t="str">
        <f>IF(C18+C19-E28&gt;0,C18+C19-E28,"-")</f>
        <v>-</v>
      </c>
      <c r="F30" s="606"/>
    </row>
    <row r="31" spans="2:4" ht="18.75">
      <c r="B31" s="607"/>
      <c r="C31" s="607"/>
      <c r="D31" s="60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40/2014.(XII.16.)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F33"/>
  <sheetViews>
    <sheetView zoomScaleSheetLayoutView="115" workbookViewId="0" topLeftCell="A1">
      <selection activeCell="C11" sqref="C11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78" t="s">
        <v>125</v>
      </c>
      <c r="C1" s="179"/>
      <c r="D1" s="179"/>
      <c r="E1" s="179"/>
      <c r="F1" s="606"/>
    </row>
    <row r="2" spans="5:6" ht="14.25" thickBot="1">
      <c r="E2" s="180" t="s">
        <v>59</v>
      </c>
      <c r="F2" s="606"/>
    </row>
    <row r="3" spans="1:6" ht="13.5" thickBot="1">
      <c r="A3" s="608" t="s">
        <v>67</v>
      </c>
      <c r="B3" s="181" t="s">
        <v>51</v>
      </c>
      <c r="C3" s="182"/>
      <c r="D3" s="181" t="s">
        <v>53</v>
      </c>
      <c r="E3" s="183"/>
      <c r="F3" s="606"/>
    </row>
    <row r="4" spans="1:6" s="184" customFormat="1" ht="24.75" thickBot="1">
      <c r="A4" s="609"/>
      <c r="B4" s="112" t="s">
        <v>60</v>
      </c>
      <c r="C4" s="113" t="s">
        <v>189</v>
      </c>
      <c r="D4" s="112" t="s">
        <v>60</v>
      </c>
      <c r="E4" s="113" t="s">
        <v>189</v>
      </c>
      <c r="F4" s="606"/>
    </row>
    <row r="5" spans="1:6" s="184" customFormat="1" ht="13.5" thickBot="1">
      <c r="A5" s="185">
        <v>1</v>
      </c>
      <c r="B5" s="186">
        <v>2</v>
      </c>
      <c r="C5" s="187">
        <v>3</v>
      </c>
      <c r="D5" s="186">
        <v>4</v>
      </c>
      <c r="E5" s="188">
        <v>5</v>
      </c>
      <c r="F5" s="606"/>
    </row>
    <row r="6" spans="1:6" ht="12.75" customHeight="1">
      <c r="A6" s="190" t="s">
        <v>14</v>
      </c>
      <c r="B6" s="191" t="s">
        <v>363</v>
      </c>
      <c r="C6" s="582">
        <v>275005</v>
      </c>
      <c r="D6" s="191" t="s">
        <v>164</v>
      </c>
      <c r="E6" s="491">
        <v>232110</v>
      </c>
      <c r="F6" s="606"/>
    </row>
    <row r="7" spans="1:6" ht="12.75">
      <c r="A7" s="192" t="s">
        <v>15</v>
      </c>
      <c r="B7" s="193" t="s">
        <v>364</v>
      </c>
      <c r="C7" s="55"/>
      <c r="D7" s="193" t="s">
        <v>369</v>
      </c>
      <c r="E7" s="56">
        <v>167328</v>
      </c>
      <c r="F7" s="606"/>
    </row>
    <row r="8" spans="1:6" ht="12.75" customHeight="1">
      <c r="A8" s="192" t="s">
        <v>16</v>
      </c>
      <c r="B8" s="193" t="s">
        <v>7</v>
      </c>
      <c r="C8" s="492">
        <v>25328</v>
      </c>
      <c r="D8" s="193" t="s">
        <v>144</v>
      </c>
      <c r="E8" s="493">
        <v>36756</v>
      </c>
      <c r="F8" s="606"/>
    </row>
    <row r="9" spans="1:6" ht="12.75" customHeight="1">
      <c r="A9" s="192" t="s">
        <v>17</v>
      </c>
      <c r="B9" s="193" t="s">
        <v>365</v>
      </c>
      <c r="C9" s="492">
        <v>171047</v>
      </c>
      <c r="D9" s="193" t="s">
        <v>370</v>
      </c>
      <c r="E9" s="56"/>
      <c r="F9" s="606"/>
    </row>
    <row r="10" spans="1:6" ht="12.75" customHeight="1">
      <c r="A10" s="192" t="s">
        <v>18</v>
      </c>
      <c r="B10" s="193" t="s">
        <v>366</v>
      </c>
      <c r="C10" s="55">
        <v>126796</v>
      </c>
      <c r="D10" s="193" t="s">
        <v>167</v>
      </c>
      <c r="E10" s="56">
        <v>17410</v>
      </c>
      <c r="F10" s="606"/>
    </row>
    <row r="11" spans="1:6" ht="12.75" customHeight="1">
      <c r="A11" s="192" t="s">
        <v>19</v>
      </c>
      <c r="B11" s="193" t="s">
        <v>367</v>
      </c>
      <c r="C11" s="507"/>
      <c r="D11" s="35"/>
      <c r="E11" s="56"/>
      <c r="F11" s="606"/>
    </row>
    <row r="12" spans="1:6" ht="12.75" customHeight="1">
      <c r="A12" s="192" t="s">
        <v>20</v>
      </c>
      <c r="B12" s="35"/>
      <c r="C12" s="169"/>
      <c r="D12" s="35"/>
      <c r="E12" s="56"/>
      <c r="F12" s="606"/>
    </row>
    <row r="13" spans="1:6" ht="12.75" customHeight="1">
      <c r="A13" s="192" t="s">
        <v>21</v>
      </c>
      <c r="B13" s="35"/>
      <c r="C13" s="169"/>
      <c r="D13" s="35"/>
      <c r="E13" s="56"/>
      <c r="F13" s="606"/>
    </row>
    <row r="14" spans="1:6" ht="12.75" customHeight="1">
      <c r="A14" s="192" t="s">
        <v>22</v>
      </c>
      <c r="B14" s="35"/>
      <c r="C14" s="170"/>
      <c r="D14" s="35"/>
      <c r="E14" s="56"/>
      <c r="F14" s="606"/>
    </row>
    <row r="15" spans="1:6" ht="12.75">
      <c r="A15" s="192" t="s">
        <v>23</v>
      </c>
      <c r="B15" s="35"/>
      <c r="C15" s="170"/>
      <c r="D15" s="35"/>
      <c r="E15" s="56"/>
      <c r="F15" s="606"/>
    </row>
    <row r="16" spans="1:6" ht="12.75" customHeight="1" thickBot="1">
      <c r="A16" s="240" t="s">
        <v>24</v>
      </c>
      <c r="B16" s="271"/>
      <c r="C16" s="242"/>
      <c r="D16" s="241" t="s">
        <v>45</v>
      </c>
      <c r="E16" s="516">
        <v>1233</v>
      </c>
      <c r="F16" s="606"/>
    </row>
    <row r="17" spans="1:6" ht="15.75" customHeight="1" thickBot="1">
      <c r="A17" s="195" t="s">
        <v>25</v>
      </c>
      <c r="B17" s="90" t="s">
        <v>382</v>
      </c>
      <c r="C17" s="172">
        <f>+C6+C8+C9+C11+C12+C13+C14+C15+C16</f>
        <v>471380</v>
      </c>
      <c r="D17" s="90" t="s">
        <v>383</v>
      </c>
      <c r="E17" s="176">
        <f>+E6+E8+E10+E11+E12+E13+E14+E15+E16</f>
        <v>287509</v>
      </c>
      <c r="F17" s="606"/>
    </row>
    <row r="18" spans="1:6" ht="12.75" customHeight="1">
      <c r="A18" s="190" t="s">
        <v>26</v>
      </c>
      <c r="B18" s="205" t="s">
        <v>185</v>
      </c>
      <c r="C18" s="212">
        <f>+C19+C20+C21+C22+C23</f>
        <v>3770</v>
      </c>
      <c r="D18" s="198" t="s">
        <v>148</v>
      </c>
      <c r="E18" s="54"/>
      <c r="F18" s="606"/>
    </row>
    <row r="19" spans="1:6" ht="12.75" customHeight="1">
      <c r="A19" s="192" t="s">
        <v>27</v>
      </c>
      <c r="B19" s="206" t="s">
        <v>174</v>
      </c>
      <c r="C19" s="55">
        <v>3770</v>
      </c>
      <c r="D19" s="198" t="s">
        <v>151</v>
      </c>
      <c r="E19" s="56"/>
      <c r="F19" s="606"/>
    </row>
    <row r="20" spans="1:6" ht="12.75" customHeight="1">
      <c r="A20" s="190" t="s">
        <v>28</v>
      </c>
      <c r="B20" s="206" t="s">
        <v>175</v>
      </c>
      <c r="C20" s="55"/>
      <c r="D20" s="198" t="s">
        <v>122</v>
      </c>
      <c r="E20" s="56"/>
      <c r="F20" s="606"/>
    </row>
    <row r="21" spans="1:6" ht="12.75" customHeight="1">
      <c r="A21" s="192" t="s">
        <v>29</v>
      </c>
      <c r="B21" s="206" t="s">
        <v>176</v>
      </c>
      <c r="C21" s="55"/>
      <c r="D21" s="198" t="s">
        <v>123</v>
      </c>
      <c r="E21" s="56">
        <v>258540</v>
      </c>
      <c r="F21" s="606"/>
    </row>
    <row r="22" spans="1:6" ht="12.75" customHeight="1">
      <c r="A22" s="190" t="s">
        <v>30</v>
      </c>
      <c r="B22" s="206" t="s">
        <v>177</v>
      </c>
      <c r="C22" s="55"/>
      <c r="D22" s="197" t="s">
        <v>171</v>
      </c>
      <c r="E22" s="56"/>
      <c r="F22" s="606"/>
    </row>
    <row r="23" spans="1:6" ht="12.75" customHeight="1">
      <c r="A23" s="192" t="s">
        <v>31</v>
      </c>
      <c r="B23" s="207" t="s">
        <v>178</v>
      </c>
      <c r="C23" s="55"/>
      <c r="D23" s="198" t="s">
        <v>152</v>
      </c>
      <c r="E23" s="56"/>
      <c r="F23" s="606"/>
    </row>
    <row r="24" spans="1:6" ht="12.75" customHeight="1">
      <c r="A24" s="190" t="s">
        <v>32</v>
      </c>
      <c r="B24" s="208" t="s">
        <v>179</v>
      </c>
      <c r="C24" s="200">
        <f>+C25+C26+C27+C28+C29</f>
        <v>8746</v>
      </c>
      <c r="D24" s="209" t="s">
        <v>150</v>
      </c>
      <c r="E24" s="56"/>
      <c r="F24" s="606"/>
    </row>
    <row r="25" spans="1:6" ht="12.75" customHeight="1">
      <c r="A25" s="192" t="s">
        <v>33</v>
      </c>
      <c r="B25" s="207" t="s">
        <v>180</v>
      </c>
      <c r="C25" s="55">
        <v>8746</v>
      </c>
      <c r="D25" s="209" t="s">
        <v>371</v>
      </c>
      <c r="E25" s="56"/>
      <c r="F25" s="606"/>
    </row>
    <row r="26" spans="1:6" ht="12.75" customHeight="1">
      <c r="A26" s="190" t="s">
        <v>34</v>
      </c>
      <c r="B26" s="207" t="s">
        <v>181</v>
      </c>
      <c r="C26" s="55"/>
      <c r="D26" s="204"/>
      <c r="E26" s="56"/>
      <c r="F26" s="606"/>
    </row>
    <row r="27" spans="1:6" ht="12.75" customHeight="1">
      <c r="A27" s="192" t="s">
        <v>35</v>
      </c>
      <c r="B27" s="206" t="s">
        <v>182</v>
      </c>
      <c r="C27" s="55"/>
      <c r="D27" s="88"/>
      <c r="E27" s="56"/>
      <c r="F27" s="606"/>
    </row>
    <row r="28" spans="1:6" ht="12.75" customHeight="1">
      <c r="A28" s="190" t="s">
        <v>36</v>
      </c>
      <c r="B28" s="210" t="s">
        <v>183</v>
      </c>
      <c r="C28" s="55"/>
      <c r="D28" s="35"/>
      <c r="E28" s="56"/>
      <c r="F28" s="606"/>
    </row>
    <row r="29" spans="1:6" ht="12.75" customHeight="1" thickBot="1">
      <c r="A29" s="192" t="s">
        <v>37</v>
      </c>
      <c r="B29" s="211" t="s">
        <v>184</v>
      </c>
      <c r="C29" s="55"/>
      <c r="D29" s="88"/>
      <c r="E29" s="56"/>
      <c r="F29" s="606"/>
    </row>
    <row r="30" spans="1:6" ht="21.75" customHeight="1" thickBot="1">
      <c r="A30" s="195" t="s">
        <v>38</v>
      </c>
      <c r="B30" s="90" t="s">
        <v>368</v>
      </c>
      <c r="C30" s="172">
        <f>+C18+C24</f>
        <v>12516</v>
      </c>
      <c r="D30" s="90" t="s">
        <v>372</v>
      </c>
      <c r="E30" s="176">
        <f>SUM(E18:E29)</f>
        <v>258540</v>
      </c>
      <c r="F30" s="606"/>
    </row>
    <row r="31" spans="1:6" ht="13.5" thickBot="1">
      <c r="A31" s="195" t="s">
        <v>39</v>
      </c>
      <c r="B31" s="201" t="s">
        <v>373</v>
      </c>
      <c r="C31" s="202">
        <f>+C17+C30</f>
        <v>483896</v>
      </c>
      <c r="D31" s="201" t="s">
        <v>374</v>
      </c>
      <c r="E31" s="202">
        <f>+E17+E30</f>
        <v>546049</v>
      </c>
      <c r="F31" s="606"/>
    </row>
    <row r="32" spans="1:6" ht="13.5" thickBot="1">
      <c r="A32" s="195" t="s">
        <v>40</v>
      </c>
      <c r="B32" s="201" t="s">
        <v>126</v>
      </c>
      <c r="C32" s="202" t="str">
        <f>IF(C17-E17&lt;0,E17-C17,"-")</f>
        <v>-</v>
      </c>
      <c r="D32" s="201" t="s">
        <v>127</v>
      </c>
      <c r="E32" s="202">
        <f>IF(C17-E17&gt;0,C17-E17,"-")</f>
        <v>183871</v>
      </c>
      <c r="F32" s="606"/>
    </row>
    <row r="33" spans="1:6" ht="13.5" thickBot="1">
      <c r="A33" s="195" t="s">
        <v>41</v>
      </c>
      <c r="B33" s="201" t="s">
        <v>172</v>
      </c>
      <c r="C33" s="202">
        <f>IF(C17+C18-E31&lt;0,E31-(C17+C18),"-")</f>
        <v>70899</v>
      </c>
      <c r="D33" s="201" t="s">
        <v>173</v>
      </c>
      <c r="E33" s="202" t="str">
        <f>IF(C17+C18-E31&gt;0,C17+C18-E31,"-")</f>
        <v>-</v>
      </c>
      <c r="F33" s="60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40/2014.(XII.16.)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D12"/>
  <sheetViews>
    <sheetView zoomScale="120" zoomScaleNormal="120" workbookViewId="0" topLeftCell="A1">
      <selection activeCell="E6" sqref="E6"/>
    </sheetView>
  </sheetViews>
  <sheetFormatPr defaultColWidth="9.00390625" defaultRowHeight="12.75"/>
  <cols>
    <col min="1" max="1" width="5.625" style="97" customWidth="1"/>
    <col min="2" max="2" width="68.625" style="97" customWidth="1"/>
    <col min="3" max="3" width="19.50390625" style="97" customWidth="1"/>
    <col min="4" max="16384" width="9.375" style="97" customWidth="1"/>
  </cols>
  <sheetData>
    <row r="1" spans="1:3" ht="33" customHeight="1">
      <c r="A1" s="610" t="s">
        <v>562</v>
      </c>
      <c r="B1" s="610"/>
      <c r="C1" s="610"/>
    </row>
    <row r="2" spans="1:4" ht="15.75" customHeight="1" thickBot="1">
      <c r="A2" s="98"/>
      <c r="B2" s="98"/>
      <c r="C2" s="100" t="s">
        <v>48</v>
      </c>
      <c r="D2" s="99"/>
    </row>
    <row r="3" spans="1:3" ht="26.25" customHeight="1" thickBot="1">
      <c r="A3" s="101" t="s">
        <v>12</v>
      </c>
      <c r="B3" s="102" t="s">
        <v>153</v>
      </c>
      <c r="C3" s="103" t="s">
        <v>189</v>
      </c>
    </row>
    <row r="4" spans="1:3" ht="15.75" thickBot="1">
      <c r="A4" s="104">
        <v>1</v>
      </c>
      <c r="B4" s="105">
        <v>2</v>
      </c>
      <c r="C4" s="106">
        <v>3</v>
      </c>
    </row>
    <row r="5" spans="1:3" ht="15">
      <c r="A5" s="107" t="s">
        <v>14</v>
      </c>
      <c r="B5" s="215" t="s">
        <v>52</v>
      </c>
      <c r="C5" s="583">
        <v>293376</v>
      </c>
    </row>
    <row r="6" spans="1:3" ht="24.75">
      <c r="A6" s="108" t="s">
        <v>15</v>
      </c>
      <c r="B6" s="237" t="s">
        <v>186</v>
      </c>
      <c r="C6" s="213">
        <v>27952</v>
      </c>
    </row>
    <row r="7" spans="1:3" ht="15">
      <c r="A7" s="108" t="s">
        <v>16</v>
      </c>
      <c r="B7" s="238" t="s">
        <v>424</v>
      </c>
      <c r="C7" s="213"/>
    </row>
    <row r="8" spans="1:3" ht="24.75">
      <c r="A8" s="108" t="s">
        <v>17</v>
      </c>
      <c r="B8" s="238" t="s">
        <v>188</v>
      </c>
      <c r="C8" s="213">
        <v>25261</v>
      </c>
    </row>
    <row r="9" spans="1:3" ht="15">
      <c r="A9" s="109" t="s">
        <v>18</v>
      </c>
      <c r="B9" s="238" t="s">
        <v>187</v>
      </c>
      <c r="C9" s="214">
        <v>9500</v>
      </c>
    </row>
    <row r="10" spans="1:3" ht="15.75" thickBot="1">
      <c r="A10" s="108" t="s">
        <v>19</v>
      </c>
      <c r="B10" s="239" t="s">
        <v>154</v>
      </c>
      <c r="C10" s="213"/>
    </row>
    <row r="11" spans="1:3" ht="15.75" thickBot="1">
      <c r="A11" s="611" t="s">
        <v>155</v>
      </c>
      <c r="B11" s="612"/>
      <c r="C11" s="110">
        <f>SUM(C5:C10)</f>
        <v>356089</v>
      </c>
    </row>
    <row r="12" spans="1:3" ht="23.25" customHeight="1">
      <c r="A12" s="613" t="s">
        <v>161</v>
      </c>
      <c r="B12" s="613"/>
      <c r="C12" s="61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40/2014.(XII.16.)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rgb="FF92D050"/>
    <pageSetUpPr fitToPage="1"/>
  </sheetPr>
  <dimension ref="A1:F42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1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614" t="s">
        <v>2</v>
      </c>
      <c r="B1" s="614"/>
      <c r="C1" s="614"/>
      <c r="D1" s="614"/>
      <c r="E1" s="614"/>
      <c r="F1" s="614"/>
    </row>
    <row r="2" spans="1:6" ht="22.5" customHeight="1" thickBot="1">
      <c r="A2" s="111"/>
      <c r="B2" s="41"/>
      <c r="C2" s="41"/>
      <c r="D2" s="41"/>
      <c r="E2" s="41"/>
      <c r="F2" s="36" t="s">
        <v>59</v>
      </c>
    </row>
    <row r="3" spans="1:6" s="34" customFormat="1" ht="44.25" customHeight="1" thickBot="1">
      <c r="A3" s="112" t="s">
        <v>63</v>
      </c>
      <c r="B3" s="113" t="s">
        <v>64</v>
      </c>
      <c r="C3" s="113" t="s">
        <v>65</v>
      </c>
      <c r="D3" s="113" t="s">
        <v>375</v>
      </c>
      <c r="E3" s="113" t="s">
        <v>189</v>
      </c>
      <c r="F3" s="37" t="s">
        <v>376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80</v>
      </c>
    </row>
    <row r="5" spans="1:6" ht="15.75" customHeight="1">
      <c r="A5" s="478" t="s">
        <v>426</v>
      </c>
      <c r="B5" s="558">
        <v>118984</v>
      </c>
      <c r="C5" s="559" t="s">
        <v>427</v>
      </c>
      <c r="D5" s="560">
        <v>0</v>
      </c>
      <c r="E5" s="561">
        <v>118984</v>
      </c>
      <c r="F5" s="562">
        <f aca="true" t="shared" si="0" ref="F5:F26">B5-D5-E5</f>
        <v>0</v>
      </c>
    </row>
    <row r="6" spans="1:6" ht="15.75" customHeight="1">
      <c r="A6" s="479" t="s">
        <v>429</v>
      </c>
      <c r="B6" s="53">
        <v>3175</v>
      </c>
      <c r="C6" s="302" t="s">
        <v>430</v>
      </c>
      <c r="D6" s="24"/>
      <c r="E6" s="24">
        <v>3175</v>
      </c>
      <c r="F6" s="42">
        <f t="shared" si="0"/>
        <v>0</v>
      </c>
    </row>
    <row r="7" spans="1:6" ht="15.75" customHeight="1">
      <c r="A7" s="479" t="s">
        <v>438</v>
      </c>
      <c r="B7" s="53"/>
      <c r="C7" s="302"/>
      <c r="D7" s="24"/>
      <c r="E7" s="24"/>
      <c r="F7" s="42">
        <f t="shared" si="0"/>
        <v>0</v>
      </c>
    </row>
    <row r="8" spans="1:6" ht="15.75" customHeight="1">
      <c r="A8" s="480" t="s">
        <v>439</v>
      </c>
      <c r="B8" s="53">
        <v>3810</v>
      </c>
      <c r="C8" s="302" t="s">
        <v>430</v>
      </c>
      <c r="D8" s="24"/>
      <c r="E8" s="24">
        <v>3810</v>
      </c>
      <c r="F8" s="42">
        <f t="shared" si="0"/>
        <v>0</v>
      </c>
    </row>
    <row r="9" spans="1:6" ht="15.75" customHeight="1">
      <c r="A9" s="479" t="s">
        <v>440</v>
      </c>
      <c r="B9" s="563">
        <v>4775</v>
      </c>
      <c r="C9" s="543" t="s">
        <v>427</v>
      </c>
      <c r="D9" s="544"/>
      <c r="E9" s="544">
        <v>4775</v>
      </c>
      <c r="F9" s="42">
        <f t="shared" si="0"/>
        <v>0</v>
      </c>
    </row>
    <row r="10" spans="1:6" ht="25.5" customHeight="1">
      <c r="A10" s="480" t="s">
        <v>441</v>
      </c>
      <c r="B10" s="563">
        <v>5076</v>
      </c>
      <c r="C10" s="543" t="s">
        <v>430</v>
      </c>
      <c r="D10" s="544"/>
      <c r="E10" s="544">
        <v>5076</v>
      </c>
      <c r="F10" s="42">
        <f t="shared" si="0"/>
        <v>0</v>
      </c>
    </row>
    <row r="11" spans="1:6" ht="15.75" customHeight="1">
      <c r="A11" s="481" t="s">
        <v>428</v>
      </c>
      <c r="B11" s="566">
        <v>107628</v>
      </c>
      <c r="C11" s="524" t="s">
        <v>427</v>
      </c>
      <c r="D11" s="510">
        <v>91922</v>
      </c>
      <c r="E11" s="510">
        <v>15706</v>
      </c>
      <c r="F11" s="42">
        <f t="shared" si="0"/>
        <v>0</v>
      </c>
    </row>
    <row r="12" spans="1:6" ht="24" customHeight="1">
      <c r="A12" s="531" t="s">
        <v>443</v>
      </c>
      <c r="B12" s="564">
        <v>282</v>
      </c>
      <c r="C12" s="532" t="s">
        <v>430</v>
      </c>
      <c r="D12" s="509"/>
      <c r="E12" s="565">
        <v>282</v>
      </c>
      <c r="F12" s="42">
        <f t="shared" si="0"/>
        <v>0</v>
      </c>
    </row>
    <row r="13" spans="1:6" ht="15.75" customHeight="1">
      <c r="A13" s="531" t="s">
        <v>466</v>
      </c>
      <c r="B13" s="564">
        <v>1470</v>
      </c>
      <c r="C13" s="532" t="s">
        <v>430</v>
      </c>
      <c r="D13" s="509"/>
      <c r="E13" s="565">
        <v>1470</v>
      </c>
      <c r="F13" s="306">
        <f t="shared" si="0"/>
        <v>0</v>
      </c>
    </row>
    <row r="14" spans="1:6" ht="15.75" customHeight="1">
      <c r="A14" s="531" t="s">
        <v>444</v>
      </c>
      <c r="B14" s="552">
        <v>902</v>
      </c>
      <c r="C14" s="532" t="s">
        <v>430</v>
      </c>
      <c r="D14" s="509"/>
      <c r="E14" s="509">
        <v>902</v>
      </c>
      <c r="F14" s="42">
        <f t="shared" si="0"/>
        <v>0</v>
      </c>
    </row>
    <row r="15" spans="1:6" ht="15.75" customHeight="1">
      <c r="A15" s="531" t="s">
        <v>445</v>
      </c>
      <c r="B15" s="552">
        <v>635</v>
      </c>
      <c r="C15" s="532" t="s">
        <v>430</v>
      </c>
      <c r="D15" s="509"/>
      <c r="E15" s="509">
        <v>635</v>
      </c>
      <c r="F15" s="42">
        <f t="shared" si="0"/>
        <v>0</v>
      </c>
    </row>
    <row r="16" spans="1:6" ht="15.75" customHeight="1">
      <c r="A16" s="531" t="s">
        <v>446</v>
      </c>
      <c r="B16" s="552">
        <v>1016</v>
      </c>
      <c r="C16" s="532" t="s">
        <v>430</v>
      </c>
      <c r="D16" s="509"/>
      <c r="E16" s="509">
        <v>1016</v>
      </c>
      <c r="F16" s="42">
        <f t="shared" si="0"/>
        <v>0</v>
      </c>
    </row>
    <row r="17" spans="1:6" ht="15.75" customHeight="1">
      <c r="A17" s="533" t="s">
        <v>447</v>
      </c>
      <c r="B17" s="552">
        <v>1651</v>
      </c>
      <c r="C17" s="532" t="s">
        <v>430</v>
      </c>
      <c r="D17" s="509"/>
      <c r="E17" s="509">
        <v>1651</v>
      </c>
      <c r="F17" s="42">
        <f t="shared" si="0"/>
        <v>0</v>
      </c>
    </row>
    <row r="18" spans="1:6" ht="15.75" customHeight="1">
      <c r="A18" s="531" t="s">
        <v>583</v>
      </c>
      <c r="B18" s="552">
        <v>955</v>
      </c>
      <c r="C18" s="532" t="s">
        <v>430</v>
      </c>
      <c r="D18" s="509"/>
      <c r="E18" s="509">
        <v>955</v>
      </c>
      <c r="F18" s="42">
        <f t="shared" si="0"/>
        <v>0</v>
      </c>
    </row>
    <row r="19" spans="1:6" ht="15.75" customHeight="1">
      <c r="A19" s="533" t="s">
        <v>448</v>
      </c>
      <c r="B19" s="552">
        <v>338</v>
      </c>
      <c r="C19" s="532" t="s">
        <v>430</v>
      </c>
      <c r="D19" s="509"/>
      <c r="E19" s="509">
        <v>338</v>
      </c>
      <c r="F19" s="517">
        <f t="shared" si="0"/>
        <v>0</v>
      </c>
    </row>
    <row r="20" spans="1:6" ht="15.75" customHeight="1">
      <c r="A20" s="534" t="s">
        <v>449</v>
      </c>
      <c r="B20" s="566">
        <v>6422</v>
      </c>
      <c r="C20" s="524" t="s">
        <v>430</v>
      </c>
      <c r="D20" s="510"/>
      <c r="E20" s="510">
        <v>6422</v>
      </c>
      <c r="F20" s="42">
        <f t="shared" si="0"/>
        <v>0</v>
      </c>
    </row>
    <row r="21" spans="1:6" ht="26.25" customHeight="1">
      <c r="A21" s="534" t="s">
        <v>442</v>
      </c>
      <c r="B21" s="566">
        <v>1943</v>
      </c>
      <c r="C21" s="524" t="s">
        <v>430</v>
      </c>
      <c r="D21" s="510"/>
      <c r="E21" s="510">
        <v>1943</v>
      </c>
      <c r="F21" s="49">
        <f t="shared" si="0"/>
        <v>0</v>
      </c>
    </row>
    <row r="22" spans="1:6" ht="17.25" customHeight="1">
      <c r="A22" s="518" t="s">
        <v>567</v>
      </c>
      <c r="B22" s="567">
        <v>550</v>
      </c>
      <c r="C22" s="519" t="s">
        <v>430</v>
      </c>
      <c r="D22" s="520"/>
      <c r="E22" s="520">
        <v>550</v>
      </c>
      <c r="F22" s="50">
        <f t="shared" si="0"/>
        <v>0</v>
      </c>
    </row>
    <row r="23" spans="1:6" ht="33" customHeight="1" thickBot="1">
      <c r="A23" s="521" t="s">
        <v>568</v>
      </c>
      <c r="B23" s="568">
        <v>5877</v>
      </c>
      <c r="C23" s="522" t="s">
        <v>430</v>
      </c>
      <c r="D23" s="523"/>
      <c r="E23" s="511">
        <v>5877</v>
      </c>
      <c r="F23" s="50">
        <f t="shared" si="0"/>
        <v>0</v>
      </c>
    </row>
    <row r="24" spans="1:6" ht="20.25" customHeight="1">
      <c r="A24" s="535" t="s">
        <v>571</v>
      </c>
      <c r="B24" s="569">
        <v>470</v>
      </c>
      <c r="C24" s="522" t="s">
        <v>430</v>
      </c>
      <c r="D24" s="523"/>
      <c r="E24" s="523">
        <v>470</v>
      </c>
      <c r="F24" s="50">
        <f t="shared" si="0"/>
        <v>0</v>
      </c>
    </row>
    <row r="25" spans="1:6" ht="20.25" customHeight="1">
      <c r="A25" s="545" t="s">
        <v>575</v>
      </c>
      <c r="B25" s="569">
        <v>230</v>
      </c>
      <c r="C25" s="522" t="s">
        <v>430</v>
      </c>
      <c r="D25" s="523"/>
      <c r="E25" s="523">
        <v>230</v>
      </c>
      <c r="F25" s="50">
        <f t="shared" si="0"/>
        <v>0</v>
      </c>
    </row>
    <row r="26" spans="1:6" ht="20.25" customHeight="1">
      <c r="A26" s="545" t="s">
        <v>576</v>
      </c>
      <c r="B26" s="569">
        <v>40</v>
      </c>
      <c r="C26" s="522" t="s">
        <v>430</v>
      </c>
      <c r="D26" s="523"/>
      <c r="E26" s="523">
        <v>40</v>
      </c>
      <c r="F26" s="50">
        <f t="shared" si="0"/>
        <v>0</v>
      </c>
    </row>
    <row r="27" spans="1:6" ht="20.25" customHeight="1">
      <c r="A27" s="545" t="s">
        <v>584</v>
      </c>
      <c r="B27" s="569">
        <v>1408</v>
      </c>
      <c r="C27" s="522" t="s">
        <v>430</v>
      </c>
      <c r="D27" s="523"/>
      <c r="E27" s="523">
        <v>1408</v>
      </c>
      <c r="F27" s="50"/>
    </row>
    <row r="28" spans="1:6" ht="20.25" customHeight="1">
      <c r="A28" s="545" t="s">
        <v>577</v>
      </c>
      <c r="B28" s="569">
        <v>3000</v>
      </c>
      <c r="C28" s="522" t="s">
        <v>430</v>
      </c>
      <c r="D28" s="523"/>
      <c r="E28" s="523">
        <v>3000</v>
      </c>
      <c r="F28" s="50">
        <f aca="true" t="shared" si="1" ref="F28:F37">B28-D28-E28</f>
        <v>0</v>
      </c>
    </row>
    <row r="29" spans="1:6" ht="20.25" customHeight="1">
      <c r="A29" s="545" t="s">
        <v>578</v>
      </c>
      <c r="B29" s="569">
        <v>1800</v>
      </c>
      <c r="C29" s="522" t="s">
        <v>430</v>
      </c>
      <c r="D29" s="523"/>
      <c r="E29" s="523">
        <v>1800</v>
      </c>
      <c r="F29" s="50">
        <f t="shared" si="1"/>
        <v>0</v>
      </c>
    </row>
    <row r="30" spans="1:6" ht="20.25" customHeight="1">
      <c r="A30" s="545" t="s">
        <v>579</v>
      </c>
      <c r="B30" s="569">
        <v>1200</v>
      </c>
      <c r="C30" s="522" t="s">
        <v>430</v>
      </c>
      <c r="D30" s="523"/>
      <c r="E30" s="523">
        <v>1200</v>
      </c>
      <c r="F30" s="50">
        <f t="shared" si="1"/>
        <v>0</v>
      </c>
    </row>
    <row r="31" spans="1:6" ht="20.25" customHeight="1">
      <c r="A31" s="545" t="s">
        <v>580</v>
      </c>
      <c r="B31" s="569">
        <v>1285</v>
      </c>
      <c r="C31" s="522" t="s">
        <v>430</v>
      </c>
      <c r="D31" s="523"/>
      <c r="E31" s="523">
        <v>1285</v>
      </c>
      <c r="F31" s="50">
        <f t="shared" si="1"/>
        <v>0</v>
      </c>
    </row>
    <row r="32" spans="1:6" ht="20.25" customHeight="1">
      <c r="A32" s="545" t="s">
        <v>581</v>
      </c>
      <c r="B32" s="569">
        <v>600</v>
      </c>
      <c r="C32" s="522" t="s">
        <v>430</v>
      </c>
      <c r="D32" s="523"/>
      <c r="E32" s="523">
        <v>600</v>
      </c>
      <c r="F32" s="50">
        <f t="shared" si="1"/>
        <v>0</v>
      </c>
    </row>
    <row r="33" spans="1:6" ht="20.25" customHeight="1">
      <c r="A33" s="535" t="s">
        <v>585</v>
      </c>
      <c r="B33" s="569">
        <v>1823</v>
      </c>
      <c r="C33" s="522" t="s">
        <v>430</v>
      </c>
      <c r="D33" s="523"/>
      <c r="E33" s="523">
        <v>1823</v>
      </c>
      <c r="F33" s="546">
        <f t="shared" si="1"/>
        <v>0</v>
      </c>
    </row>
    <row r="34" spans="1:6" ht="20.25" customHeight="1">
      <c r="A34" s="535" t="s">
        <v>586</v>
      </c>
      <c r="B34" s="569">
        <v>42004</v>
      </c>
      <c r="C34" s="522" t="s">
        <v>430</v>
      </c>
      <c r="D34" s="523"/>
      <c r="E34" s="523">
        <v>42004</v>
      </c>
      <c r="F34" s="546">
        <f t="shared" si="1"/>
        <v>0</v>
      </c>
    </row>
    <row r="35" spans="1:6" ht="18" customHeight="1">
      <c r="A35" s="570" t="s">
        <v>572</v>
      </c>
      <c r="B35" s="508">
        <v>263</v>
      </c>
      <c r="C35" s="532" t="s">
        <v>430</v>
      </c>
      <c r="D35" s="509"/>
      <c r="E35" s="509">
        <v>263</v>
      </c>
      <c r="F35" s="49">
        <f t="shared" si="1"/>
        <v>0</v>
      </c>
    </row>
    <row r="36" spans="1:6" ht="18" customHeight="1">
      <c r="A36" s="570" t="s">
        <v>589</v>
      </c>
      <c r="B36" s="508">
        <v>796</v>
      </c>
      <c r="C36" s="532" t="s">
        <v>430</v>
      </c>
      <c r="D36" s="509"/>
      <c r="E36" s="509">
        <v>796</v>
      </c>
      <c r="F36" s="49">
        <f t="shared" si="1"/>
        <v>0</v>
      </c>
    </row>
    <row r="37" spans="1:6" ht="18" customHeight="1">
      <c r="A37" s="570" t="s">
        <v>590</v>
      </c>
      <c r="B37" s="508">
        <v>274</v>
      </c>
      <c r="C37" s="532" t="s">
        <v>430</v>
      </c>
      <c r="D37" s="509"/>
      <c r="E37" s="509">
        <v>274</v>
      </c>
      <c r="F37" s="49">
        <f t="shared" si="1"/>
        <v>0</v>
      </c>
    </row>
    <row r="38" spans="1:6" ht="16.5" customHeight="1">
      <c r="A38" s="570" t="s">
        <v>591</v>
      </c>
      <c r="B38" s="508">
        <v>801</v>
      </c>
      <c r="C38" s="532" t="s">
        <v>592</v>
      </c>
      <c r="D38" s="509"/>
      <c r="E38" s="509">
        <v>801</v>
      </c>
      <c r="F38" s="49"/>
    </row>
    <row r="39" spans="1:6" ht="16.5" customHeight="1">
      <c r="A39" s="570" t="s">
        <v>593</v>
      </c>
      <c r="B39" s="508">
        <v>890</v>
      </c>
      <c r="C39" s="532" t="s">
        <v>430</v>
      </c>
      <c r="D39" s="509"/>
      <c r="E39" s="509">
        <v>890</v>
      </c>
      <c r="F39" s="49"/>
    </row>
    <row r="40" spans="1:6" ht="16.5" customHeight="1">
      <c r="A40" s="570" t="s">
        <v>594</v>
      </c>
      <c r="B40" s="508">
        <v>159</v>
      </c>
      <c r="C40" s="532" t="s">
        <v>430</v>
      </c>
      <c r="D40" s="509"/>
      <c r="E40" s="509">
        <v>159</v>
      </c>
      <c r="F40" s="49"/>
    </row>
    <row r="41" spans="1:6" ht="16.5" customHeight="1" thickBot="1">
      <c r="A41" s="585" t="s">
        <v>595</v>
      </c>
      <c r="B41" s="584">
        <v>1500</v>
      </c>
      <c r="C41" s="571" t="s">
        <v>430</v>
      </c>
      <c r="D41" s="572"/>
      <c r="E41" s="572">
        <v>1500</v>
      </c>
      <c r="F41" s="573"/>
    </row>
    <row r="42" spans="1:6" s="46" customFormat="1" ht="18" customHeight="1" thickBot="1">
      <c r="A42" s="114" t="s">
        <v>62</v>
      </c>
      <c r="B42" s="44">
        <f>SUM(B5:B41)</f>
        <v>324032</v>
      </c>
      <c r="C42" s="85"/>
      <c r="D42" s="44">
        <f>SUM(D5:D41)</f>
        <v>91922</v>
      </c>
      <c r="E42" s="44">
        <f>SUM(E5:E41)</f>
        <v>232110</v>
      </c>
      <c r="F42" s="45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8. melléklet a  40/2014.(XII.16.)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tabColor rgb="FF92D050"/>
    <pageSetUpPr fitToPage="1"/>
  </sheetPr>
  <dimension ref="A1:F27"/>
  <sheetViews>
    <sheetView workbookViewId="0" topLeftCell="A7">
      <selection activeCell="C30" sqref="C30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614" t="s">
        <v>3</v>
      </c>
      <c r="B1" s="614"/>
      <c r="C1" s="614"/>
      <c r="D1" s="614"/>
      <c r="E1" s="614"/>
      <c r="F1" s="614"/>
    </row>
    <row r="2" spans="1:6" ht="23.25" customHeight="1" thickBot="1">
      <c r="A2" s="111"/>
      <c r="B2" s="41"/>
      <c r="C2" s="41"/>
      <c r="D2" s="41"/>
      <c r="E2" s="41"/>
      <c r="F2" s="36" t="s">
        <v>59</v>
      </c>
    </row>
    <row r="3" spans="1:6" s="34" customFormat="1" ht="48.75" customHeight="1" thickBot="1">
      <c r="A3" s="112" t="s">
        <v>66</v>
      </c>
      <c r="B3" s="113" t="s">
        <v>64</v>
      </c>
      <c r="C3" s="113" t="s">
        <v>65</v>
      </c>
      <c r="D3" s="113" t="s">
        <v>375</v>
      </c>
      <c r="E3" s="113" t="s">
        <v>189</v>
      </c>
      <c r="F3" s="37" t="s">
        <v>377</v>
      </c>
    </row>
    <row r="4" spans="1:6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.75" customHeight="1">
      <c r="A5" s="47" t="s">
        <v>437</v>
      </c>
      <c r="B5" s="48">
        <v>381</v>
      </c>
      <c r="C5" s="303" t="s">
        <v>430</v>
      </c>
      <c r="D5" s="48"/>
      <c r="E5" s="48">
        <v>381</v>
      </c>
      <c r="F5" s="49">
        <f aca="true" t="shared" si="0" ref="F5:F26">B5-D5-E5</f>
        <v>0</v>
      </c>
    </row>
    <row r="6" spans="1:6" ht="15.75" customHeight="1">
      <c r="A6" s="47" t="s">
        <v>431</v>
      </c>
      <c r="B6" s="48">
        <v>773</v>
      </c>
      <c r="C6" s="303" t="s">
        <v>430</v>
      </c>
      <c r="D6" s="48"/>
      <c r="E6" s="48">
        <v>773</v>
      </c>
      <c r="F6" s="49">
        <f t="shared" si="0"/>
        <v>0</v>
      </c>
    </row>
    <row r="7" spans="1:6" ht="15.75" customHeight="1">
      <c r="A7" s="47" t="s">
        <v>432</v>
      </c>
      <c r="B7" s="48">
        <v>254</v>
      </c>
      <c r="C7" s="303" t="s">
        <v>430</v>
      </c>
      <c r="D7" s="48"/>
      <c r="E7" s="48">
        <v>254</v>
      </c>
      <c r="F7" s="49">
        <f t="shared" si="0"/>
        <v>0</v>
      </c>
    </row>
    <row r="8" spans="1:6" ht="15.75" customHeight="1">
      <c r="A8" s="47" t="s">
        <v>433</v>
      </c>
      <c r="B8" s="48">
        <v>2540</v>
      </c>
      <c r="C8" s="303" t="s">
        <v>430</v>
      </c>
      <c r="D8" s="48"/>
      <c r="E8" s="48">
        <v>2540</v>
      </c>
      <c r="F8" s="49">
        <f t="shared" si="0"/>
        <v>0</v>
      </c>
    </row>
    <row r="9" spans="1:6" ht="15.75" customHeight="1">
      <c r="A9" s="47" t="s">
        <v>434</v>
      </c>
      <c r="B9" s="48">
        <v>635</v>
      </c>
      <c r="C9" s="303" t="s">
        <v>430</v>
      </c>
      <c r="D9" s="48"/>
      <c r="E9" s="48">
        <v>635</v>
      </c>
      <c r="F9" s="49">
        <f t="shared" si="0"/>
        <v>0</v>
      </c>
    </row>
    <row r="10" spans="1:6" ht="15.75" customHeight="1">
      <c r="A10" s="47" t="s">
        <v>435</v>
      </c>
      <c r="B10" s="48">
        <v>1637</v>
      </c>
      <c r="C10" s="303" t="s">
        <v>430</v>
      </c>
      <c r="D10" s="48"/>
      <c r="E10" s="48">
        <v>1637</v>
      </c>
      <c r="F10" s="49">
        <f t="shared" si="0"/>
        <v>0</v>
      </c>
    </row>
    <row r="11" spans="1:6" ht="15.75" customHeight="1">
      <c r="A11" s="47" t="s">
        <v>436</v>
      </c>
      <c r="B11" s="48">
        <v>1232</v>
      </c>
      <c r="C11" s="303" t="s">
        <v>427</v>
      </c>
      <c r="D11" s="48"/>
      <c r="E11" s="48">
        <v>1232</v>
      </c>
      <c r="F11" s="49">
        <f t="shared" si="0"/>
        <v>0</v>
      </c>
    </row>
    <row r="12" spans="1:6" ht="15.75" customHeight="1">
      <c r="A12" s="47" t="s">
        <v>467</v>
      </c>
      <c r="B12" s="48">
        <v>1500</v>
      </c>
      <c r="C12" s="303" t="s">
        <v>430</v>
      </c>
      <c r="D12" s="48"/>
      <c r="E12" s="48">
        <v>1500</v>
      </c>
      <c r="F12" s="49">
        <f t="shared" si="0"/>
        <v>0</v>
      </c>
    </row>
    <row r="13" spans="1:6" ht="15.75" customHeight="1">
      <c r="A13" s="301" t="s">
        <v>450</v>
      </c>
      <c r="B13" s="24">
        <v>1270</v>
      </c>
      <c r="C13" s="302" t="s">
        <v>430</v>
      </c>
      <c r="D13" s="24"/>
      <c r="E13" s="24">
        <v>1270</v>
      </c>
      <c r="F13" s="49">
        <f t="shared" si="0"/>
        <v>0</v>
      </c>
    </row>
    <row r="14" spans="1:6" ht="15.75" customHeight="1">
      <c r="A14" s="300" t="s">
        <v>451</v>
      </c>
      <c r="B14" s="24">
        <v>1270</v>
      </c>
      <c r="C14" s="302" t="s">
        <v>430</v>
      </c>
      <c r="D14" s="24"/>
      <c r="E14" s="24">
        <v>1270</v>
      </c>
      <c r="F14" s="49">
        <f t="shared" si="0"/>
        <v>0</v>
      </c>
    </row>
    <row r="15" spans="1:6" ht="15.75" customHeight="1">
      <c r="A15" s="536" t="s">
        <v>452</v>
      </c>
      <c r="B15" s="510">
        <v>881</v>
      </c>
      <c r="C15" s="524" t="s">
        <v>430</v>
      </c>
      <c r="D15" s="510"/>
      <c r="E15" s="510">
        <v>881</v>
      </c>
      <c r="F15" s="49">
        <f t="shared" si="0"/>
        <v>0</v>
      </c>
    </row>
    <row r="16" spans="1:6" ht="15.75" customHeight="1">
      <c r="A16" s="537" t="s">
        <v>453</v>
      </c>
      <c r="B16" s="510">
        <v>191</v>
      </c>
      <c r="C16" s="524" t="s">
        <v>430</v>
      </c>
      <c r="D16" s="510"/>
      <c r="E16" s="510">
        <v>191</v>
      </c>
      <c r="F16" s="49">
        <f t="shared" si="0"/>
        <v>0</v>
      </c>
    </row>
    <row r="17" spans="1:6" ht="15.75" customHeight="1">
      <c r="A17" s="538" t="s">
        <v>564</v>
      </c>
      <c r="B17" s="510">
        <v>550</v>
      </c>
      <c r="C17" s="524" t="s">
        <v>430</v>
      </c>
      <c r="D17" s="510"/>
      <c r="E17" s="510">
        <v>550</v>
      </c>
      <c r="F17" s="49">
        <f t="shared" si="0"/>
        <v>0</v>
      </c>
    </row>
    <row r="18" spans="1:6" ht="15.75" customHeight="1">
      <c r="A18" s="538" t="s">
        <v>573</v>
      </c>
      <c r="B18" s="547">
        <v>1973</v>
      </c>
      <c r="C18" s="524" t="s">
        <v>430</v>
      </c>
      <c r="D18" s="510"/>
      <c r="E18" s="547">
        <v>1973</v>
      </c>
      <c r="F18" s="49">
        <f t="shared" si="0"/>
        <v>0</v>
      </c>
    </row>
    <row r="19" spans="1:6" ht="15.75" customHeight="1">
      <c r="A19" s="47" t="s">
        <v>582</v>
      </c>
      <c r="B19" s="510">
        <v>9361</v>
      </c>
      <c r="C19" s="524" t="s">
        <v>430</v>
      </c>
      <c r="D19" s="510"/>
      <c r="E19" s="510">
        <v>9361</v>
      </c>
      <c r="F19" s="49">
        <f t="shared" si="0"/>
        <v>0</v>
      </c>
    </row>
    <row r="20" spans="1:6" ht="15.75" customHeight="1">
      <c r="A20" s="538" t="s">
        <v>587</v>
      </c>
      <c r="B20" s="547">
        <v>4951</v>
      </c>
      <c r="C20" s="524" t="s">
        <v>430</v>
      </c>
      <c r="D20" s="510"/>
      <c r="E20" s="547">
        <v>4951</v>
      </c>
      <c r="F20" s="49">
        <f t="shared" si="0"/>
        <v>0</v>
      </c>
    </row>
    <row r="21" spans="1:6" ht="15.75" customHeight="1">
      <c r="A21" s="538" t="s">
        <v>588</v>
      </c>
      <c r="B21" s="510">
        <v>3442</v>
      </c>
      <c r="C21" s="524" t="s">
        <v>430</v>
      </c>
      <c r="D21" s="510"/>
      <c r="E21" s="510">
        <v>3442</v>
      </c>
      <c r="F21" s="49">
        <f t="shared" si="0"/>
        <v>0</v>
      </c>
    </row>
    <row r="22" spans="1:6" ht="15.75" customHeight="1">
      <c r="A22" s="586" t="s">
        <v>596</v>
      </c>
      <c r="B22" s="520">
        <v>1880</v>
      </c>
      <c r="C22" s="519" t="s">
        <v>430</v>
      </c>
      <c r="D22" s="520"/>
      <c r="E22" s="520">
        <v>1880</v>
      </c>
      <c r="F22" s="50">
        <f t="shared" si="0"/>
        <v>0</v>
      </c>
    </row>
    <row r="23" spans="1:6" ht="15.75" customHeight="1">
      <c r="A23" s="586" t="s">
        <v>597</v>
      </c>
      <c r="B23" s="520">
        <v>671</v>
      </c>
      <c r="C23" s="519" t="s">
        <v>430</v>
      </c>
      <c r="D23" s="520"/>
      <c r="E23" s="520">
        <v>671</v>
      </c>
      <c r="F23" s="50">
        <f t="shared" si="0"/>
        <v>0</v>
      </c>
    </row>
    <row r="24" spans="1:6" ht="15.75" customHeight="1">
      <c r="A24" s="586" t="s">
        <v>598</v>
      </c>
      <c r="B24" s="520">
        <v>53</v>
      </c>
      <c r="C24" s="519" t="s">
        <v>430</v>
      </c>
      <c r="D24" s="520"/>
      <c r="E24" s="520">
        <v>53</v>
      </c>
      <c r="F24" s="50">
        <f t="shared" si="0"/>
        <v>0</v>
      </c>
    </row>
    <row r="25" spans="1:6" ht="15.75" customHeight="1">
      <c r="A25" s="586" t="s">
        <v>599</v>
      </c>
      <c r="B25" s="574">
        <v>627</v>
      </c>
      <c r="C25" s="575" t="s">
        <v>430</v>
      </c>
      <c r="D25" s="574"/>
      <c r="E25" s="574">
        <v>627</v>
      </c>
      <c r="F25" s="50">
        <f t="shared" si="0"/>
        <v>0</v>
      </c>
    </row>
    <row r="26" spans="1:6" ht="15.75" customHeight="1" thickBot="1">
      <c r="A26" s="586" t="s">
        <v>600</v>
      </c>
      <c r="B26" s="520">
        <v>684</v>
      </c>
      <c r="C26" s="519" t="s">
        <v>430</v>
      </c>
      <c r="D26" s="520"/>
      <c r="E26" s="520">
        <v>684</v>
      </c>
      <c r="F26" s="50">
        <f t="shared" si="0"/>
        <v>0</v>
      </c>
    </row>
    <row r="27" spans="1:6" s="46" customFormat="1" ht="18" customHeight="1" thickBot="1">
      <c r="A27" s="114" t="s">
        <v>62</v>
      </c>
      <c r="B27" s="115">
        <f>SUM(B5:B26)</f>
        <v>36756</v>
      </c>
      <c r="C27" s="86"/>
      <c r="D27" s="115">
        <f>SUM(D5:D26)</f>
        <v>0</v>
      </c>
      <c r="E27" s="115">
        <f>SUM(E5:E26)</f>
        <v>36756</v>
      </c>
      <c r="F27" s="51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 40/2014. (XII.16.)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2014-12-12T10:27:07Z</cp:lastPrinted>
  <dcterms:created xsi:type="dcterms:W3CDTF">1999-10-30T10:30:45Z</dcterms:created>
  <dcterms:modified xsi:type="dcterms:W3CDTF">2014-12-12T12:01:29Z</dcterms:modified>
  <cp:category/>
  <cp:version/>
  <cp:contentType/>
  <cp:contentStatus/>
</cp:coreProperties>
</file>