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4" activeTab="24"/>
  </bookViews>
  <sheets>
    <sheet name="tartalomjegyzék" sheetId="1" r:id="rId1"/>
    <sheet name="ÖSSZEFÜGGÉSEK" sheetId="2" r:id="rId2"/>
    <sheet name="1.1.sz.mell.pü. mérleg" sheetId="3" r:id="rId3"/>
    <sheet name="1.2.sz.mell.kötelező" sheetId="4" r:id="rId4"/>
    <sheet name="1.3.sz.mell.önként" sheetId="5" r:id="rId5"/>
    <sheet name="1.4.sz.mell.államig." sheetId="6" r:id="rId6"/>
    <sheet name="2.1.sz.mell  műk." sheetId="7" r:id="rId7"/>
    <sheet name="2.2.sz.mell  felh." sheetId="8" r:id="rId8"/>
    <sheet name="ELLENŐRZÉS-1.sz.2.1.sz.2.2.sz." sheetId="9" r:id="rId9"/>
    <sheet name="3.sz.mell.-BERUH." sheetId="10" r:id="rId10"/>
    <sheet name="4.sz.mell.-FELÚJ." sheetId="11" r:id="rId11"/>
    <sheet name="5. sz. mell. -EU" sheetId="12" r:id="rId12"/>
    <sheet name="6.1. sz. mell-ÖNK." sheetId="13" r:id="rId13"/>
    <sheet name="6.2.mell.ÖNK." sheetId="14" r:id="rId14"/>
    <sheet name="7.1. sz. mell-KÖH" sheetId="15" r:id="rId15"/>
    <sheet name="7.2.mell.KÖH" sheetId="16" r:id="rId16"/>
    <sheet name="8.1. sz. mell.-KIKI" sheetId="17" r:id="rId17"/>
    <sheet name="8.2.mell. KIKI" sheetId="18" r:id="rId18"/>
    <sheet name="9. sz. mell.maradvány" sheetId="19" r:id="rId19"/>
    <sheet name="10. mérleg" sheetId="20" r:id="rId20"/>
    <sheet name="11.adósságot kel." sheetId="21" r:id="rId21"/>
    <sheet name="12.adósságot" sheetId="22" r:id="rId22"/>
    <sheet name="1.tájék.pü.mérleg-2013-2014" sheetId="23" r:id="rId23"/>
    <sheet name="2. tájék.több éves köt." sheetId="24" r:id="rId24"/>
    <sheet name="3. tájékoz.hitel" sheetId="25" r:id="rId25"/>
    <sheet name="4. tájék.adósság" sheetId="26" r:id="rId26"/>
    <sheet name="5. tájék.közvetett" sheetId="27" r:id="rId27"/>
    <sheet name="6. tájékoz.átadott" sheetId="28" r:id="rId28"/>
    <sheet name="7.táj.vagyon mérlegben" sheetId="29" r:id="rId29"/>
    <sheet name="7.1. tájék.forg.képtelen" sheetId="30" r:id="rId30"/>
    <sheet name="7.2. tájék.forgképes" sheetId="31" r:id="rId31"/>
    <sheet name="7.3. tájék.korlátozottan fképes" sheetId="32" r:id="rId32"/>
    <sheet name="7.5. tájék.mérlegbe nem" sheetId="33" r:id="rId33"/>
    <sheet name="7.4 táj.üzemelt." sheetId="34" r:id="rId34"/>
    <sheet name="8. tájék.részesedés" sheetId="35" r:id="rId35"/>
    <sheet name="9. tájék.peszk.változásai" sheetId="36" r:id="rId36"/>
    <sheet name="10. tájék. létszám" sheetId="37" r:id="rId37"/>
    <sheet name="11. táj.állami" sheetId="38" r:id="rId38"/>
    <sheet name="12.táj. segélyek" sheetId="39" r:id="rId39"/>
  </sheets>
  <definedNames>
    <definedName name="_ftn1" localSheetId="31">'7.3. tájék.korlátozottan fképes'!$A$27</definedName>
    <definedName name="_ftnref1" localSheetId="31">'7.3. tájék.korlátozottan fképes'!$A$18</definedName>
    <definedName name="_xlnm.Print_Titles" localSheetId="12">'6.1. sz. mell-ÖNK.'!$1:$6</definedName>
    <definedName name="_xlnm.Print_Titles" localSheetId="14">'7.1. sz. mell-KÖH'!$1:$6</definedName>
    <definedName name="_xlnm.Print_Titles" localSheetId="29">'7.1. tájék.forg.képtelen'!$2:$6</definedName>
    <definedName name="_xlnm.Print_Titles" localSheetId="16">'8.1. sz. mell.-KIKI'!$1:$6</definedName>
    <definedName name="_xlnm.Print_Area" localSheetId="2">'1.1.sz.mell.pü. mérleg'!$A$1:$E$151</definedName>
    <definedName name="_xlnm.Print_Area" localSheetId="3">'1.2.sz.mell.kötelező'!$A$1:$E$146</definedName>
    <definedName name="_xlnm.Print_Area" localSheetId="4">'1.3.sz.mell.önként'!$A$1:$E$146</definedName>
    <definedName name="_xlnm.Print_Area" localSheetId="5">'1.4.sz.mell.államig.'!$A$1:$E$146</definedName>
    <definedName name="_xlnm.Print_Area" localSheetId="22">'1.tájék.pü.mérleg-2013-2014'!$A$1:$E$145</definedName>
    <definedName name="_xlnm.Print_Area" localSheetId="20">'11.adósságot kel.'!$A$1:$G$44</definedName>
    <definedName name="_xlnm.Print_Area" localSheetId="6">'2.1.sz.mell  műk.'!$A$1:$J$32</definedName>
    <definedName name="_xlnm.Print_Area" localSheetId="0">'tartalomjegyzék'!$A$1:$I$45</definedName>
  </definedNames>
  <calcPr fullCalcOnLoad="1"/>
</workbook>
</file>

<file path=xl/sharedStrings.xml><?xml version="1.0" encoding="utf-8"?>
<sst xmlns="http://schemas.openxmlformats.org/spreadsheetml/2006/main" count="4408" uniqueCount="1503">
  <si>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</si>
  <si>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</si>
  <si>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</si>
  <si>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</si>
  <si>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</si>
  <si>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</si>
  <si>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</si>
  <si>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</si>
  <si>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</si>
  <si>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</si>
  <si>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</si>
  <si>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</si>
  <si>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</si>
  <si>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</si>
  <si>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</si>
  <si>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</si>
  <si>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</si>
  <si>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</si>
  <si>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</si>
  <si>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</si>
  <si>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</si>
  <si>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</si>
  <si>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</si>
  <si>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</si>
  <si>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</si>
  <si>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</si>
  <si>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</si>
  <si>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</si>
  <si>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</si>
  <si>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</si>
  <si>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</si>
  <si>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</si>
  <si>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</si>
  <si>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</si>
  <si>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</si>
  <si>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</si>
  <si>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</si>
  <si>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</si>
  <si>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</si>
  <si>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</si>
  <si>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</si>
  <si>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</si>
  <si>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</si>
  <si>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</si>
  <si>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</si>
  <si>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</si>
  <si>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</si>
  <si>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</si>
  <si>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</si>
  <si>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</si>
  <si>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</si>
  <si>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</si>
  <si>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</si>
  <si>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</si>
  <si>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</si>
  <si>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</si>
  <si>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</si>
  <si>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</si>
  <si>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</si>
  <si>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</si>
  <si>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</si>
  <si>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</si>
  <si>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</si>
  <si>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</si>
  <si>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</si>
  <si>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</si>
  <si>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</si>
  <si>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</si>
  <si>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</si>
  <si>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</si>
  <si>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</si>
  <si>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</si>
  <si>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</si>
  <si>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</si>
  <si>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</si>
  <si>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</si>
  <si>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</si>
  <si>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</si>
  <si>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</si>
  <si>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</si>
  <si>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</si>
  <si>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</si>
  <si>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</si>
  <si>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</si>
  <si>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</si>
  <si>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</si>
  <si>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</si>
  <si>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</si>
  <si>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</si>
  <si>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</si>
  <si>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Személyi jellegű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</si>
  <si>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</si>
  <si>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</si>
  <si>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</si>
  <si>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</si>
  <si>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</si>
  <si>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</si>
  <si>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</si>
  <si>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</si>
  <si>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</si>
  <si>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</si>
  <si>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</si>
  <si>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</si>
  <si>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</si>
  <si>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</si>
  <si>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</si>
  <si>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</si>
  <si>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</si>
  <si>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</si>
  <si>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</si>
  <si>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</si>
  <si>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</si>
  <si>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</si>
  <si>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</si>
  <si>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</si>
  <si>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</si>
  <si>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</si>
  <si>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</si>
  <si>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</si>
  <si>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</si>
  <si>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</si>
  <si>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</si>
  <si>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</si>
  <si>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</si>
  <si>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</si>
  <si>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</si>
  <si>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</si>
  <si>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</si>
  <si>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</si>
  <si>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</si>
  <si>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</si>
  <si>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</si>
  <si>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</si>
  <si>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</si>
  <si>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</si>
  <si>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</si>
  <si>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</si>
  <si>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</si>
  <si>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</si>
  <si>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</si>
  <si>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</si>
  <si>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</si>
  <si>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</si>
  <si>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</si>
  <si>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</si>
  <si>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</si>
  <si>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</si>
  <si>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</si>
  <si>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</si>
  <si>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</si>
  <si>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</si>
  <si>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</si>
  <si>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</si>
  <si>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</si>
  <si>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</si>
  <si>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</si>
  <si>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</si>
  <si>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</si>
  <si>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</si>
  <si>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</si>
  <si>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</si>
  <si>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</si>
  <si>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</si>
  <si>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</si>
  <si>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</si>
  <si>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</si>
  <si>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</si>
  <si>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</si>
  <si>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</si>
  <si>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</si>
  <si>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</si>
  <si>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</si>
  <si>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</si>
  <si>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</si>
  <si>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</si>
  <si>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</si>
  <si>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</si>
  <si>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</si>
  <si>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</si>
  <si>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</si>
  <si>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</si>
  <si>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</si>
  <si>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</si>
  <si>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</si>
  <si>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</si>
  <si>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</si>
  <si>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</si>
  <si>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</si>
  <si>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</si>
  <si>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</si>
  <si>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</si>
  <si>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</si>
  <si>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</si>
  <si>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</si>
  <si>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</si>
  <si>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</si>
  <si>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</si>
  <si>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</si>
  <si>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</si>
  <si>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</si>
  <si>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</si>
  <si>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</si>
  <si>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</si>
  <si>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</si>
  <si>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</si>
  <si>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</si>
  <si>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</si>
  <si>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</si>
  <si>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</si>
  <si>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</si>
  <si>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</si>
  <si>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</si>
  <si>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</si>
  <si>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</si>
  <si>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</si>
  <si>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</si>
  <si>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</si>
  <si>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</si>
  <si>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</si>
  <si>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</si>
  <si>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</si>
  <si>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</si>
  <si>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</si>
  <si>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</si>
  <si>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</si>
  <si>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</si>
  <si>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</si>
  <si>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</si>
  <si>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</si>
  <si>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</si>
  <si>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</si>
  <si>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</si>
  <si>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>FORRÁSOK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</si>
  <si>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</si>
  <si>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</si>
  <si>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</si>
  <si>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</si>
  <si>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</si>
  <si>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</si>
  <si>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</si>
  <si>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</si>
  <si>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</si>
  <si>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</si>
  <si>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</si>
  <si>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</si>
  <si>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</si>
  <si>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</si>
  <si>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</si>
  <si>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</si>
  <si>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</si>
  <si>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</si>
  <si>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</si>
  <si>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</si>
  <si>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</si>
  <si>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</si>
  <si>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</si>
  <si>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</si>
  <si>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</si>
  <si>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</si>
  <si>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</si>
  <si>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</si>
  <si>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</si>
  <si>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</si>
  <si>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</si>
  <si>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</si>
  <si>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</si>
  <si>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</si>
  <si>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</si>
  <si>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</si>
  <si>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</si>
  <si>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</si>
  <si>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</si>
  <si>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</si>
  <si>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</si>
  <si>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</si>
  <si>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</si>
  <si>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</si>
  <si>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</si>
  <si>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</si>
  <si>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</si>
  <si>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</si>
  <si>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</si>
  <si>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</si>
  <si>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</si>
  <si>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</si>
  <si>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</si>
  <si>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</si>
  <si>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</si>
  <si>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</si>
  <si>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</si>
  <si>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</si>
  <si>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</si>
  <si>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</si>
  <si>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</si>
  <si>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</si>
  <si>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</si>
  <si>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</si>
  <si>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</si>
  <si>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</si>
  <si>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</si>
  <si>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</si>
  <si>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</si>
  <si>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</si>
  <si>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</si>
  <si>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</si>
  <si>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</si>
  <si>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</si>
  <si>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</si>
  <si>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</si>
  <si>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</si>
  <si>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</si>
  <si>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</si>
  <si>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</si>
  <si>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</si>
  <si>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</si>
  <si>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</si>
  <si>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</si>
  <si>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</si>
  <si>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</si>
  <si>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</si>
  <si>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</si>
  <si>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</si>
  <si>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</si>
  <si>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</si>
  <si>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</si>
  <si>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</si>
  <si>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</si>
  <si>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</si>
  <si>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</si>
  <si>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</si>
  <si>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</si>
  <si>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</si>
  <si>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</si>
  <si>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</si>
  <si>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</si>
  <si>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</si>
  <si>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</si>
  <si>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</si>
  <si>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</si>
  <si>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</si>
  <si>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</si>
  <si>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</si>
  <si>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</si>
  <si>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</si>
  <si>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</si>
  <si>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</si>
  <si>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</si>
  <si>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</si>
  <si>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</si>
  <si>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</si>
  <si>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</si>
  <si>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</si>
  <si>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</si>
  <si>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</si>
  <si>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</si>
  <si>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</si>
  <si>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</si>
  <si>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</si>
  <si>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</si>
  <si>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</si>
  <si>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</si>
  <si>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</si>
  <si>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</si>
  <si>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</si>
  <si>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</si>
  <si>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</si>
  <si>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</si>
  <si>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</si>
  <si>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</si>
  <si>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</si>
  <si>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</si>
  <si>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</si>
  <si>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</si>
  <si>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</si>
  <si>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</si>
  <si>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</si>
  <si>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</si>
  <si>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</si>
  <si>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</si>
  <si>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</si>
  <si>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</si>
  <si>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</si>
  <si>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</si>
  <si>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</si>
  <si>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</si>
  <si>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</si>
  <si>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</si>
  <si>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</si>
  <si>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</si>
  <si>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</si>
  <si>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</si>
  <si>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</si>
  <si>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</si>
  <si>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</si>
  <si>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</si>
  <si>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</si>
  <si>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</si>
  <si>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</si>
  <si>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</si>
  <si>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</si>
  <si>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</si>
  <si>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</si>
  <si>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</si>
  <si>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</si>
  <si>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</si>
  <si>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</si>
  <si>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</si>
  <si>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</si>
  <si>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</si>
  <si>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</si>
  <si>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</si>
  <si>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</si>
  <si>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</si>
  <si>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</si>
  <si>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</si>
  <si>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</si>
  <si>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</si>
  <si>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</si>
  <si>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</si>
  <si>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</si>
  <si>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</si>
  <si>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</si>
  <si>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</si>
  <si>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</si>
  <si>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</si>
  <si>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</si>
  <si>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</si>
  <si>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</si>
  <si>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</si>
  <si>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</si>
  <si>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</si>
  <si>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</si>
  <si>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</si>
  <si>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</si>
  <si>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</si>
  <si>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</si>
  <si>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</si>
  <si>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</si>
  <si>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</si>
  <si>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</si>
  <si>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</si>
  <si>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</si>
  <si>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</si>
  <si>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</si>
  <si>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</si>
  <si>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</si>
  <si>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</si>
  <si>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</si>
  <si>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</si>
  <si>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</si>
  <si>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</si>
  <si>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</si>
  <si>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</si>
  <si>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</si>
  <si>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</si>
  <si>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</si>
  <si>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</si>
  <si>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</si>
  <si>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</si>
  <si>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</si>
  <si>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</si>
  <si>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</si>
  <si>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</si>
  <si>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</si>
  <si>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</si>
  <si>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</si>
  <si>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</si>
  <si>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</si>
  <si>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</si>
  <si>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</si>
  <si>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</si>
  <si>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</si>
  <si>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</si>
  <si>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</si>
  <si>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</si>
  <si>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</si>
  <si>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</si>
  <si>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</si>
  <si>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</si>
  <si>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</si>
  <si>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</si>
  <si>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</si>
  <si>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</si>
  <si>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</si>
  <si>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</si>
  <si>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</si>
  <si>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</si>
  <si>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</si>
  <si>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</si>
  <si>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</si>
  <si>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</si>
  <si>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</si>
  <si>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</si>
  <si>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</si>
  <si>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</si>
  <si>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</si>
  <si>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</si>
  <si>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</si>
  <si>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</si>
  <si>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</si>
  <si>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</si>
  <si>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</si>
  <si>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</si>
  <si>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</si>
  <si>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</si>
  <si>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</si>
  <si>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</si>
  <si>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</si>
  <si>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</si>
  <si>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</si>
  <si>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</si>
  <si>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</si>
  <si>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</si>
  <si>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</si>
  <si>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</si>
  <si>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</si>
  <si>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</si>
  <si>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</si>
  <si>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</si>
  <si>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</si>
  <si>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</si>
  <si>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</si>
  <si>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</si>
  <si>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</si>
  <si>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</si>
  <si>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</si>
  <si>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</si>
  <si>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</si>
  <si>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</si>
  <si>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</si>
  <si>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</si>
  <si>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</si>
  <si>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</si>
  <si>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</si>
  <si>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</si>
  <si>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</si>
  <si>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</si>
  <si>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</si>
  <si>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</si>
  <si>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</si>
  <si>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</si>
  <si>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</si>
  <si>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</si>
  <si>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Hitel-, kölcsönfelvétel államháztartáson kívülről  (10.1.+…+10.3.)</t>
  </si>
  <si>
    <t>J=(F+…+I)</t>
  </si>
  <si>
    <t>Összesen (1+8)</t>
  </si>
  <si>
    <t>Készletek</t>
  </si>
  <si>
    <t>2014</t>
  </si>
  <si>
    <t>Térfigyelő kamerák cseréje  1137</t>
  </si>
  <si>
    <t>Piaci sátor vásárlása  1118</t>
  </si>
  <si>
    <t>Színpadi függönyök Faluház  2126</t>
  </si>
  <si>
    <t>Rózsa utcai út építése  1140</t>
  </si>
  <si>
    <t>5 db számítógép, porszívó 3001</t>
  </si>
  <si>
    <t>Fogorvosi rendelő 1030</t>
  </si>
  <si>
    <t>József A. u. (229-230. hrsz.) ingatlan vás. 1139</t>
  </si>
  <si>
    <t>Mátyás k. u. 1. gáztűzhely,konyhab.,kazán 1004</t>
  </si>
  <si>
    <t>Rózsa utcai út ép.folyt.,Gyógyszert út  ép.1031</t>
  </si>
  <si>
    <t>KEOP napelemes pályázat önrész Faluház 1128</t>
  </si>
  <si>
    <t>KEOP napelemes pályázat önrész Óvoda 1127</t>
  </si>
  <si>
    <t>Kulturáli fejleszt.pály.(üst, digitális adattár)1131</t>
  </si>
  <si>
    <t>Óvodafejlesztés Kunszálláson pály. 1126</t>
  </si>
  <si>
    <t>Sportöltöző felújítása  1106</t>
  </si>
  <si>
    <t>Hivatal felújítása  1135</t>
  </si>
  <si>
    <t>Óvodai udvar, park felújítása 1123</t>
  </si>
  <si>
    <t>Központi szerver felújítása 1138</t>
  </si>
  <si>
    <t>Tájház tetőszerkezetének megerősítése 1109</t>
  </si>
  <si>
    <t>Hivatal m.ép. Felújítása 1141</t>
  </si>
  <si>
    <t>Orvosi lakás tető felújítása 1107</t>
  </si>
  <si>
    <t>Fogorvosi rendelő</t>
  </si>
  <si>
    <t>Óvoda tetősz. megerősítése, statikai vélemény 1127</t>
  </si>
  <si>
    <t>MELLÉKLETEK</t>
  </si>
  <si>
    <t>KUNSZÁLLÁS KÖZSÉGI ÖNKORMÁNYZAT</t>
  </si>
  <si>
    <t xml:space="preserve"> Irányító szervi támogatások (intézményfinanszírozás)</t>
  </si>
  <si>
    <t>KÖH</t>
  </si>
  <si>
    <t>KIKI</t>
  </si>
  <si>
    <t>VÁLASZTÁSOK</t>
  </si>
  <si>
    <t>adatok ezer Ft-ban</t>
  </si>
  <si>
    <t>Az önkormányzat európai uniós forrásból finanszírozott támogatással megvalósuló programok, projektek bevételei és kiadásai</t>
  </si>
  <si>
    <t xml:space="preserve">Megnevezés </t>
  </si>
  <si>
    <t xml:space="preserve">A program költségvetése </t>
  </si>
  <si>
    <t xml:space="preserve">Előző években pénzügyileg teljesített </t>
  </si>
  <si>
    <t>2014. évi terv</t>
  </si>
  <si>
    <t>Következő évekre vállalt kötelezettség</t>
  </si>
  <si>
    <t>EU támogatás</t>
  </si>
  <si>
    <t>Hazai társfinanszírozás</t>
  </si>
  <si>
    <t>BM EU Önerő Alap</t>
  </si>
  <si>
    <t>Támogatási előleg</t>
  </si>
  <si>
    <t>Saját erő  (ÁFA)</t>
  </si>
  <si>
    <t>Hitelfelvétel</t>
  </si>
  <si>
    <t>Visszaigényelhető ÁFA</t>
  </si>
  <si>
    <t>BEVÉTELEK ÖSSZESEN:</t>
  </si>
  <si>
    <t>Dologi kiadások</t>
  </si>
  <si>
    <t xml:space="preserve">Beruházási kiadások </t>
  </si>
  <si>
    <t>Visszaigényelhető ÁFA kiadás</t>
  </si>
  <si>
    <t>KIADÁSOK ÖSSZESEN:</t>
  </si>
  <si>
    <t xml:space="preserve">Saját erő  </t>
  </si>
  <si>
    <t>Beruházási kiadások (ÁFA nélkül)</t>
  </si>
  <si>
    <t xml:space="preserve">ÁFA </t>
  </si>
  <si>
    <t>Egyéb kiadás</t>
  </si>
  <si>
    <t xml:space="preserve">IKSZT/2008/1-0687 6.356.01.01.  112/2009(VII.29) FVM Új Magyarországi Vidékfejleszt. Progr. III. teng.                                                 </t>
  </si>
  <si>
    <t>Személyi juttatás + járulék</t>
  </si>
  <si>
    <t>dologi kiadások</t>
  </si>
  <si>
    <t xml:space="preserve">Saját erő </t>
  </si>
  <si>
    <t>Fűnyíró, 2 db fűkasza, jégcsapfüggöny,szivattyú 1004</t>
  </si>
  <si>
    <t>Riasztórendszer orvosi rendelő fogászat, védőnő</t>
  </si>
  <si>
    <t>Kártyafüggetlen okostelefonok 1149, 1151</t>
  </si>
  <si>
    <t>Cines esőbeálló 1009</t>
  </si>
  <si>
    <t>Szalagfüggöny hivatal 1135</t>
  </si>
  <si>
    <t>ISUZU gépjármű 1145</t>
  </si>
  <si>
    <t>iPad tablet 1018</t>
  </si>
  <si>
    <t>Posta akadálymentesítése 1148</t>
  </si>
  <si>
    <t>Asus Notebook Rendőrség 1004</t>
  </si>
  <si>
    <t>Faluház, Wifi hálózat kiépítése, alu asztal, hangfal  2007</t>
  </si>
  <si>
    <t>Óvoda fejl, felújítása pályázati önerő 1142</t>
  </si>
  <si>
    <t>Egyéb működési célú pénzeszköz</t>
  </si>
  <si>
    <t>2014.</t>
  </si>
  <si>
    <t>Kunszállás Község Önkormányzatának 2014. évi zárszámadásáról szóló rendelet-tervezet mellékletei:</t>
  </si>
  <si>
    <t>önk.</t>
  </si>
  <si>
    <t>választás</t>
  </si>
  <si>
    <t>támogatás (közvetlen)</t>
  </si>
  <si>
    <t>Egyéb támogatás (közvetlen)</t>
  </si>
  <si>
    <t>1.1 számú melléklet: 2014. évi  zárszámadás pénzügyi mérlege</t>
  </si>
  <si>
    <t>1.3  sz. melléklet:  2014. évi  zárszámadás  önként vállalt feladatanak mérlege</t>
  </si>
  <si>
    <t>1.4  sz. melléklet:  2014. évi  zárszámadás  államigazgatási  feladatainak mérlege</t>
  </si>
  <si>
    <t>1.2  sz. melléklet:  2014. évi  zárszámadás  kötelező feladatonkénti mérlege</t>
  </si>
  <si>
    <t>2.1  sz. melléklet:  Működési célú bevételek és kiadások  mérlege</t>
  </si>
  <si>
    <t>2.2  sz. melléklet: Felhalmozási célú bevételek és kiadások  mérlege</t>
  </si>
  <si>
    <t>3. számú melléklet: 2014. évi beruházási kiadások fejlesztésenként</t>
  </si>
  <si>
    <t>4. számú melléklet: 2014. évi felújítási kiadások felújításonként</t>
  </si>
  <si>
    <t>5.  melléklet a …/2014. (. ...) önkormányzati rendelethez</t>
  </si>
  <si>
    <t>2014. évi teljesítés</t>
  </si>
  <si>
    <r>
      <t xml:space="preserve">"Óvodafejlesztés Kunszálláson"  (TÁMOP-3.1.11-12/2-2012-0034) </t>
    </r>
    <r>
      <rPr>
        <sz val="10"/>
        <color indexed="8"/>
        <rFont val="Times New Roman"/>
        <family val="1"/>
      </rPr>
      <t>Új Széchenyi Terv Társadalmi Megújulás Operatív Program támogatási rendszeréhez benyújtott (1126)</t>
    </r>
  </si>
  <si>
    <t>"Kunszállás Községben a Mosolyvár Óvoda és Bölcsőde helyi hő és villamosenergia-igény kielégítése megújuló energiaforrásokkal" KEOP-4.10.0/A/12-2013-0491 (1127)</t>
  </si>
  <si>
    <t>"Kunszállás Községben a Petőfi Rendezvényház- és Faluház helyi hő és villamosenergia-igény kielégítése megújuló energiaforrásokkal" KEOP-4.10.0/A/12-2013-0086 (1128)</t>
  </si>
  <si>
    <r>
      <t>Kulturális fejlesztések Kunszálláson TÁMOP-3.2.3.B-12/1-2013-0211 (</t>
    </r>
    <r>
      <rPr>
        <b/>
        <sz val="8"/>
        <color indexed="8"/>
        <rFont val="Times New Roman"/>
        <family val="1"/>
      </rPr>
      <t>1131BA)</t>
    </r>
  </si>
  <si>
    <t>5. számú melléklet: Európai Uniós támogatással megvalósuló projektek bevételei és kiadásai</t>
  </si>
  <si>
    <t>6.1. sz. melléklet  Kunszállás Önkormányzat SAJÁT bevételei és kiadásai előirányzat-csoport, kiemelt előirányzatonként</t>
  </si>
  <si>
    <t>Feladatcsoport / Feladat / Előirányzat-csoport/ Kiemelt előirányzat</t>
  </si>
  <si>
    <t>2014. eredeti</t>
  </si>
  <si>
    <t>módosított</t>
  </si>
  <si>
    <t>teljesítés</t>
  </si>
  <si>
    <t xml:space="preserve">kötelező fel. </t>
  </si>
  <si>
    <t>önként váll.</t>
  </si>
  <si>
    <t>állami feladat</t>
  </si>
  <si>
    <t>Önkormányzat által szervezett közfoglalkoztatás1021</t>
  </si>
  <si>
    <t>Működési költségvetés</t>
  </si>
  <si>
    <t>Munkaadót terhelő járulékok és szoc. hozzájárulási adó</t>
  </si>
  <si>
    <t>Dologi kiadások és egyéb befizetések</t>
  </si>
  <si>
    <t>Út-híd 1022, 1031, 1140, 1143, 1148</t>
  </si>
  <si>
    <t>beruházási kiadások</t>
  </si>
  <si>
    <t>Felújítások 1140</t>
  </si>
  <si>
    <t>Park- és közterület fenntartás 1009</t>
  </si>
  <si>
    <t>Köztisztaság és hulladék szállítás,zöldfelület 1026 1108 1130</t>
  </si>
  <si>
    <t>Köz- és díszvilágítás üzemeltetés és fejlesztés 1025</t>
  </si>
  <si>
    <t>Temetőfenntartás és -fejlesztés 1019</t>
  </si>
  <si>
    <t>Város- és községgazd. 1004 1024 1020 1118 1145 1151</t>
  </si>
  <si>
    <t>Átadott pénzeszközök (támogatásértékű)</t>
  </si>
  <si>
    <t>Beruházási kiadások</t>
  </si>
  <si>
    <t>Vagyon és lakásgazd.kiad.1107 1023 1109 1128 1137 1147</t>
  </si>
  <si>
    <t>8. EGÉSZSÉGÜGY</t>
  </si>
  <si>
    <t>Háziorvosi szolgálat (ügyelet is) 1027, 1103</t>
  </si>
  <si>
    <t>Fogorvosi szolgálat 1028 1030</t>
  </si>
  <si>
    <t>beruházás</t>
  </si>
  <si>
    <t>Család- és nővédelmi eü. Gondozás 1014</t>
  </si>
  <si>
    <t>Tanyagondnoki szolgálat 1015</t>
  </si>
  <si>
    <t>Szociális pénzbeli ellátások 1004 1125 1146</t>
  </si>
  <si>
    <t xml:space="preserve">Dologi kiadások 1125 </t>
  </si>
  <si>
    <t>Szociálpolitikai ellátások és egyéb juttatások</t>
  </si>
  <si>
    <t>Sportlétesítményeket működtetése 1029, 1106</t>
  </si>
  <si>
    <t>13. NEMZETKÖZI KAPCS., RENDEZVÉNYEK 1010 1011</t>
  </si>
  <si>
    <t>14. TÁMOP IKSZT pályázat BA 1131</t>
  </si>
  <si>
    <t>15. EGYÉB TARTALÉKOK</t>
  </si>
  <si>
    <t>Fejlesztési céltartalék</t>
  </si>
  <si>
    <r>
      <t xml:space="preserve"> </t>
    </r>
    <r>
      <rPr>
        <sz val="9"/>
        <rFont val="Arial CE"/>
        <family val="0"/>
      </rPr>
      <t>működési tartalék</t>
    </r>
  </si>
  <si>
    <t>Itthon vagy, Magyarország szeretlek 1133</t>
  </si>
  <si>
    <t>Óvoda játszótér, napelem, udvar 1126 1123 1127 2126 1142</t>
  </si>
  <si>
    <t>17. ÖNKORMÁNYZAT KÉPVISELŐ-TESTÜLETÉNEK MŰK. KIADÁSAI 1001 1150</t>
  </si>
  <si>
    <t>Irányító szervi támogatás</t>
  </si>
  <si>
    <t>Értékpapír vásárlása</t>
  </si>
  <si>
    <t>Felújítások 1135, 1138, 1141</t>
  </si>
  <si>
    <t>Beruházási kiadások 1018, 1139, 1149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</si>
  <si>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</si>
  <si>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</si>
  <si>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</si>
  <si>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</si>
  <si>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</si>
  <si>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</si>
  <si>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</si>
  <si>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</si>
  <si>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</si>
  <si>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</si>
  <si>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Értékpapír vásárlása</t>
  </si>
  <si>
    <t>I.5.5. Működési célú kölcsön nyújtása</t>
  </si>
  <si>
    <t>I.6. Tartalékok működési célra</t>
  </si>
  <si>
    <t>Működési céltartalék</t>
  </si>
  <si>
    <t>II. FELHALMOZÁSI KÖLTSÉGVETÉS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</si>
  <si>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</si>
  <si>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</si>
  <si>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</si>
  <si>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</si>
  <si>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</si>
  <si>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</si>
  <si>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</si>
  <si>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</si>
  <si>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</si>
  <si>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</si>
  <si>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</si>
  <si>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</si>
  <si>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 xml:space="preserve">6.2  melléklet </t>
  </si>
  <si>
    <t>Önkormányzat (SAJÁT) 2014. évi kiadásai jogcímenként, ágazatonként, kötelező és önként vállalt feladatonként</t>
  </si>
  <si>
    <t>6.2 sz. melléklet Kunszállás Önkormányzat (SAJÁT) 2014. évi kiadásai jogcímenként, ágazatonként, kötelező és önként vállalt feladatonként</t>
  </si>
  <si>
    <t>KÖZÖS ÖNKORMÁNYZATI HIVATAL 2014.</t>
  </si>
  <si>
    <t>ezer forintban</t>
  </si>
  <si>
    <t>FÜLÖPJAKAB</t>
  </si>
  <si>
    <t>KUNSZÁLLÁS</t>
  </si>
  <si>
    <t>közös ktg.</t>
  </si>
  <si>
    <t>KÖH ÖSSZESEN</t>
  </si>
  <si>
    <t>megnevezés</t>
  </si>
  <si>
    <t>rovat</t>
  </si>
  <si>
    <t>eredeti</t>
  </si>
  <si>
    <t xml:space="preserve">módosított </t>
  </si>
  <si>
    <t>%</t>
  </si>
  <si>
    <t>Törvény szerinti illetmények, munkabérek</t>
  </si>
  <si>
    <t>K1101</t>
  </si>
  <si>
    <t>Egyéb illetmény</t>
  </si>
  <si>
    <t>K1102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</si>
  <si>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</si>
  <si>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</si>
  <si>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</si>
  <si>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</si>
  <si>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</si>
  <si>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</si>
  <si>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juttatásai(&gt;=14)</t>
  </si>
  <si>
    <t>K1113</t>
  </si>
  <si>
    <t>Foglalkoztatottak személyi juttatásai</t>
  </si>
  <si>
    <t>K11</t>
  </si>
  <si>
    <t>Egyéb külső személyi juttatások</t>
  </si>
  <si>
    <t>K123</t>
  </si>
  <si>
    <t>Külső személyi juttatások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</si>
  <si>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</si>
  <si>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</si>
  <si>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</si>
  <si>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            </t>
  </si>
  <si>
    <t>K2</t>
  </si>
  <si>
    <t>ebből: szociális hozzájárulási adó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</si>
  <si>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</si>
  <si>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</si>
  <si>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</si>
  <si>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</si>
  <si>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</si>
  <si>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</si>
  <si>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</si>
  <si>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</si>
  <si>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</si>
  <si>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</si>
  <si>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</si>
  <si>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</si>
  <si>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</si>
  <si>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</si>
  <si>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</si>
  <si>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</si>
  <si>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</si>
  <si>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</si>
  <si>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</si>
  <si>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</si>
  <si>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</si>
  <si>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  (&gt;=45)</t>
  </si>
  <si>
    <t>K337</t>
  </si>
  <si>
    <t>Szolgáltatási kiadások</t>
  </si>
  <si>
    <t>K33</t>
  </si>
  <si>
    <t>Kiküldetések kiadásai</t>
  </si>
  <si>
    <t>K341</t>
  </si>
  <si>
    <t xml:space="preserve">Kiküldetések, reklám- és propagandakiad.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</si>
  <si>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</si>
  <si>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</si>
  <si>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</si>
  <si>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</si>
  <si>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</si>
  <si>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</si>
  <si>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</si>
  <si>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</si>
  <si>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</si>
  <si>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>K3</t>
  </si>
  <si>
    <t>Foglalkoztatással, munkanélküliséggel kapcsolatos ellátások</t>
  </si>
  <si>
    <t>K45</t>
  </si>
  <si>
    <t>ebből: foglalkoztatást helyettesítő támogatás [Szoctv. 35. § (1) bek.]</t>
  </si>
  <si>
    <t>Lakhatással kapcsolatos ellátások</t>
  </si>
  <si>
    <t>K46</t>
  </si>
  <si>
    <t xml:space="preserve">ebből: lakásfenntartási támogatás [Szoctv. 38. § (1) bek. a) és b)] </t>
  </si>
  <si>
    <t>Egyéb nem intézményi ellátások</t>
  </si>
  <si>
    <t>K48</t>
  </si>
  <si>
    <t>ebből: rendszeres szociális segély [Szoctv. 37. § (1) bek. a) - d) pontok]</t>
  </si>
  <si>
    <t xml:space="preserve">Ellátottak pénzbeli juttatásai </t>
  </si>
  <si>
    <t>K4</t>
  </si>
  <si>
    <t xml:space="preserve">Beruházások </t>
  </si>
  <si>
    <t>K6</t>
  </si>
  <si>
    <t>K7</t>
  </si>
  <si>
    <t xml:space="preserve">Költségvetési kiadások </t>
  </si>
  <si>
    <t>K1-K8</t>
  </si>
  <si>
    <t>Működési bevételek</t>
  </si>
  <si>
    <t>Működési célú támogatások ÁHT-on belülről</t>
  </si>
  <si>
    <t>Központi, irányító szervi támogatás</t>
  </si>
  <si>
    <t>B816</t>
  </si>
  <si>
    <t>Bevételek összesen</t>
  </si>
  <si>
    <t>Közös kiadások +</t>
  </si>
  <si>
    <t>nettó munkabér különbözet -</t>
  </si>
  <si>
    <t>záró pénzkészlet 2014. 12.31-én</t>
  </si>
  <si>
    <t xml:space="preserve">teljesítés </t>
  </si>
  <si>
    <t>kötelező váll.</t>
  </si>
  <si>
    <t>9. SZOCIÁLIS FELADATOK</t>
  </si>
  <si>
    <t>Gyermekjóléti szolgálat</t>
  </si>
  <si>
    <t>Munkaadót terhelő járulékok és szoc. hj adó</t>
  </si>
  <si>
    <t>Intézményi étkeztetés</t>
  </si>
  <si>
    <t>Házi segítségnyújtás</t>
  </si>
  <si>
    <t>Bőlcsöde</t>
  </si>
  <si>
    <t>10. KÖZNEVELÉS</t>
  </si>
  <si>
    <t>Óvodai nevelés, ellátás</t>
  </si>
  <si>
    <t>12 KULTÚRA, KÖZMŰVELŐDÉS</t>
  </si>
  <si>
    <t>Könyvtár</t>
  </si>
  <si>
    <t>Faluház</t>
  </si>
  <si>
    <t>Felhalmozás kiadásai</t>
  </si>
  <si>
    <t>Tájház</t>
  </si>
  <si>
    <t>KunszállásI Közös Igazgatású Köznevelési Intézmény 2014. évi kiadásai jogcímenként, kötelező, önként vállalat feladatonként</t>
  </si>
  <si>
    <t xml:space="preserve">8.2. melléklet </t>
  </si>
  <si>
    <t>7.2 melléklet</t>
  </si>
  <si>
    <t>7.1. sz. melléklet  Kunszállási Közös Önkormányzati Hivatal bevételei és kiadásai előirányzat-csoport, kiemelt előirányzatonként</t>
  </si>
  <si>
    <t>7.2. sz. melléklet  Kunszállási Közös Önkormányzati Hivatal 2014. évi kiadásai jogcímenként, ágazatonként, kötelező és önként vállalt feladatonként</t>
  </si>
  <si>
    <t>8.1. sz. melléklet  Kunszállási Közös Igazg.Köznevelési Int. bevételei és kiadásai előirányzat-csoport, kiemelt előirányzatonként</t>
  </si>
  <si>
    <t>8.2. sz. melléklet Kunszállási Közös Igazg.Köznevelési Int. 2014. évi kiadásai jogcímenként, ágazatonként, kötelező és önként vállalt feladatonként</t>
  </si>
  <si>
    <t>Önk. Kistérségi Társulás</t>
  </si>
  <si>
    <t>belső ellenőrzés</t>
  </si>
  <si>
    <t>Kiskőrös és Térsége Ivóvízminőség-javító Önk. Társ.</t>
  </si>
  <si>
    <t>tagdíj</t>
  </si>
  <si>
    <t>Homoshátsági Regionális Hulladékgazd. Önk. Társulás</t>
  </si>
  <si>
    <t>Magyar Faluszövetség</t>
  </si>
  <si>
    <t>Falugondnokok Duna-Tisza Közi Egyesülete</t>
  </si>
  <si>
    <t>támogatás</t>
  </si>
  <si>
    <t>Aranyhomok Kistérségfejl. Egyesület</t>
  </si>
  <si>
    <t>Kun Összefogás Konzorcium</t>
  </si>
  <si>
    <t>Kkfházi Mentők Orsz. Egy. A Mosolyért</t>
  </si>
  <si>
    <t>Szív Barát Gyermekek Szakkönyv</t>
  </si>
  <si>
    <t>Helyi Rendőrörs támogatása</t>
  </si>
  <si>
    <t>üzemanyag, internet szolg.</t>
  </si>
  <si>
    <t>Polgárőr Egyesületek</t>
  </si>
  <si>
    <t>Civil szervezetek majális</t>
  </si>
  <si>
    <t xml:space="preserve">Kunszállás Községért Közalapítvány </t>
  </si>
  <si>
    <t>virágtartók beültetése, gondozása</t>
  </si>
  <si>
    <t>Kunszállási Gyermekekért Alapítvány</t>
  </si>
  <si>
    <t>pásztor húsvét, iskolai kirándulások</t>
  </si>
  <si>
    <t>Nagycsaládosok Kunszállási Egyesülete</t>
  </si>
  <si>
    <t>búbos kemence, sörpad, sörasztal</t>
  </si>
  <si>
    <t>Kunszállási Nyugdíjas Klub</t>
  </si>
  <si>
    <t>költészet napja</t>
  </si>
  <si>
    <t xml:space="preserve">Mozgáskorlátozottak </t>
  </si>
  <si>
    <t>színház látogatás</t>
  </si>
  <si>
    <t>Kunszállási Sportegyesület</t>
  </si>
  <si>
    <t>TAO- pályázathoz önerő biztosítása az utánpótlás-nevelési feladatokhoz</t>
  </si>
  <si>
    <t>Cines Horgász Baráti Kör</t>
  </si>
  <si>
    <t xml:space="preserve">esőbeálló kialakítása </t>
  </si>
  <si>
    <t>Kiskun Önkorm. Szövetsége</t>
  </si>
  <si>
    <t>KEOP napelemes pályázat önrész Faluház</t>
  </si>
  <si>
    <t>KEOP napelemes pályázat önrész Óvoda</t>
  </si>
  <si>
    <t>Kulturáli fejlesztések pályázat (üst, digitális adattároló)</t>
  </si>
  <si>
    <t>Óvodafejlesztés Kunszálláson pályázat</t>
  </si>
  <si>
    <t>Sportöltöző felújítása</t>
  </si>
  <si>
    <t xml:space="preserve">IKSZT/2008/1-0687 6.356.01.01.  112/2009(VII.29) </t>
  </si>
  <si>
    <t>Kunszállási Falugazdálkodási Kft. Kunszállás</t>
  </si>
  <si>
    <t>Homokhátsági Regionális Hulladékgazd.  Vagyonkezelő és Közszolgált. Zrt.   Csongrád</t>
  </si>
  <si>
    <t xml:space="preserve">Kiskunsági Víziközmű-Szolgáltató Kft. Kiskunhalas </t>
  </si>
  <si>
    <t>BÁCSVÍZ  Víz- és Csatornaszolgáltató Zrt. Kecskemét</t>
  </si>
  <si>
    <t>FBH-NP Közszolgáltató Nonprofit Kft.   Vaskút</t>
  </si>
  <si>
    <t>9. számú melléklet:MARADVÁNY</t>
  </si>
  <si>
    <t>1. számú tájékoztató  a 2014. évi zárszámadásának pénzügyi mérlege 2013-2014.</t>
  </si>
  <si>
    <t>2. számú tájékoztató  Többéves kihatással járó döntésekből származó kötelezettségek</t>
  </si>
  <si>
    <t>3. számú tájékoztató  Az önkormányzat által nyújtott hitel és kölcsön alakulása</t>
  </si>
  <si>
    <t>5. számú tájékoztató  Az önkormányzat által adott közvetett támogatások (kedvezmények)</t>
  </si>
  <si>
    <t>6. számú tájékoztató Céljelleggel juttatott támogatások</t>
  </si>
  <si>
    <t>8. számú tájékoztató  Részesedések</t>
  </si>
  <si>
    <t>#</t>
  </si>
  <si>
    <t/>
  </si>
  <si>
    <t>A/I/1        Vagyoni értékű jogok</t>
  </si>
  <si>
    <t>A/I/2        Szellemi termékek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</si>
  <si>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</si>
  <si>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</si>
  <si>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</si>
  <si>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</si>
  <si>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</si>
  <si>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</si>
  <si>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08</t>
  </si>
  <si>
    <t>A/II/4        Beruházások, felújítások</t>
  </si>
  <si>
    <t>10</t>
  </si>
  <si>
    <t>A/II        Tárgyi eszközök (=A/II/1+...+A/II/5) (10=05+...+09)</t>
  </si>
  <si>
    <t>11</t>
  </si>
  <si>
    <t>A/III/1        Tartós részesedések (11&gt;=12+13)</t>
  </si>
  <si>
    <t>13</t>
  </si>
  <si>
    <t>A/III/1b        - ebből: tartós részesedések társulásban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</si>
  <si>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</si>
  <si>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</si>
  <si>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</si>
  <si>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</si>
  <si>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</si>
  <si>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</si>
  <si>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</si>
  <si>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</si>
  <si>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</si>
  <si>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23</t>
  </si>
  <si>
    <t>B/I/1        Vásárolt készletek</t>
  </si>
  <si>
    <t>28</t>
  </si>
  <si>
    <t>B/I        Készletek (=B/I/1+…+B/I/5) (28=23+...+27)</t>
  </si>
  <si>
    <t>30</t>
  </si>
  <si>
    <t>B/II/2        Forgatási célú hitelviszonyt megtestesítő értékpapírok (30&gt;=31+...+35)</t>
  </si>
  <si>
    <t>36</t>
  </si>
  <si>
    <t>B/II        Értékpapírok (=B/II/1+B/II/2) (36=29+30)</t>
  </si>
  <si>
    <t>37</t>
  </si>
  <si>
    <t>B)        NEMZETI VAGYONBA TARTOZÓ FORGÓESZKÖZÖK (= B/I+B/II) (37=28+36)</t>
  </si>
  <si>
    <t>39</t>
  </si>
  <si>
    <t>C/II        Pénztárak, csekkek, betétkönyvek</t>
  </si>
  <si>
    <t>40</t>
  </si>
  <si>
    <t>C/III        Forintszámlák</t>
  </si>
  <si>
    <t>43</t>
  </si>
  <si>
    <t>C)        PÉNZESZKÖZÖK (=C/I+…+C/V) (43=38+...+42)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</si>
  <si>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</si>
  <si>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</si>
  <si>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</si>
  <si>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</si>
  <si>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</si>
  <si>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</si>
  <si>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</si>
  <si>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</si>
  <si>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57</t>
  </si>
  <si>
    <t>63</t>
  </si>
  <si>
    <t>D/II/4        Költségvetési évet követően esedékes követelések működési bevételre</t>
  </si>
  <si>
    <t>71</t>
  </si>
  <si>
    <t>72</t>
  </si>
  <si>
    <t>D/III/1        Adott előlegek (72&gt;=73+...+77)</t>
  </si>
  <si>
    <t>76</t>
  </si>
  <si>
    <t>D/III/1d        - ebből: foglalkoztatottaknak adott előlegek</t>
  </si>
  <si>
    <t>80</t>
  </si>
  <si>
    <t>D/III/4        Forgótőke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</si>
  <si>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</si>
  <si>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</si>
  <si>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</si>
  <si>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</si>
  <si>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</si>
  <si>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</si>
  <si>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</si>
  <si>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</si>
  <si>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90</t>
  </si>
  <si>
    <t>F)        AKTÍV IDŐBELI ELHATÁROLÁSOK (=F/1+F/2+F/3) (90=87+...+89)</t>
  </si>
  <si>
    <t>91</t>
  </si>
  <si>
    <t>ESZKÖZÖK ÖSSZESEN (=A+B+C+D+E+F) (91=22+37+43+85+86+90)</t>
  </si>
  <si>
    <t>92</t>
  </si>
  <si>
    <t>G/I        Nemzeti vagyon induláskori értéke</t>
  </si>
  <si>
    <t>94</t>
  </si>
  <si>
    <t>G/III        Egyéb eszközök induláskori értéke és változásai</t>
  </si>
  <si>
    <t>95</t>
  </si>
  <si>
    <t>G/IV        Felhalmozott eredmény</t>
  </si>
  <si>
    <t>97</t>
  </si>
  <si>
    <t>G/VI        Mérleg szerinti eredmény</t>
  </si>
  <si>
    <t>98</t>
  </si>
  <si>
    <t>G)        SAJÁT TŐKE (=G/I+…+G/VI) (98=92+...+97)</t>
  </si>
  <si>
    <t>101</t>
  </si>
  <si>
    <t>H/I/3        Költségvetési évben esedékes kötelezettségek dologi kiadásokra</t>
  </si>
  <si>
    <t>118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</si>
  <si>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</si>
  <si>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</si>
  <si>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</si>
  <si>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</si>
  <si>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129</t>
  </si>
  <si>
    <t>130</t>
  </si>
  <si>
    <t>138</t>
  </si>
  <si>
    <t>139</t>
  </si>
  <si>
    <t>H/III/1        Kapott előlegek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</si>
  <si>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</si>
  <si>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</si>
  <si>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</si>
  <si>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</si>
  <si>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</si>
  <si>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</si>
  <si>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</si>
  <si>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</si>
  <si>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</si>
  <si>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</si>
  <si>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</si>
  <si>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</si>
  <si>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ebből</t>
  </si>
  <si>
    <t>H/II        Költségvetési évet követően esedékes kötelezettségek (=H/II/1+…H/II/9)</t>
  </si>
  <si>
    <t>H/II/9a        - ebből: költségvetési évet követően esedékes kötelezettségek áhn belüli megelőlegezések visszafiz.</t>
  </si>
  <si>
    <t xml:space="preserve">H/II/9        Költségvetési évet követően esedékes kötelezettségek finanszírozási kiadásokra </t>
  </si>
  <si>
    <t>H/I        Költségvetési évben esedékes kötelezettségek (=H/I/1+…H/I/9)</t>
  </si>
  <si>
    <t xml:space="preserve">D/II        Költségvetési évet követően esedékes követelések </t>
  </si>
  <si>
    <t xml:space="preserve">D/I        Költségvetési évben esedékes követelések </t>
  </si>
  <si>
    <t xml:space="preserve">A)        NEMZETI VAGYONBA TARTOZÓ BEFEKTETETT ESZKÖZÖK </t>
  </si>
  <si>
    <t>Előző időszak (2013.12.31)</t>
  </si>
  <si>
    <t>Tárgyi időszak (2014.12.31)</t>
  </si>
  <si>
    <t>ebből önkorm.</t>
  </si>
  <si>
    <r>
      <rPr>
        <sz val="16"/>
        <rFont val="Arial"/>
        <family val="2"/>
      </rPr>
      <t xml:space="preserve">Mérleg                                                                   </t>
    </r>
    <r>
      <rPr>
        <sz val="9"/>
        <rFont val="Arial"/>
        <family val="2"/>
      </rPr>
      <t>10. számú melléklet</t>
    </r>
  </si>
  <si>
    <t>10. számú melléklet:MÉRLEG</t>
  </si>
  <si>
    <t>KUNSZÁLLÁS Önkormányzat adósságot keletkeztető ügyletekből és kezességvállalásokból fennálló kötelezettségei</t>
  </si>
  <si>
    <t>MEGNEVEZÉS</t>
  </si>
  <si>
    <t>Évek</t>
  </si>
  <si>
    <t>Összesen
(F=C+D+E)</t>
  </si>
  <si>
    <t>NEMLEGES</t>
  </si>
  <si>
    <t>ÖSSZES KÖTELEZETTSÉG</t>
  </si>
  <si>
    <t>Kunszállás Község Önkormányzata saját bevételeinek részletezése az adósságot keletkeztető</t>
  </si>
  <si>
    <t>ügyletből származó tárgyévi fizetési kötelezettség megállapításához</t>
  </si>
  <si>
    <t>sorszám</t>
  </si>
  <si>
    <t>bevételi jogcím</t>
  </si>
  <si>
    <t>Helyi adók</t>
  </si>
  <si>
    <t>Osztalékok, koncessziós díjak, hozam</t>
  </si>
  <si>
    <t>Díjak, pótlékok, bírságok</t>
  </si>
  <si>
    <t>Tárgyi eszközök, immat.javak, vagyoni értékű jogok ért.</t>
  </si>
  <si>
    <t>Részvények, részesedések értékesítése</t>
  </si>
  <si>
    <t>Privatizációból származó bevétel</t>
  </si>
  <si>
    <t>Kezességvállalással kapcsolatos megtérülések</t>
  </si>
  <si>
    <t>SAJÁT BEVÉTELEK ÖSSZESEN*</t>
  </si>
  <si>
    <t>Adósságot keletkeztető ügylet megkötésével megvalósuló fejlesztési célok</t>
  </si>
  <si>
    <t>Fejlesztési célok</t>
  </si>
  <si>
    <t>2014. évi  tervezett előirányzat</t>
  </si>
  <si>
    <t>11. melléklet</t>
  </si>
  <si>
    <t>12. melléklet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</si>
  <si>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</si>
  <si>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</si>
  <si>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</si>
  <si>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</si>
  <si>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</si>
  <si>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 xml:space="preserve">engedélyezett létszám összesen </t>
  </si>
  <si>
    <t>fő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</si>
  <si>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</si>
  <si>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</si>
  <si>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</si>
  <si>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</si>
  <si>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</si>
  <si>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</si>
  <si>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</si>
  <si>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</si>
  <si>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</si>
  <si>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>Önkormányzati Hivatal</t>
  </si>
  <si>
    <t xml:space="preserve">     élelmezési tevékenység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</si>
  <si>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</si>
  <si>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</si>
  <si>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</si>
  <si>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</si>
  <si>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</si>
  <si>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2014.</t>
  </si>
  <si>
    <t>részfoglalkozású</t>
  </si>
  <si>
    <t xml:space="preserve">10.tájékoztató </t>
  </si>
  <si>
    <t xml:space="preserve">     Óvoda (5 pedagógus.,1 asszisztens, 3 dajka)</t>
  </si>
  <si>
    <t xml:space="preserve">    Gyermekjóléti szolg (int. Vezető)</t>
  </si>
  <si>
    <t>11. számú melléklet: adósságot keletkeztető ügyletből és kezességvállalásokból fennálló kötelezettségek</t>
  </si>
  <si>
    <t>12. számú melléklet:Saját bevételek részletezése az adósságot keletkeztető ügyletből származó tárgyévi fizetési kötelezettség megállapításához, adósságot keletkeztető ügylet megkötésével megvalósuló fejlesztési célok</t>
  </si>
  <si>
    <t>4. számú tájékoztató  Adósság állomány alakulása 2014. december 31-én</t>
  </si>
  <si>
    <t>9. számú tájékoztató  Pénzeszközök változásai</t>
  </si>
  <si>
    <t xml:space="preserve">10. számú tájékoztató Létszámadatok  </t>
  </si>
  <si>
    <t>KUNSZÁLLÁS KÖZSÉGI ÖNKORMÁNYZAT ÖSSZEVONT VAGYONKIMUTATÁSA</t>
  </si>
  <si>
    <t>ezer Ft-ban</t>
  </si>
  <si>
    <t>2011.összesen</t>
  </si>
  <si>
    <t>2012.összesen</t>
  </si>
  <si>
    <t>2013.összesen</t>
  </si>
  <si>
    <t>Törzsvagyon</t>
  </si>
  <si>
    <t>Egyéb vagyon</t>
  </si>
  <si>
    <t>Forgalomképtelen</t>
  </si>
  <si>
    <t>korlátozottan f.képes</t>
  </si>
  <si>
    <t>forgalomképes</t>
  </si>
  <si>
    <t>I.</t>
  </si>
  <si>
    <t>Immateriális javak</t>
  </si>
  <si>
    <t>II.</t>
  </si>
  <si>
    <t>Tárgyi eszközök</t>
  </si>
  <si>
    <t>Ingatlanok és a kapcsolódó vagyoni ért.j.</t>
  </si>
  <si>
    <t>Gépek, berendezése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</si>
  <si>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</si>
  <si>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</si>
  <si>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</si>
  <si>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</si>
  <si>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</si>
  <si>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III.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</si>
  <si>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</si>
  <si>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</si>
  <si>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</si>
  <si>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</si>
  <si>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</si>
  <si>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</si>
  <si>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IV.</t>
  </si>
  <si>
    <t>Követelések</t>
  </si>
  <si>
    <t>Értékpapírok</t>
  </si>
  <si>
    <t>Pénzeszközök</t>
  </si>
  <si>
    <t>V.</t>
  </si>
  <si>
    <t>FORGÓESZKÖZÖK</t>
  </si>
  <si>
    <t>ESZKÖZÖK ÖSSZESEN</t>
  </si>
  <si>
    <t>Törzsvagyon körébe tartozó forgalomképtelen</t>
  </si>
  <si>
    <t>forintban</t>
  </si>
  <si>
    <t>Helyr./Leltári szám</t>
  </si>
  <si>
    <t>Ing. megnevezés</t>
  </si>
  <si>
    <t>ÉCS</t>
  </si>
  <si>
    <t>Nettó</t>
  </si>
  <si>
    <t>037/ 4/ /</t>
  </si>
  <si>
    <t>Temető</t>
  </si>
  <si>
    <t>037/ 4//</t>
  </si>
  <si>
    <t>1/ / /</t>
  </si>
  <si>
    <t>Polgármesteri Hivatal</t>
  </si>
  <si>
    <t>36/ / /</t>
  </si>
  <si>
    <t>Sport telep</t>
  </si>
  <si>
    <t>376/ / /</t>
  </si>
  <si>
    <t>Általános iskola</t>
  </si>
  <si>
    <t>08/ / /</t>
  </si>
  <si>
    <t>Ut</t>
  </si>
  <si>
    <t>24/ / /</t>
  </si>
  <si>
    <t>91/ / /</t>
  </si>
  <si>
    <t>Rózsa Ferenc utca</t>
  </si>
  <si>
    <t>09/ 1/ /</t>
  </si>
  <si>
    <t>Közut</t>
  </si>
  <si>
    <t>76/ 41/ /</t>
  </si>
  <si>
    <t>Építési telek</t>
  </si>
  <si>
    <t>14/ 6/ /</t>
  </si>
  <si>
    <t>8/ / /</t>
  </si>
  <si>
    <t>Névtelen utca</t>
  </si>
  <si>
    <t>11/ / /</t>
  </si>
  <si>
    <t>József Attila utca</t>
  </si>
  <si>
    <t>23/ / /</t>
  </si>
  <si>
    <t>Rákóczi Ferenc utca</t>
  </si>
  <si>
    <t>40/ / /</t>
  </si>
  <si>
    <t>Ady Endre utca</t>
  </si>
  <si>
    <t>48/ / /</t>
  </si>
  <si>
    <t>55/ / /</t>
  </si>
  <si>
    <t>Bem utca</t>
  </si>
  <si>
    <t>58/ 1/ /</t>
  </si>
  <si>
    <t>Hunyadi János utca</t>
  </si>
  <si>
    <t>76/ 33/ /</t>
  </si>
  <si>
    <t>Lődomb utca</t>
  </si>
  <si>
    <t>76/ 34/ /</t>
  </si>
  <si>
    <t>Sport utca</t>
  </si>
  <si>
    <t>79/ 1/ /</t>
  </si>
  <si>
    <t>Hunyadi utca</t>
  </si>
  <si>
    <t>80/ 1/ /</t>
  </si>
  <si>
    <t>125/ / /</t>
  </si>
  <si>
    <t>Park</t>
  </si>
  <si>
    <t>126/ / /</t>
  </si>
  <si>
    <t>Szegfű utca</t>
  </si>
  <si>
    <t>148/ / /</t>
  </si>
  <si>
    <t>Dózsa György utca</t>
  </si>
  <si>
    <t>149/ / /</t>
  </si>
  <si>
    <t>168/ / /</t>
  </si>
  <si>
    <t>Zrinyi Miklós utca</t>
  </si>
  <si>
    <t>189/ / /</t>
  </si>
  <si>
    <t>205/ / /</t>
  </si>
  <si>
    <t>211/ / /</t>
  </si>
  <si>
    <t>227/ / /</t>
  </si>
  <si>
    <t>238/ / /</t>
  </si>
  <si>
    <t>240/ / /</t>
  </si>
  <si>
    <t>247/ / /</t>
  </si>
  <si>
    <t>Arany János utca</t>
  </si>
  <si>
    <t>254/ 1/ /</t>
  </si>
  <si>
    <t>Táncsics utca</t>
  </si>
  <si>
    <t>257/ 8/ /</t>
  </si>
  <si>
    <t>Ibolya utca</t>
  </si>
  <si>
    <t>281/ / /</t>
  </si>
  <si>
    <t>Táncsics Mihály utca</t>
  </si>
  <si>
    <t>287/ / /</t>
  </si>
  <si>
    <t>Dózsa Görgy utca</t>
  </si>
  <si>
    <t>294/ / /</t>
  </si>
  <si>
    <t>Móra Ferenc utca</t>
  </si>
  <si>
    <t>299/ / /</t>
  </si>
  <si>
    <t>Mártirok utca</t>
  </si>
  <si>
    <t>305/ / /</t>
  </si>
  <si>
    <t>347/ / /</t>
  </si>
  <si>
    <t>360/ / /</t>
  </si>
  <si>
    <t>Rákóczi utca</t>
  </si>
  <si>
    <t>374/ / /</t>
  </si>
  <si>
    <t>Szabadság utca</t>
  </si>
  <si>
    <t>375/ / /</t>
  </si>
  <si>
    <t>Közpark</t>
  </si>
  <si>
    <t>377/ / /</t>
  </si>
  <si>
    <t>387/ / /</t>
  </si>
  <si>
    <t>396/ / /</t>
  </si>
  <si>
    <t>Petőfi utca</t>
  </si>
  <si>
    <t>399/ / /</t>
  </si>
  <si>
    <t>Közkert</t>
  </si>
  <si>
    <t>418/ / /</t>
  </si>
  <si>
    <t>430/ / /</t>
  </si>
  <si>
    <t>Katona József utca</t>
  </si>
  <si>
    <t>439/ / /</t>
  </si>
  <si>
    <t>449/ / /</t>
  </si>
  <si>
    <t>457/ / /</t>
  </si>
  <si>
    <t>477/ / /</t>
  </si>
  <si>
    <t>Mártírok utca</t>
  </si>
  <si>
    <t>773/ / /</t>
  </si>
  <si>
    <t>785/ / /</t>
  </si>
  <si>
    <t>805/ / /</t>
  </si>
  <si>
    <t>806/ / /</t>
  </si>
  <si>
    <t>821/ / /</t>
  </si>
  <si>
    <t>833/ / /</t>
  </si>
  <si>
    <t>1011/ / /</t>
  </si>
  <si>
    <t>Árpád Vezér utca</t>
  </si>
  <si>
    <t>1028/ / /</t>
  </si>
  <si>
    <t>István Király utca</t>
  </si>
  <si>
    <t>1036/ 1/ /</t>
  </si>
  <si>
    <t>1044/ / /</t>
  </si>
  <si>
    <t>Mátyás utca</t>
  </si>
  <si>
    <t>1066/ / /</t>
  </si>
  <si>
    <t>Honfoglalás utca</t>
  </si>
  <si>
    <t>1078/ / /</t>
  </si>
  <si>
    <t>241/ //</t>
  </si>
  <si>
    <t>241/ / /</t>
  </si>
  <si>
    <t>06/ 1/ /</t>
  </si>
  <si>
    <t>029/ 1/ /</t>
  </si>
  <si>
    <t>út</t>
  </si>
  <si>
    <t>038/ / /</t>
  </si>
  <si>
    <t>066/ 1/ /</t>
  </si>
  <si>
    <t>086/ / /</t>
  </si>
  <si>
    <t>0257/ / /</t>
  </si>
  <si>
    <t>0258/ / /</t>
  </si>
  <si>
    <t>0259/ / /</t>
  </si>
  <si>
    <t>0261/ 53/ /</t>
  </si>
  <si>
    <t>0275/ / /</t>
  </si>
  <si>
    <t>0277/ / /</t>
  </si>
  <si>
    <t>0291/ 1/ /</t>
  </si>
  <si>
    <t>0293/ / /</t>
  </si>
  <si>
    <t>0298/ 20/ /</t>
  </si>
  <si>
    <t>0302/ 2/ /</t>
  </si>
  <si>
    <t>0311/ / /</t>
  </si>
  <si>
    <t>0305/ / /</t>
  </si>
  <si>
    <t>04/ 68/ /</t>
  </si>
  <si>
    <t>04/ 72/ /</t>
  </si>
  <si>
    <t>04/107/ /</t>
  </si>
  <si>
    <t>04/ 93/ /</t>
  </si>
  <si>
    <t>05/ 39/ /</t>
  </si>
  <si>
    <t>05/ 49/ /</t>
  </si>
  <si>
    <t>05/ 74/ /</t>
  </si>
  <si>
    <t>012/103/ /</t>
  </si>
  <si>
    <t>013/ / /</t>
  </si>
  <si>
    <t>017/ 11/ /</t>
  </si>
  <si>
    <t>020/ 21/ /</t>
  </si>
  <si>
    <t>040/ / /</t>
  </si>
  <si>
    <t>044/ 47/ /</t>
  </si>
  <si>
    <t>044/ 72/ /</t>
  </si>
  <si>
    <t>044/ 78/ /</t>
  </si>
  <si>
    <t>047/ / /</t>
  </si>
  <si>
    <t>059/ 36/ /</t>
  </si>
  <si>
    <t>060/ / /</t>
  </si>
  <si>
    <t>061/ 42/ /</t>
  </si>
  <si>
    <t>063/ / /</t>
  </si>
  <si>
    <t>064/ / /</t>
  </si>
  <si>
    <t>0255/ 15/ /</t>
  </si>
  <si>
    <t>0255/ 21/ /</t>
  </si>
  <si>
    <t>0255/ 28/ /</t>
  </si>
  <si>
    <t>0255/ 33/ /</t>
  </si>
  <si>
    <t>0256/ 28/ /</t>
  </si>
  <si>
    <t>0256/ 51/ /</t>
  </si>
  <si>
    <t>0261/ 16/ /</t>
  </si>
  <si>
    <t>0265/ 17/ /</t>
  </si>
  <si>
    <t>0269/ / /</t>
  </si>
  <si>
    <t>0270/ 17/ /</t>
  </si>
  <si>
    <t>0271/ 32/ /</t>
  </si>
  <si>
    <t>0272/ 17/ /</t>
  </si>
  <si>
    <t>0276/ 2/ /</t>
  </si>
  <si>
    <t>0282/ 84/ /</t>
  </si>
  <si>
    <t>0284/ / /</t>
  </si>
  <si>
    <t>0287/ 22/ /</t>
  </si>
  <si>
    <t>0288/ 54/ /</t>
  </si>
  <si>
    <t>0292/ 1/ /</t>
  </si>
  <si>
    <t>0292/ 3/ /</t>
  </si>
  <si>
    <t>0295/ 44/ /</t>
  </si>
  <si>
    <t>0309/ 9/ /</t>
  </si>
  <si>
    <t>012/127/ /</t>
  </si>
  <si>
    <t>Földút</t>
  </si>
  <si>
    <t>326/ 2/ /</t>
  </si>
  <si>
    <t>Belterületi utak</t>
  </si>
  <si>
    <t>311/ 20/ /</t>
  </si>
  <si>
    <t>1035/ 1/ /</t>
  </si>
  <si>
    <t>Piactér</t>
  </si>
  <si>
    <t>1035/ 2/ /</t>
  </si>
  <si>
    <t>Pictér</t>
  </si>
  <si>
    <t>0285/ 43/ /</t>
  </si>
  <si>
    <t>Kivett út</t>
  </si>
  <si>
    <t>4/ / /</t>
  </si>
  <si>
    <t>Rózsa Ferenc,Hunyadi u. lámpatestek</t>
  </si>
  <si>
    <t>5/ / /</t>
  </si>
  <si>
    <t>48-as emlékmű</t>
  </si>
  <si>
    <t>044/ 68/ /</t>
  </si>
  <si>
    <t>Cines Szabadidő Központ</t>
  </si>
  <si>
    <t>374/ 1//</t>
  </si>
  <si>
    <t>Buszöböl</t>
  </si>
  <si>
    <t>041/ / /</t>
  </si>
  <si>
    <t>Kunszállás-Fülöpjakab közötti kerékpárút DAOP -3.1</t>
  </si>
  <si>
    <t>377/ 1//</t>
  </si>
  <si>
    <t>Sétáló utca</t>
  </si>
  <si>
    <t>382/ //</t>
  </si>
  <si>
    <t>óvoda</t>
  </si>
  <si>
    <t>összesen</t>
  </si>
  <si>
    <t>törzsvagyon körébe tartozó forgalomképes</t>
  </si>
  <si>
    <t>77/ 2/ /</t>
  </si>
  <si>
    <t>2/ / /</t>
  </si>
  <si>
    <t>Udvar Polgármesteri Hivatal</t>
  </si>
  <si>
    <t>3/ / /</t>
  </si>
  <si>
    <t>9/ 1/ /</t>
  </si>
  <si>
    <t>Virág üzlet</t>
  </si>
  <si>
    <t>51/ / /</t>
  </si>
  <si>
    <t>Posta</t>
  </si>
  <si>
    <t>74/ / /</t>
  </si>
  <si>
    <t>Beépitetlen terület</t>
  </si>
  <si>
    <t>76/ 23/ /</t>
  </si>
  <si>
    <t>76/ 30/ /</t>
  </si>
  <si>
    <t>393/ 2/ /</t>
  </si>
  <si>
    <t>Udvar</t>
  </si>
  <si>
    <t>1036/ 2/ /</t>
  </si>
  <si>
    <t>Költségalapú bérlakás</t>
  </si>
  <si>
    <t>1036/ 3/ /</t>
  </si>
  <si>
    <t>1036/ 4/ /</t>
  </si>
  <si>
    <t>1036/ 5/ /</t>
  </si>
  <si>
    <t>438/ 2/ /</t>
  </si>
  <si>
    <t>Szolgálati lakás</t>
  </si>
  <si>
    <t>386/ / /</t>
  </si>
  <si>
    <t>Telek</t>
  </si>
  <si>
    <t>432/ / /</t>
  </si>
  <si>
    <t>Orvosi rendelő</t>
  </si>
  <si>
    <t>9/ 1/0/</t>
  </si>
  <si>
    <t>382/ / /</t>
  </si>
  <si>
    <t>280/ 2/ /</t>
  </si>
  <si>
    <t>039/ 15/ /</t>
  </si>
  <si>
    <t>Üzemi terület</t>
  </si>
  <si>
    <t>Szántó</t>
  </si>
  <si>
    <t>Szeméttelep</t>
  </si>
  <si>
    <t>Cines Szabadidő Központ Gyep</t>
  </si>
  <si>
    <t>Faluháza</t>
  </si>
  <si>
    <t xml:space="preserve">ÜZEMELTETÉSRE, KEZELÉSRE ÁTADOTT ESZKÖZÖK </t>
  </si>
  <si>
    <t>Vízmű</t>
  </si>
  <si>
    <t>Frekvenciaváltó</t>
  </si>
  <si>
    <t>Forgalomképes</t>
  </si>
  <si>
    <t>Vegyszeradagoló</t>
  </si>
  <si>
    <t>Víztechnológia gépészet</t>
  </si>
  <si>
    <t>Vezérléstechnika</t>
  </si>
  <si>
    <t>Energia ellátó</t>
  </si>
  <si>
    <t>Hőtároló kályha</t>
  </si>
  <si>
    <t>Szivattyú Grndfoss</t>
  </si>
  <si>
    <t>Kútgépészeti technika</t>
  </si>
  <si>
    <t>mindösszesen</t>
  </si>
  <si>
    <t>VÍZMŰ</t>
  </si>
  <si>
    <t xml:space="preserve">ÖSSZEVONT VAGYONKIMUTATÁSA A </t>
  </si>
  <si>
    <t>MÉRLEGBEN NEM SZEREPLŐ ESZKÖZÖKRŐL ÉS KÖTELEZETTSÉGEKRŐL</t>
  </si>
  <si>
    <t>Összeg</t>
  </si>
  <si>
    <t>"0"-ra leírt eszközök</t>
  </si>
  <si>
    <t>Függő jövőbeli követelések</t>
  </si>
  <si>
    <t>Külön jogszabály alapján érték nélkül nyilvántartott eszközök</t>
  </si>
  <si>
    <t xml:space="preserve">Más szerv tuljdonában lévő, de az önkormányzat által </t>
  </si>
  <si>
    <t>üzemeltetett eszközök</t>
  </si>
  <si>
    <t>MÉRLEGBEN NEM SZEREPLŐ ESZKÖZÖK</t>
  </si>
  <si>
    <t>12. melléklete</t>
  </si>
  <si>
    <t>Önkormányzat által folyósított ellátások részletezése</t>
  </si>
  <si>
    <t>Önkorm.</t>
  </si>
  <si>
    <t>eredeti előirányzat</t>
  </si>
  <si>
    <t>mód. előir.</t>
  </si>
  <si>
    <t>%-a</t>
  </si>
  <si>
    <t>Fülöpjakab</t>
  </si>
  <si>
    <t xml:space="preserve">Rendszeres szociális segély egészségkárosodott személyek részére </t>
  </si>
  <si>
    <t>Foglalkoztatást helyettesítő támogatás</t>
  </si>
  <si>
    <t>Lakásfenntartási támogatás (normatív)</t>
  </si>
  <si>
    <t>Átmeneti segély (krízis)</t>
  </si>
  <si>
    <t xml:space="preserve">Temetési segély </t>
  </si>
  <si>
    <t xml:space="preserve">Köztemetés </t>
  </si>
  <si>
    <t>Közgyógyellátás</t>
  </si>
  <si>
    <t xml:space="preserve">Étkeztetés </t>
  </si>
  <si>
    <t>Rendkívüli gyermekvédelmi támogatás (Erzsébet utalvány)</t>
  </si>
  <si>
    <t xml:space="preserve">Természetben nyújtott óvodáztatási támogatás </t>
  </si>
  <si>
    <t>Természetben nyújtott szociális ellátások összesen</t>
  </si>
  <si>
    <t xml:space="preserve">Önkormányzatok által folyósított ellátások </t>
  </si>
  <si>
    <t>mód.ei.</t>
  </si>
  <si>
    <t>Kunszállás</t>
  </si>
  <si>
    <t>Szociális tűzifa (2013. évről áthúzódó)</t>
  </si>
  <si>
    <t>Rászorultságtól függõ normatív kedvezm.  (étkeztetés)</t>
  </si>
  <si>
    <t>Ápolási díj méltányossági</t>
  </si>
  <si>
    <t>Átmeneti segély (BURSA)</t>
  </si>
  <si>
    <t>Átmeneti segély (hulladék,karácsonyi)</t>
  </si>
  <si>
    <t xml:space="preserve">KÖH által folyósított ellátások </t>
  </si>
  <si>
    <t>A 2014. évi általános működés és ágazati feladatok támogatásának alakulása jogcímenként</t>
  </si>
  <si>
    <t>Jogcím</t>
  </si>
  <si>
    <t>mennyiségi egység</t>
  </si>
  <si>
    <t>Mutató</t>
  </si>
  <si>
    <t>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</si>
  <si>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</si>
  <si>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</si>
  <si>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</si>
  <si>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</si>
  <si>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</si>
  <si>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</si>
  <si>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</si>
  <si>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</si>
  <si>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</si>
  <si>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III.2. - V. Hozzájárulás a pénzbeli szociális ellátásokhoz beszámítás után</t>
  </si>
  <si>
    <t>A HELYI ÖNKORMÁNYZATOK MŰKÖDÉSÉNEK ÁLTALÁNOS TÁMOGATÁSA</t>
  </si>
  <si>
    <t>II. A TELEPÜLÉSI ÖNKORMÁNYZATOK EGYES KÖZNEVELÉSI ÉS GYERMEKÉTKEZTETÉSI FELADATAINAK TÁMOGATÁSA</t>
  </si>
  <si>
    <t>II.1. Óvodapedagógusok, és az óvodapedagógusok nevelő munkáját közvetlenül segítők bértámogatása</t>
  </si>
  <si>
    <t>2014.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</si>
  <si>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</si>
  <si>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</si>
  <si>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</si>
  <si>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</si>
  <si>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</si>
  <si>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</si>
  <si>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</si>
  <si>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</si>
  <si>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</si>
  <si>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>2014. évben 4 hónapra</t>
  </si>
  <si>
    <t>II.1. (1) 2 óvodapedagógusok elismert létszáma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</si>
  <si>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</si>
  <si>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</si>
  <si>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</si>
  <si>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</si>
  <si>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>II.1. (3) 2 óvodapedagógusok elismert létszáma (pótlólagos összeg)</t>
  </si>
  <si>
    <t>II.1. (2) 2 óvodapedagógusok nevelő munkáját közvetlenül segítők száma a Köznev. tv. 2. melléklete szerint</t>
  </si>
  <si>
    <t>II.1.b (2) 2 dajka vagy helyette gondozónő és takarító együtt (csoportonként - 1 fő)</t>
  </si>
  <si>
    <t>II.1.c (2) 2 pedagógiai asszisztens (3 óvodai csoportonként - 1 fő)</t>
  </si>
  <si>
    <t>Bértámogatás óvodában összesen</t>
  </si>
  <si>
    <t>II.2. Óvodaműködtetési támogatás</t>
  </si>
  <si>
    <t>II.2. (8) 1 gyermekek nevelése a napi 8 órát eléri vagy meghaladja</t>
  </si>
  <si>
    <t>II.2. (9) 1 nem sajátos nevelési igényű óvodás gyermekek száma</t>
  </si>
  <si>
    <t>II.2. (11) 1 a Köznev. tv. 47. § (7) bekezdése alapján két főként figyelembe vehető sajátos nevelési igényű gyermekek száma</t>
  </si>
  <si>
    <t>II.2. (8) 2 gyermekek nevelése a napi 8 órát eléri vagy meghaladja</t>
  </si>
  <si>
    <t>II.2. (9) 2 nem sajátos nevelési igényű óvodás gyermekek száma</t>
  </si>
  <si>
    <t>II.2. (11) 2 a Köznev. tv. 47. § (7) bekezdése alapján két főként figyelembe vehető sajátos nevelési igényű gyermekek száma</t>
  </si>
  <si>
    <t>Óvodaműködtetési támogatás összesen</t>
  </si>
  <si>
    <t>KÖZNEVELÉSI FELADATOK TÁMOGATÁSA</t>
  </si>
  <si>
    <t>III. A TELEPÜLÉSI ÖNKORMÁNYZATOK SZOCIÁLIS ÉS GYERMEKJÓLÉTI FELADATAINAK TÁMOGATÁSA</t>
  </si>
  <si>
    <t>III.3. Egyes szociális és gyermekjóléti feladatok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</si>
  <si>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</si>
  <si>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</si>
  <si>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</si>
  <si>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</si>
  <si>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</si>
  <si>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III.3.e (2) tanyagondnoki szolgáltatás</t>
  </si>
  <si>
    <t>működési-hó</t>
  </si>
  <si>
    <t>Egyes szociális és gyermekjóléti feladatok támogatása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</si>
  <si>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</si>
  <si>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</si>
  <si>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</si>
  <si>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Gyermekétkeztetés támogatása</t>
  </si>
  <si>
    <t>A TELEPÜLÉSI ÖNKORMÁNYZATOK SZOCIÁLIS ÉS GYERMEKJÓLÉTI FELADATAINAK TÁMOGATÁSA</t>
  </si>
  <si>
    <t>I. + II. + III. TÁMOGATÁSOK ÖSSZESEN</t>
  </si>
  <si>
    <t>KÖNYVTÁRI ÉS KÖZMŰVELŐDÉSI FELADATOK TÁMOGATÁSA</t>
  </si>
  <si>
    <t>LAKOTT KÜLTERÜLETTEL KAPCSOLATOS  FELADATAINAK TÁMOGATÁSA</t>
  </si>
  <si>
    <t>TÁMOGATÁSOK MINDÖSSZESEN</t>
  </si>
  <si>
    <t>11. sz. tájékoztató adatok forintban</t>
  </si>
  <si>
    <r>
      <t xml:space="preserve">Egyes jövedelempótló támog. </t>
    </r>
    <r>
      <rPr>
        <b/>
        <sz val="8"/>
        <color indexed="8"/>
        <rFont val="Arial"/>
        <family val="2"/>
      </rPr>
      <t>(lakásfenntartási tám. 90%, FHT 80%, aktív korúak szoc. Segélye 90 %)</t>
    </r>
  </si>
  <si>
    <t>E-útdíj bevezetésével kapcsolatos bevételkiesés ellentételezése</t>
  </si>
  <si>
    <t>Itthon vagy- Magyarország szeretlek</t>
  </si>
  <si>
    <t>Szociális célő tűzifa vásárláshoz támogatás</t>
  </si>
  <si>
    <t>2014. évi kompenzáció</t>
  </si>
  <si>
    <t>2013. évről áthúzódóbérkompenzáció</t>
  </si>
  <si>
    <t>Szociális ágazati pótlék</t>
  </si>
  <si>
    <t>2013. évi elszámolás miatti pótigény</t>
  </si>
  <si>
    <t>12. számú melléklet: Önkormányzat által folyósított ellátások</t>
  </si>
  <si>
    <t>11. számú melléklet:2014. évi általános működési és ágazati feladatok támogatása</t>
  </si>
  <si>
    <t>07</t>
  </si>
  <si>
    <t>7.1. tájékoztató</t>
  </si>
  <si>
    <t>A 2014. ÉVI MÉRLEGBEN SZEREPLŐ ESZKÖZÖKRŐL</t>
  </si>
  <si>
    <t>2014.összesen</t>
  </si>
  <si>
    <t>7.2 tájékoztató</t>
  </si>
  <si>
    <t>NEMZETI VAGYONBA TARTOZÓ BEFEKTETETT ESZKÖZÖK</t>
  </si>
  <si>
    <t xml:space="preserve">   397/   //</t>
  </si>
  <si>
    <t xml:space="preserve">   397/   / /</t>
  </si>
  <si>
    <t xml:space="preserve">   397/   /N/</t>
  </si>
  <si>
    <t>Törzsvagyon körébe tartozó korlátozottan forgalomképes 2014.</t>
  </si>
  <si>
    <t>Főkönyv</t>
  </si>
  <si>
    <t>121112</t>
  </si>
  <si>
    <t xml:space="preserve">   039/ 50/ /</t>
  </si>
  <si>
    <t>1211222</t>
  </si>
  <si>
    <t xml:space="preserve">   432/   / /</t>
  </si>
  <si>
    <t xml:space="preserve">   379/   / /</t>
  </si>
  <si>
    <t>1211332</t>
  </si>
  <si>
    <t>1211492</t>
  </si>
  <si>
    <t xml:space="preserve">   382/   //</t>
  </si>
  <si>
    <t xml:space="preserve">   382/   / /</t>
  </si>
  <si>
    <t xml:space="preserve">   241/   //</t>
  </si>
  <si>
    <t xml:space="preserve">   241/   / /</t>
  </si>
  <si>
    <t xml:space="preserve">   044/ 71/ /</t>
  </si>
  <si>
    <t xml:space="preserve">  0285/ 42/ /</t>
  </si>
  <si>
    <t xml:space="preserve">   044/ 67/ /</t>
  </si>
  <si>
    <t xml:space="preserve">   044/ 68/ /</t>
  </si>
  <si>
    <t>korlátozottan forgalomképes</t>
  </si>
  <si>
    <t>7.4 tájékoztató</t>
  </si>
  <si>
    <t>Egyéb sajátos eszközoldali elszámolások</t>
  </si>
  <si>
    <t xml:space="preserve">Koncesszióba,vagyonkezelésbe adott </t>
  </si>
  <si>
    <t>VI.</t>
  </si>
  <si>
    <t>Aktív időbeli elhatárolások</t>
  </si>
  <si>
    <t>7. sz. tájékoztató</t>
  </si>
  <si>
    <t>7. számú tájékoztató  Összevont vagyonkimutatás a mérlegben szereplő eszközökről</t>
  </si>
  <si>
    <t xml:space="preserve">7.1  számú tájékoztató  Törzsvagyon körébe tartozó forgalomképtelen eszközök </t>
  </si>
  <si>
    <t xml:space="preserve">7.2  számú tájékoztató  Törzsvagyon körébe tartozó forgalomképes eszközök </t>
  </si>
  <si>
    <t xml:space="preserve">7.3  számú tájékoztató  Törzsvagyon körébe tartozó korlátozottan forgalomképes eszközök </t>
  </si>
  <si>
    <t>7.4  számú tájékoztató  Üzemeltetésre, kezelésre átadott eszközök</t>
  </si>
  <si>
    <t>7.5  számú tájékoztató  Összevont vagyonkimutatás a mérlegben nem szereplő eszközökről</t>
  </si>
  <si>
    <t>ÖNKORM</t>
  </si>
  <si>
    <t>Kötelezettségek (-) Követelések (+)</t>
  </si>
  <si>
    <t xml:space="preserve">Záró pénzkészlet </t>
  </si>
  <si>
    <t>Forgatási célú értékpapírok</t>
  </si>
  <si>
    <t xml:space="preserve">Kötelezettségvállalással terhelt maradvány </t>
  </si>
  <si>
    <t>Tárgyévi helyesbített pénzmaradvány (</t>
  </si>
  <si>
    <t>Pénzmaradványt terhelő elvonások</t>
  </si>
  <si>
    <t xml:space="preserve">MÓDOSÍTOTT  MARADVÁNY </t>
  </si>
  <si>
    <t xml:space="preserve">Szabad maradvány </t>
  </si>
  <si>
    <t>2014. évi beszámoló záró</t>
  </si>
  <si>
    <t>MARADVÁNY-KIMUTATÁS</t>
  </si>
  <si>
    <t>ÖNKORM.</t>
  </si>
  <si>
    <t>9. melléklet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</si>
</sst>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__"/>
    <numFmt numFmtId="179" formatCode="0&quot;.&quot;"/>
    <numFmt numFmtId="180" formatCode="#,###.0"/>
    <numFmt numFmtId="181" formatCode="#,###.00"/>
    <numFmt numFmtId="182" formatCode="#,###.000"/>
    <numFmt numFmtId="183" formatCode="#,###.0000"/>
    <numFmt numFmtId="184" formatCode="0.0%"/>
  </numFmts>
  <fonts count="1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0"/>
      <color indexed="10"/>
      <name val="Times New Roman CE"/>
      <family val="0"/>
    </font>
    <font>
      <b/>
      <sz val="8"/>
      <color indexed="8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8"/>
      <name val="Arial CE"/>
      <family val="0"/>
    </font>
    <font>
      <b/>
      <i/>
      <sz val="9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Bodoni MT Black"/>
      <family val="1"/>
    </font>
    <font>
      <sz val="14"/>
      <name val="Arial C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8"/>
      <color indexed="8"/>
      <name val="Arial"/>
      <family val="2"/>
    </font>
    <font>
      <sz val="9"/>
      <color indexed="63"/>
      <name val="Times New Roman"/>
      <family val="1"/>
    </font>
    <font>
      <i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Times New Roman"/>
      <family val="1"/>
    </font>
    <font>
      <b/>
      <i/>
      <sz val="10"/>
      <color indexed="23"/>
      <name val="Arial CE"/>
      <family val="0"/>
    </font>
    <font>
      <sz val="10"/>
      <color indexed="23"/>
      <name val="Arial CE"/>
      <family val="0"/>
    </font>
    <font>
      <b/>
      <i/>
      <sz val="11"/>
      <color indexed="23"/>
      <name val="Arial CE"/>
      <family val="0"/>
    </font>
    <font>
      <b/>
      <i/>
      <sz val="12"/>
      <color indexed="23"/>
      <name val="Arial CE"/>
      <family val="0"/>
    </font>
    <font>
      <b/>
      <sz val="11"/>
      <color indexed="23"/>
      <name val="Arial CE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Bodoni MT Black"/>
      <family val="1"/>
    </font>
    <font>
      <sz val="10"/>
      <color indexed="10"/>
      <name val="Calibri"/>
      <family val="2"/>
    </font>
    <font>
      <sz val="8"/>
      <color indexed="23"/>
      <name val="Arial CE"/>
      <family val="0"/>
    </font>
    <font>
      <sz val="9"/>
      <color indexed="23"/>
      <name val="Arial CE"/>
      <family val="0"/>
    </font>
    <font>
      <sz val="9"/>
      <color indexed="23"/>
      <name val="Times New Roman"/>
      <family val="1"/>
    </font>
    <font>
      <sz val="9"/>
      <color indexed="23"/>
      <name val="Times New Roman CE"/>
      <family val="0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8"/>
      <color indexed="8"/>
      <name val="Calibri"/>
      <family val="2"/>
    </font>
    <font>
      <b/>
      <i/>
      <sz val="12"/>
      <color indexed="22"/>
      <name val="Arial CE"/>
      <family val="0"/>
    </font>
    <font>
      <sz val="8"/>
      <color indexed="23"/>
      <name val="Times New Roman CE"/>
      <family val="0"/>
    </font>
    <font>
      <b/>
      <sz val="8"/>
      <color indexed="23"/>
      <name val="Times New Roman CE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"/>
      <family val="1"/>
    </font>
    <font>
      <b/>
      <i/>
      <sz val="10"/>
      <color theme="0" tint="-0.4999699890613556"/>
      <name val="Arial CE"/>
      <family val="0"/>
    </font>
    <font>
      <sz val="10"/>
      <color theme="0" tint="-0.4999699890613556"/>
      <name val="Arial CE"/>
      <family val="0"/>
    </font>
    <font>
      <b/>
      <i/>
      <sz val="11"/>
      <color theme="0" tint="-0.4999699890613556"/>
      <name val="Arial CE"/>
      <family val="0"/>
    </font>
    <font>
      <b/>
      <i/>
      <sz val="12"/>
      <color theme="0" tint="-0.4999699890613556"/>
      <name val="Arial CE"/>
      <family val="0"/>
    </font>
    <font>
      <b/>
      <sz val="11"/>
      <color theme="0" tint="-0.4999699890613556"/>
      <name val="Arial CE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Bodoni MT Black"/>
      <family val="1"/>
    </font>
    <font>
      <sz val="10"/>
      <color rgb="FFFF0000"/>
      <name val="Calibri"/>
      <family val="2"/>
    </font>
    <font>
      <sz val="8"/>
      <color theme="0" tint="-0.4999699890613556"/>
      <name val="Arial CE"/>
      <family val="0"/>
    </font>
    <font>
      <b/>
      <sz val="10"/>
      <color theme="0" tint="-0.4999699890613556"/>
      <name val="Times New Roman"/>
      <family val="1"/>
    </font>
    <font>
      <sz val="9"/>
      <color theme="0" tint="-0.4999699890613556"/>
      <name val="Arial CE"/>
      <family val="0"/>
    </font>
    <font>
      <sz val="9"/>
      <color theme="0" tint="-0.4999699890613556"/>
      <name val="Times New Roman"/>
      <family val="1"/>
    </font>
    <font>
      <sz val="9"/>
      <color theme="0" tint="-0.4999699890613556"/>
      <name val="Times New Roman CE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Verdana"/>
      <family val="2"/>
    </font>
    <font>
      <b/>
      <sz val="8"/>
      <color theme="1"/>
      <name val="Calibri"/>
      <family val="2"/>
    </font>
    <font>
      <b/>
      <i/>
      <sz val="12"/>
      <color theme="0" tint="-0.24997000396251678"/>
      <name val="Arial CE"/>
      <family val="0"/>
    </font>
    <font>
      <sz val="8"/>
      <color theme="0" tint="-0.4999699890613556"/>
      <name val="Times New Roman CE"/>
      <family val="0"/>
    </font>
    <font>
      <b/>
      <sz val="8"/>
      <color theme="0" tint="-0.4999699890613556"/>
      <name val="Times New Roman CE"/>
      <family val="0"/>
    </font>
    <font>
      <b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12"/>
      <color theme="1"/>
      <name val="Times New Roman"/>
      <family val="1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DD3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DEFFCE"/>
        <bgColor indexed="64"/>
      </patternFill>
    </fill>
    <fill>
      <patternFill patternType="solid">
        <fgColor rgb="FFF0F0F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2" borderId="0" applyNumberFormat="0" applyBorder="0" applyAlignment="0" applyProtection="0"/>
    <xf numFmtId="0" fontId="142" fillId="5" borderId="0" applyNumberFormat="0" applyBorder="0" applyAlignment="0" applyProtection="0"/>
    <xf numFmtId="0" fontId="142" fillId="4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6" borderId="0" applyNumberFormat="0" applyBorder="0" applyAlignment="0" applyProtection="0"/>
    <xf numFmtId="0" fontId="142" fillId="9" borderId="0" applyNumberFormat="0" applyBorder="0" applyAlignment="0" applyProtection="0"/>
    <xf numFmtId="0" fontId="142" fillId="8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8" borderId="0" applyNumberFormat="0" applyBorder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3" borderId="0" applyNumberFormat="0" applyBorder="0" applyAlignment="0" applyProtection="0"/>
    <xf numFmtId="0" fontId="144" fillId="8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4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6" applyNumberFormat="0" applyFill="0" applyAlignment="0" applyProtection="0"/>
    <xf numFmtId="0" fontId="0" fillId="14" borderId="7" applyNumberFormat="0" applyFont="0" applyAlignment="0" applyProtection="0"/>
    <xf numFmtId="0" fontId="143" fillId="10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0" fontId="149" fillId="20" borderId="0" applyNumberFormat="0" applyBorder="0" applyAlignment="0" applyProtection="0"/>
    <xf numFmtId="0" fontId="150" fillId="21" borderId="8" applyNumberFormat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4" fillId="22" borderId="0" applyNumberFormat="0" applyBorder="0" applyAlignment="0" applyProtection="0"/>
    <xf numFmtId="0" fontId="155" fillId="23" borderId="0" applyNumberFormat="0" applyBorder="0" applyAlignment="0" applyProtection="0"/>
    <xf numFmtId="0" fontId="156" fillId="21" borderId="1" applyNumberFormat="0" applyAlignment="0" applyProtection="0"/>
    <xf numFmtId="9" fontId="0" fillId="0" borderId="0" applyFont="0" applyFill="0" applyBorder="0" applyAlignment="0" applyProtection="0"/>
  </cellStyleXfs>
  <cellXfs count="153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2" applyNumberFormat="1" applyFont="1" applyFill="1" applyBorder="1" applyAlignment="1" applyProtection="1">
      <alignment vertical="center"/>
      <protection/>
    </xf>
    <xf numFmtId="164" fontId="21" fillId="0" borderId="19" xfId="62" applyNumberFormat="1" applyFont="1" applyFill="1" applyBorder="1" applyAlignment="1" applyProtection="1">
      <alignment/>
      <protection/>
    </xf>
    <xf numFmtId="0" fontId="6" fillId="0" borderId="20" xfId="62" applyFont="1" applyFill="1" applyBorder="1" applyAlignment="1" applyProtection="1">
      <alignment horizontal="center" vertical="center" wrapText="1"/>
      <protection/>
    </xf>
    <xf numFmtId="0" fontId="6" fillId="0" borderId="21" xfId="62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13" fillId="0" borderId="2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right" vertical="center" wrapText="1" indent="1"/>
    </xf>
    <xf numFmtId="164" fontId="12" fillId="0" borderId="30" xfId="0" applyNumberFormat="1" applyFont="1" applyFill="1" applyBorder="1" applyAlignment="1">
      <alignment horizontal="left" vertical="center" wrapText="1" indent="1"/>
    </xf>
    <xf numFmtId="164" fontId="0" fillId="24" borderId="30" xfId="0" applyNumberFormat="1" applyFont="1" applyFill="1" applyBorder="1" applyAlignment="1">
      <alignment horizontal="left" vertical="center" wrapText="1" indent="2"/>
    </xf>
    <xf numFmtId="164" fontId="0" fillId="24" borderId="27" xfId="0" applyNumberFormat="1" applyFont="1" applyFill="1" applyBorder="1" applyAlignment="1">
      <alignment horizontal="left" vertical="center" wrapText="1" indent="2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right" vertical="center" wrapText="1" indent="1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0" fillId="24" borderId="30" xfId="0" applyNumberFormat="1" applyFont="1" applyFill="1" applyBorder="1" applyAlignment="1">
      <alignment horizontal="right" vertical="center" wrapText="1" indent="2"/>
    </xf>
    <xf numFmtId="164" fontId="0" fillId="24" borderId="27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35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 applyProtection="1">
      <alignment horizontal="right" vertical="center" wrapText="1" indent="1"/>
      <protection/>
    </xf>
    <xf numFmtId="0" fontId="17" fillId="0" borderId="45" xfId="0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/>
    </xf>
    <xf numFmtId="0" fontId="17" fillId="0" borderId="4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1" xfId="0" applyFont="1" applyFill="1" applyBorder="1" applyAlignment="1">
      <alignment horizontal="right" vertical="center" wrapText="1" indent="1"/>
    </xf>
    <xf numFmtId="0" fontId="17" fillId="0" borderId="47" xfId="0" applyFont="1" applyFill="1" applyBorder="1" applyAlignment="1" applyProtection="1">
      <alignment horizontal="left" vertical="center" wrapText="1" indent="8"/>
      <protection locked="0"/>
    </xf>
    <xf numFmtId="0" fontId="13" fillId="0" borderId="43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4" xfId="0" applyFill="1" applyBorder="1" applyAlignment="1">
      <alignment horizontal="center" vertical="center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5"/>
    </xf>
    <xf numFmtId="175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43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7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top" wrapText="1"/>
      <protection/>
    </xf>
    <xf numFmtId="0" fontId="36" fillId="0" borderId="11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36" fillId="25" borderId="15" xfId="0" applyFont="1" applyFill="1" applyBorder="1" applyAlignment="1" applyProtection="1">
      <alignment horizontal="center" vertical="top" wrapText="1"/>
      <protection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9" fontId="38" fillId="0" borderId="10" xfId="69" applyFont="1" applyBorder="1" applyAlignment="1" applyProtection="1">
      <alignment horizontal="center" vertical="center" wrapText="1"/>
      <protection locked="0"/>
    </xf>
    <xf numFmtId="9" fontId="38" fillId="0" borderId="13" xfId="69" applyFont="1" applyBorder="1" applyAlignment="1" applyProtection="1">
      <alignment horizontal="center" vertical="center" wrapText="1"/>
      <protection locked="0"/>
    </xf>
    <xf numFmtId="166" fontId="38" fillId="0" borderId="10" xfId="40" applyNumberFormat="1" applyFont="1" applyBorder="1" applyAlignment="1" applyProtection="1">
      <alignment horizontal="center" vertical="center" wrapText="1"/>
      <protection locked="0"/>
    </xf>
    <xf numFmtId="166" fontId="38" fillId="0" borderId="13" xfId="40" applyNumberFormat="1" applyFont="1" applyBorder="1" applyAlignment="1" applyProtection="1">
      <alignment horizontal="center" vertical="center" wrapText="1"/>
      <protection locked="0"/>
    </xf>
    <xf numFmtId="166" fontId="38" fillId="0" borderId="15" xfId="40" applyNumberFormat="1" applyFont="1" applyBorder="1" applyAlignment="1" applyProtection="1">
      <alignment horizontal="center" vertical="center" wrapText="1"/>
      <protection/>
    </xf>
    <xf numFmtId="166" fontId="38" fillId="0" borderId="46" xfId="40" applyNumberFormat="1" applyFont="1" applyBorder="1" applyAlignment="1" applyProtection="1">
      <alignment horizontal="center" vertical="top" wrapText="1"/>
      <protection locked="0"/>
    </xf>
    <xf numFmtId="166" fontId="38" fillId="0" borderId="16" xfId="40" applyNumberFormat="1" applyFont="1" applyBorder="1" applyAlignment="1" applyProtection="1">
      <alignment horizontal="center" vertical="top" wrapText="1"/>
      <protection locked="0"/>
    </xf>
    <xf numFmtId="166" fontId="38" fillId="0" borderId="48" xfId="40" applyNumberFormat="1" applyFont="1" applyBorder="1" applyAlignment="1" applyProtection="1">
      <alignment horizontal="center" vertical="top" wrapText="1"/>
      <protection locked="0"/>
    </xf>
    <xf numFmtId="166" fontId="38" fillId="0" borderId="17" xfId="40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51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164" fontId="13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2" applyFont="1" applyFill="1" applyBorder="1" applyAlignment="1" applyProtection="1">
      <alignment horizontal="left" vertical="center" wrapText="1" inden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25" xfId="62" applyFont="1" applyFill="1" applyBorder="1" applyAlignment="1" applyProtection="1">
      <alignment horizontal="left" vertical="center" wrapText="1" indent="1"/>
      <protection/>
    </xf>
    <xf numFmtId="0" fontId="13" fillId="0" borderId="24" xfId="62" applyFont="1" applyFill="1" applyBorder="1" applyAlignment="1" applyProtection="1">
      <alignment horizontal="left" vertical="center" wrapText="1" indent="1"/>
      <protection/>
    </xf>
    <xf numFmtId="0" fontId="13" fillId="0" borderId="47" xfId="62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49" fontId="13" fillId="0" borderId="53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14" xfId="62" applyFont="1" applyFill="1" applyBorder="1" applyAlignment="1" applyProtection="1">
      <alignment horizontal="left" vertical="center" wrapText="1" indent="1"/>
      <protection/>
    </xf>
    <xf numFmtId="0" fontId="12" fillId="0" borderId="15" xfId="62" applyFont="1" applyFill="1" applyBorder="1" applyAlignment="1" applyProtection="1">
      <alignment horizontal="left" vertical="center" wrapText="1" indent="1"/>
      <protection/>
    </xf>
    <xf numFmtId="0" fontId="12" fillId="0" borderId="54" xfId="62" applyFont="1" applyFill="1" applyBorder="1" applyAlignment="1" applyProtection="1">
      <alignment horizontal="left" vertical="center" wrapText="1" indent="1"/>
      <protection/>
    </xf>
    <xf numFmtId="0" fontId="12" fillId="0" borderId="15" xfId="62" applyFont="1" applyFill="1" applyBorder="1" applyAlignment="1" applyProtection="1">
      <alignment vertical="center" wrapText="1"/>
      <protection/>
    </xf>
    <xf numFmtId="0" fontId="12" fillId="0" borderId="49" xfId="62" applyFont="1" applyFill="1" applyBorder="1" applyAlignment="1" applyProtection="1">
      <alignment vertical="center" wrapText="1"/>
      <protection/>
    </xf>
    <xf numFmtId="0" fontId="12" fillId="0" borderId="14" xfId="62" applyFont="1" applyFill="1" applyBorder="1" applyAlignment="1" applyProtection="1">
      <alignment horizontal="center" vertical="center" wrapText="1"/>
      <protection/>
    </xf>
    <xf numFmtId="0" fontId="12" fillId="0" borderId="15" xfId="62" applyFont="1" applyFill="1" applyBorder="1" applyAlignment="1" applyProtection="1">
      <alignment horizontal="center" vertical="center" wrapText="1"/>
      <protection/>
    </xf>
    <xf numFmtId="0" fontId="12" fillId="0" borderId="17" xfId="62" applyFont="1" applyFill="1" applyBorder="1" applyAlignment="1" applyProtection="1">
      <alignment horizontal="center" vertical="center" wrapText="1"/>
      <protection/>
    </xf>
    <xf numFmtId="0" fontId="12" fillId="0" borderId="15" xfId="62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2" applyNumberFormat="1" applyFont="1" applyFill="1" applyBorder="1" applyAlignment="1" applyProtection="1">
      <alignment horizontal="left" vertical="center"/>
      <protection/>
    </xf>
    <xf numFmtId="0" fontId="13" fillId="0" borderId="10" xfId="62" applyFont="1" applyFill="1" applyBorder="1" applyAlignment="1" applyProtection="1">
      <alignment horizontal="left" indent="6"/>
      <protection/>
    </xf>
    <xf numFmtId="0" fontId="13" fillId="0" borderId="10" xfId="62" applyFont="1" applyFill="1" applyBorder="1" applyAlignment="1" applyProtection="1">
      <alignment horizontal="left" vertical="center" wrapText="1" indent="6"/>
      <protection/>
    </xf>
    <xf numFmtId="0" fontId="13" fillId="0" borderId="13" xfId="62" applyFont="1" applyFill="1" applyBorder="1" applyAlignment="1" applyProtection="1">
      <alignment horizontal="left" vertical="center" wrapText="1" indent="6"/>
      <protection/>
    </xf>
    <xf numFmtId="0" fontId="13" fillId="0" borderId="20" xfId="62" applyFont="1" applyFill="1" applyBorder="1" applyAlignment="1" applyProtection="1">
      <alignment horizontal="left" vertical="center" wrapText="1" indent="6"/>
      <protection/>
    </xf>
    <xf numFmtId="164" fontId="12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0" fontId="18" fillId="0" borderId="57" xfId="0" applyFont="1" applyBorder="1" applyAlignment="1" applyProtection="1">
      <alignment horizontal="left" vertical="center" wrapText="1" indent="1"/>
      <protection/>
    </xf>
    <xf numFmtId="164" fontId="12" fillId="0" borderId="17" xfId="62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51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164" fontId="12" fillId="0" borderId="49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25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3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7" fillId="0" borderId="25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0" fontId="17" fillId="0" borderId="44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0" xfId="62" applyFill="1" applyAlignment="1" applyProtection="1">
      <alignment/>
      <protection/>
    </xf>
    <xf numFmtId="0" fontId="15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64" fontId="12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62" applyFont="1" applyFill="1" applyBorder="1" applyAlignment="1" applyProtection="1">
      <alignment horizontal="center" vertical="center" wrapText="1"/>
      <protection/>
    </xf>
    <xf numFmtId="164" fontId="13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8" fillId="0" borderId="57" xfId="0" applyFont="1" applyBorder="1" applyAlignment="1" applyProtection="1">
      <alignment vertical="center" wrapText="1"/>
      <protection/>
    </xf>
    <xf numFmtId="164" fontId="12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2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2" applyFill="1" applyAlignment="1" applyProtection="1">
      <alignment horizontal="left" vertical="center" inden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12" fillId="0" borderId="54" xfId="62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164" fontId="16" fillId="0" borderId="17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4" xfId="62" applyNumberFormat="1" applyFont="1" applyFill="1" applyBorder="1" applyAlignment="1" applyProtection="1">
      <alignment horizontal="center" vertical="center" wrapText="1"/>
      <protection/>
    </xf>
    <xf numFmtId="49" fontId="13" fillId="0" borderId="11" xfId="62" applyNumberFormat="1" applyFont="1" applyFill="1" applyBorder="1" applyAlignment="1" applyProtection="1">
      <alignment horizontal="center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7" fillId="0" borderId="44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8" fillId="0" borderId="57" xfId="0" applyFont="1" applyBorder="1" applyAlignment="1" applyProtection="1">
      <alignment horizontal="center" wrapText="1"/>
      <protection/>
    </xf>
    <xf numFmtId="49" fontId="13" fillId="0" borderId="36" xfId="62" applyNumberFormat="1" applyFont="1" applyFill="1" applyBorder="1" applyAlignment="1" applyProtection="1">
      <alignment horizontal="center" vertical="center" wrapText="1"/>
      <protection/>
    </xf>
    <xf numFmtId="49" fontId="13" fillId="0" borderId="53" xfId="62" applyNumberFormat="1" applyFont="1" applyFill="1" applyBorder="1" applyAlignment="1" applyProtection="1">
      <alignment horizontal="center" vertical="center" wrapText="1"/>
      <protection/>
    </xf>
    <xf numFmtId="49" fontId="13" fillId="0" borderId="43" xfId="62" applyNumberFormat="1" applyFont="1" applyFill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1" xfId="62" applyFont="1" applyFill="1" applyBorder="1" applyAlignment="1" applyProtection="1">
      <alignment horizontal="left" vertical="center" wrapText="1" inden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62" applyFont="1" applyFill="1" applyBorder="1" applyAlignment="1" applyProtection="1">
      <alignment horizontal="left" vertical="center" wrapText="1" inden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51" xfId="62" applyFont="1" applyFill="1" applyBorder="1" applyAlignment="1" applyProtection="1" quotePrefix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62" applyFont="1" applyFill="1" applyBorder="1" applyAlignment="1" applyProtection="1">
      <alignment horizontal="left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164" fontId="13" fillId="26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2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24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/>
      <protection/>
    </xf>
    <xf numFmtId="0" fontId="13" fillId="0" borderId="47" xfId="62" applyFont="1" applyFill="1" applyBorder="1" applyAlignment="1" applyProtection="1">
      <alignment horizontal="left" vertical="center" wrapText="1"/>
      <protection/>
    </xf>
    <xf numFmtId="0" fontId="13" fillId="0" borderId="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Fill="1" applyBorder="1" applyAlignment="1" applyProtection="1">
      <alignment horizontal="left" vertical="center"/>
      <protection/>
    </xf>
    <xf numFmtId="0" fontId="13" fillId="0" borderId="13" xfId="62" applyFont="1" applyFill="1" applyBorder="1" applyAlignment="1" applyProtection="1">
      <alignment horizontal="left" vertical="center" wrapText="1"/>
      <protection/>
    </xf>
    <xf numFmtId="0" fontId="13" fillId="0" borderId="20" xfId="62" applyFont="1" applyFill="1" applyBorder="1" applyAlignment="1" applyProtection="1">
      <alignment horizontal="left" vertical="center" wrapText="1"/>
      <protection/>
    </xf>
    <xf numFmtId="0" fontId="13" fillId="0" borderId="25" xfId="62" applyFont="1" applyFill="1" applyBorder="1" applyAlignment="1" applyProtection="1">
      <alignment horizontal="left" vertical="center" wrapText="1"/>
      <protection/>
    </xf>
    <xf numFmtId="0" fontId="13" fillId="0" borderId="18" xfId="62" applyFont="1" applyFill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right" vertical="top"/>
      <protection locked="0"/>
    </xf>
    <xf numFmtId="164" fontId="13" fillId="0" borderId="7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2" applyNumberFormat="1" applyFont="1" applyFill="1" applyBorder="1" applyProtection="1">
      <alignment/>
      <protection/>
    </xf>
    <xf numFmtId="164" fontId="13" fillId="0" borderId="16" xfId="62" applyNumberFormat="1" applyFont="1" applyFill="1" applyBorder="1" applyProtection="1">
      <alignment/>
      <protection/>
    </xf>
    <xf numFmtId="164" fontId="13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64" fontId="13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>
      <alignment vertical="center" wrapText="1"/>
    </xf>
    <xf numFmtId="164" fontId="11" fillId="0" borderId="25" xfId="0" applyNumberFormat="1" applyFont="1" applyFill="1" applyBorder="1" applyAlignment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60" applyFont="1" applyFill="1" applyBorder="1">
      <alignment/>
      <protection/>
    </xf>
    <xf numFmtId="0" fontId="37" fillId="0" borderId="0" xfId="60" applyFont="1" applyFill="1" applyBorder="1" applyAlignment="1">
      <alignment wrapText="1"/>
      <protection/>
    </xf>
    <xf numFmtId="3" fontId="37" fillId="0" borderId="0" xfId="60" applyNumberFormat="1" applyFont="1" applyFill="1" applyBorder="1">
      <alignment/>
      <protection/>
    </xf>
    <xf numFmtId="3" fontId="42" fillId="0" borderId="0" xfId="60" applyNumberFormat="1" applyFont="1" applyFill="1" applyBorder="1">
      <alignment/>
      <protection/>
    </xf>
    <xf numFmtId="0" fontId="37" fillId="0" borderId="44" xfId="60" applyFont="1" applyFill="1" applyBorder="1" applyAlignment="1">
      <alignment horizontal="center" vertical="center" wrapText="1"/>
      <protection/>
    </xf>
    <xf numFmtId="3" fontId="37" fillId="0" borderId="25" xfId="60" applyNumberFormat="1" applyFont="1" applyFill="1" applyBorder="1" applyAlignment="1">
      <alignment horizontal="center" vertical="center" wrapText="1"/>
      <protection/>
    </xf>
    <xf numFmtId="3" fontId="37" fillId="0" borderId="46" xfId="60" applyNumberFormat="1" applyFont="1" applyFill="1" applyBorder="1" applyAlignment="1">
      <alignment horizontal="center" vertical="center" wrapText="1"/>
      <protection/>
    </xf>
    <xf numFmtId="0" fontId="42" fillId="0" borderId="11" xfId="60" applyFont="1" applyFill="1" applyBorder="1" applyAlignment="1">
      <alignment wrapText="1"/>
      <protection/>
    </xf>
    <xf numFmtId="3" fontId="42" fillId="0" borderId="10" xfId="60" applyNumberFormat="1" applyFont="1" applyFill="1" applyBorder="1">
      <alignment/>
      <protection/>
    </xf>
    <xf numFmtId="0" fontId="42" fillId="0" borderId="12" xfId="60" applyFont="1" applyFill="1" applyBorder="1" applyAlignment="1">
      <alignment wrapText="1"/>
      <protection/>
    </xf>
    <xf numFmtId="3" fontId="42" fillId="0" borderId="13" xfId="60" applyNumberFormat="1" applyFont="1" applyFill="1" applyBorder="1">
      <alignment/>
      <protection/>
    </xf>
    <xf numFmtId="0" fontId="37" fillId="0" borderId="14" xfId="60" applyFont="1" applyFill="1" applyBorder="1" applyAlignment="1">
      <alignment wrapText="1"/>
      <protection/>
    </xf>
    <xf numFmtId="3" fontId="37" fillId="0" borderId="15" xfId="60" applyNumberFormat="1" applyFont="1" applyFill="1" applyBorder="1">
      <alignment/>
      <protection/>
    </xf>
    <xf numFmtId="0" fontId="42" fillId="0" borderId="44" xfId="60" applyFont="1" applyFill="1" applyBorder="1" applyAlignment="1">
      <alignment wrapText="1"/>
      <protection/>
    </xf>
    <xf numFmtId="3" fontId="42" fillId="0" borderId="25" xfId="60" applyNumberFormat="1" applyFont="1" applyFill="1" applyBorder="1">
      <alignment/>
      <protection/>
    </xf>
    <xf numFmtId="3" fontId="42" fillId="0" borderId="16" xfId="60" applyNumberFormat="1" applyFont="1" applyFill="1" applyBorder="1">
      <alignment/>
      <protection/>
    </xf>
    <xf numFmtId="3" fontId="42" fillId="0" borderId="48" xfId="60" applyNumberFormat="1" applyFont="1" applyFill="1" applyBorder="1">
      <alignment/>
      <protection/>
    </xf>
    <xf numFmtId="0" fontId="37" fillId="0" borderId="44" xfId="60" applyFont="1" applyFill="1" applyBorder="1" applyAlignment="1">
      <alignment wrapText="1"/>
      <protection/>
    </xf>
    <xf numFmtId="3" fontId="37" fillId="0" borderId="25" xfId="60" applyNumberFormat="1" applyFont="1" applyFill="1" applyBorder="1">
      <alignment/>
      <protection/>
    </xf>
    <xf numFmtId="3" fontId="42" fillId="0" borderId="46" xfId="60" applyNumberFormat="1" applyFont="1" applyFill="1" applyBorder="1">
      <alignment/>
      <protection/>
    </xf>
    <xf numFmtId="3" fontId="37" fillId="0" borderId="17" xfId="60" applyNumberFormat="1" applyFont="1" applyFill="1" applyBorder="1">
      <alignment/>
      <protection/>
    </xf>
    <xf numFmtId="3" fontId="37" fillId="0" borderId="46" xfId="60" applyNumberFormat="1" applyFont="1" applyFill="1" applyBorder="1">
      <alignment/>
      <protection/>
    </xf>
    <xf numFmtId="3" fontId="37" fillId="0" borderId="49" xfId="60" applyNumberFormat="1" applyFont="1" applyFill="1" applyBorder="1">
      <alignment/>
      <protection/>
    </xf>
    <xf numFmtId="3" fontId="37" fillId="0" borderId="10" xfId="60" applyNumberFormat="1" applyFont="1" applyFill="1" applyBorder="1">
      <alignment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164" fontId="5" fillId="0" borderId="57" xfId="0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34" xfId="0" applyNumberFormat="1" applyFont="1" applyFill="1" applyBorder="1" applyAlignment="1" applyProtection="1">
      <alignment horizontal="center" vertical="center" wrapText="1"/>
      <protection/>
    </xf>
    <xf numFmtId="164" fontId="5" fillId="0" borderId="72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vertical="center" wrapText="1"/>
      <protection locked="0"/>
    </xf>
    <xf numFmtId="1" fontId="2" fillId="0" borderId="13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164" fontId="5" fillId="24" borderId="15" xfId="0" applyNumberFormat="1" applyFont="1" applyFill="1" applyBorder="1" applyAlignment="1" applyProtection="1">
      <alignment vertical="center" wrapText="1"/>
      <protection/>
    </xf>
    <xf numFmtId="164" fontId="5" fillId="0" borderId="17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 applyProtection="1">
      <alignment textRotation="180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27" borderId="22" xfId="0" applyNumberFormat="1" applyFont="1" applyFill="1" applyBorder="1" applyAlignment="1" applyProtection="1">
      <alignment vertical="center" wrapText="1"/>
      <protection locked="0"/>
    </xf>
    <xf numFmtId="0" fontId="12" fillId="0" borderId="49" xfId="62" applyFont="1" applyFill="1" applyBorder="1" applyAlignment="1" applyProtection="1">
      <alignment horizontal="left" vertical="center" wrapText="1" indent="1"/>
      <protection/>
    </xf>
    <xf numFmtId="0" fontId="12" fillId="0" borderId="57" xfId="62" applyFont="1" applyFill="1" applyBorder="1" applyAlignment="1" applyProtection="1">
      <alignment horizontal="left" vertical="center" wrapText="1" indent="1"/>
      <protection/>
    </xf>
    <xf numFmtId="0" fontId="12" fillId="0" borderId="51" xfId="62" applyFont="1" applyFill="1" applyBorder="1" applyAlignment="1" applyProtection="1">
      <alignment horizontal="left" vertical="center" wrapText="1" indent="1"/>
      <protection/>
    </xf>
    <xf numFmtId="164" fontId="12" fillId="0" borderId="51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0" applyFont="1" applyBorder="1" applyAlignment="1" applyProtection="1">
      <alignment horizontal="left" wrapText="1" indent="1"/>
      <protection/>
    </xf>
    <xf numFmtId="0" fontId="17" fillId="0" borderId="20" xfId="0" applyFont="1" applyBorder="1" applyAlignment="1" applyProtection="1">
      <alignment horizontal="left" wrapText="1" indent="1"/>
      <protection/>
    </xf>
    <xf numFmtId="164" fontId="13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7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77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31" xfId="62" applyFont="1" applyFill="1" applyBorder="1" applyProtection="1">
      <alignment/>
      <protection/>
    </xf>
    <xf numFmtId="0" fontId="13" fillId="0" borderId="22" xfId="62" applyFont="1" applyFill="1" applyBorder="1" applyProtection="1">
      <alignment/>
      <protection/>
    </xf>
    <xf numFmtId="0" fontId="13" fillId="0" borderId="35" xfId="62" applyFont="1" applyFill="1" applyBorder="1" applyProtection="1">
      <alignment/>
      <protection/>
    </xf>
    <xf numFmtId="164" fontId="12" fillId="0" borderId="19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3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2" applyFont="1" applyFill="1" applyProtection="1">
      <alignment/>
      <protection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53" xfId="0" applyNumberFormat="1" applyFont="1" applyFill="1" applyBorder="1" applyAlignment="1" applyProtection="1">
      <alignment vertical="center" wrapText="1"/>
      <protection locked="0"/>
    </xf>
    <xf numFmtId="164" fontId="2" fillId="27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9" xfId="45" applyFill="1" applyBorder="1" applyAlignment="1" applyProtection="1">
      <alignment horizontal="right" vertical="center"/>
      <protection/>
    </xf>
    <xf numFmtId="0" fontId="12" fillId="0" borderId="20" xfId="62" applyFont="1" applyFill="1" applyBorder="1" applyAlignment="1" applyProtection="1">
      <alignment horizontal="center" vertical="center" wrapText="1"/>
      <protection/>
    </xf>
    <xf numFmtId="0" fontId="12" fillId="0" borderId="21" xfId="62" applyFont="1" applyFill="1" applyBorder="1" applyAlignment="1" applyProtection="1">
      <alignment horizontal="center" vertical="center" wrapText="1"/>
      <protection/>
    </xf>
    <xf numFmtId="0" fontId="0" fillId="0" borderId="0" xfId="62" applyFont="1" applyFill="1" applyAlignment="1" applyProtection="1">
      <alignment horizontal="left" vertical="center" indent="1"/>
      <protection/>
    </xf>
    <xf numFmtId="0" fontId="55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horizontal="center"/>
      <protection/>
    </xf>
    <xf numFmtId="0" fontId="12" fillId="0" borderId="15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horizontal="left" vertical="center"/>
      <protection/>
    </xf>
    <xf numFmtId="164" fontId="13" fillId="0" borderId="16" xfId="62" applyNumberFormat="1" applyFont="1" applyFill="1" applyBorder="1" applyProtection="1">
      <alignment/>
      <protection locked="0"/>
    </xf>
    <xf numFmtId="164" fontId="13" fillId="0" borderId="16" xfId="62" applyNumberFormat="1" applyFont="1" applyFill="1" applyBorder="1" applyProtection="1">
      <alignment/>
      <protection locked="0"/>
    </xf>
    <xf numFmtId="0" fontId="13" fillId="0" borderId="0" xfId="62" applyFont="1" applyFill="1" applyBorder="1" applyProtection="1">
      <alignment/>
      <protection/>
    </xf>
    <xf numFmtId="0" fontId="2" fillId="0" borderId="0" xfId="62" applyFill="1" applyBorder="1" applyProtection="1">
      <alignment/>
      <protection/>
    </xf>
    <xf numFmtId="164" fontId="13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2" applyNumberFormat="1" applyFill="1" applyBorder="1" applyProtection="1">
      <alignment/>
      <protection/>
    </xf>
    <xf numFmtId="164" fontId="13" fillId="0" borderId="22" xfId="62" applyNumberFormat="1" applyFont="1" applyFill="1" applyBorder="1" applyProtection="1">
      <alignment/>
      <protection/>
    </xf>
    <xf numFmtId="0" fontId="0" fillId="0" borderId="39" xfId="62" applyFont="1" applyFill="1" applyBorder="1" applyProtection="1">
      <alignment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" fillId="28" borderId="11" xfId="0" applyNumberFormat="1" applyFont="1" applyFill="1" applyBorder="1" applyAlignment="1" applyProtection="1">
      <alignment vertical="center" wrapText="1"/>
      <protection locked="0"/>
    </xf>
    <xf numFmtId="164" fontId="2" fillId="28" borderId="10" xfId="0" applyNumberFormat="1" applyFont="1" applyFill="1" applyBorder="1" applyAlignment="1" applyProtection="1">
      <alignment vertical="center" wrapText="1"/>
      <protection locked="0"/>
    </xf>
    <xf numFmtId="1" fontId="2" fillId="28" borderId="10" xfId="0" applyNumberFormat="1" applyFont="1" applyFill="1" applyBorder="1" applyAlignment="1" applyProtection="1">
      <alignment vertical="center" wrapText="1"/>
      <protection locked="0"/>
    </xf>
    <xf numFmtId="164" fontId="2" fillId="28" borderId="22" xfId="0" applyNumberFormat="1" applyFont="1" applyFill="1" applyBorder="1" applyAlignment="1" applyProtection="1">
      <alignment vertical="center" wrapText="1"/>
      <protection locked="0"/>
    </xf>
    <xf numFmtId="164" fontId="5" fillId="28" borderId="16" xfId="0" applyNumberFormat="1" applyFont="1" applyFill="1" applyBorder="1" applyAlignment="1" applyProtection="1">
      <alignment vertical="center" wrapText="1"/>
      <protection/>
    </xf>
    <xf numFmtId="3" fontId="37" fillId="0" borderId="70" xfId="60" applyNumberFormat="1" applyFont="1" applyFill="1" applyBorder="1" applyAlignment="1">
      <alignment horizontal="center" vertical="center" wrapText="1"/>
      <protection/>
    </xf>
    <xf numFmtId="3" fontId="42" fillId="0" borderId="22" xfId="60" applyNumberFormat="1" applyFont="1" applyFill="1" applyBorder="1">
      <alignment/>
      <protection/>
    </xf>
    <xf numFmtId="3" fontId="42" fillId="0" borderId="42" xfId="60" applyNumberFormat="1" applyFont="1" applyFill="1" applyBorder="1">
      <alignment/>
      <protection/>
    </xf>
    <xf numFmtId="3" fontId="42" fillId="0" borderId="70" xfId="60" applyNumberFormat="1" applyFont="1" applyFill="1" applyBorder="1">
      <alignment/>
      <protection/>
    </xf>
    <xf numFmtId="3" fontId="37" fillId="0" borderId="70" xfId="60" applyNumberFormat="1" applyFont="1" applyFill="1" applyBorder="1">
      <alignment/>
      <protection/>
    </xf>
    <xf numFmtId="0" fontId="37" fillId="0" borderId="44" xfId="60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3" fontId="153" fillId="0" borderId="10" xfId="0" applyNumberFormat="1" applyFont="1" applyFill="1" applyBorder="1" applyAlignment="1">
      <alignment/>
    </xf>
    <xf numFmtId="0" fontId="153" fillId="0" borderId="10" xfId="0" applyFont="1" applyFill="1" applyBorder="1" applyAlignment="1">
      <alignment/>
    </xf>
    <xf numFmtId="0" fontId="153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5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78" xfId="0" applyFill="1" applyBorder="1" applyAlignment="1">
      <alignment/>
    </xf>
    <xf numFmtId="0" fontId="58" fillId="0" borderId="78" xfId="0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3" fontId="62" fillId="0" borderId="78" xfId="0" applyNumberFormat="1" applyFont="1" applyFill="1" applyBorder="1" applyAlignment="1">
      <alignment/>
    </xf>
    <xf numFmtId="0" fontId="0" fillId="0" borderId="79" xfId="0" applyFill="1" applyBorder="1" applyAlignment="1">
      <alignment/>
    </xf>
    <xf numFmtId="0" fontId="63" fillId="0" borderId="79" xfId="0" applyFont="1" applyFill="1" applyBorder="1" applyAlignment="1">
      <alignment/>
    </xf>
    <xf numFmtId="3" fontId="57" fillId="0" borderId="79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63" fillId="0" borderId="25" xfId="0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78" xfId="0" applyFont="1" applyFill="1" applyBorder="1" applyAlignment="1">
      <alignment/>
    </xf>
    <xf numFmtId="3" fontId="57" fillId="0" borderId="7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65" fillId="0" borderId="0" xfId="0" applyFont="1" applyFill="1" applyAlignment="1">
      <alignment/>
    </xf>
    <xf numFmtId="0" fontId="65" fillId="0" borderId="25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/>
    </xf>
    <xf numFmtId="10" fontId="65" fillId="0" borderId="10" xfId="69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0" fontId="66" fillId="0" borderId="10" xfId="69" applyNumberFormat="1" applyFont="1" applyFill="1" applyBorder="1" applyAlignment="1">
      <alignment/>
    </xf>
    <xf numFmtId="0" fontId="23" fillId="0" borderId="0" xfId="0" applyFont="1" applyFill="1" applyAlignment="1">
      <alignment/>
    </xf>
    <xf numFmtId="10" fontId="67" fillId="0" borderId="10" xfId="69" applyNumberFormat="1" applyFont="1" applyFill="1" applyBorder="1" applyAlignment="1">
      <alignment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0" fontId="65" fillId="0" borderId="47" xfId="69" applyNumberFormat="1" applyFont="1" applyFill="1" applyBorder="1" applyAlignment="1">
      <alignment/>
    </xf>
    <xf numFmtId="0" fontId="157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0" fillId="0" borderId="39" xfId="0" applyFont="1" applyFill="1" applyBorder="1" applyAlignment="1">
      <alignment/>
    </xf>
    <xf numFmtId="0" fontId="63" fillId="29" borderId="10" xfId="0" applyFont="1" applyFill="1" applyBorder="1" applyAlignment="1">
      <alignment/>
    </xf>
    <xf numFmtId="3" fontId="57" fillId="29" borderId="10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1" fillId="27" borderId="10" xfId="0" applyFont="1" applyFill="1" applyBorder="1" applyAlignment="1">
      <alignment/>
    </xf>
    <xf numFmtId="3" fontId="57" fillId="27" borderId="10" xfId="0" applyNumberFormat="1" applyFont="1" applyFill="1" applyBorder="1" applyAlignment="1">
      <alignment/>
    </xf>
    <xf numFmtId="3" fontId="57" fillId="0" borderId="39" xfId="0" applyNumberFormat="1" applyFont="1" applyFill="1" applyBorder="1" applyAlignment="1">
      <alignment/>
    </xf>
    <xf numFmtId="0" fontId="57" fillId="29" borderId="10" xfId="0" applyFont="1" applyFill="1" applyBorder="1" applyAlignment="1">
      <alignment/>
    </xf>
    <xf numFmtId="0" fontId="57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2" fillId="0" borderId="11" xfId="0" applyFont="1" applyBorder="1" applyAlignment="1" applyProtection="1">
      <alignment horizontal="righ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right" vertical="center" indent="1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 applyProtection="1">
      <alignment horizontal="right" vertical="center" indent="1"/>
      <protection locked="0"/>
    </xf>
    <xf numFmtId="3" fontId="2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44" xfId="0" applyFont="1" applyBorder="1" applyAlignment="1" applyProtection="1">
      <alignment horizontal="right" vertical="center" indent="1"/>
      <protection/>
    </xf>
    <xf numFmtId="0" fontId="2" fillId="0" borderId="25" xfId="0" applyFont="1" applyBorder="1" applyAlignment="1" applyProtection="1">
      <alignment horizontal="left" vertical="center" indent="1"/>
      <protection locked="0"/>
    </xf>
    <xf numFmtId="3" fontId="2" fillId="0" borderId="25" xfId="0" applyNumberFormat="1" applyFont="1" applyBorder="1" applyAlignment="1" applyProtection="1">
      <alignment horizontal="right" vertical="center" indent="1"/>
      <protection locked="0"/>
    </xf>
    <xf numFmtId="0" fontId="2" fillId="0" borderId="55" xfId="0" applyFont="1" applyBorder="1" applyAlignment="1" applyProtection="1">
      <alignment horizontal="right" vertical="center" inden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" fontId="3" fillId="24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24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0" fontId="42" fillId="0" borderId="25" xfId="0" applyFont="1" applyBorder="1" applyAlignment="1" applyProtection="1">
      <alignment horizontal="left" vertical="top" wrapText="1"/>
      <protection locked="0"/>
    </xf>
    <xf numFmtId="9" fontId="42" fillId="0" borderId="25" xfId="69" applyFont="1" applyBorder="1" applyAlignment="1" applyProtection="1">
      <alignment horizontal="center" vertical="center" wrapText="1"/>
      <protection locked="0"/>
    </xf>
    <xf numFmtId="166" fontId="42" fillId="0" borderId="25" xfId="4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7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2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73" fillId="0" borderId="10" xfId="0" applyNumberFormat="1" applyFont="1" applyBorder="1" applyAlignment="1">
      <alignment horizontal="right" vertical="top" wrapText="1"/>
    </xf>
    <xf numFmtId="0" fontId="7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/>
    </xf>
    <xf numFmtId="0" fontId="7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73" fillId="27" borderId="10" xfId="0" applyFont="1" applyFill="1" applyBorder="1" applyAlignment="1">
      <alignment horizontal="left" vertical="top" wrapText="1"/>
    </xf>
    <xf numFmtId="3" fontId="73" fillId="27" borderId="10" xfId="0" applyNumberFormat="1" applyFont="1" applyFill="1" applyBorder="1" applyAlignment="1">
      <alignment horizontal="right" vertical="top" wrapText="1"/>
    </xf>
    <xf numFmtId="164" fontId="20" fillId="0" borderId="0" xfId="62" applyNumberFormat="1" applyFont="1" applyFill="1" applyBorder="1" applyAlignment="1" applyProtection="1">
      <alignment horizontal="center" vertical="center" wrapText="1"/>
      <protection/>
    </xf>
    <xf numFmtId="164" fontId="20" fillId="0" borderId="0" xfId="62" applyNumberFormat="1" applyFont="1" applyFill="1" applyBorder="1" applyAlignment="1" applyProtection="1">
      <alignment horizontal="centerContinuous" vertical="center"/>
      <protection/>
    </xf>
    <xf numFmtId="179" fontId="3" fillId="0" borderId="13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4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Protection="1">
      <alignment/>
      <protection locked="0"/>
    </xf>
    <xf numFmtId="166" fontId="0" fillId="0" borderId="25" xfId="42" applyNumberFormat="1" applyFont="1" applyFill="1" applyBorder="1" applyAlignment="1" applyProtection="1">
      <alignment/>
      <protection locked="0"/>
    </xf>
    <xf numFmtId="166" fontId="0" fillId="0" borderId="46" xfId="42" applyNumberFormat="1" applyFont="1" applyFill="1" applyBorder="1" applyAlignment="1">
      <alignment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Protection="1">
      <alignment/>
      <protection locked="0"/>
    </xf>
    <xf numFmtId="166" fontId="0" fillId="0" borderId="10" xfId="42" applyNumberFormat="1" applyFont="1" applyFill="1" applyBorder="1" applyAlignment="1" applyProtection="1">
      <alignment/>
      <protection locked="0"/>
    </xf>
    <xf numFmtId="166" fontId="0" fillId="0" borderId="16" xfId="42" applyNumberFormat="1" applyFont="1" applyFill="1" applyBorder="1" applyAlignment="1">
      <alignment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Protection="1">
      <alignment/>
      <protection locked="0"/>
    </xf>
    <xf numFmtId="166" fontId="0" fillId="0" borderId="13" xfId="42" applyNumberFormat="1" applyFont="1" applyFill="1" applyBorder="1" applyAlignment="1" applyProtection="1">
      <alignment/>
      <protection locked="0"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5" xfId="62" applyFont="1" applyFill="1" applyBorder="1">
      <alignment/>
      <protection/>
    </xf>
    <xf numFmtId="166" fontId="3" fillId="0" borderId="15" xfId="62" applyNumberFormat="1" applyFont="1" applyFill="1" applyBorder="1">
      <alignment/>
      <protection/>
    </xf>
    <xf numFmtId="166" fontId="3" fillId="0" borderId="17" xfId="62" applyNumberFormat="1" applyFont="1" applyFill="1" applyBorder="1">
      <alignment/>
      <protection/>
    </xf>
    <xf numFmtId="164" fontId="2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7" fillId="0" borderId="54" xfId="0" applyFont="1" applyBorder="1" applyAlignment="1">
      <alignment/>
    </xf>
    <xf numFmtId="0" fontId="57" fillId="0" borderId="49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0" fillId="0" borderId="24" xfId="0" applyBorder="1" applyAlignment="1">
      <alignment/>
    </xf>
    <xf numFmtId="0" fontId="58" fillId="0" borderId="31" xfId="0" applyFont="1" applyBorder="1" applyAlignment="1">
      <alignment/>
    </xf>
    <xf numFmtId="0" fontId="58" fillId="0" borderId="22" xfId="0" applyFont="1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58" fillId="0" borderId="35" xfId="0" applyFont="1" applyBorder="1" applyAlignment="1">
      <alignment/>
    </xf>
    <xf numFmtId="0" fontId="57" fillId="0" borderId="57" xfId="0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34" xfId="0" applyFont="1" applyBorder="1" applyAlignment="1">
      <alignment/>
    </xf>
    <xf numFmtId="0" fontId="37" fillId="0" borderId="36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Protection="1">
      <alignment/>
      <protection locked="0"/>
    </xf>
    <xf numFmtId="166" fontId="13" fillId="0" borderId="0" xfId="42" applyNumberFormat="1" applyFont="1" applyFill="1" applyBorder="1" applyAlignment="1" applyProtection="1">
      <alignment/>
      <protection locked="0"/>
    </xf>
    <xf numFmtId="0" fontId="12" fillId="0" borderId="0" xfId="62" applyFont="1" applyFill="1" applyBorder="1" applyAlignment="1" applyProtection="1">
      <alignment horizontal="center" vertical="center"/>
      <protection/>
    </xf>
    <xf numFmtId="0" fontId="12" fillId="0" borderId="0" xfId="62" applyFont="1" applyFill="1" applyBorder="1" applyAlignment="1" applyProtection="1">
      <alignment horizontal="left" vertical="center" wrapText="1"/>
      <protection/>
    </xf>
    <xf numFmtId="166" fontId="12" fillId="0" borderId="0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0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80" fillId="0" borderId="76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8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80" fillId="0" borderId="81" xfId="0" applyFont="1" applyFill="1" applyBorder="1" applyAlignment="1">
      <alignment horizontal="center"/>
    </xf>
    <xf numFmtId="0" fontId="80" fillId="0" borderId="79" xfId="0" applyFont="1" applyFill="1" applyBorder="1" applyAlignment="1">
      <alignment horizontal="center"/>
    </xf>
    <xf numFmtId="0" fontId="58" fillId="0" borderId="82" xfId="0" applyFont="1" applyFill="1" applyBorder="1" applyAlignment="1">
      <alignment horizontal="center"/>
    </xf>
    <xf numFmtId="0" fontId="51" fillId="0" borderId="82" xfId="0" applyFont="1" applyFill="1" applyBorder="1" applyAlignment="1">
      <alignment horizontal="center"/>
    </xf>
    <xf numFmtId="0" fontId="0" fillId="0" borderId="70" xfId="0" applyFill="1" applyBorder="1" applyAlignment="1">
      <alignment/>
    </xf>
    <xf numFmtId="0" fontId="0" fillId="0" borderId="22" xfId="0" applyFill="1" applyBorder="1" applyAlignment="1">
      <alignment/>
    </xf>
    <xf numFmtId="0" fontId="71" fillId="0" borderId="78" xfId="0" applyFont="1" applyFill="1" applyBorder="1" applyAlignment="1">
      <alignment/>
    </xf>
    <xf numFmtId="0" fontId="71" fillId="0" borderId="39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1" fillId="0" borderId="82" xfId="0" applyFont="1" applyFill="1" applyBorder="1" applyAlignment="1">
      <alignment/>
    </xf>
    <xf numFmtId="0" fontId="81" fillId="0" borderId="25" xfId="0" applyFont="1" applyFill="1" applyBorder="1" applyAlignment="1">
      <alignment/>
    </xf>
    <xf numFmtId="0" fontId="81" fillId="0" borderId="39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84" fillId="0" borderId="10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21" borderId="10" xfId="0" applyFont="1" applyFill="1" applyBorder="1" applyAlignment="1">
      <alignment/>
    </xf>
    <xf numFmtId="0" fontId="64" fillId="21" borderId="22" xfId="0" applyFont="1" applyFill="1" applyBorder="1" applyAlignment="1">
      <alignment/>
    </xf>
    <xf numFmtId="0" fontId="158" fillId="21" borderId="16" xfId="0" applyFont="1" applyFill="1" applyBorder="1" applyAlignment="1">
      <alignment/>
    </xf>
    <xf numFmtId="0" fontId="64" fillId="0" borderId="0" xfId="0" applyFont="1" applyAlignment="1">
      <alignment/>
    </xf>
    <xf numFmtId="0" fontId="159" fillId="0" borderId="10" xfId="0" applyFont="1" applyBorder="1" applyAlignment="1">
      <alignment/>
    </xf>
    <xf numFmtId="0" fontId="159" fillId="0" borderId="22" xfId="0" applyFont="1" applyBorder="1" applyAlignment="1">
      <alignment/>
    </xf>
    <xf numFmtId="0" fontId="158" fillId="21" borderId="10" xfId="0" applyFont="1" applyFill="1" applyBorder="1" applyAlignment="1">
      <alignment/>
    </xf>
    <xf numFmtId="0" fontId="158" fillId="21" borderId="22" xfId="0" applyFont="1" applyFill="1" applyBorder="1" applyAlignment="1">
      <alignment/>
    </xf>
    <xf numFmtId="0" fontId="64" fillId="0" borderId="83" xfId="0" applyFont="1" applyBorder="1" applyAlignment="1">
      <alignment horizontal="center"/>
    </xf>
    <xf numFmtId="0" fontId="61" fillId="0" borderId="78" xfId="0" applyFont="1" applyBorder="1" applyAlignment="1">
      <alignment/>
    </xf>
    <xf numFmtId="0" fontId="64" fillId="0" borderId="78" xfId="0" applyFont="1" applyBorder="1" applyAlignment="1">
      <alignment/>
    </xf>
    <xf numFmtId="0" fontId="158" fillId="21" borderId="78" xfId="0" applyFont="1" applyFill="1" applyBorder="1" applyAlignment="1">
      <alignment/>
    </xf>
    <xf numFmtId="0" fontId="158" fillId="21" borderId="84" xfId="0" applyFont="1" applyFill="1" applyBorder="1" applyAlignment="1">
      <alignment/>
    </xf>
    <xf numFmtId="0" fontId="85" fillId="0" borderId="0" xfId="0" applyFont="1" applyAlignment="1">
      <alignment/>
    </xf>
    <xf numFmtId="0" fontId="86" fillId="21" borderId="85" xfId="0" applyFont="1" applyFill="1" applyBorder="1" applyAlignment="1">
      <alignment horizontal="center"/>
    </xf>
    <xf numFmtId="0" fontId="86" fillId="21" borderId="79" xfId="0" applyFont="1" applyFill="1" applyBorder="1" applyAlignment="1">
      <alignment/>
    </xf>
    <xf numFmtId="0" fontId="160" fillId="21" borderId="79" xfId="0" applyFont="1" applyFill="1" applyBorder="1" applyAlignment="1">
      <alignment/>
    </xf>
    <xf numFmtId="0" fontId="158" fillId="21" borderId="86" xfId="0" applyFont="1" applyFill="1" applyBorder="1" applyAlignment="1">
      <alignment/>
    </xf>
    <xf numFmtId="0" fontId="86" fillId="21" borderId="0" xfId="0" applyFont="1" applyFill="1" applyAlignment="1">
      <alignment/>
    </xf>
    <xf numFmtId="0" fontId="64" fillId="0" borderId="44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158" fillId="21" borderId="25" xfId="0" applyFont="1" applyFill="1" applyBorder="1" applyAlignment="1">
      <alignment/>
    </xf>
    <xf numFmtId="0" fontId="158" fillId="21" borderId="70" xfId="0" applyFont="1" applyFill="1" applyBorder="1" applyAlignment="1">
      <alignment/>
    </xf>
    <xf numFmtId="0" fontId="158" fillId="21" borderId="46" xfId="0" applyFont="1" applyFill="1" applyBorder="1" applyAlignment="1">
      <alignment/>
    </xf>
    <xf numFmtId="0" fontId="158" fillId="21" borderId="82" xfId="0" applyFont="1" applyFill="1" applyBorder="1" applyAlignment="1">
      <alignment/>
    </xf>
    <xf numFmtId="0" fontId="87" fillId="21" borderId="87" xfId="0" applyFont="1" applyFill="1" applyBorder="1" applyAlignment="1">
      <alignment horizontal="center"/>
    </xf>
    <xf numFmtId="0" fontId="87" fillId="21" borderId="88" xfId="0" applyFont="1" applyFill="1" applyBorder="1" applyAlignment="1">
      <alignment/>
    </xf>
    <xf numFmtId="0" fontId="161" fillId="21" borderId="88" xfId="0" applyFont="1" applyFill="1" applyBorder="1" applyAlignment="1">
      <alignment/>
    </xf>
    <xf numFmtId="0" fontId="161" fillId="21" borderId="79" xfId="0" applyFont="1" applyFill="1" applyBorder="1" applyAlignment="1">
      <alignment/>
    </xf>
    <xf numFmtId="0" fontId="161" fillId="21" borderId="89" xfId="0" applyFont="1" applyFill="1" applyBorder="1" applyAlignment="1">
      <alignment/>
    </xf>
    <xf numFmtId="0" fontId="87" fillId="21" borderId="0" xfId="0" applyFont="1" applyFill="1" applyAlignment="1">
      <alignment/>
    </xf>
    <xf numFmtId="0" fontId="88" fillId="21" borderId="57" xfId="0" applyFont="1" applyFill="1" applyBorder="1" applyAlignment="1">
      <alignment horizontal="center"/>
    </xf>
    <xf numFmtId="0" fontId="88" fillId="21" borderId="51" xfId="0" applyFont="1" applyFill="1" applyBorder="1" applyAlignment="1">
      <alignment/>
    </xf>
    <xf numFmtId="0" fontId="162" fillId="21" borderId="51" xfId="0" applyFont="1" applyFill="1" applyBorder="1" applyAlignment="1">
      <alignment/>
    </xf>
    <xf numFmtId="0" fontId="158" fillId="21" borderId="90" xfId="0" applyFont="1" applyFill="1" applyBorder="1" applyAlignment="1">
      <alignment/>
    </xf>
    <xf numFmtId="0" fontId="88" fillId="21" borderId="0" xfId="0" applyFont="1" applyFill="1" applyAlignment="1">
      <alignment/>
    </xf>
    <xf numFmtId="0" fontId="89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90" fillId="0" borderId="0" xfId="0" applyFont="1" applyAlignment="1">
      <alignment/>
    </xf>
    <xf numFmtId="0" fontId="163" fillId="0" borderId="91" xfId="0" applyFont="1" applyFill="1" applyBorder="1" applyAlignment="1">
      <alignment horizontal="center" vertical="center" wrapText="1"/>
    </xf>
    <xf numFmtId="0" fontId="164" fillId="0" borderId="91" xfId="0" applyFont="1" applyBorder="1" applyAlignment="1">
      <alignment wrapText="1"/>
    </xf>
    <xf numFmtId="0" fontId="164" fillId="0" borderId="92" xfId="0" applyFont="1" applyBorder="1" applyAlignment="1">
      <alignment wrapText="1"/>
    </xf>
    <xf numFmtId="166" fontId="163" fillId="0" borderId="10" xfId="40" applyNumberFormat="1" applyFont="1" applyFill="1" applyBorder="1" applyAlignment="1">
      <alignment horizontal="center" wrapText="1"/>
    </xf>
    <xf numFmtId="166" fontId="165" fillId="0" borderId="10" xfId="40" applyNumberFormat="1" applyFont="1" applyBorder="1" applyAlignment="1">
      <alignment horizontal="right"/>
    </xf>
    <xf numFmtId="0" fontId="58" fillId="0" borderId="0" xfId="0" applyFont="1" applyFill="1" applyAlignment="1">
      <alignment/>
    </xf>
    <xf numFmtId="166" fontId="58" fillId="0" borderId="0" xfId="40" applyNumberFormat="1" applyFont="1" applyFill="1" applyAlignment="1">
      <alignment/>
    </xf>
    <xf numFmtId="0" fontId="7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63" fillId="0" borderId="91" xfId="0" applyFont="1" applyBorder="1" applyAlignment="1">
      <alignment horizontal="center" vertical="center" wrapText="1"/>
    </xf>
    <xf numFmtId="0" fontId="164" fillId="0" borderId="91" xfId="0" applyFont="1" applyFill="1" applyBorder="1" applyAlignment="1">
      <alignment wrapText="1"/>
    </xf>
    <xf numFmtId="166" fontId="153" fillId="0" borderId="10" xfId="40" applyNumberFormat="1" applyFont="1" applyBorder="1" applyAlignment="1">
      <alignment horizontal="right"/>
    </xf>
    <xf numFmtId="166" fontId="153" fillId="0" borderId="10" xfId="4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47" fillId="0" borderId="0" xfId="61" applyFont="1">
      <alignment/>
      <protection/>
    </xf>
    <xf numFmtId="0" fontId="47" fillId="0" borderId="0" xfId="61" applyFont="1" applyAlignment="1">
      <alignment horizontal="center"/>
      <protection/>
    </xf>
    <xf numFmtId="3" fontId="47" fillId="0" borderId="0" xfId="61" applyNumberFormat="1" applyFont="1" applyAlignment="1">
      <alignment horizontal="right"/>
      <protection/>
    </xf>
    <xf numFmtId="0" fontId="73" fillId="0" borderId="0" xfId="61" applyFont="1" applyAlignment="1">
      <alignment horizontal="center"/>
      <protection/>
    </xf>
    <xf numFmtId="3" fontId="73" fillId="0" borderId="0" xfId="61" applyNumberFormat="1" applyFont="1" applyAlignment="1">
      <alignment horizontal="right"/>
      <protection/>
    </xf>
    <xf numFmtId="3" fontId="73" fillId="0" borderId="0" xfId="61" applyNumberFormat="1" applyFont="1">
      <alignment/>
      <protection/>
    </xf>
    <xf numFmtId="3" fontId="73" fillId="0" borderId="0" xfId="61" applyNumberFormat="1" applyFont="1" applyBorder="1" applyAlignment="1">
      <alignment horizontal="right"/>
      <protection/>
    </xf>
    <xf numFmtId="0" fontId="62" fillId="0" borderId="0" xfId="61">
      <alignment/>
      <protection/>
    </xf>
    <xf numFmtId="0" fontId="57" fillId="0" borderId="0" xfId="61" applyFont="1" applyBorder="1" applyAlignment="1">
      <alignment horizontal="center"/>
      <protection/>
    </xf>
    <xf numFmtId="0" fontId="62" fillId="0" borderId="0" xfId="61" applyFont="1">
      <alignment/>
      <protection/>
    </xf>
    <xf numFmtId="0" fontId="165" fillId="0" borderId="91" xfId="0" applyFont="1" applyBorder="1" applyAlignment="1">
      <alignment horizontal="center" vertical="center" wrapText="1"/>
    </xf>
    <xf numFmtId="0" fontId="164" fillId="0" borderId="93" xfId="0" applyFont="1" applyBorder="1" applyAlignment="1">
      <alignment wrapText="1"/>
    </xf>
    <xf numFmtId="0" fontId="63" fillId="0" borderId="10" xfId="0" applyFont="1" applyBorder="1" applyAlignment="1">
      <alignment/>
    </xf>
    <xf numFmtId="49" fontId="166" fillId="0" borderId="94" xfId="0" applyNumberFormat="1" applyFont="1" applyBorder="1" applyAlignment="1">
      <alignment wrapText="1"/>
    </xf>
    <xf numFmtId="0" fontId="164" fillId="0" borderId="94" xfId="0" applyFont="1" applyBorder="1" applyAlignment="1">
      <alignment wrapText="1"/>
    </xf>
    <xf numFmtId="49" fontId="166" fillId="0" borderId="91" xfId="0" applyNumberFormat="1" applyFont="1" applyBorder="1" applyAlignment="1">
      <alignment wrapText="1"/>
    </xf>
    <xf numFmtId="49" fontId="167" fillId="0" borderId="91" xfId="0" applyNumberFormat="1" applyFont="1" applyBorder="1" applyAlignment="1">
      <alignment wrapText="1"/>
    </xf>
    <xf numFmtId="49" fontId="167" fillId="0" borderId="92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63" fillId="0" borderId="13" xfId="0" applyFont="1" applyBorder="1" applyAlignment="1">
      <alignment/>
    </xf>
    <xf numFmtId="0" fontId="0" fillId="0" borderId="14" xfId="0" applyBorder="1" applyAlignment="1">
      <alignment/>
    </xf>
    <xf numFmtId="49" fontId="168" fillId="0" borderId="15" xfId="0" applyNumberFormat="1" applyFont="1" applyFill="1" applyBorder="1" applyAlignment="1">
      <alignment wrapText="1"/>
    </xf>
    <xf numFmtId="0" fontId="91" fillId="0" borderId="15" xfId="61" applyFont="1" applyBorder="1">
      <alignment/>
      <protection/>
    </xf>
    <xf numFmtId="0" fontId="91" fillId="0" borderId="15" xfId="0" applyFont="1" applyBorder="1" applyAlignment="1">
      <alignment/>
    </xf>
    <xf numFmtId="0" fontId="169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57" fillId="0" borderId="9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21" borderId="0" xfId="0" applyFill="1" applyAlignment="1">
      <alignment/>
    </xf>
    <xf numFmtId="0" fontId="0" fillId="21" borderId="43" xfId="0" applyFill="1" applyBorder="1" applyAlignment="1">
      <alignment/>
    </xf>
    <xf numFmtId="0" fontId="57" fillId="21" borderId="20" xfId="0" applyFont="1" applyFill="1" applyBorder="1" applyAlignment="1">
      <alignment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7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/>
    </xf>
    <xf numFmtId="9" fontId="70" fillId="0" borderId="10" xfId="69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75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 vertical="center" wrapText="1"/>
    </xf>
    <xf numFmtId="3" fontId="70" fillId="0" borderId="0" xfId="69" applyNumberFormat="1" applyFont="1" applyFill="1" applyBorder="1" applyAlignment="1">
      <alignment horizontal="right"/>
    </xf>
    <xf numFmtId="0" fontId="159" fillId="0" borderId="0" xfId="0" applyFont="1" applyFill="1" applyBorder="1" applyAlignment="1">
      <alignment/>
    </xf>
    <xf numFmtId="0" fontId="171" fillId="0" borderId="0" xfId="0" applyFont="1" applyFill="1" applyBorder="1" applyAlignment="1">
      <alignment horizontal="right" vertical="center" wrapText="1"/>
    </xf>
    <xf numFmtId="0" fontId="172" fillId="0" borderId="10" xfId="0" applyFont="1" applyFill="1" applyBorder="1" applyAlignment="1">
      <alignment horizontal="right"/>
    </xf>
    <xf numFmtId="3" fontId="173" fillId="0" borderId="10" xfId="69" applyNumberFormat="1" applyFont="1" applyFill="1" applyBorder="1" applyAlignment="1">
      <alignment horizontal="right"/>
    </xf>
    <xf numFmtId="3" fontId="174" fillId="0" borderId="10" xfId="0" applyNumberFormat="1" applyFont="1" applyFill="1" applyBorder="1" applyAlignment="1">
      <alignment/>
    </xf>
    <xf numFmtId="0" fontId="67" fillId="0" borderId="3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center" vertical="center" wrapText="1"/>
    </xf>
    <xf numFmtId="3" fontId="70" fillId="0" borderId="24" xfId="0" applyNumberFormat="1" applyFont="1" applyFill="1" applyBorder="1" applyAlignment="1">
      <alignment horizontal="right" vertical="center" wrapText="1"/>
    </xf>
    <xf numFmtId="0" fontId="70" fillId="0" borderId="24" xfId="0" applyFont="1" applyFill="1" applyBorder="1" applyAlignment="1">
      <alignment/>
    </xf>
    <xf numFmtId="9" fontId="70" fillId="0" borderId="24" xfId="69" applyFont="1" applyFill="1" applyBorder="1" applyAlignment="1">
      <alignment horizontal="right"/>
    </xf>
    <xf numFmtId="3" fontId="173" fillId="0" borderId="24" xfId="69" applyNumberFormat="1" applyFont="1" applyFill="1" applyBorder="1" applyAlignment="1">
      <alignment horizontal="right"/>
    </xf>
    <xf numFmtId="0" fontId="172" fillId="0" borderId="24" xfId="0" applyFont="1" applyFill="1" applyBorder="1" applyAlignment="1">
      <alignment horizontal="right"/>
    </xf>
    <xf numFmtId="3" fontId="174" fillId="0" borderId="24" xfId="0" applyNumberFormat="1" applyFont="1" applyFill="1" applyBorder="1" applyAlignment="1">
      <alignment/>
    </xf>
    <xf numFmtId="3" fontId="174" fillId="0" borderId="63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3" fontId="174" fillId="0" borderId="16" xfId="0" applyNumberFormat="1" applyFont="1" applyFill="1" applyBorder="1" applyAlignment="1">
      <alignment/>
    </xf>
    <xf numFmtId="0" fontId="67" fillId="0" borderId="4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9" fontId="31" fillId="0" borderId="20" xfId="69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 vertical="center" wrapText="1"/>
    </xf>
    <xf numFmtId="3" fontId="31" fillId="0" borderId="21" xfId="0" applyNumberFormat="1" applyFont="1" applyFill="1" applyBorder="1" applyAlignment="1">
      <alignment horizontal="right" vertical="center" wrapText="1"/>
    </xf>
    <xf numFmtId="0" fontId="31" fillId="0" borderId="20" xfId="0" applyFont="1" applyFill="1" applyBorder="1" applyAlignment="1">
      <alignment horizontal="right" vertical="center" wrapText="1"/>
    </xf>
    <xf numFmtId="9" fontId="70" fillId="0" borderId="21" xfId="69" applyFont="1" applyFill="1" applyBorder="1" applyAlignment="1">
      <alignment horizontal="right"/>
    </xf>
    <xf numFmtId="0" fontId="94" fillId="0" borderId="98" xfId="0" applyFont="1" applyFill="1" applyBorder="1" applyAlignment="1">
      <alignment horizontal="center" vertical="center"/>
    </xf>
    <xf numFmtId="0" fontId="94" fillId="0" borderId="99" xfId="0" applyFont="1" applyFill="1" applyBorder="1" applyAlignment="1">
      <alignment/>
    </xf>
    <xf numFmtId="0" fontId="95" fillId="0" borderId="49" xfId="0" applyFont="1" applyFill="1" applyBorder="1" applyAlignment="1">
      <alignment horizontal="center" vertical="center"/>
    </xf>
    <xf numFmtId="0" fontId="96" fillId="0" borderId="49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horizontal="center"/>
    </xf>
    <xf numFmtId="0" fontId="159" fillId="0" borderId="24" xfId="0" applyFont="1" applyFill="1" applyBorder="1" applyAlignment="1">
      <alignment/>
    </xf>
    <xf numFmtId="0" fontId="159" fillId="0" borderId="63" xfId="0" applyFont="1" applyFill="1" applyBorder="1" applyAlignment="1">
      <alignment/>
    </xf>
    <xf numFmtId="0" fontId="170" fillId="0" borderId="16" xfId="0" applyFont="1" applyFill="1" applyBorder="1" applyAlignment="1">
      <alignment horizontal="center"/>
    </xf>
    <xf numFmtId="0" fontId="93" fillId="0" borderId="51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170" fillId="0" borderId="20" xfId="0" applyFont="1" applyFill="1" applyBorder="1" applyAlignment="1">
      <alignment horizontal="center"/>
    </xf>
    <xf numFmtId="0" fontId="170" fillId="0" borderId="21" xfId="0" applyFont="1" applyFill="1" applyBorder="1" applyAlignment="1">
      <alignment horizontal="center"/>
    </xf>
    <xf numFmtId="9" fontId="70" fillId="0" borderId="49" xfId="69" applyFont="1" applyFill="1" applyBorder="1" applyAlignment="1">
      <alignment horizontal="right"/>
    </xf>
    <xf numFmtId="0" fontId="175" fillId="0" borderId="91" xfId="0" applyFont="1" applyFill="1" applyBorder="1" applyAlignment="1">
      <alignment vertical="top" wrapText="1"/>
    </xf>
    <xf numFmtId="0" fontId="176" fillId="0" borderId="91" xfId="0" applyFont="1" applyFill="1" applyBorder="1" applyAlignment="1">
      <alignment vertical="top" wrapText="1"/>
    </xf>
    <xf numFmtId="0" fontId="175" fillId="0" borderId="92" xfId="0" applyFont="1" applyFill="1" applyBorder="1" applyAlignment="1">
      <alignment vertical="top" wrapText="1"/>
    </xf>
    <xf numFmtId="0" fontId="176" fillId="0" borderId="91" xfId="0" applyFont="1" applyFill="1" applyBorder="1" applyAlignment="1">
      <alignment horizontal="right" vertical="top"/>
    </xf>
    <xf numFmtId="0" fontId="176" fillId="0" borderId="92" xfId="0" applyFont="1" applyFill="1" applyBorder="1" applyAlignment="1">
      <alignment vertical="top" wrapText="1"/>
    </xf>
    <xf numFmtId="0" fontId="176" fillId="0" borderId="92" xfId="0" applyFont="1" applyFill="1" applyBorder="1" applyAlignment="1">
      <alignment horizontal="right" vertical="top"/>
    </xf>
    <xf numFmtId="0" fontId="176" fillId="0" borderId="10" xfId="0" applyFont="1" applyFill="1" applyBorder="1" applyAlignment="1">
      <alignment vertical="top" wrapText="1"/>
    </xf>
    <xf numFmtId="0" fontId="176" fillId="0" borderId="10" xfId="0" applyFont="1" applyFill="1" applyBorder="1" applyAlignment="1">
      <alignment horizontal="right" vertical="top"/>
    </xf>
    <xf numFmtId="0" fontId="175" fillId="0" borderId="10" xfId="0" applyFont="1" applyFill="1" applyBorder="1" applyAlignment="1">
      <alignment vertical="top" wrapText="1"/>
    </xf>
    <xf numFmtId="0" fontId="175" fillId="0" borderId="10" xfId="0" applyFont="1" applyFill="1" applyBorder="1" applyAlignment="1">
      <alignment horizontal="right" vertical="top"/>
    </xf>
    <xf numFmtId="3" fontId="176" fillId="0" borderId="100" xfId="0" applyNumberFormat="1" applyFont="1" applyFill="1" applyBorder="1" applyAlignment="1">
      <alignment horizontal="right" vertical="top"/>
    </xf>
    <xf numFmtId="3" fontId="177" fillId="0" borderId="22" xfId="0" applyNumberFormat="1" applyFont="1" applyBorder="1" applyAlignment="1">
      <alignment/>
    </xf>
    <xf numFmtId="3" fontId="178" fillId="0" borderId="22" xfId="0" applyNumberFormat="1" applyFont="1" applyBorder="1" applyAlignment="1">
      <alignment/>
    </xf>
    <xf numFmtId="3" fontId="177" fillId="0" borderId="42" xfId="0" applyNumberFormat="1" applyFont="1" applyBorder="1" applyAlignment="1">
      <alignment/>
    </xf>
    <xf numFmtId="3" fontId="177" fillId="0" borderId="40" xfId="0" applyNumberFormat="1" applyFont="1" applyBorder="1" applyAlignment="1">
      <alignment/>
    </xf>
    <xf numFmtId="3" fontId="178" fillId="0" borderId="22" xfId="0" applyNumberFormat="1" applyFont="1" applyFill="1" applyBorder="1" applyAlignment="1">
      <alignment/>
    </xf>
    <xf numFmtId="3" fontId="178" fillId="0" borderId="42" xfId="0" applyNumberFormat="1" applyFont="1" applyFill="1" applyBorder="1" applyAlignment="1">
      <alignment/>
    </xf>
    <xf numFmtId="3" fontId="177" fillId="0" borderId="22" xfId="0" applyNumberFormat="1" applyFont="1" applyFill="1" applyBorder="1" applyAlignment="1">
      <alignment/>
    </xf>
    <xf numFmtId="3" fontId="177" fillId="0" borderId="42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/>
    </xf>
    <xf numFmtId="0" fontId="175" fillId="0" borderId="91" xfId="0" applyFont="1" applyFill="1" applyBorder="1" applyAlignment="1">
      <alignment horizontal="right" vertical="top"/>
    </xf>
    <xf numFmtId="0" fontId="175" fillId="0" borderId="92" xfId="0" applyFont="1" applyFill="1" applyBorder="1" applyAlignment="1">
      <alignment horizontal="right" vertical="top"/>
    </xf>
    <xf numFmtId="0" fontId="179" fillId="0" borderId="41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80" fillId="0" borderId="0" xfId="0" applyNumberFormat="1" applyFont="1" applyBorder="1" applyAlignment="1">
      <alignment/>
    </xf>
    <xf numFmtId="3" fontId="13" fillId="0" borderId="75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63" fillId="0" borderId="34" xfId="0" applyNumberFormat="1" applyFont="1" applyFill="1" applyBorder="1" applyAlignment="1">
      <alignment/>
    </xf>
    <xf numFmtId="3" fontId="165" fillId="0" borderId="34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75" fillId="30" borderId="101" xfId="0" applyFont="1" applyFill="1" applyBorder="1" applyAlignment="1">
      <alignment horizontal="left" vertical="top" wrapText="1"/>
    </xf>
    <xf numFmtId="0" fontId="175" fillId="30" borderId="102" xfId="0" applyFont="1" applyFill="1" applyBorder="1" applyAlignment="1">
      <alignment horizontal="left" vertical="top" wrapText="1"/>
    </xf>
    <xf numFmtId="3" fontId="175" fillId="30" borderId="102" xfId="0" applyNumberFormat="1" applyFont="1" applyFill="1" applyBorder="1" applyAlignment="1">
      <alignment horizontal="right" vertical="top" wrapText="1"/>
    </xf>
    <xf numFmtId="3" fontId="175" fillId="30" borderId="103" xfId="0" applyNumberFormat="1" applyFont="1" applyFill="1" applyBorder="1" applyAlignment="1">
      <alignment horizontal="right" vertical="top" wrapText="1"/>
    </xf>
    <xf numFmtId="3" fontId="13" fillId="0" borderId="16" xfId="0" applyNumberFormat="1" applyFont="1" applyFill="1" applyBorder="1" applyAlignment="1">
      <alignment/>
    </xf>
    <xf numFmtId="0" fontId="175" fillId="0" borderId="104" xfId="0" applyFont="1" applyFill="1" applyBorder="1" applyAlignment="1">
      <alignment vertical="top" wrapText="1"/>
    </xf>
    <xf numFmtId="3" fontId="177" fillId="0" borderId="16" xfId="0" applyNumberFormat="1" applyFont="1" applyFill="1" applyBorder="1" applyAlignment="1">
      <alignment/>
    </xf>
    <xf numFmtId="0" fontId="176" fillId="0" borderId="104" xfId="0" applyFont="1" applyFill="1" applyBorder="1" applyAlignment="1">
      <alignment vertical="top" wrapText="1"/>
    </xf>
    <xf numFmtId="3" fontId="178" fillId="0" borderId="16" xfId="0" applyNumberFormat="1" applyFont="1" applyFill="1" applyBorder="1" applyAlignment="1">
      <alignment/>
    </xf>
    <xf numFmtId="0" fontId="175" fillId="0" borderId="105" xfId="0" applyFont="1" applyFill="1" applyBorder="1" applyAlignment="1">
      <alignment vertical="top" wrapText="1"/>
    </xf>
    <xf numFmtId="3" fontId="177" fillId="0" borderId="48" xfId="0" applyNumberFormat="1" applyFont="1" applyFill="1" applyBorder="1" applyAlignment="1">
      <alignment/>
    </xf>
    <xf numFmtId="3" fontId="177" fillId="0" borderId="17" xfId="0" applyNumberFormat="1" applyFont="1" applyFill="1" applyBorder="1" applyAlignment="1">
      <alignment/>
    </xf>
    <xf numFmtId="0" fontId="179" fillId="0" borderId="59" xfId="0" applyFont="1" applyFill="1" applyBorder="1" applyAlignment="1">
      <alignment/>
    </xf>
    <xf numFmtId="0" fontId="176" fillId="0" borderId="105" xfId="0" applyFont="1" applyFill="1" applyBorder="1" applyAlignment="1">
      <alignment vertical="top" wrapText="1"/>
    </xf>
    <xf numFmtId="0" fontId="176" fillId="0" borderId="11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/>
    </xf>
    <xf numFmtId="0" fontId="175" fillId="0" borderId="11" xfId="0" applyFont="1" applyFill="1" applyBorder="1" applyAlignment="1">
      <alignment vertical="top" wrapText="1"/>
    </xf>
    <xf numFmtId="3" fontId="75" fillId="0" borderId="16" xfId="0" applyNumberFormat="1" applyFont="1" applyFill="1" applyBorder="1" applyAlignment="1">
      <alignment/>
    </xf>
    <xf numFmtId="0" fontId="175" fillId="0" borderId="11" xfId="0" applyFont="1" applyFill="1" applyBorder="1" applyAlignment="1">
      <alignment vertical="top"/>
    </xf>
    <xf numFmtId="3" fontId="12" fillId="0" borderId="16" xfId="0" applyNumberFormat="1" applyFont="1" applyFill="1" applyBorder="1" applyAlignment="1">
      <alignment/>
    </xf>
    <xf numFmtId="3" fontId="165" fillId="0" borderId="72" xfId="0" applyNumberFormat="1" applyFont="1" applyFill="1" applyBorder="1" applyAlignment="1">
      <alignment/>
    </xf>
    <xf numFmtId="164" fontId="5" fillId="27" borderId="1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3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21" borderId="21" xfId="0" applyNumberFormat="1" applyFill="1" applyBorder="1" applyAlignment="1">
      <alignment/>
    </xf>
    <xf numFmtId="0" fontId="70" fillId="0" borderId="0" xfId="0" applyFont="1" applyFill="1" applyAlignment="1">
      <alignment horizontal="center"/>
    </xf>
    <xf numFmtId="49" fontId="24" fillId="31" borderId="10" xfId="0" applyNumberFormat="1" applyFont="1" applyFill="1" applyBorder="1" applyAlignment="1" applyProtection="1">
      <alignment horizontal="left" vertical="center" wrapText="1" shrinkToFit="1"/>
      <protection/>
    </xf>
    <xf numFmtId="0" fontId="24" fillId="31" borderId="10" xfId="0" applyNumberFormat="1" applyFont="1" applyFill="1" applyBorder="1" applyAlignment="1" applyProtection="1">
      <alignment horizontal="right" vertical="center" wrapText="1" shrinkToFit="1"/>
      <protection/>
    </xf>
    <xf numFmtId="3" fontId="24" fillId="31" borderId="10" xfId="0" applyNumberFormat="1" applyFont="1" applyFill="1" applyBorder="1" applyAlignment="1" applyProtection="1">
      <alignment horizontal="right" vertical="center" wrapText="1" shrinkToFit="1"/>
      <protection/>
    </xf>
    <xf numFmtId="0" fontId="98" fillId="32" borderId="10" xfId="0" applyNumberFormat="1" applyFont="1" applyFill="1" applyBorder="1" applyAlignment="1" applyProtection="1">
      <alignment horizontal="center" vertical="center" wrapText="1" shrinkToFit="1"/>
      <protection/>
    </xf>
    <xf numFmtId="49" fontId="70" fillId="31" borderId="10" xfId="0" applyNumberFormat="1" applyFont="1" applyFill="1" applyBorder="1" applyAlignment="1" applyProtection="1">
      <alignment horizontal="left" vertical="center" wrapText="1" shrinkToFit="1"/>
      <protection/>
    </xf>
    <xf numFmtId="0" fontId="70" fillId="31" borderId="10" xfId="0" applyNumberFormat="1" applyFont="1" applyFill="1" applyBorder="1" applyAlignment="1" applyProtection="1">
      <alignment horizontal="right" vertical="center" wrapText="1" shrinkToFit="1"/>
      <protection/>
    </xf>
    <xf numFmtId="3" fontId="31" fillId="31" borderId="10" xfId="0" applyNumberFormat="1" applyFont="1" applyFill="1" applyBorder="1" applyAlignment="1" applyProtection="1">
      <alignment horizontal="right" vertical="center" wrapText="1" shrinkToFit="1"/>
      <protection/>
    </xf>
    <xf numFmtId="49" fontId="24" fillId="31" borderId="10" xfId="0" applyNumberFormat="1" applyFont="1" applyFill="1" applyBorder="1" applyAlignment="1" applyProtection="1">
      <alignment horizontal="left" vertical="center" shrinkToFit="1"/>
      <protection/>
    </xf>
    <xf numFmtId="0" fontId="63" fillId="0" borderId="13" xfId="61" applyFont="1" applyBorder="1">
      <alignment/>
      <protection/>
    </xf>
    <xf numFmtId="49" fontId="181" fillId="21" borderId="88" xfId="0" applyNumberFormat="1" applyFont="1" applyFill="1" applyBorder="1" applyAlignment="1">
      <alignment/>
    </xf>
    <xf numFmtId="0" fontId="64" fillId="0" borderId="53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21" borderId="18" xfId="0" applyFont="1" applyFill="1" applyBorder="1" applyAlignment="1">
      <alignment/>
    </xf>
    <xf numFmtId="0" fontId="158" fillId="21" borderId="18" xfId="0" applyFont="1" applyFill="1" applyBorder="1" applyAlignment="1">
      <alignment/>
    </xf>
    <xf numFmtId="0" fontId="158" fillId="21" borderId="79" xfId="0" applyFont="1" applyFill="1" applyBorder="1" applyAlignment="1">
      <alignment/>
    </xf>
    <xf numFmtId="0" fontId="158" fillId="21" borderId="89" xfId="0" applyFont="1" applyFill="1" applyBorder="1" applyAlignment="1">
      <alignment/>
    </xf>
    <xf numFmtId="0" fontId="158" fillId="21" borderId="106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indent="1"/>
    </xf>
    <xf numFmtId="175" fontId="0" fillId="0" borderId="0" xfId="0" applyNumberFormat="1" applyFill="1" applyAlignment="1">
      <alignment/>
    </xf>
    <xf numFmtId="175" fontId="0" fillId="0" borderId="0" xfId="0" applyNumberFormat="1" applyFill="1" applyAlignment="1">
      <alignment horizontal="right"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182" fillId="0" borderId="0" xfId="0" applyFont="1" applyFill="1" applyAlignment="1">
      <alignment horizontal="center"/>
    </xf>
    <xf numFmtId="175" fontId="183" fillId="0" borderId="10" xfId="0" applyNumberFormat="1" applyFont="1" applyFill="1" applyBorder="1" applyAlignment="1" applyProtection="1">
      <alignment horizontal="right" vertical="center"/>
      <protection/>
    </xf>
    <xf numFmtId="175" fontId="183" fillId="0" borderId="22" xfId="0" applyNumberFormat="1" applyFont="1" applyFill="1" applyBorder="1" applyAlignment="1" applyProtection="1">
      <alignment horizontal="right" vertical="center"/>
      <protection/>
    </xf>
    <xf numFmtId="0" fontId="182" fillId="0" borderId="10" xfId="0" applyFont="1" applyFill="1" applyBorder="1" applyAlignment="1">
      <alignment horizontal="right"/>
    </xf>
    <xf numFmtId="0" fontId="182" fillId="0" borderId="22" xfId="0" applyFont="1" applyFill="1" applyBorder="1" applyAlignment="1">
      <alignment horizontal="right"/>
    </xf>
    <xf numFmtId="175" fontId="183" fillId="0" borderId="70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 locked="0"/>
    </xf>
    <xf numFmtId="175" fontId="183" fillId="0" borderId="47" xfId="0" applyNumberFormat="1" applyFont="1" applyFill="1" applyBorder="1" applyAlignment="1" applyProtection="1">
      <alignment horizontal="right" vertical="center"/>
      <protection/>
    </xf>
    <xf numFmtId="0" fontId="182" fillId="0" borderId="47" xfId="0" applyFont="1" applyFill="1" applyBorder="1" applyAlignment="1">
      <alignment horizontal="right"/>
    </xf>
    <xf numFmtId="175" fontId="182" fillId="0" borderId="47" xfId="0" applyNumberFormat="1" applyFont="1" applyFill="1" applyBorder="1" applyAlignment="1">
      <alignment horizontal="right"/>
    </xf>
    <xf numFmtId="175" fontId="183" fillId="0" borderId="74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Alignment="1">
      <alignment/>
    </xf>
    <xf numFmtId="0" fontId="184" fillId="0" borderId="10" xfId="0" applyFont="1" applyFill="1" applyBorder="1" applyAlignment="1">
      <alignment horizontal="center" vertical="top" wrapText="1"/>
    </xf>
    <xf numFmtId="0" fontId="184" fillId="0" borderId="22" xfId="0" applyFont="1" applyFill="1" applyBorder="1" applyAlignment="1">
      <alignment horizontal="center" vertical="top" wrapText="1"/>
    </xf>
    <xf numFmtId="0" fontId="185" fillId="0" borderId="10" xfId="0" applyFont="1" applyFill="1" applyBorder="1" applyAlignment="1">
      <alignment horizontal="center" vertical="top" wrapText="1"/>
    </xf>
    <xf numFmtId="3" fontId="185" fillId="0" borderId="10" xfId="0" applyNumberFormat="1" applyFont="1" applyBorder="1" applyAlignment="1">
      <alignment horizontal="right" vertical="top" wrapText="1"/>
    </xf>
    <xf numFmtId="0" fontId="182" fillId="0" borderId="22" xfId="0" applyFont="1" applyBorder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175" fontId="182" fillId="0" borderId="10" xfId="0" applyNumberFormat="1" applyFont="1" applyFill="1" applyBorder="1" applyAlignment="1">
      <alignment/>
    </xf>
    <xf numFmtId="9" fontId="13" fillId="0" borderId="0" xfId="69" applyFont="1" applyFill="1" applyBorder="1" applyAlignment="1" applyProtection="1">
      <alignment horizontal="center" vertical="center"/>
      <protection/>
    </xf>
    <xf numFmtId="9" fontId="19" fillId="0" borderId="0" xfId="69" applyFont="1" applyFill="1" applyBorder="1" applyAlignment="1" applyProtection="1">
      <alignment horizontal="right" vertical="center"/>
      <protection/>
    </xf>
    <xf numFmtId="9" fontId="13" fillId="0" borderId="0" xfId="69" applyFont="1" applyFill="1" applyBorder="1" applyAlignment="1" applyProtection="1">
      <alignment horizontal="center" vertical="center" wrapText="1"/>
      <protection/>
    </xf>
    <xf numFmtId="9" fontId="13" fillId="0" borderId="0" xfId="69" applyFont="1" applyFill="1" applyBorder="1" applyAlignment="1" applyProtection="1">
      <alignment horizontal="right" vertical="center" wrapText="1" indent="1"/>
      <protection/>
    </xf>
    <xf numFmtId="9" fontId="13" fillId="0" borderId="0" xfId="69" applyFont="1" applyFill="1" applyAlignment="1" applyProtection="1">
      <alignment horizontal="right" vertical="center" indent="1"/>
      <protection/>
    </xf>
    <xf numFmtId="9" fontId="13" fillId="0" borderId="0" xfId="69" applyFont="1" applyFill="1" applyAlignment="1" applyProtection="1">
      <alignment horizontal="center"/>
      <protection/>
    </xf>
    <xf numFmtId="184" fontId="13" fillId="0" borderId="0" xfId="69" applyNumberFormat="1" applyFont="1" applyFill="1" applyBorder="1" applyAlignment="1" applyProtection="1">
      <alignment horizontal="right" vertical="center" wrapText="1" indent="1"/>
      <protection/>
    </xf>
    <xf numFmtId="10" fontId="13" fillId="0" borderId="0" xfId="69" applyNumberFormat="1" applyFont="1" applyFill="1" applyBorder="1" applyAlignment="1" applyProtection="1">
      <alignment horizontal="right" vertical="center" wrapText="1" indent="1"/>
      <protection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0" fontId="5" fillId="0" borderId="0" xfId="62" applyFont="1" applyFill="1" applyAlignment="1" applyProtection="1">
      <alignment horizontal="center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36" xfId="62" applyFont="1" applyFill="1" applyBorder="1" applyAlignment="1" applyProtection="1">
      <alignment horizontal="center" vertical="center" wrapText="1"/>
      <protection/>
    </xf>
    <xf numFmtId="0" fontId="6" fillId="0" borderId="43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0" xfId="62" applyFont="1" applyFill="1" applyBorder="1" applyAlignment="1" applyProtection="1">
      <alignment horizontal="center" vertical="center" wrapText="1"/>
      <protection/>
    </xf>
    <xf numFmtId="164" fontId="6" fillId="0" borderId="24" xfId="62" applyNumberFormat="1" applyFont="1" applyFill="1" applyBorder="1" applyAlignment="1" applyProtection="1">
      <alignment horizontal="center" vertical="center"/>
      <protection/>
    </xf>
    <xf numFmtId="164" fontId="6" fillId="0" borderId="63" xfId="62" applyNumberFormat="1" applyFont="1" applyFill="1" applyBorder="1" applyAlignment="1" applyProtection="1">
      <alignment horizontal="center" vertical="center"/>
      <protection/>
    </xf>
    <xf numFmtId="164" fontId="6" fillId="0" borderId="107" xfId="0" applyNumberFormat="1" applyFont="1" applyFill="1" applyBorder="1" applyAlignment="1" applyProtection="1">
      <alignment horizontal="center" vertical="center" wrapText="1"/>
      <protection/>
    </xf>
    <xf numFmtId="164" fontId="6" fillId="0" borderId="10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10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4" fillId="0" borderId="19" xfId="0" applyNumberFormat="1" applyFont="1" applyFill="1" applyBorder="1" applyAlignment="1" applyProtection="1">
      <alignment horizontal="right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 applyProtection="1">
      <alignment horizontal="center" textRotation="180" wrapText="1"/>
      <protection locked="0"/>
    </xf>
    <xf numFmtId="164" fontId="53" fillId="0" borderId="0" xfId="0" applyNumberFormat="1" applyFont="1" applyFill="1" applyAlignment="1">
      <alignment horizontal="center" textRotation="180" wrapText="1"/>
    </xf>
    <xf numFmtId="0" fontId="23" fillId="0" borderId="98" xfId="60" applyFont="1" applyFill="1" applyBorder="1" applyAlignment="1">
      <alignment wrapText="1"/>
      <protection/>
    </xf>
    <xf numFmtId="0" fontId="16" fillId="0" borderId="77" xfId="0" applyFont="1" applyBorder="1" applyAlignment="1">
      <alignment wrapText="1"/>
    </xf>
    <xf numFmtId="0" fontId="16" fillId="0" borderId="52" xfId="0" applyFont="1" applyBorder="1" applyAlignment="1">
      <alignment wrapText="1"/>
    </xf>
    <xf numFmtId="0" fontId="16" fillId="0" borderId="110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23" fillId="0" borderId="98" xfId="60" applyFont="1" applyFill="1" applyBorder="1" applyAlignment="1">
      <alignment horizontal="left" vertical="top" wrapText="1"/>
      <protection/>
    </xf>
    <xf numFmtId="0" fontId="23" fillId="0" borderId="77" xfId="60" applyFont="1" applyFill="1" applyBorder="1" applyAlignment="1">
      <alignment horizontal="left" vertical="top" wrapText="1"/>
      <protection/>
    </xf>
    <xf numFmtId="0" fontId="23" fillId="0" borderId="52" xfId="60" applyFont="1" applyFill="1" applyBorder="1" applyAlignment="1">
      <alignment horizontal="left" vertical="top" wrapText="1"/>
      <protection/>
    </xf>
    <xf numFmtId="0" fontId="23" fillId="0" borderId="110" xfId="60" applyFont="1" applyFill="1" applyBorder="1" applyAlignment="1">
      <alignment horizontal="left" vertical="top" wrapText="1"/>
      <protection/>
    </xf>
    <xf numFmtId="0" fontId="23" fillId="0" borderId="19" xfId="60" applyFont="1" applyFill="1" applyBorder="1" applyAlignment="1">
      <alignment horizontal="left" vertical="top" wrapText="1"/>
      <protection/>
    </xf>
    <xf numFmtId="0" fontId="23" fillId="0" borderId="61" xfId="60" applyFont="1" applyFill="1" applyBorder="1" applyAlignment="1">
      <alignment horizontal="left" vertical="top" wrapText="1"/>
      <protection/>
    </xf>
    <xf numFmtId="0" fontId="37" fillId="0" borderId="98" xfId="60" applyFont="1" applyFill="1" applyBorder="1" applyAlignment="1">
      <alignment wrapText="1"/>
      <protection/>
    </xf>
    <xf numFmtId="0" fontId="31" fillId="0" borderId="77" xfId="0" applyFont="1" applyFill="1" applyBorder="1" applyAlignment="1">
      <alignment wrapText="1"/>
    </xf>
    <xf numFmtId="0" fontId="31" fillId="0" borderId="52" xfId="0" applyFont="1" applyFill="1" applyBorder="1" applyAlignment="1">
      <alignment wrapText="1"/>
    </xf>
    <xf numFmtId="0" fontId="31" fillId="0" borderId="110" xfId="0" applyFont="1" applyFill="1" applyBorder="1" applyAlignment="1">
      <alignment wrapText="1"/>
    </xf>
    <xf numFmtId="0" fontId="31" fillId="0" borderId="19" xfId="0" applyFont="1" applyFill="1" applyBorder="1" applyAlignment="1">
      <alignment wrapText="1"/>
    </xf>
    <xf numFmtId="0" fontId="31" fillId="0" borderId="61" xfId="0" applyFont="1" applyFill="1" applyBorder="1" applyAlignment="1">
      <alignment wrapText="1"/>
    </xf>
    <xf numFmtId="0" fontId="31" fillId="0" borderId="77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0" fontId="31" fillId="0" borderId="11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61" xfId="0" applyFont="1" applyBorder="1" applyAlignment="1">
      <alignment wrapText="1"/>
    </xf>
    <xf numFmtId="0" fontId="42" fillId="0" borderId="0" xfId="60" applyFont="1" applyFill="1" applyBorder="1" applyAlignment="1">
      <alignment horizontal="center" wrapText="1"/>
      <protection/>
    </xf>
    <xf numFmtId="0" fontId="51" fillId="0" borderId="0" xfId="0" applyFont="1" applyAlignment="1">
      <alignment horizontal="center"/>
    </xf>
    <xf numFmtId="0" fontId="37" fillId="0" borderId="0" xfId="60" applyFont="1" applyFill="1" applyBorder="1" applyAlignment="1">
      <alignment horizontal="center" wrapText="1"/>
      <protection/>
    </xf>
    <xf numFmtId="3" fontId="52" fillId="0" borderId="0" xfId="60" applyNumberFormat="1" applyFont="1" applyFill="1" applyBorder="1" applyAlignment="1">
      <alignment horizontal="right"/>
      <protection/>
    </xf>
    <xf numFmtId="0" fontId="51" fillId="0" borderId="0" xfId="0" applyFont="1" applyAlignment="1">
      <alignment/>
    </xf>
    <xf numFmtId="0" fontId="37" fillId="0" borderId="98" xfId="60" applyFont="1" applyFill="1" applyBorder="1" applyAlignment="1">
      <alignment horizontal="left" wrapText="1"/>
      <protection/>
    </xf>
    <xf numFmtId="0" fontId="31" fillId="0" borderId="77" xfId="0" applyFont="1" applyFill="1" applyBorder="1" applyAlignment="1">
      <alignment horizontal="left" wrapText="1"/>
    </xf>
    <xf numFmtId="0" fontId="31" fillId="0" borderId="52" xfId="0" applyFont="1" applyFill="1" applyBorder="1" applyAlignment="1">
      <alignment horizontal="left" wrapText="1"/>
    </xf>
    <xf numFmtId="0" fontId="31" fillId="0" borderId="110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wrapText="1"/>
    </xf>
    <xf numFmtId="0" fontId="31" fillId="0" borderId="61" xfId="0" applyFont="1" applyFill="1" applyBorder="1" applyAlignment="1">
      <alignment horizontal="left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7" fillId="0" borderId="0" xfId="0" applyFont="1" applyFill="1" applyAlignment="1">
      <alignment horizontal="center"/>
    </xf>
    <xf numFmtId="0" fontId="59" fillId="0" borderId="74" xfId="0" applyFont="1" applyFill="1" applyBorder="1" applyAlignment="1">
      <alignment horizontal="center"/>
    </xf>
    <xf numFmtId="0" fontId="6" fillId="0" borderId="111" xfId="0" applyFont="1" applyFill="1" applyBorder="1" applyAlignment="1" applyProtection="1" quotePrefix="1">
      <alignment horizontal="center" vertical="center"/>
      <protection/>
    </xf>
    <xf numFmtId="0" fontId="6" fillId="0" borderId="50" xfId="0" applyFont="1" applyFill="1" applyBorder="1" applyAlignment="1" applyProtection="1" quotePrefix="1">
      <alignment horizontal="center" vertical="center"/>
      <protection/>
    </xf>
    <xf numFmtId="173" fontId="2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right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75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75" xfId="0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/>
    </xf>
    <xf numFmtId="0" fontId="65" fillId="0" borderId="74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horizontal="center" vertical="center"/>
    </xf>
    <xf numFmtId="0" fontId="65" fillId="34" borderId="75" xfId="0" applyFont="1" applyFill="1" applyBorder="1" applyAlignment="1">
      <alignment horizontal="center" vertical="center"/>
    </xf>
    <xf numFmtId="0" fontId="65" fillId="34" borderId="47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75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5" fillId="0" borderId="80" xfId="0" applyFont="1" applyFill="1" applyBorder="1" applyAlignment="1" quotePrefix="1">
      <alignment horizontal="center" vertical="center"/>
    </xf>
    <xf numFmtId="0" fontId="65" fillId="0" borderId="47" xfId="0" applyFont="1" applyFill="1" applyBorder="1" applyAlignment="1" quotePrefix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 quotePrefix="1">
      <alignment horizontal="right" vertical="center"/>
    </xf>
    <xf numFmtId="9" fontId="65" fillId="33" borderId="22" xfId="69" applyFont="1" applyFill="1" applyBorder="1" applyAlignment="1" quotePrefix="1">
      <alignment horizontal="right" vertical="center"/>
    </xf>
    <xf numFmtId="9" fontId="65" fillId="33" borderId="75" xfId="69" applyFont="1" applyFill="1" applyBorder="1" applyAlignment="1" quotePrefix="1">
      <alignment horizontal="right" vertical="center"/>
    </xf>
    <xf numFmtId="9" fontId="65" fillId="33" borderId="47" xfId="69" applyFont="1" applyFill="1" applyBorder="1" applyAlignment="1" quotePrefix="1">
      <alignment horizontal="right" vertical="center"/>
    </xf>
    <xf numFmtId="0" fontId="65" fillId="34" borderId="10" xfId="0" applyFont="1" applyFill="1" applyBorder="1" applyAlignment="1" quotePrefix="1">
      <alignment horizontal="right" vertical="center"/>
    </xf>
    <xf numFmtId="9" fontId="65" fillId="34" borderId="22" xfId="69" applyFont="1" applyFill="1" applyBorder="1" applyAlignment="1" quotePrefix="1">
      <alignment horizontal="right" vertical="center"/>
    </xf>
    <xf numFmtId="9" fontId="65" fillId="34" borderId="75" xfId="69" applyFont="1" applyFill="1" applyBorder="1" applyAlignment="1" quotePrefix="1">
      <alignment horizontal="right" vertical="center"/>
    </xf>
    <xf numFmtId="9" fontId="65" fillId="34" borderId="47" xfId="69" applyFont="1" applyFill="1" applyBorder="1" applyAlignment="1" quotePrefix="1">
      <alignment horizontal="right" vertical="center"/>
    </xf>
    <xf numFmtId="0" fontId="65" fillId="0" borderId="10" xfId="0" applyFont="1" applyFill="1" applyBorder="1" applyAlignment="1" quotePrefix="1">
      <alignment horizontal="right" vertical="center"/>
    </xf>
    <xf numFmtId="0" fontId="65" fillId="0" borderId="22" xfId="0" applyFont="1" applyFill="1" applyBorder="1" applyAlignment="1" quotePrefix="1">
      <alignment horizontal="right" vertical="center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 quotePrefix="1">
      <alignment horizontal="right" vertical="center"/>
    </xf>
    <xf numFmtId="9" fontId="23" fillId="33" borderId="22" xfId="69" applyFont="1" applyFill="1" applyBorder="1" applyAlignment="1" quotePrefix="1">
      <alignment horizontal="right" vertical="center"/>
    </xf>
    <xf numFmtId="9" fontId="23" fillId="33" borderId="75" xfId="69" applyFont="1" applyFill="1" applyBorder="1" applyAlignment="1" quotePrefix="1">
      <alignment horizontal="right" vertical="center"/>
    </xf>
    <xf numFmtId="9" fontId="23" fillId="33" borderId="47" xfId="69" applyFont="1" applyFill="1" applyBorder="1" applyAlignment="1" quotePrefix="1">
      <alignment horizontal="right" vertical="center"/>
    </xf>
    <xf numFmtId="0" fontId="23" fillId="34" borderId="10" xfId="0" applyFont="1" applyFill="1" applyBorder="1" applyAlignment="1" quotePrefix="1">
      <alignment horizontal="right" vertical="center"/>
    </xf>
    <xf numFmtId="9" fontId="23" fillId="34" borderId="22" xfId="69" applyFont="1" applyFill="1" applyBorder="1" applyAlignment="1" quotePrefix="1">
      <alignment horizontal="right" vertical="center"/>
    </xf>
    <xf numFmtId="9" fontId="23" fillId="34" borderId="75" xfId="69" applyFont="1" applyFill="1" applyBorder="1" applyAlignment="1" quotePrefix="1">
      <alignment horizontal="right" vertical="center"/>
    </xf>
    <xf numFmtId="9" fontId="23" fillId="34" borderId="47" xfId="69" applyFont="1" applyFill="1" applyBorder="1" applyAlignment="1" quotePrefix="1">
      <alignment horizontal="right" vertical="center"/>
    </xf>
    <xf numFmtId="0" fontId="23" fillId="0" borderId="10" xfId="0" applyFont="1" applyFill="1" applyBorder="1" applyAlignment="1" quotePrefix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8" fontId="65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24" fillId="21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68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/>
    </xf>
    <xf numFmtId="0" fontId="23" fillId="0" borderId="75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0" fontId="65" fillId="33" borderId="22" xfId="0" applyFont="1" applyFill="1" applyBorder="1" applyAlignment="1" quotePrefix="1">
      <alignment horizontal="right" vertical="center"/>
    </xf>
    <xf numFmtId="0" fontId="65" fillId="33" borderId="75" xfId="0" applyFont="1" applyFill="1" applyBorder="1" applyAlignment="1" quotePrefix="1">
      <alignment horizontal="right" vertical="center"/>
    </xf>
    <xf numFmtId="0" fontId="65" fillId="33" borderId="47" xfId="0" applyFont="1" applyFill="1" applyBorder="1" applyAlignment="1" quotePrefix="1">
      <alignment horizontal="right" vertical="center"/>
    </xf>
    <xf numFmtId="0" fontId="65" fillId="34" borderId="22" xfId="0" applyFont="1" applyFill="1" applyBorder="1" applyAlignment="1" quotePrefix="1">
      <alignment horizontal="right" vertical="center"/>
    </xf>
    <xf numFmtId="0" fontId="65" fillId="34" borderId="75" xfId="0" applyFont="1" applyFill="1" applyBorder="1" applyAlignment="1" quotePrefix="1">
      <alignment horizontal="right" vertical="center"/>
    </xf>
    <xf numFmtId="0" fontId="65" fillId="34" borderId="47" xfId="0" applyFont="1" applyFill="1" applyBorder="1" applyAlignment="1" quotePrefix="1">
      <alignment horizontal="right" vertical="center"/>
    </xf>
    <xf numFmtId="0" fontId="23" fillId="34" borderId="22" xfId="0" applyFont="1" applyFill="1" applyBorder="1" applyAlignment="1" quotePrefix="1">
      <alignment horizontal="right" vertical="center"/>
    </xf>
    <xf numFmtId="0" fontId="23" fillId="34" borderId="75" xfId="0" applyFont="1" applyFill="1" applyBorder="1" applyAlignment="1" quotePrefix="1">
      <alignment horizontal="right" vertical="center"/>
    </xf>
    <xf numFmtId="0" fontId="23" fillId="34" borderId="47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 quotePrefix="1">
      <alignment horizontal="right" vertical="center"/>
    </xf>
    <xf numFmtId="0" fontId="23" fillId="0" borderId="75" xfId="0" applyFont="1" applyFill="1" applyBorder="1" applyAlignment="1" quotePrefix="1">
      <alignment horizontal="right" vertical="center"/>
    </xf>
    <xf numFmtId="0" fontId="23" fillId="0" borderId="47" xfId="0" applyFont="1" applyFill="1" applyBorder="1" applyAlignment="1" quotePrefix="1">
      <alignment horizontal="right" vertical="center"/>
    </xf>
    <xf numFmtId="0" fontId="16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65" fillId="33" borderId="13" xfId="0" applyFont="1" applyFill="1" applyBorder="1" applyAlignment="1" quotePrefix="1">
      <alignment horizontal="right" vertical="center"/>
    </xf>
    <xf numFmtId="9" fontId="65" fillId="33" borderId="42" xfId="69" applyFont="1" applyFill="1" applyBorder="1" applyAlignment="1" quotePrefix="1">
      <alignment horizontal="right" vertical="center"/>
    </xf>
    <xf numFmtId="9" fontId="65" fillId="33" borderId="76" xfId="69" applyFont="1" applyFill="1" applyBorder="1" applyAlignment="1" quotePrefix="1">
      <alignment horizontal="right" vertical="center"/>
    </xf>
    <xf numFmtId="9" fontId="65" fillId="33" borderId="29" xfId="69" applyFont="1" applyFill="1" applyBorder="1" applyAlignment="1" quotePrefix="1">
      <alignment horizontal="right" vertical="center"/>
    </xf>
    <xf numFmtId="0" fontId="65" fillId="34" borderId="13" xfId="0" applyFont="1" applyFill="1" applyBorder="1" applyAlignment="1" quotePrefix="1">
      <alignment horizontal="right" vertical="center"/>
    </xf>
    <xf numFmtId="9" fontId="65" fillId="34" borderId="42" xfId="69" applyFont="1" applyFill="1" applyBorder="1" applyAlignment="1" quotePrefix="1">
      <alignment horizontal="right" vertical="center"/>
    </xf>
    <xf numFmtId="9" fontId="65" fillId="34" borderId="76" xfId="69" applyFont="1" applyFill="1" applyBorder="1" applyAlignment="1" quotePrefix="1">
      <alignment horizontal="right" vertical="center"/>
    </xf>
    <xf numFmtId="9" fontId="65" fillId="34" borderId="29" xfId="69" applyFont="1" applyFill="1" applyBorder="1" applyAlignment="1" quotePrefix="1">
      <alignment horizontal="right" vertical="center"/>
    </xf>
    <xf numFmtId="0" fontId="65" fillId="0" borderId="13" xfId="0" applyFont="1" applyFill="1" applyBorder="1" applyAlignment="1" quotePrefix="1">
      <alignment horizontal="right" vertical="center"/>
    </xf>
    <xf numFmtId="0" fontId="65" fillId="0" borderId="42" xfId="0" applyFont="1" applyFill="1" applyBorder="1" applyAlignment="1" quotePrefix="1">
      <alignment horizontal="right" vertical="center"/>
    </xf>
    <xf numFmtId="0" fontId="65" fillId="0" borderId="75" xfId="0" applyFont="1" applyFill="1" applyBorder="1" applyAlignment="1" quotePrefix="1">
      <alignment horizontal="center" vertical="center"/>
    </xf>
    <xf numFmtId="0" fontId="29" fillId="27" borderId="14" xfId="0" applyFont="1" applyFill="1" applyBorder="1" applyAlignment="1">
      <alignment horizontal="left" vertical="center" wrapText="1"/>
    </xf>
    <xf numFmtId="0" fontId="29" fillId="27" borderId="15" xfId="0" applyFont="1" applyFill="1" applyBorder="1" applyAlignment="1">
      <alignment horizontal="left" vertical="center" wrapText="1"/>
    </xf>
    <xf numFmtId="0" fontId="29" fillId="27" borderId="15" xfId="0" applyFont="1" applyFill="1" applyBorder="1" applyAlignment="1" quotePrefix="1">
      <alignment horizontal="right" vertical="center"/>
    </xf>
    <xf numFmtId="9" fontId="65" fillId="27" borderId="40" xfId="69" applyFont="1" applyFill="1" applyBorder="1" applyAlignment="1" quotePrefix="1">
      <alignment horizontal="right" vertical="center"/>
    </xf>
    <xf numFmtId="9" fontId="65" fillId="27" borderId="73" xfId="69" applyFont="1" applyFill="1" applyBorder="1" applyAlignment="1" quotePrefix="1">
      <alignment horizontal="right" vertical="center"/>
    </xf>
    <xf numFmtId="9" fontId="65" fillId="27" borderId="27" xfId="69" applyFont="1" applyFill="1" applyBorder="1" applyAlignment="1" quotePrefix="1">
      <alignment horizontal="right" vertical="center"/>
    </xf>
    <xf numFmtId="0" fontId="29" fillId="27" borderId="17" xfId="0" applyFont="1" applyFill="1" applyBorder="1" applyAlignment="1" quotePrefix="1">
      <alignment horizontal="right" vertical="center"/>
    </xf>
    <xf numFmtId="0" fontId="157" fillId="0" borderId="0" xfId="0" applyFont="1" applyFill="1" applyAlignment="1">
      <alignment/>
    </xf>
    <xf numFmtId="0" fontId="16" fillId="0" borderId="70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65" fillId="0" borderId="70" xfId="0" applyFont="1" applyFill="1" applyBorder="1" applyAlignment="1">
      <alignment horizontal="left" vertical="center"/>
    </xf>
    <xf numFmtId="0" fontId="65" fillId="0" borderId="74" xfId="0" applyFont="1" applyFill="1" applyBorder="1" applyAlignment="1">
      <alignment horizontal="left" vertical="center"/>
    </xf>
    <xf numFmtId="0" fontId="65" fillId="0" borderId="45" xfId="0" applyFont="1" applyFill="1" applyBorder="1" applyAlignment="1">
      <alignment horizontal="left" vertical="center"/>
    </xf>
    <xf numFmtId="0" fontId="65" fillId="33" borderId="70" xfId="0" applyFont="1" applyFill="1" applyBorder="1" applyAlignment="1" quotePrefix="1">
      <alignment horizontal="right" vertical="center"/>
    </xf>
    <xf numFmtId="0" fontId="65" fillId="33" borderId="74" xfId="0" applyFont="1" applyFill="1" applyBorder="1" applyAlignment="1" quotePrefix="1">
      <alignment horizontal="right" vertical="center"/>
    </xf>
    <xf numFmtId="0" fontId="65" fillId="33" borderId="45" xfId="0" applyFont="1" applyFill="1" applyBorder="1" applyAlignment="1" quotePrefix="1">
      <alignment horizontal="right" vertical="center"/>
    </xf>
    <xf numFmtId="9" fontId="65" fillId="33" borderId="70" xfId="69" applyFont="1" applyFill="1" applyBorder="1" applyAlignment="1" quotePrefix="1">
      <alignment horizontal="right" vertical="center"/>
    </xf>
    <xf numFmtId="9" fontId="65" fillId="33" borderId="74" xfId="69" applyFont="1" applyFill="1" applyBorder="1" applyAlignment="1" quotePrefix="1">
      <alignment horizontal="right" vertical="center"/>
    </xf>
    <xf numFmtId="9" fontId="65" fillId="33" borderId="45" xfId="69" applyFont="1" applyFill="1" applyBorder="1" applyAlignment="1" quotePrefix="1">
      <alignment horizontal="right" vertical="center"/>
    </xf>
    <xf numFmtId="0" fontId="65" fillId="34" borderId="70" xfId="0" applyFont="1" applyFill="1" applyBorder="1" applyAlignment="1" quotePrefix="1">
      <alignment horizontal="right" vertical="center"/>
    </xf>
    <xf numFmtId="0" fontId="65" fillId="34" borderId="74" xfId="0" applyFont="1" applyFill="1" applyBorder="1" applyAlignment="1" quotePrefix="1">
      <alignment horizontal="right" vertical="center"/>
    </xf>
    <xf numFmtId="0" fontId="65" fillId="34" borderId="45" xfId="0" applyFont="1" applyFill="1" applyBorder="1" applyAlignment="1" quotePrefix="1">
      <alignment horizontal="right" vertical="center"/>
    </xf>
    <xf numFmtId="9" fontId="65" fillId="34" borderId="70" xfId="69" applyFont="1" applyFill="1" applyBorder="1" applyAlignment="1" quotePrefix="1">
      <alignment horizontal="right" vertical="center"/>
    </xf>
    <xf numFmtId="9" fontId="65" fillId="34" borderId="74" xfId="69" applyFont="1" applyFill="1" applyBorder="1" applyAlignment="1" quotePrefix="1">
      <alignment horizontal="right" vertical="center"/>
    </xf>
    <xf numFmtId="9" fontId="65" fillId="34" borderId="45" xfId="69" applyFont="1" applyFill="1" applyBorder="1" applyAlignment="1" quotePrefix="1">
      <alignment horizontal="right" vertical="center"/>
    </xf>
    <xf numFmtId="0" fontId="65" fillId="0" borderId="70" xfId="0" applyFont="1" applyFill="1" applyBorder="1" applyAlignment="1" quotePrefix="1">
      <alignment horizontal="right" vertical="center"/>
    </xf>
    <xf numFmtId="0" fontId="65" fillId="0" borderId="74" xfId="0" applyFont="1" applyFill="1" applyBorder="1" applyAlignment="1" quotePrefix="1">
      <alignment horizontal="right" vertical="center"/>
    </xf>
    <xf numFmtId="0" fontId="65" fillId="0" borderId="45" xfId="0" applyFont="1" applyFill="1" applyBorder="1" applyAlignment="1" quotePrefix="1">
      <alignment horizontal="right" vertical="center"/>
    </xf>
    <xf numFmtId="0" fontId="65" fillId="0" borderId="25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/>
    </xf>
    <xf numFmtId="0" fontId="65" fillId="0" borderId="75" xfId="0" applyFont="1" applyFill="1" applyBorder="1" applyAlignment="1">
      <alignment horizontal="left" vertical="center"/>
    </xf>
    <xf numFmtId="0" fontId="65" fillId="0" borderId="47" xfId="0" applyFont="1" applyFill="1" applyBorder="1" applyAlignment="1">
      <alignment horizontal="left" vertical="center"/>
    </xf>
    <xf numFmtId="0" fontId="65" fillId="0" borderId="75" xfId="0" applyFont="1" applyFill="1" applyBorder="1" applyAlignment="1" quotePrefix="1">
      <alignment horizontal="right" vertical="center"/>
    </xf>
    <xf numFmtId="0" fontId="65" fillId="0" borderId="47" xfId="0" applyFont="1" applyFill="1" applyBorder="1" applyAlignment="1" quotePrefix="1">
      <alignment horizontal="right" vertical="center"/>
    </xf>
    <xf numFmtId="0" fontId="16" fillId="0" borderId="13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horizontal="left" vertical="center"/>
    </xf>
    <xf numFmtId="0" fontId="65" fillId="0" borderId="76" xfId="0" applyFont="1" applyFill="1" applyBorder="1" applyAlignment="1">
      <alignment horizontal="left" vertical="center"/>
    </xf>
    <xf numFmtId="0" fontId="65" fillId="0" borderId="29" xfId="0" applyFont="1" applyFill="1" applyBorder="1" applyAlignment="1">
      <alignment horizontal="left" vertical="center"/>
    </xf>
    <xf numFmtId="0" fontId="65" fillId="33" borderId="42" xfId="0" applyFont="1" applyFill="1" applyBorder="1" applyAlignment="1" quotePrefix="1">
      <alignment horizontal="right" vertical="center"/>
    </xf>
    <xf numFmtId="0" fontId="65" fillId="33" borderId="76" xfId="0" applyFont="1" applyFill="1" applyBorder="1" applyAlignment="1" quotePrefix="1">
      <alignment horizontal="right" vertical="center"/>
    </xf>
    <xf numFmtId="0" fontId="65" fillId="33" borderId="29" xfId="0" applyFont="1" applyFill="1" applyBorder="1" applyAlignment="1" quotePrefix="1">
      <alignment horizontal="right" vertical="center"/>
    </xf>
    <xf numFmtId="0" fontId="65" fillId="34" borderId="42" xfId="0" applyFont="1" applyFill="1" applyBorder="1" applyAlignment="1" quotePrefix="1">
      <alignment horizontal="right" vertical="center"/>
    </xf>
    <xf numFmtId="0" fontId="65" fillId="34" borderId="76" xfId="0" applyFont="1" applyFill="1" applyBorder="1" applyAlignment="1" quotePrefix="1">
      <alignment horizontal="right" vertical="center"/>
    </xf>
    <xf numFmtId="0" fontId="65" fillId="34" borderId="29" xfId="0" applyFont="1" applyFill="1" applyBorder="1" applyAlignment="1" quotePrefix="1">
      <alignment horizontal="right" vertical="center"/>
    </xf>
    <xf numFmtId="0" fontId="65" fillId="0" borderId="76" xfId="0" applyFont="1" applyFill="1" applyBorder="1" applyAlignment="1" quotePrefix="1">
      <alignment horizontal="right" vertical="center"/>
    </xf>
    <xf numFmtId="0" fontId="65" fillId="0" borderId="29" xfId="0" applyFont="1" applyFill="1" applyBorder="1" applyAlignment="1" quotePrefix="1">
      <alignment horizontal="right" vertical="center"/>
    </xf>
    <xf numFmtId="0" fontId="65" fillId="0" borderId="65" xfId="0" applyFont="1" applyFill="1" applyBorder="1" applyAlignment="1" quotePrefix="1">
      <alignment horizontal="center" vertical="center"/>
    </xf>
    <xf numFmtId="0" fontId="65" fillId="0" borderId="111" xfId="0" applyFont="1" applyFill="1" applyBorder="1" applyAlignment="1" quotePrefix="1">
      <alignment horizontal="center" vertical="center"/>
    </xf>
    <xf numFmtId="0" fontId="29" fillId="27" borderId="41" xfId="0" applyFont="1" applyFill="1" applyBorder="1" applyAlignment="1">
      <alignment horizontal="left" vertical="center" wrapText="1"/>
    </xf>
    <xf numFmtId="0" fontId="29" fillId="27" borderId="73" xfId="0" applyFont="1" applyFill="1" applyBorder="1" applyAlignment="1">
      <alignment horizontal="left" vertical="center" wrapText="1"/>
    </xf>
    <xf numFmtId="0" fontId="29" fillId="27" borderId="27" xfId="0" applyFont="1" applyFill="1" applyBorder="1" applyAlignment="1">
      <alignment horizontal="left" vertical="center" wrapText="1"/>
    </xf>
    <xf numFmtId="0" fontId="69" fillId="27" borderId="40" xfId="0" applyFont="1" applyFill="1" applyBorder="1" applyAlignment="1">
      <alignment horizontal="left" vertical="center"/>
    </xf>
    <xf numFmtId="0" fontId="69" fillId="27" borderId="73" xfId="0" applyFont="1" applyFill="1" applyBorder="1" applyAlignment="1">
      <alignment horizontal="left" vertical="center"/>
    </xf>
    <xf numFmtId="0" fontId="69" fillId="27" borderId="27" xfId="0" applyFont="1" applyFill="1" applyBorder="1" applyAlignment="1">
      <alignment horizontal="left" vertical="center"/>
    </xf>
    <xf numFmtId="0" fontId="69" fillId="27" borderId="40" xfId="0" applyFont="1" applyFill="1" applyBorder="1" applyAlignment="1" quotePrefix="1">
      <alignment horizontal="right" vertical="center"/>
    </xf>
    <xf numFmtId="0" fontId="69" fillId="27" borderId="73" xfId="0" applyFont="1" applyFill="1" applyBorder="1" applyAlignment="1" quotePrefix="1">
      <alignment horizontal="right" vertical="center"/>
    </xf>
    <xf numFmtId="0" fontId="69" fillId="27" borderId="27" xfId="0" applyFont="1" applyFill="1" applyBorder="1" applyAlignment="1" quotePrefix="1">
      <alignment horizontal="right" vertical="center"/>
    </xf>
    <xf numFmtId="0" fontId="69" fillId="27" borderId="26" xfId="0" applyFont="1" applyFill="1" applyBorder="1" applyAlignment="1" quotePrefix="1">
      <alignment horizontal="right" vertical="center"/>
    </xf>
    <xf numFmtId="0" fontId="23" fillId="0" borderId="70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 quotePrefix="1">
      <alignment horizontal="right" vertical="center"/>
    </xf>
    <xf numFmtId="0" fontId="23" fillId="0" borderId="73" xfId="0" applyFont="1" applyFill="1" applyBorder="1" applyAlignment="1" quotePrefix="1">
      <alignment horizontal="right" vertical="center"/>
    </xf>
    <xf numFmtId="0" fontId="23" fillId="0" borderId="27" xfId="0" applyFont="1" applyFill="1" applyBorder="1" applyAlignment="1" quotePrefix="1">
      <alignment horizontal="right" vertical="center"/>
    </xf>
    <xf numFmtId="0" fontId="16" fillId="0" borderId="41" xfId="0" applyFont="1" applyFill="1" applyBorder="1" applyAlignment="1">
      <alignment vertical="center" wrapText="1"/>
    </xf>
    <xf numFmtId="0" fontId="16" fillId="0" borderId="7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horizontal="left" vertical="center"/>
    </xf>
    <xf numFmtId="0" fontId="23" fillId="0" borderId="73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3" fillId="33" borderId="40" xfId="0" applyFont="1" applyFill="1" applyBorder="1" applyAlignment="1" quotePrefix="1">
      <alignment horizontal="right" vertical="center"/>
    </xf>
    <xf numFmtId="0" fontId="23" fillId="33" borderId="73" xfId="0" applyFont="1" applyFill="1" applyBorder="1" applyAlignment="1" quotePrefix="1">
      <alignment horizontal="right" vertical="center"/>
    </xf>
    <xf numFmtId="0" fontId="23" fillId="33" borderId="27" xfId="0" applyFont="1" applyFill="1" applyBorder="1" applyAlignment="1" quotePrefix="1">
      <alignment horizontal="right" vertical="center"/>
    </xf>
    <xf numFmtId="9" fontId="23" fillId="33" borderId="40" xfId="69" applyFont="1" applyFill="1" applyBorder="1" applyAlignment="1" quotePrefix="1">
      <alignment horizontal="right" vertical="center"/>
    </xf>
    <xf numFmtId="9" fontId="23" fillId="33" borderId="73" xfId="69" applyFont="1" applyFill="1" applyBorder="1" applyAlignment="1" quotePrefix="1">
      <alignment horizontal="right" vertical="center"/>
    </xf>
    <xf numFmtId="9" fontId="23" fillId="33" borderId="27" xfId="69" applyFont="1" applyFill="1" applyBorder="1" applyAlignment="1" quotePrefix="1">
      <alignment horizontal="right" vertical="center"/>
    </xf>
    <xf numFmtId="0" fontId="23" fillId="34" borderId="40" xfId="0" applyFont="1" applyFill="1" applyBorder="1" applyAlignment="1" quotePrefix="1">
      <alignment horizontal="right" vertical="center"/>
    </xf>
    <xf numFmtId="0" fontId="23" fillId="34" borderId="73" xfId="0" applyFont="1" applyFill="1" applyBorder="1" applyAlignment="1" quotePrefix="1">
      <alignment horizontal="right" vertical="center"/>
    </xf>
    <xf numFmtId="0" fontId="23" fillId="34" borderId="27" xfId="0" applyFont="1" applyFill="1" applyBorder="1" applyAlignment="1" quotePrefix="1">
      <alignment horizontal="right" vertical="center"/>
    </xf>
    <xf numFmtId="9" fontId="23" fillId="34" borderId="40" xfId="69" applyFont="1" applyFill="1" applyBorder="1" applyAlignment="1" quotePrefix="1">
      <alignment horizontal="right" vertical="center"/>
    </xf>
    <xf numFmtId="9" fontId="23" fillId="34" borderId="73" xfId="69" applyFont="1" applyFill="1" applyBorder="1" applyAlignment="1" quotePrefix="1">
      <alignment horizontal="right" vertical="center"/>
    </xf>
    <xf numFmtId="9" fontId="23" fillId="34" borderId="27" xfId="69" applyFont="1" applyFill="1" applyBorder="1" applyAlignment="1" quotePrefix="1">
      <alignment horizontal="right" vertical="center"/>
    </xf>
    <xf numFmtId="0" fontId="5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99" fillId="0" borderId="74" xfId="0" applyFont="1" applyBorder="1" applyAlignment="1">
      <alignment horizontal="right"/>
    </xf>
    <xf numFmtId="0" fontId="74" fillId="0" borderId="22" xfId="0" applyFont="1" applyFill="1" applyBorder="1" applyAlignment="1">
      <alignment horizontal="right" vertical="top" wrapText="1"/>
    </xf>
    <xf numFmtId="0" fontId="74" fillId="0" borderId="75" xfId="0" applyFont="1" applyFill="1" applyBorder="1" applyAlignment="1">
      <alignment horizontal="right" vertical="top" wrapText="1"/>
    </xf>
    <xf numFmtId="0" fontId="74" fillId="0" borderId="47" xfId="0" applyFont="1" applyFill="1" applyBorder="1" applyAlignment="1">
      <alignment horizontal="right" vertical="top" wrapText="1"/>
    </xf>
    <xf numFmtId="164" fontId="20" fillId="0" borderId="0" xfId="62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3" fillId="0" borderId="36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63" xfId="62" applyFont="1" applyFill="1" applyBorder="1" applyAlignment="1">
      <alignment horizontal="center" vertical="center" wrapText="1"/>
      <protection/>
    </xf>
    <xf numFmtId="0" fontId="3" fillId="0" borderId="48" xfId="6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69" xfId="0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60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78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8" fillId="0" borderId="24" xfId="0" applyFont="1" applyBorder="1" applyAlignment="1">
      <alignment horizontal="center" vertical="center" wrapText="1"/>
    </xf>
    <xf numFmtId="0" fontId="6" fillId="0" borderId="49" xfId="62" applyFont="1" applyFill="1" applyBorder="1" applyAlignment="1" applyProtection="1">
      <alignment horizontal="center" vertical="center" wrapText="1"/>
      <protection/>
    </xf>
    <xf numFmtId="0" fontId="6" fillId="0" borderId="51" xfId="62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107" xfId="0" applyNumberFormat="1" applyFont="1" applyFill="1" applyBorder="1" applyAlignment="1" applyProtection="1">
      <alignment horizontal="center" vertical="center" wrapText="1"/>
      <protection/>
    </xf>
    <xf numFmtId="164" fontId="6" fillId="0" borderId="10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107" xfId="0" applyNumberFormat="1" applyFont="1" applyFill="1" applyBorder="1" applyAlignment="1">
      <alignment horizontal="center" vertical="center" wrapText="1"/>
    </xf>
    <xf numFmtId="164" fontId="6" fillId="0" borderId="108" xfId="0" applyNumberFormat="1" applyFont="1" applyFill="1" applyBorder="1" applyAlignment="1">
      <alignment horizontal="center" vertical="center" wrapText="1"/>
    </xf>
    <xf numFmtId="164" fontId="6" fillId="0" borderId="107" xfId="0" applyNumberFormat="1" applyFont="1" applyFill="1" applyBorder="1" applyAlignment="1">
      <alignment horizontal="center" vertical="center"/>
    </xf>
    <xf numFmtId="164" fontId="6" fillId="0" borderId="108" xfId="0" applyNumberFormat="1" applyFont="1" applyFill="1" applyBorder="1" applyAlignment="1">
      <alignment horizontal="center" vertical="center"/>
    </xf>
    <xf numFmtId="164" fontId="6" fillId="0" borderId="98" xfId="0" applyNumberFormat="1" applyFont="1" applyFill="1" applyBorder="1" applyAlignment="1">
      <alignment horizontal="center" vertical="center" wrapText="1"/>
    </xf>
    <xf numFmtId="164" fontId="6" fillId="0" borderId="110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 applyProtection="1">
      <alignment horizontal="left" vertical="center" wrapText="1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12" fillId="0" borderId="41" xfId="0" applyFont="1" applyFill="1" applyBorder="1" applyAlignment="1" applyProtection="1">
      <alignment horizontal="left" vertical="center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98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horizontal="left" vertical="center" indent="2"/>
    </xf>
    <xf numFmtId="0" fontId="5" fillId="0" borderId="27" xfId="0" applyFont="1" applyFill="1" applyBorder="1" applyAlignment="1">
      <alignment horizontal="left" vertical="center" indent="2"/>
    </xf>
    <xf numFmtId="0" fontId="60" fillId="0" borderId="2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63" fillId="0" borderId="6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3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right"/>
    </xf>
    <xf numFmtId="0" fontId="60" fillId="0" borderId="112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112" xfId="0" applyFont="1" applyFill="1" applyBorder="1" applyAlignment="1">
      <alignment horizontal="right"/>
    </xf>
    <xf numFmtId="0" fontId="186" fillId="0" borderId="0" xfId="0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right" wrapText="1"/>
    </xf>
    <xf numFmtId="0" fontId="75" fillId="0" borderId="74" xfId="0" applyFont="1" applyBorder="1" applyAlignment="1">
      <alignment horizontal="right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7" fillId="0" borderId="0" xfId="61" applyFont="1" applyBorder="1" applyAlignment="1">
      <alignment horizontal="center"/>
      <protection/>
    </xf>
    <xf numFmtId="0" fontId="60" fillId="0" borderId="112" xfId="61" applyFont="1" applyBorder="1" applyAlignment="1">
      <alignment horizontal="right"/>
      <protection/>
    </xf>
    <xf numFmtId="0" fontId="7" fillId="0" borderId="0" xfId="0" applyFont="1" applyAlignment="1" applyProtection="1">
      <alignment horizontal="center" textRotation="180"/>
      <protection/>
    </xf>
    <xf numFmtId="0" fontId="70" fillId="0" borderId="0" xfId="0" applyFont="1" applyBorder="1" applyAlignment="1">
      <alignment vertical="center" wrapText="1"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wrapText="1"/>
      <protection/>
    </xf>
    <xf numFmtId="0" fontId="36" fillId="0" borderId="15" xfId="0" applyFont="1" applyBorder="1" applyAlignment="1" applyProtection="1">
      <alignment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7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1" fillId="0" borderId="0" xfId="0" applyFont="1" applyFill="1" applyAlignment="1">
      <alignment horizontal="center"/>
    </xf>
    <xf numFmtId="0" fontId="0" fillId="0" borderId="74" xfId="0" applyFill="1" applyBorder="1" applyAlignment="1">
      <alignment horizontal="right"/>
    </xf>
    <xf numFmtId="0" fontId="0" fillId="0" borderId="74" xfId="0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0" fontId="80" fillId="0" borderId="0" xfId="0" applyFont="1" applyFill="1" applyBorder="1" applyAlignment="1">
      <alignment horizontal="right"/>
    </xf>
    <xf numFmtId="0" fontId="176" fillId="0" borderId="113" xfId="0" applyFont="1" applyFill="1" applyBorder="1" applyAlignment="1">
      <alignment vertical="top" wrapText="1"/>
    </xf>
    <xf numFmtId="0" fontId="176" fillId="0" borderId="114" xfId="0" applyFont="1" applyFill="1" applyBorder="1" applyAlignment="1">
      <alignment vertical="top" wrapText="1"/>
    </xf>
    <xf numFmtId="0" fontId="187" fillId="0" borderId="115" xfId="0" applyFont="1" applyFill="1" applyBorder="1" applyAlignment="1">
      <alignment vertical="top" wrapText="1"/>
    </xf>
    <xf numFmtId="0" fontId="187" fillId="0" borderId="116" xfId="0" applyFont="1" applyFill="1" applyBorder="1" applyAlignment="1">
      <alignment vertical="top" wrapText="1"/>
    </xf>
    <xf numFmtId="0" fontId="175" fillId="0" borderId="117" xfId="0" applyFont="1" applyFill="1" applyBorder="1" applyAlignment="1">
      <alignment vertical="top" wrapText="1"/>
    </xf>
    <xf numFmtId="0" fontId="175" fillId="0" borderId="118" xfId="0" applyFont="1" applyFill="1" applyBorder="1" applyAlignment="1">
      <alignment vertical="top" wrapText="1"/>
    </xf>
    <xf numFmtId="0" fontId="188" fillId="35" borderId="119" xfId="0" applyFont="1" applyFill="1" applyBorder="1" applyAlignment="1">
      <alignment vertical="top" wrapText="1"/>
    </xf>
    <xf numFmtId="0" fontId="188" fillId="35" borderId="112" xfId="0" applyFont="1" applyFill="1" applyBorder="1" applyAlignment="1">
      <alignment vertical="top" wrapText="1"/>
    </xf>
    <xf numFmtId="0" fontId="188" fillId="36" borderId="113" xfId="0" applyFont="1" applyFill="1" applyBorder="1" applyAlignment="1">
      <alignment vertical="top" wrapText="1"/>
    </xf>
    <xf numFmtId="0" fontId="188" fillId="36" borderId="114" xfId="0" applyFont="1" applyFill="1" applyBorder="1" applyAlignment="1">
      <alignment vertical="top" wrapText="1"/>
    </xf>
    <xf numFmtId="0" fontId="175" fillId="0" borderId="11" xfId="0" applyFont="1" applyFill="1" applyBorder="1" applyAlignment="1">
      <alignment vertical="top" wrapText="1"/>
    </xf>
    <xf numFmtId="0" fontId="175" fillId="0" borderId="10" xfId="0" applyFont="1" applyFill="1" applyBorder="1" applyAlignment="1">
      <alignment vertical="top" wrapText="1"/>
    </xf>
    <xf numFmtId="0" fontId="188" fillId="35" borderId="11" xfId="0" applyFont="1" applyFill="1" applyBorder="1" applyAlignment="1">
      <alignment vertical="top" wrapText="1"/>
    </xf>
    <xf numFmtId="0" fontId="188" fillId="35" borderId="10" xfId="0" applyFont="1" applyFill="1" applyBorder="1" applyAlignment="1">
      <alignment vertical="top" wrapText="1"/>
    </xf>
    <xf numFmtId="0" fontId="175" fillId="0" borderId="80" xfId="0" applyFont="1" applyFill="1" applyBorder="1" applyAlignment="1">
      <alignment vertical="top" wrapText="1"/>
    </xf>
    <xf numFmtId="0" fontId="13" fillId="0" borderId="75" xfId="0" applyFont="1" applyFill="1" applyBorder="1" applyAlignment="1">
      <alignment vertical="top" wrapText="1"/>
    </xf>
    <xf numFmtId="0" fontId="13" fillId="0" borderId="47" xfId="0" applyFont="1" applyFill="1" applyBorder="1" applyAlignment="1">
      <alignment vertical="top" wrapText="1"/>
    </xf>
    <xf numFmtId="0" fontId="175" fillId="0" borderId="12" xfId="0" applyFont="1" applyFill="1" applyBorder="1" applyAlignment="1">
      <alignment vertical="top" wrapText="1"/>
    </xf>
    <xf numFmtId="0" fontId="175" fillId="0" borderId="13" xfId="0" applyFont="1" applyFill="1" applyBorder="1" applyAlignment="1">
      <alignment vertical="top" wrapText="1"/>
    </xf>
    <xf numFmtId="0" fontId="188" fillId="36" borderId="11" xfId="0" applyFont="1" applyFill="1" applyBorder="1" applyAlignment="1">
      <alignment vertical="top" wrapText="1"/>
    </xf>
    <xf numFmtId="0" fontId="188" fillId="36" borderId="10" xfId="0" applyFont="1" applyFill="1" applyBorder="1" applyAlignment="1">
      <alignment vertical="top" wrapText="1"/>
    </xf>
    <xf numFmtId="0" fontId="179" fillId="0" borderId="5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87" fillId="0" borderId="11" xfId="0" applyFont="1" applyFill="1" applyBorder="1" applyAlignment="1">
      <alignment vertical="top" wrapText="1"/>
    </xf>
    <xf numFmtId="0" fontId="187" fillId="0" borderId="10" xfId="0" applyFont="1" applyFill="1" applyBorder="1" applyAlignment="1">
      <alignment vertical="top" wrapText="1"/>
    </xf>
    <xf numFmtId="0" fontId="176" fillId="0" borderId="11" xfId="0" applyFont="1" applyFill="1" applyBorder="1" applyAlignment="1">
      <alignment vertical="top" wrapText="1"/>
    </xf>
    <xf numFmtId="0" fontId="176" fillId="0" borderId="10" xfId="0" applyFont="1" applyFill="1" applyBorder="1" applyAlignment="1">
      <alignment vertical="top" wrapText="1"/>
    </xf>
    <xf numFmtId="0" fontId="189" fillId="0" borderId="57" xfId="0" applyFont="1" applyFill="1" applyBorder="1" applyAlignment="1">
      <alignment vertical="top" wrapText="1"/>
    </xf>
    <xf numFmtId="0" fontId="189" fillId="0" borderId="51" xfId="0" applyFont="1" applyFill="1" applyBorder="1" applyAlignment="1">
      <alignment vertical="top" wrapText="1"/>
    </xf>
    <xf numFmtId="0" fontId="187" fillId="37" borderId="120" xfId="0" applyFont="1" applyFill="1" applyBorder="1" applyAlignment="1">
      <alignment horizontal="center" vertical="top" wrapText="1"/>
    </xf>
    <xf numFmtId="0" fontId="187" fillId="37" borderId="121" xfId="0" applyFont="1" applyFill="1" applyBorder="1" applyAlignment="1">
      <alignment horizontal="center" vertical="top" wrapText="1"/>
    </xf>
    <xf numFmtId="0" fontId="187" fillId="37" borderId="12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8" fillId="36" borderId="16" xfId="0" applyFont="1" applyFill="1" applyBorder="1" applyAlignment="1">
      <alignment vertical="top" wrapText="1"/>
    </xf>
    <xf numFmtId="0" fontId="188" fillId="35" borderId="16" xfId="0" applyFont="1" applyFill="1" applyBorder="1" applyAlignment="1">
      <alignment vertical="top" wrapText="1"/>
    </xf>
    <xf numFmtId="0" fontId="188" fillId="36" borderId="93" xfId="0" applyFont="1" applyFill="1" applyBorder="1" applyAlignment="1">
      <alignment vertical="top" wrapText="1"/>
    </xf>
    <xf numFmtId="0" fontId="188" fillId="36" borderId="123" xfId="0" applyFont="1" applyFill="1" applyBorder="1" applyAlignment="1">
      <alignment vertical="top" wrapText="1"/>
    </xf>
    <xf numFmtId="0" fontId="188" fillId="35" borderId="124" xfId="0" applyFont="1" applyFill="1" applyBorder="1" applyAlignment="1">
      <alignment vertical="top" wrapText="1"/>
    </xf>
    <xf numFmtId="0" fontId="188" fillId="35" borderId="125" xfId="0" applyFont="1" applyFill="1" applyBorder="1" applyAlignment="1">
      <alignment vertical="top" wrapText="1"/>
    </xf>
    <xf numFmtId="0" fontId="7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/>
    </xf>
    <xf numFmtId="0" fontId="94" fillId="0" borderId="59" xfId="0" applyFont="1" applyFill="1" applyBorder="1" applyAlignment="1">
      <alignment horizontal="center" vertical="center"/>
    </xf>
    <xf numFmtId="0" fontId="93" fillId="0" borderId="11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93" fillId="0" borderId="6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right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11" xfId="60"/>
    <cellStyle name="Normál_2010. mellékletek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zoomScalePageLayoutView="0" workbookViewId="0" topLeftCell="A22">
      <selection activeCell="A43" sqref="A43:I43"/>
    </sheetView>
  </sheetViews>
  <sheetFormatPr defaultColWidth="9.00390625" defaultRowHeight="12.75"/>
  <cols>
    <col min="1" max="1" width="14.50390625" style="478" bestFit="1" customWidth="1"/>
    <col min="2" max="8" width="9.375" style="478" customWidth="1"/>
    <col min="9" max="9" width="58.875" style="478" customWidth="1"/>
    <col min="10" max="16384" width="9.375" style="478" customWidth="1"/>
  </cols>
  <sheetData>
    <row r="1" spans="1:9" ht="23.25">
      <c r="A1" s="1102" t="s">
        <v>570</v>
      </c>
      <c r="B1" s="1102"/>
      <c r="C1" s="1102"/>
      <c r="D1" s="1102"/>
      <c r="E1" s="1102"/>
      <c r="F1" s="1102"/>
      <c r="G1" s="1102"/>
      <c r="H1" s="1102"/>
      <c r="I1" s="1102"/>
    </row>
    <row r="2" spans="1:9" ht="23.25">
      <c r="A2" s="477"/>
      <c r="B2" s="477"/>
      <c r="C2" s="477"/>
      <c r="D2" s="477"/>
      <c r="E2" s="477"/>
      <c r="F2" s="477"/>
      <c r="G2" s="477" t="s">
        <v>615</v>
      </c>
      <c r="H2" s="477"/>
      <c r="I2" s="477"/>
    </row>
    <row r="3" spans="1:9" ht="23.25" customHeight="1">
      <c r="A3" s="1103" t="s">
        <v>571</v>
      </c>
      <c r="B3" s="1103"/>
      <c r="C3" s="1103"/>
      <c r="D3" s="1103"/>
      <c r="E3" s="1103"/>
      <c r="F3" s="1103"/>
      <c r="G3" s="1103"/>
      <c r="H3" s="1103"/>
      <c r="I3" s="1103"/>
    </row>
    <row r="4" spans="1:9" ht="23.25">
      <c r="A4" s="479"/>
      <c r="B4" s="479"/>
      <c r="C4" s="479"/>
      <c r="D4" s="479"/>
      <c r="E4" s="479"/>
      <c r="F4" s="479"/>
      <c r="G4" s="479"/>
      <c r="H4" s="479"/>
      <c r="I4" s="479"/>
    </row>
    <row r="5" spans="1:9" ht="23.25">
      <c r="A5" s="1104" t="s">
        <v>616</v>
      </c>
      <c r="B5" s="1104"/>
      <c r="C5" s="1104"/>
      <c r="D5" s="1104"/>
      <c r="E5" s="1104"/>
      <c r="F5" s="1104"/>
      <c r="G5" s="1104"/>
      <c r="H5" s="1104"/>
      <c r="I5" s="1104"/>
    </row>
    <row r="6" spans="1:9" ht="23.25">
      <c r="A6" s="480"/>
      <c r="B6" s="481"/>
      <c r="C6" s="481"/>
      <c r="D6" s="481"/>
      <c r="E6" s="481"/>
      <c r="F6" s="481"/>
      <c r="G6" s="481"/>
      <c r="H6" s="481"/>
      <c r="I6" s="481"/>
    </row>
    <row r="7" spans="1:47" ht="23.25" customHeight="1">
      <c r="A7" s="1100" t="s">
        <v>621</v>
      </c>
      <c r="B7" s="1100"/>
      <c r="C7" s="1100"/>
      <c r="D7" s="1100"/>
      <c r="E7" s="1100"/>
      <c r="F7" s="1100"/>
      <c r="G7" s="1100"/>
      <c r="H7" s="1100"/>
      <c r="I7" s="1100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5"/>
      <c r="AG7" s="1105"/>
      <c r="AH7" s="1105"/>
      <c r="AI7" s="1105"/>
      <c r="AJ7" s="1105"/>
      <c r="AK7" s="1105"/>
      <c r="AL7" s="1105"/>
      <c r="AM7" s="1105"/>
      <c r="AN7" s="1105"/>
      <c r="AO7" s="1105"/>
      <c r="AP7" s="1105"/>
      <c r="AQ7" s="1105"/>
      <c r="AR7" s="1105"/>
      <c r="AS7" s="1105"/>
      <c r="AT7" s="1105"/>
      <c r="AU7" s="1105"/>
    </row>
    <row r="8" spans="1:47" ht="23.25" customHeight="1">
      <c r="A8" s="1100" t="s">
        <v>624</v>
      </c>
      <c r="B8" s="1100"/>
      <c r="C8" s="1100"/>
      <c r="D8" s="1100"/>
      <c r="E8" s="1100"/>
      <c r="F8" s="1100"/>
      <c r="G8" s="1100"/>
      <c r="H8" s="1100"/>
      <c r="I8" s="1100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5"/>
      <c r="U8" s="1105"/>
      <c r="V8" s="1105"/>
      <c r="W8" s="1105"/>
      <c r="X8" s="1105"/>
      <c r="Y8" s="1105"/>
      <c r="Z8" s="1105"/>
      <c r="AA8" s="1105"/>
      <c r="AB8" s="1105"/>
      <c r="AC8" s="1105"/>
      <c r="AD8" s="1105"/>
      <c r="AE8" s="1105"/>
      <c r="AF8" s="1105"/>
      <c r="AG8" s="1105"/>
      <c r="AH8" s="1105"/>
      <c r="AI8" s="1105"/>
      <c r="AJ8" s="1105"/>
      <c r="AK8" s="1105"/>
      <c r="AL8" s="1105"/>
      <c r="AM8" s="1105"/>
      <c r="AN8" s="1105"/>
      <c r="AO8" s="1105"/>
      <c r="AP8" s="1105"/>
      <c r="AQ8" s="1105"/>
      <c r="AR8" s="1105"/>
      <c r="AS8" s="1105"/>
      <c r="AT8" s="1105"/>
      <c r="AU8" s="1105"/>
    </row>
    <row r="9" spans="1:47" ht="23.25" customHeight="1">
      <c r="A9" s="1100" t="s">
        <v>622</v>
      </c>
      <c r="B9" s="1100"/>
      <c r="C9" s="1100"/>
      <c r="D9" s="1100"/>
      <c r="E9" s="1100"/>
      <c r="F9" s="1100"/>
      <c r="G9" s="1100"/>
      <c r="H9" s="1100"/>
      <c r="I9" s="1100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5"/>
      <c r="AG9" s="1105"/>
      <c r="AH9" s="1105"/>
      <c r="AI9" s="1105"/>
      <c r="AJ9" s="1105"/>
      <c r="AK9" s="1105"/>
      <c r="AL9" s="1105"/>
      <c r="AM9" s="1105"/>
      <c r="AN9" s="1105"/>
      <c r="AO9" s="1105"/>
      <c r="AP9" s="1105"/>
      <c r="AQ9" s="1105"/>
      <c r="AR9" s="1105"/>
      <c r="AS9" s="1105"/>
      <c r="AT9" s="1105"/>
      <c r="AU9" s="1105"/>
    </row>
    <row r="10" spans="1:47" ht="23.25" customHeight="1">
      <c r="A10" s="1100" t="s">
        <v>623</v>
      </c>
      <c r="B10" s="1100"/>
      <c r="C10" s="1100"/>
      <c r="D10" s="1100"/>
      <c r="E10" s="1100"/>
      <c r="F10" s="1100"/>
      <c r="G10" s="1100"/>
      <c r="H10" s="1100"/>
      <c r="I10" s="1100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</row>
    <row r="11" spans="1:47" ht="23.25" customHeight="1">
      <c r="A11" s="1100" t="s">
        <v>625</v>
      </c>
      <c r="B11" s="1100"/>
      <c r="C11" s="1100"/>
      <c r="D11" s="1100"/>
      <c r="E11" s="1100"/>
      <c r="F11" s="1100"/>
      <c r="G11" s="1100"/>
      <c r="H11" s="1100"/>
      <c r="I11" s="1100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5"/>
      <c r="U11" s="1105"/>
      <c r="V11" s="1105"/>
      <c r="W11" s="1105"/>
      <c r="X11" s="1105"/>
      <c r="Y11" s="1105"/>
      <c r="Z11" s="1105"/>
      <c r="AA11" s="1105"/>
      <c r="AB11" s="1105"/>
      <c r="AC11" s="1105"/>
      <c r="AD11" s="1105"/>
      <c r="AE11" s="1105"/>
      <c r="AF11" s="1105"/>
      <c r="AG11" s="1105"/>
      <c r="AH11" s="1105"/>
      <c r="AI11" s="1105"/>
      <c r="AJ11" s="1105"/>
      <c r="AK11" s="1105"/>
      <c r="AL11" s="1105"/>
      <c r="AM11" s="1105"/>
      <c r="AN11" s="1105"/>
      <c r="AO11" s="1105"/>
      <c r="AP11" s="1105"/>
      <c r="AQ11" s="1105"/>
      <c r="AR11" s="1105"/>
      <c r="AS11" s="1105"/>
      <c r="AT11" s="1105"/>
      <c r="AU11" s="1105"/>
    </row>
    <row r="12" spans="1:47" ht="23.25" customHeight="1">
      <c r="A12" s="1100" t="s">
        <v>626</v>
      </c>
      <c r="B12" s="1100"/>
      <c r="C12" s="1100"/>
      <c r="D12" s="1100"/>
      <c r="E12" s="1100"/>
      <c r="F12" s="1100"/>
      <c r="G12" s="1100"/>
      <c r="H12" s="1100"/>
      <c r="I12" s="1100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</row>
    <row r="13" spans="1:47" ht="23.25" customHeight="1">
      <c r="A13" s="1101" t="s">
        <v>627</v>
      </c>
      <c r="B13" s="1101"/>
      <c r="C13" s="1101"/>
      <c r="D13" s="1101"/>
      <c r="E13" s="1101"/>
      <c r="F13" s="1101"/>
      <c r="G13" s="1101"/>
      <c r="H13" s="1101"/>
      <c r="I13" s="1101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</row>
    <row r="14" spans="1:47" ht="23.25" customHeight="1">
      <c r="A14" s="1101" t="s">
        <v>628</v>
      </c>
      <c r="B14" s="1101"/>
      <c r="C14" s="1101"/>
      <c r="D14" s="1101"/>
      <c r="E14" s="1101"/>
      <c r="F14" s="1101"/>
      <c r="G14" s="1101"/>
      <c r="H14" s="1101"/>
      <c r="I14" s="1101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</row>
    <row r="15" spans="1:47" ht="23.25" customHeight="1">
      <c r="A15" s="1101" t="s">
        <v>635</v>
      </c>
      <c r="B15" s="1101"/>
      <c r="C15" s="1101"/>
      <c r="D15" s="1101"/>
      <c r="E15" s="1101"/>
      <c r="F15" s="1101"/>
      <c r="G15" s="1101"/>
      <c r="H15" s="1101"/>
      <c r="I15" s="1101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</row>
    <row r="16" spans="1:47" ht="23.25" customHeight="1">
      <c r="A16" s="1100" t="s">
        <v>636</v>
      </c>
      <c r="B16" s="1100"/>
      <c r="C16" s="1100"/>
      <c r="D16" s="1100"/>
      <c r="E16" s="1100"/>
      <c r="F16" s="1100"/>
      <c r="G16" s="1100"/>
      <c r="H16" s="1100"/>
      <c r="I16" s="1100"/>
      <c r="J16" s="1105"/>
      <c r="K16" s="1105"/>
      <c r="L16" s="1105"/>
      <c r="M16" s="1105"/>
      <c r="N16" s="1105"/>
      <c r="O16" s="1105"/>
      <c r="P16" s="1105"/>
      <c r="Q16" s="1105"/>
      <c r="R16" s="1105"/>
      <c r="S16" s="1105"/>
      <c r="T16" s="1105"/>
      <c r="U16" s="1105"/>
      <c r="V16" s="1105"/>
      <c r="W16" s="1105"/>
      <c r="X16" s="1105"/>
      <c r="Y16" s="1105"/>
      <c r="Z16" s="1105"/>
      <c r="AA16" s="1105"/>
      <c r="AB16" s="1105"/>
      <c r="AC16" s="1105"/>
      <c r="AD16" s="1105"/>
      <c r="AE16" s="1105"/>
      <c r="AF16" s="1105"/>
      <c r="AG16" s="1105"/>
      <c r="AH16" s="1105"/>
      <c r="AI16" s="1105"/>
      <c r="AJ16" s="1105"/>
      <c r="AK16" s="1105"/>
      <c r="AL16" s="1105"/>
      <c r="AM16" s="1105"/>
      <c r="AN16" s="1105"/>
      <c r="AO16" s="1105"/>
      <c r="AP16" s="1105"/>
      <c r="AQ16" s="1105"/>
      <c r="AR16" s="1105"/>
      <c r="AS16" s="1105"/>
      <c r="AT16" s="1105"/>
      <c r="AU16" s="1105"/>
    </row>
    <row r="17" spans="1:47" ht="23.25" customHeight="1">
      <c r="A17" s="1107" t="s">
        <v>710</v>
      </c>
      <c r="B17" s="1107"/>
      <c r="C17" s="1107"/>
      <c r="D17" s="1107"/>
      <c r="E17" s="1107"/>
      <c r="F17" s="1107"/>
      <c r="G17" s="1107"/>
      <c r="H17" s="1107"/>
      <c r="I17" s="1107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</row>
    <row r="18" spans="1:47" ht="23.25" customHeight="1">
      <c r="A18" s="1100" t="s">
        <v>825</v>
      </c>
      <c r="B18" s="1100"/>
      <c r="C18" s="1100"/>
      <c r="D18" s="1100"/>
      <c r="E18" s="1100"/>
      <c r="F18" s="1100"/>
      <c r="G18" s="1100"/>
      <c r="H18" s="1100"/>
      <c r="I18" s="1100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</row>
    <row r="19" spans="1:47" ht="23.25" customHeight="1">
      <c r="A19" s="1107" t="s">
        <v>826</v>
      </c>
      <c r="B19" s="1107"/>
      <c r="C19" s="1107"/>
      <c r="D19" s="1107"/>
      <c r="E19" s="1107"/>
      <c r="F19" s="1107"/>
      <c r="G19" s="1107"/>
      <c r="H19" s="1107"/>
      <c r="I19" s="1107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</row>
    <row r="20" spans="1:47" ht="23.25" customHeight="1">
      <c r="A20" s="1100" t="s">
        <v>827</v>
      </c>
      <c r="B20" s="1100"/>
      <c r="C20" s="1100"/>
      <c r="D20" s="1100"/>
      <c r="E20" s="1100"/>
      <c r="F20" s="1100"/>
      <c r="G20" s="1100"/>
      <c r="H20" s="1100"/>
      <c r="I20" s="1100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</row>
    <row r="21" spans="1:47" ht="23.25" customHeight="1">
      <c r="A21" s="1107" t="s">
        <v>828</v>
      </c>
      <c r="B21" s="1107"/>
      <c r="C21" s="1107"/>
      <c r="D21" s="1107"/>
      <c r="E21" s="1107"/>
      <c r="F21" s="1107"/>
      <c r="G21" s="1107"/>
      <c r="H21" s="1107"/>
      <c r="I21" s="1107"/>
      <c r="J21" s="1105"/>
      <c r="K21" s="1105"/>
      <c r="L21" s="1105"/>
      <c r="M21" s="1105"/>
      <c r="N21" s="1105"/>
      <c r="O21" s="1105"/>
      <c r="P21" s="1105"/>
      <c r="Q21" s="1105"/>
      <c r="R21" s="1105"/>
      <c r="S21" s="1105"/>
      <c r="T21" s="1105"/>
      <c r="U21" s="1105"/>
      <c r="V21" s="1105"/>
      <c r="W21" s="1105"/>
      <c r="X21" s="1105"/>
      <c r="Y21" s="1105"/>
      <c r="Z21" s="1105"/>
      <c r="AA21" s="1105"/>
      <c r="AB21" s="1105"/>
      <c r="AC21" s="1105"/>
      <c r="AD21" s="1105"/>
      <c r="AE21" s="1105"/>
      <c r="AF21" s="1105"/>
      <c r="AG21" s="1105"/>
      <c r="AH21" s="1105"/>
      <c r="AI21" s="1105"/>
      <c r="AJ21" s="1105"/>
      <c r="AK21" s="1105"/>
      <c r="AL21" s="1105"/>
      <c r="AM21" s="1105"/>
      <c r="AN21" s="1105"/>
      <c r="AO21" s="1105"/>
      <c r="AP21" s="1105"/>
      <c r="AQ21" s="1105"/>
      <c r="AR21" s="1105"/>
      <c r="AS21" s="1105"/>
      <c r="AT21" s="1105"/>
      <c r="AU21" s="1105"/>
    </row>
    <row r="22" spans="1:47" ht="23.25" customHeight="1">
      <c r="A22" s="1101" t="s">
        <v>871</v>
      </c>
      <c r="B22" s="1101"/>
      <c r="C22" s="1101"/>
      <c r="D22" s="1101"/>
      <c r="E22" s="1101"/>
      <c r="F22" s="1101"/>
      <c r="G22" s="1101"/>
      <c r="H22" s="1101"/>
      <c r="I22" s="1101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</row>
    <row r="23" spans="1:47" ht="23.25" customHeight="1">
      <c r="A23" s="1101" t="s">
        <v>997</v>
      </c>
      <c r="B23" s="1101"/>
      <c r="C23" s="1101"/>
      <c r="D23" s="1101"/>
      <c r="E23" s="1101"/>
      <c r="F23" s="1101"/>
      <c r="G23" s="1101"/>
      <c r="H23" s="1101"/>
      <c r="I23" s="1101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</row>
    <row r="24" spans="1:47" ht="23.25" customHeight="1">
      <c r="A24" s="1101" t="s">
        <v>1049</v>
      </c>
      <c r="B24" s="1101"/>
      <c r="C24" s="1101"/>
      <c r="D24" s="1101"/>
      <c r="E24" s="1101"/>
      <c r="F24" s="1101"/>
      <c r="G24" s="1101"/>
      <c r="H24" s="1101"/>
      <c r="I24" s="1101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</row>
    <row r="25" spans="1:47" ht="23.25" customHeight="1">
      <c r="A25" s="1100" t="s">
        <v>1050</v>
      </c>
      <c r="B25" s="1100"/>
      <c r="C25" s="1100"/>
      <c r="D25" s="1100"/>
      <c r="E25" s="1100"/>
      <c r="F25" s="1100"/>
      <c r="G25" s="1100"/>
      <c r="H25" s="1100"/>
      <c r="I25" s="1100"/>
      <c r="J25" s="1105"/>
      <c r="K25" s="1105"/>
      <c r="L25" s="1105"/>
      <c r="M25" s="1105"/>
      <c r="N25" s="1105"/>
      <c r="O25" s="1105"/>
      <c r="P25" s="1105"/>
      <c r="Q25" s="1105"/>
      <c r="R25" s="1105"/>
      <c r="S25" s="1105"/>
      <c r="T25" s="1105"/>
      <c r="U25" s="1105"/>
      <c r="V25" s="1105"/>
      <c r="W25" s="1105"/>
      <c r="X25" s="1105"/>
      <c r="Y25" s="1105"/>
      <c r="Z25" s="1105"/>
      <c r="AA25" s="1105"/>
      <c r="AB25" s="1105"/>
      <c r="AC25" s="1105"/>
      <c r="AD25" s="1105"/>
      <c r="AE25" s="1105"/>
      <c r="AF25" s="1105"/>
      <c r="AG25" s="1105"/>
      <c r="AH25" s="1105"/>
      <c r="AI25" s="1105"/>
      <c r="AJ25" s="1105"/>
      <c r="AK25" s="1105"/>
      <c r="AL25" s="1105"/>
      <c r="AM25" s="1105"/>
      <c r="AN25" s="1105"/>
      <c r="AO25" s="1105"/>
      <c r="AP25" s="1105"/>
      <c r="AQ25" s="1105"/>
      <c r="AR25" s="1105"/>
      <c r="AS25" s="1105"/>
      <c r="AT25" s="1105"/>
      <c r="AU25" s="1105"/>
    </row>
    <row r="26" spans="1:47" ht="23.25" customHeight="1">
      <c r="A26" s="1101" t="s">
        <v>872</v>
      </c>
      <c r="B26" s="1101"/>
      <c r="C26" s="1101"/>
      <c r="D26" s="1101"/>
      <c r="E26" s="1101"/>
      <c r="F26" s="1101"/>
      <c r="G26" s="1101"/>
      <c r="H26" s="1101"/>
      <c r="I26" s="1101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</row>
    <row r="27" spans="1:47" ht="23.25" customHeight="1">
      <c r="A27" s="1101" t="s">
        <v>873</v>
      </c>
      <c r="B27" s="1101"/>
      <c r="C27" s="1101"/>
      <c r="D27" s="1101"/>
      <c r="E27" s="1101"/>
      <c r="F27" s="1101"/>
      <c r="G27" s="1101"/>
      <c r="H27" s="1101"/>
      <c r="I27" s="1101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</row>
    <row r="28" spans="1:47" ht="23.25" customHeight="1">
      <c r="A28" s="1101" t="s">
        <v>874</v>
      </c>
      <c r="B28" s="1101"/>
      <c r="C28" s="1101"/>
      <c r="D28" s="1101"/>
      <c r="E28" s="1101"/>
      <c r="F28" s="1101"/>
      <c r="G28" s="1101"/>
      <c r="H28" s="1101"/>
      <c r="I28" s="1101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</row>
    <row r="29" spans="1:47" ht="23.25" customHeight="1">
      <c r="A29" s="1101" t="s">
        <v>1051</v>
      </c>
      <c r="B29" s="1101"/>
      <c r="C29" s="1101"/>
      <c r="D29" s="1101"/>
      <c r="E29" s="1101"/>
      <c r="F29" s="1101"/>
      <c r="G29" s="1101"/>
      <c r="H29" s="1101"/>
      <c r="I29" s="1101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</row>
    <row r="30" spans="1:47" ht="23.25" customHeight="1">
      <c r="A30" s="1101" t="s">
        <v>875</v>
      </c>
      <c r="B30" s="1101"/>
      <c r="C30" s="1101"/>
      <c r="D30" s="1101"/>
      <c r="E30" s="1101"/>
      <c r="F30" s="1101"/>
      <c r="G30" s="1101"/>
      <c r="H30" s="1101"/>
      <c r="I30" s="1101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</row>
    <row r="31" spans="1:47" ht="23.25" customHeight="1">
      <c r="A31" s="1101" t="s">
        <v>876</v>
      </c>
      <c r="B31" s="1101"/>
      <c r="C31" s="1101"/>
      <c r="D31" s="1101"/>
      <c r="E31" s="1101"/>
      <c r="F31" s="1101"/>
      <c r="G31" s="1101"/>
      <c r="H31" s="1101"/>
      <c r="I31" s="1101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</row>
    <row r="32" spans="1:47" ht="23.25" customHeight="1">
      <c r="A32" s="1101" t="s">
        <v>1484</v>
      </c>
      <c r="B32" s="1101"/>
      <c r="C32" s="1101"/>
      <c r="D32" s="1101"/>
      <c r="E32" s="1101"/>
      <c r="F32" s="1101"/>
      <c r="G32" s="1101"/>
      <c r="H32" s="1101"/>
      <c r="I32" s="1101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</row>
    <row r="33" spans="1:47" ht="23.25" customHeight="1">
      <c r="A33" s="1101" t="s">
        <v>1485</v>
      </c>
      <c r="B33" s="1101"/>
      <c r="C33" s="1101"/>
      <c r="D33" s="1101"/>
      <c r="E33" s="1101"/>
      <c r="F33" s="1101"/>
      <c r="G33" s="1101"/>
      <c r="H33" s="1101"/>
      <c r="I33" s="1101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</row>
    <row r="34" spans="1:47" ht="23.25" customHeight="1">
      <c r="A34" s="1101" t="s">
        <v>1486</v>
      </c>
      <c r="B34" s="1101"/>
      <c r="C34" s="1101"/>
      <c r="D34" s="1101"/>
      <c r="E34" s="1101"/>
      <c r="F34" s="1101"/>
      <c r="G34" s="1101"/>
      <c r="H34" s="1101"/>
      <c r="I34" s="1101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</row>
    <row r="35" spans="1:47" ht="23.25" customHeight="1">
      <c r="A35" s="1101" t="s">
        <v>1487</v>
      </c>
      <c r="B35" s="1101"/>
      <c r="C35" s="1101"/>
      <c r="D35" s="1101"/>
      <c r="E35" s="1101"/>
      <c r="F35" s="1101"/>
      <c r="G35" s="1101"/>
      <c r="H35" s="1101"/>
      <c r="I35" s="1101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</row>
    <row r="36" spans="1:47" ht="23.25" customHeight="1">
      <c r="A36" s="1101" t="s">
        <v>1488</v>
      </c>
      <c r="B36" s="1101"/>
      <c r="C36" s="1101"/>
      <c r="D36" s="1101"/>
      <c r="E36" s="1101"/>
      <c r="F36" s="1101"/>
      <c r="G36" s="1101"/>
      <c r="H36" s="1101"/>
      <c r="I36" s="1101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</row>
    <row r="37" spans="1:47" ht="23.25" customHeight="1">
      <c r="A37" s="1101" t="s">
        <v>1489</v>
      </c>
      <c r="B37" s="1101"/>
      <c r="C37" s="1101"/>
      <c r="D37" s="1101"/>
      <c r="E37" s="1101"/>
      <c r="F37" s="1101"/>
      <c r="G37" s="1101"/>
      <c r="H37" s="1101"/>
      <c r="I37" s="1101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</row>
    <row r="38" spans="1:47" ht="23.25" customHeight="1">
      <c r="A38" s="1101" t="s">
        <v>877</v>
      </c>
      <c r="B38" s="1101"/>
      <c r="C38" s="1101"/>
      <c r="D38" s="1101"/>
      <c r="E38" s="1101"/>
      <c r="F38" s="1101"/>
      <c r="G38" s="1101"/>
      <c r="H38" s="1101"/>
      <c r="I38" s="1101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</row>
    <row r="39" spans="1:47" ht="23.25" customHeight="1">
      <c r="A39" s="1101" t="s">
        <v>1052</v>
      </c>
      <c r="B39" s="1101"/>
      <c r="C39" s="1101"/>
      <c r="D39" s="1101"/>
      <c r="E39" s="1101"/>
      <c r="F39" s="1101"/>
      <c r="G39" s="1101"/>
      <c r="H39" s="1101"/>
      <c r="I39" s="1101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</row>
    <row r="40" spans="1:47" ht="23.25" customHeight="1">
      <c r="A40" s="1101" t="s">
        <v>1053</v>
      </c>
      <c r="B40" s="1101"/>
      <c r="C40" s="1101"/>
      <c r="D40" s="1101"/>
      <c r="E40" s="1101"/>
      <c r="F40" s="1101"/>
      <c r="G40" s="1101"/>
      <c r="H40" s="1101"/>
      <c r="I40" s="1101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</row>
    <row r="41" spans="1:47" ht="23.25" customHeight="1">
      <c r="A41" s="1101" t="s">
        <v>1450</v>
      </c>
      <c r="B41" s="1101"/>
      <c r="C41" s="1101"/>
      <c r="D41" s="1101"/>
      <c r="E41" s="1101"/>
      <c r="F41" s="1101"/>
      <c r="G41" s="1101"/>
      <c r="H41" s="1101"/>
      <c r="I41" s="1101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</row>
    <row r="42" spans="1:47" ht="23.25" customHeight="1">
      <c r="A42" s="1101" t="s">
        <v>1449</v>
      </c>
      <c r="B42" s="1101"/>
      <c r="C42" s="1101"/>
      <c r="D42" s="1101"/>
      <c r="E42" s="1101"/>
      <c r="F42" s="1101"/>
      <c r="G42" s="1101"/>
      <c r="H42" s="1101"/>
      <c r="I42" s="1101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</row>
    <row r="43" spans="1:47" ht="23.25" customHeight="1">
      <c r="A43" s="1106"/>
      <c r="B43" s="1106"/>
      <c r="C43" s="1106"/>
      <c r="D43" s="1106"/>
      <c r="E43" s="1106"/>
      <c r="F43" s="1106"/>
      <c r="G43" s="1106"/>
      <c r="H43" s="1106"/>
      <c r="I43" s="1106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</row>
    <row r="44" spans="1:47" ht="23.25" customHeight="1">
      <c r="A44" s="1106"/>
      <c r="B44" s="1106"/>
      <c r="C44" s="1106"/>
      <c r="D44" s="1106"/>
      <c r="E44" s="1106"/>
      <c r="F44" s="1106"/>
      <c r="G44" s="1106"/>
      <c r="H44" s="1106"/>
      <c r="I44" s="1106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  <c r="X44" s="1105"/>
      <c r="Y44" s="1105"/>
      <c r="Z44" s="1105"/>
      <c r="AA44" s="1105"/>
      <c r="AB44" s="1105"/>
      <c r="AC44" s="1105"/>
      <c r="AD44" s="1105"/>
      <c r="AE44" s="1105"/>
      <c r="AF44" s="1105"/>
      <c r="AG44" s="1105"/>
      <c r="AH44" s="1105"/>
      <c r="AI44" s="1105"/>
      <c r="AJ44" s="1105"/>
      <c r="AK44" s="1105"/>
      <c r="AL44" s="1105"/>
      <c r="AM44" s="1105"/>
      <c r="AN44" s="1105"/>
      <c r="AO44" s="1105"/>
      <c r="AP44" s="1105"/>
      <c r="AQ44" s="1105"/>
      <c r="AR44" s="1105"/>
      <c r="AS44" s="1105"/>
      <c r="AT44" s="1105"/>
      <c r="AU44" s="1105"/>
    </row>
    <row r="45" spans="1:47" ht="23.25" customHeight="1">
      <c r="A45" s="1106"/>
      <c r="B45" s="1106"/>
      <c r="C45" s="1106"/>
      <c r="D45" s="1106"/>
      <c r="E45" s="1106"/>
      <c r="F45" s="1106"/>
      <c r="G45" s="1106"/>
      <c r="H45" s="1106"/>
      <c r="I45" s="1106"/>
      <c r="J45" s="1105"/>
      <c r="K45" s="1105"/>
      <c r="L45" s="1105"/>
      <c r="M45" s="1105"/>
      <c r="N45" s="1105"/>
      <c r="O45" s="1105"/>
      <c r="P45" s="1105"/>
      <c r="Q45" s="1105"/>
      <c r="R45" s="1105"/>
      <c r="S45" s="1105"/>
      <c r="T45" s="1105"/>
      <c r="U45" s="1105"/>
      <c r="V45" s="1105"/>
      <c r="W45" s="1105"/>
      <c r="X45" s="1105"/>
      <c r="Y45" s="1105"/>
      <c r="Z45" s="1105"/>
      <c r="AA45" s="1105"/>
      <c r="AB45" s="1105"/>
      <c r="AC45" s="1105"/>
      <c r="AD45" s="1105"/>
      <c r="AE45" s="1105"/>
      <c r="AF45" s="1105"/>
      <c r="AG45" s="1105"/>
      <c r="AH45" s="1105"/>
      <c r="AI45" s="1105"/>
      <c r="AJ45" s="1105"/>
      <c r="AK45" s="1105"/>
      <c r="AL45" s="1105"/>
      <c r="AM45" s="1105"/>
      <c r="AN45" s="1105"/>
      <c r="AO45" s="1105"/>
      <c r="AP45" s="1105"/>
      <c r="AQ45" s="1105"/>
      <c r="AR45" s="1105"/>
      <c r="AS45" s="1105"/>
      <c r="AT45" s="1105"/>
      <c r="AU45" s="1105"/>
    </row>
    <row r="46" spans="1:47" ht="23.25" customHeight="1">
      <c r="A46" s="1106"/>
      <c r="B46" s="1106"/>
      <c r="C46" s="1106"/>
      <c r="D46" s="1106"/>
      <c r="E46" s="1106"/>
      <c r="F46" s="1106"/>
      <c r="G46" s="1106"/>
      <c r="H46" s="1106"/>
      <c r="I46" s="1106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</row>
    <row r="47" spans="1:47" ht="23.25" customHeight="1">
      <c r="A47" s="1106"/>
      <c r="B47" s="1106"/>
      <c r="C47" s="1106"/>
      <c r="D47" s="1106"/>
      <c r="E47" s="1106"/>
      <c r="F47" s="1106"/>
      <c r="G47" s="1106"/>
      <c r="H47" s="1106"/>
      <c r="I47" s="1106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</row>
    <row r="48" spans="1:47" ht="23.25" customHeight="1">
      <c r="A48" s="1106"/>
      <c r="B48" s="1106"/>
      <c r="C48" s="1106"/>
      <c r="D48" s="1106"/>
      <c r="E48" s="1106"/>
      <c r="F48" s="1106"/>
      <c r="G48" s="1106"/>
      <c r="H48" s="1106"/>
      <c r="I48" s="1106"/>
      <c r="J48" s="1105"/>
      <c r="K48" s="1105"/>
      <c r="L48" s="1105"/>
      <c r="M48" s="1105"/>
      <c r="N48" s="1105"/>
      <c r="O48" s="1105"/>
      <c r="P48" s="1105"/>
      <c r="Q48" s="1105"/>
      <c r="R48" s="1105"/>
      <c r="S48" s="1105"/>
      <c r="T48" s="1105"/>
      <c r="U48" s="1105"/>
      <c r="V48" s="1105"/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105"/>
      <c r="AL48" s="1105"/>
      <c r="AM48" s="1105"/>
      <c r="AN48" s="1105"/>
      <c r="AO48" s="1105"/>
      <c r="AP48" s="1105"/>
      <c r="AQ48" s="1105"/>
      <c r="AR48" s="1105"/>
      <c r="AS48" s="1105"/>
      <c r="AT48" s="1105"/>
      <c r="AU48" s="1105"/>
    </row>
    <row r="49" spans="1:47" ht="23.25" customHeight="1">
      <c r="A49" s="1106"/>
      <c r="B49" s="1106"/>
      <c r="C49" s="1106"/>
      <c r="D49" s="1106"/>
      <c r="E49" s="1106"/>
      <c r="F49" s="1106"/>
      <c r="G49" s="1106"/>
      <c r="H49" s="1106"/>
      <c r="I49" s="1106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</row>
    <row r="50" spans="1:47" ht="23.25" customHeight="1">
      <c r="A50" s="1106"/>
      <c r="B50" s="1106"/>
      <c r="C50" s="1106"/>
      <c r="D50" s="1106"/>
      <c r="E50" s="1106"/>
      <c r="F50" s="1106"/>
      <c r="G50" s="1106"/>
      <c r="H50" s="1106"/>
      <c r="I50" s="1106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</row>
    <row r="51" spans="1:47" ht="23.25" customHeight="1">
      <c r="A51" s="1106"/>
      <c r="B51" s="1106"/>
      <c r="C51" s="1106"/>
      <c r="D51" s="1106"/>
      <c r="E51" s="1106"/>
      <c r="F51" s="1106"/>
      <c r="G51" s="1106"/>
      <c r="H51" s="1106"/>
      <c r="I51" s="1106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</row>
    <row r="52" spans="1:47" ht="23.25">
      <c r="A52" s="1108"/>
      <c r="B52" s="1108"/>
      <c r="C52" s="1108"/>
      <c r="D52" s="1108"/>
      <c r="E52" s="1108"/>
      <c r="F52" s="1108"/>
      <c r="G52" s="1108"/>
      <c r="H52" s="1108"/>
      <c r="I52" s="1108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5"/>
      <c r="Y52" s="1105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05"/>
      <c r="AJ52" s="1105"/>
      <c r="AK52" s="1105"/>
      <c r="AL52" s="1105"/>
      <c r="AM52" s="1105"/>
      <c r="AN52" s="1105"/>
      <c r="AO52" s="1105"/>
      <c r="AP52" s="1105"/>
      <c r="AQ52" s="1105"/>
      <c r="AR52" s="1105"/>
      <c r="AS52" s="1105"/>
      <c r="AT52" s="1105"/>
      <c r="AU52" s="1105"/>
    </row>
    <row r="53" spans="1:9" ht="23.25">
      <c r="A53" s="1083"/>
      <c r="B53" s="1083"/>
      <c r="C53" s="1083"/>
      <c r="D53" s="1083"/>
      <c r="E53" s="1083"/>
      <c r="F53" s="1083"/>
      <c r="G53" s="1083"/>
      <c r="H53" s="1083"/>
      <c r="I53" s="1083"/>
    </row>
  </sheetData>
  <sheetProtection/>
  <mergeCells count="115">
    <mergeCell ref="A18:I18"/>
    <mergeCell ref="A17:I17"/>
    <mergeCell ref="A16:I16"/>
    <mergeCell ref="A15:I15"/>
    <mergeCell ref="A13:I13"/>
    <mergeCell ref="A30:I30"/>
    <mergeCell ref="A25:I25"/>
    <mergeCell ref="A24:I24"/>
    <mergeCell ref="A23:I23"/>
    <mergeCell ref="A21:I21"/>
    <mergeCell ref="A20:I20"/>
    <mergeCell ref="A19:I19"/>
    <mergeCell ref="A52:I52"/>
    <mergeCell ref="A51:I51"/>
    <mergeCell ref="A50:I50"/>
    <mergeCell ref="A49:I49"/>
    <mergeCell ref="A47:I47"/>
    <mergeCell ref="A46:I46"/>
    <mergeCell ref="A31:I31"/>
    <mergeCell ref="A32:I32"/>
    <mergeCell ref="AR48:AU48"/>
    <mergeCell ref="Q52:Y52"/>
    <mergeCell ref="Z52:AH52"/>
    <mergeCell ref="AI52:AQ52"/>
    <mergeCell ref="AR52:AU52"/>
    <mergeCell ref="AI48:AQ48"/>
    <mergeCell ref="J52:M52"/>
    <mergeCell ref="A48:I48"/>
    <mergeCell ref="J48:M48"/>
    <mergeCell ref="N48:P48"/>
    <mergeCell ref="Q48:Y48"/>
    <mergeCell ref="Z48:AH48"/>
    <mergeCell ref="N52:P52"/>
    <mergeCell ref="Q45:Y45"/>
    <mergeCell ref="Z45:AH45"/>
    <mergeCell ref="AI45:AQ45"/>
    <mergeCell ref="AR45:AU45"/>
    <mergeCell ref="A43:I43"/>
    <mergeCell ref="A44:I44"/>
    <mergeCell ref="J44:M44"/>
    <mergeCell ref="A45:I45"/>
    <mergeCell ref="J45:M45"/>
    <mergeCell ref="N45:P45"/>
    <mergeCell ref="A39:I39"/>
    <mergeCell ref="A40:I40"/>
    <mergeCell ref="A38:I38"/>
    <mergeCell ref="A42:I42"/>
    <mergeCell ref="A33:I33"/>
    <mergeCell ref="A34:I34"/>
    <mergeCell ref="A35:I35"/>
    <mergeCell ref="A36:I36"/>
    <mergeCell ref="A37:I37"/>
    <mergeCell ref="N44:P44"/>
    <mergeCell ref="Q44:Y44"/>
    <mergeCell ref="Z44:AH44"/>
    <mergeCell ref="AI44:AQ44"/>
    <mergeCell ref="AR44:AU44"/>
    <mergeCell ref="A41:I41"/>
    <mergeCell ref="A22:I22"/>
    <mergeCell ref="A26:I26"/>
    <mergeCell ref="A27:I27"/>
    <mergeCell ref="A28:I28"/>
    <mergeCell ref="A29:I29"/>
    <mergeCell ref="AR21:AU21"/>
    <mergeCell ref="J25:M25"/>
    <mergeCell ref="N25:P25"/>
    <mergeCell ref="Q25:Y25"/>
    <mergeCell ref="Z25:AH25"/>
    <mergeCell ref="AI25:AQ25"/>
    <mergeCell ref="AR25:AU25"/>
    <mergeCell ref="J21:M21"/>
    <mergeCell ref="N21:P21"/>
    <mergeCell ref="Q21:Y21"/>
    <mergeCell ref="Z21:AH21"/>
    <mergeCell ref="AI21:AQ21"/>
    <mergeCell ref="AR11:AU11"/>
    <mergeCell ref="J16:M16"/>
    <mergeCell ref="N16:P16"/>
    <mergeCell ref="Q16:Y16"/>
    <mergeCell ref="Z16:AH16"/>
    <mergeCell ref="AI16:AQ16"/>
    <mergeCell ref="AR16:AU16"/>
    <mergeCell ref="J11:M11"/>
    <mergeCell ref="N11:P11"/>
    <mergeCell ref="Q11:Y11"/>
    <mergeCell ref="Z11:AH11"/>
    <mergeCell ref="AI11:AQ11"/>
    <mergeCell ref="J9:M9"/>
    <mergeCell ref="N9:P9"/>
    <mergeCell ref="Q9:Y9"/>
    <mergeCell ref="Z9:AH9"/>
    <mergeCell ref="AI9:AQ9"/>
    <mergeCell ref="AR9:AU9"/>
    <mergeCell ref="J8:M8"/>
    <mergeCell ref="N8:P8"/>
    <mergeCell ref="Q8:Y8"/>
    <mergeCell ref="Z8:AH8"/>
    <mergeCell ref="AI8:AQ8"/>
    <mergeCell ref="AR8:AU8"/>
    <mergeCell ref="J7:M7"/>
    <mergeCell ref="N7:P7"/>
    <mergeCell ref="Q7:Y7"/>
    <mergeCell ref="Z7:AH7"/>
    <mergeCell ref="AI7:AQ7"/>
    <mergeCell ref="AR7:AU7"/>
    <mergeCell ref="A10:I10"/>
    <mergeCell ref="A11:I11"/>
    <mergeCell ref="A12:I12"/>
    <mergeCell ref="A14:I14"/>
    <mergeCell ref="A1:I1"/>
    <mergeCell ref="A3:I3"/>
    <mergeCell ref="A5:I5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2" manualBreakCount="2">
    <brk id="16" max="51" man="1"/>
    <brk id="33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workbookViewId="0" topLeftCell="A1">
      <selection activeCell="P27" sqref="P27"/>
    </sheetView>
  </sheetViews>
  <sheetFormatPr defaultColWidth="9.00390625" defaultRowHeight="12.75"/>
  <cols>
    <col min="1" max="1" width="56.50390625" style="541" customWidth="1"/>
    <col min="2" max="7" width="15.625" style="517" customWidth="1"/>
    <col min="8" max="8" width="5.125" style="517" customWidth="1"/>
    <col min="9" max="16384" width="9.375" style="517" customWidth="1"/>
  </cols>
  <sheetData>
    <row r="1" spans="1:8" ht="18" customHeight="1">
      <c r="A1" s="1124" t="s">
        <v>0</v>
      </c>
      <c r="B1" s="1124"/>
      <c r="C1" s="1124"/>
      <c r="D1" s="1124"/>
      <c r="E1" s="1124"/>
      <c r="F1" s="1124"/>
      <c r="G1" s="1124"/>
      <c r="H1" s="1125" t="str">
        <f>+CONCATENATE("3. melléklet a ……/",LEFT(ÖSSZEFÜGGÉSEK!A4,4)+1,". (……) önkormányzati rendelethez")</f>
        <v>3. melléklet a ……/2015. (……) önkormányzati rendelethez</v>
      </c>
    </row>
    <row r="2" spans="1:8" ht="22.5" customHeight="1" thickBot="1">
      <c r="A2" s="518"/>
      <c r="B2" s="519"/>
      <c r="C2" s="519"/>
      <c r="D2" s="519"/>
      <c r="E2" s="519"/>
      <c r="F2" s="1123" t="s">
        <v>49</v>
      </c>
      <c r="G2" s="1123"/>
      <c r="H2" s="1125"/>
    </row>
    <row r="3" spans="1:8" s="513" customFormat="1" ht="50.25" customHeight="1" thickBot="1">
      <c r="A3" s="520" t="s">
        <v>53</v>
      </c>
      <c r="B3" s="521" t="s">
        <v>54</v>
      </c>
      <c r="C3" s="514" t="s">
        <v>55</v>
      </c>
      <c r="D3" s="521" t="str">
        <f>+CONCATENATE("Felhasználás ",LEFT(ÖSSZEFÜGGÉSEK!A4,4)-1,". XII.31-ig")</f>
        <v>Felhasználás 2013. XII.31-ig</v>
      </c>
      <c r="E3" s="521" t="str">
        <f>+CONCATENATE(LEFT(ÖSSZEFÜGGÉSEK!A4,4),". évi módosított előirányzat")</f>
        <v>2014. évi módosított előirányzat</v>
      </c>
      <c r="F3" s="522" t="str">
        <f>+CONCATENATE(LEFT(ÖSSZEFÜGGÉSEK!A4,4),". évi teljesítés")</f>
        <v>2014. évi teljesítés</v>
      </c>
      <c r="G3" s="515" t="str">
        <f>+CONCATENATE("Összes teljesítés ",LEFT(ÖSSZEFÜGGÉSEK!A4,4),". dec. 31-ig")</f>
        <v>Összes teljesítés 2014. dec. 31-ig</v>
      </c>
      <c r="H3" s="1125"/>
    </row>
    <row r="4" spans="1:8" s="519" customFormat="1" ht="12" customHeight="1" thickBot="1">
      <c r="A4" s="523" t="s">
        <v>360</v>
      </c>
      <c r="B4" s="524" t="s">
        <v>361</v>
      </c>
      <c r="C4" s="524" t="s">
        <v>362</v>
      </c>
      <c r="D4" s="524" t="s">
        <v>363</v>
      </c>
      <c r="E4" s="524" t="s">
        <v>364</v>
      </c>
      <c r="F4" s="525" t="s">
        <v>441</v>
      </c>
      <c r="G4" s="526" t="s">
        <v>488</v>
      </c>
      <c r="H4" s="1125"/>
    </row>
    <row r="5" spans="1:8" ht="15.75" customHeight="1">
      <c r="A5" s="571" t="s">
        <v>557</v>
      </c>
      <c r="B5" s="528">
        <v>9203</v>
      </c>
      <c r="C5" s="529" t="s">
        <v>547</v>
      </c>
      <c r="D5" s="528">
        <v>26</v>
      </c>
      <c r="E5" s="528">
        <v>0</v>
      </c>
      <c r="F5" s="530"/>
      <c r="G5" s="531">
        <f>+D5+F5</f>
        <v>26</v>
      </c>
      <c r="H5" s="1125"/>
    </row>
    <row r="6" spans="1:8" ht="15.75" customHeight="1">
      <c r="A6" s="571" t="s">
        <v>558</v>
      </c>
      <c r="B6" s="528">
        <v>13560</v>
      </c>
      <c r="C6" s="543" t="s">
        <v>547</v>
      </c>
      <c r="D6" s="528">
        <v>34</v>
      </c>
      <c r="E6" s="528">
        <v>0</v>
      </c>
      <c r="F6" s="530"/>
      <c r="G6" s="531">
        <f>+D6+F6</f>
        <v>34</v>
      </c>
      <c r="H6" s="1125"/>
    </row>
    <row r="7" spans="1:8" ht="15.75" customHeight="1">
      <c r="A7" s="571" t="s">
        <v>564</v>
      </c>
      <c r="B7" s="528">
        <v>700</v>
      </c>
      <c r="C7" s="543" t="s">
        <v>547</v>
      </c>
      <c r="D7" s="528"/>
      <c r="E7" s="528"/>
      <c r="F7" s="530"/>
      <c r="G7" s="531">
        <f>+'4.sz.mell.-FELÚJ.'!D15+F7</f>
        <v>0</v>
      </c>
      <c r="H7" s="1125"/>
    </row>
    <row r="8" spans="1:8" ht="15.75" customHeight="1">
      <c r="A8" s="571" t="s">
        <v>559</v>
      </c>
      <c r="B8" s="528">
        <v>509</v>
      </c>
      <c r="C8" s="529" t="s">
        <v>547</v>
      </c>
      <c r="D8" s="528"/>
      <c r="E8" s="528">
        <v>509</v>
      </c>
      <c r="F8" s="530">
        <v>341</v>
      </c>
      <c r="G8" s="531">
        <f aca="true" t="shared" si="0" ref="G8:G27">+D8+F8</f>
        <v>341</v>
      </c>
      <c r="H8" s="1125"/>
    </row>
    <row r="9" spans="1:8" ht="15.75" customHeight="1">
      <c r="A9" s="572" t="s">
        <v>560</v>
      </c>
      <c r="B9" s="528">
        <v>3068</v>
      </c>
      <c r="C9" s="529" t="s">
        <v>547</v>
      </c>
      <c r="D9" s="528">
        <v>2477</v>
      </c>
      <c r="E9" s="528">
        <v>1344</v>
      </c>
      <c r="F9" s="530">
        <v>1460</v>
      </c>
      <c r="G9" s="531">
        <f t="shared" si="0"/>
        <v>3937</v>
      </c>
      <c r="H9" s="1125"/>
    </row>
    <row r="10" spans="1:8" ht="15.75" customHeight="1">
      <c r="A10" s="571" t="s">
        <v>548</v>
      </c>
      <c r="B10" s="528">
        <v>1701</v>
      </c>
      <c r="C10" s="529" t="s">
        <v>547</v>
      </c>
      <c r="D10" s="528"/>
      <c r="E10" s="528">
        <v>1701</v>
      </c>
      <c r="F10" s="530">
        <v>1700</v>
      </c>
      <c r="G10" s="531">
        <f t="shared" si="0"/>
        <v>1700</v>
      </c>
      <c r="H10" s="1125"/>
    </row>
    <row r="11" spans="1:8" ht="15.75" customHeight="1">
      <c r="A11" s="572" t="s">
        <v>549</v>
      </c>
      <c r="B11" s="528">
        <v>4318</v>
      </c>
      <c r="C11" s="529" t="s">
        <v>547</v>
      </c>
      <c r="D11" s="528"/>
      <c r="E11" s="528">
        <v>4318</v>
      </c>
      <c r="F11" s="530">
        <v>3342</v>
      </c>
      <c r="G11" s="531">
        <f t="shared" si="0"/>
        <v>3342</v>
      </c>
      <c r="H11" s="1125"/>
    </row>
    <row r="12" spans="1:8" ht="15.75" customHeight="1">
      <c r="A12" s="573" t="s">
        <v>550</v>
      </c>
      <c r="B12" s="528"/>
      <c r="C12" s="529"/>
      <c r="D12" s="528"/>
      <c r="E12" s="528">
        <v>127</v>
      </c>
      <c r="F12" s="545">
        <v>127</v>
      </c>
      <c r="G12" s="1037">
        <f t="shared" si="0"/>
        <v>127</v>
      </c>
      <c r="H12" s="1125"/>
    </row>
    <row r="13" spans="1:8" ht="15.75" customHeight="1">
      <c r="A13" s="573" t="s">
        <v>612</v>
      </c>
      <c r="B13" s="528"/>
      <c r="C13" s="529"/>
      <c r="D13" s="528"/>
      <c r="E13" s="528">
        <v>273</v>
      </c>
      <c r="F13" s="545">
        <v>273</v>
      </c>
      <c r="G13" s="1037">
        <f t="shared" si="0"/>
        <v>273</v>
      </c>
      <c r="H13" s="1125"/>
    </row>
    <row r="14" spans="1:8" ht="15.75" customHeight="1">
      <c r="A14" s="571" t="s">
        <v>554</v>
      </c>
      <c r="B14" s="528"/>
      <c r="C14" s="529"/>
      <c r="D14" s="528"/>
      <c r="E14" s="528">
        <v>4000</v>
      </c>
      <c r="F14" s="530">
        <v>4000</v>
      </c>
      <c r="G14" s="531">
        <f t="shared" si="0"/>
        <v>4000</v>
      </c>
      <c r="H14" s="1125"/>
    </row>
    <row r="15" spans="1:8" ht="15.75" customHeight="1">
      <c r="A15" s="571" t="s">
        <v>555</v>
      </c>
      <c r="B15" s="528"/>
      <c r="C15" s="529"/>
      <c r="D15" s="528"/>
      <c r="E15" s="528">
        <v>479</v>
      </c>
      <c r="F15" s="530">
        <v>495</v>
      </c>
      <c r="G15" s="531">
        <f t="shared" si="0"/>
        <v>495</v>
      </c>
      <c r="H15" s="1125"/>
    </row>
    <row r="16" spans="1:8" ht="15.75" customHeight="1">
      <c r="A16" s="594" t="s">
        <v>552</v>
      </c>
      <c r="B16" s="595"/>
      <c r="C16" s="596"/>
      <c r="D16" s="595"/>
      <c r="E16" s="595">
        <v>305</v>
      </c>
      <c r="F16" s="597">
        <v>305</v>
      </c>
      <c r="G16" s="598">
        <f t="shared" si="0"/>
        <v>305</v>
      </c>
      <c r="H16" s="1125"/>
    </row>
    <row r="17" spans="1:8" ht="15.75" customHeight="1">
      <c r="A17" s="571" t="s">
        <v>603</v>
      </c>
      <c r="B17" s="528"/>
      <c r="C17" s="529"/>
      <c r="D17" s="528"/>
      <c r="E17" s="528">
        <v>900</v>
      </c>
      <c r="F17" s="530">
        <v>900</v>
      </c>
      <c r="G17" s="531">
        <f t="shared" si="0"/>
        <v>900</v>
      </c>
      <c r="H17" s="1125"/>
    </row>
    <row r="18" spans="1:8" ht="15.75" customHeight="1">
      <c r="A18" s="571" t="s">
        <v>553</v>
      </c>
      <c r="B18" s="528"/>
      <c r="C18" s="529"/>
      <c r="D18" s="528"/>
      <c r="E18" s="528">
        <v>1518</v>
      </c>
      <c r="F18" s="530">
        <v>1512</v>
      </c>
      <c r="G18" s="531">
        <f t="shared" si="0"/>
        <v>1512</v>
      </c>
      <c r="H18" s="1125"/>
    </row>
    <row r="19" spans="1:8" ht="15.75" customHeight="1">
      <c r="A19" s="571" t="s">
        <v>556</v>
      </c>
      <c r="B19" s="528"/>
      <c r="C19" s="529"/>
      <c r="D19" s="528"/>
      <c r="E19" s="528">
        <v>2657</v>
      </c>
      <c r="F19" s="530">
        <v>2925</v>
      </c>
      <c r="G19" s="531">
        <f t="shared" si="0"/>
        <v>2925</v>
      </c>
      <c r="H19" s="1125"/>
    </row>
    <row r="20" spans="1:8" ht="15.75" customHeight="1">
      <c r="A20" s="571" t="s">
        <v>608</v>
      </c>
      <c r="B20" s="528"/>
      <c r="C20" s="529"/>
      <c r="D20" s="528"/>
      <c r="E20" s="528">
        <v>7111</v>
      </c>
      <c r="F20" s="530">
        <v>7290</v>
      </c>
      <c r="G20" s="531">
        <f t="shared" si="0"/>
        <v>7290</v>
      </c>
      <c r="H20" s="1125"/>
    </row>
    <row r="21" spans="1:8" ht="15.75" customHeight="1">
      <c r="A21" s="571" t="s">
        <v>610</v>
      </c>
      <c r="B21" s="528"/>
      <c r="C21" s="529"/>
      <c r="D21" s="528"/>
      <c r="E21" s="528">
        <v>762</v>
      </c>
      <c r="F21" s="530">
        <v>762</v>
      </c>
      <c r="G21" s="531">
        <f t="shared" si="0"/>
        <v>762</v>
      </c>
      <c r="H21" s="1125"/>
    </row>
    <row r="22" spans="1:8" ht="15.75" customHeight="1">
      <c r="A22" s="571" t="s">
        <v>609</v>
      </c>
      <c r="B22" s="528"/>
      <c r="C22" s="529"/>
      <c r="D22" s="528"/>
      <c r="E22" s="528">
        <v>1000</v>
      </c>
      <c r="F22" s="530">
        <v>1000</v>
      </c>
      <c r="G22" s="531">
        <f t="shared" si="0"/>
        <v>1000</v>
      </c>
      <c r="H22" s="1125"/>
    </row>
    <row r="23" spans="1:8" ht="15.75" customHeight="1">
      <c r="A23" s="574" t="s">
        <v>611</v>
      </c>
      <c r="B23" s="533"/>
      <c r="C23" s="534"/>
      <c r="D23" s="533"/>
      <c r="E23" s="533">
        <v>102</v>
      </c>
      <c r="F23" s="535">
        <v>102</v>
      </c>
      <c r="G23" s="531">
        <f t="shared" si="0"/>
        <v>102</v>
      </c>
      <c r="H23" s="1125"/>
    </row>
    <row r="24" spans="1:8" ht="15.75" customHeight="1">
      <c r="A24" s="574" t="s">
        <v>607</v>
      </c>
      <c r="B24" s="533"/>
      <c r="C24" s="534"/>
      <c r="D24" s="533"/>
      <c r="E24" s="533">
        <v>52</v>
      </c>
      <c r="F24" s="535">
        <v>52</v>
      </c>
      <c r="G24" s="531">
        <f t="shared" si="0"/>
        <v>52</v>
      </c>
      <c r="H24" s="1125"/>
    </row>
    <row r="25" spans="1:8" ht="15.75" customHeight="1">
      <c r="A25" s="574" t="s">
        <v>604</v>
      </c>
      <c r="B25" s="533"/>
      <c r="C25" s="534"/>
      <c r="D25" s="533"/>
      <c r="E25" s="533">
        <v>291</v>
      </c>
      <c r="F25" s="535">
        <v>291</v>
      </c>
      <c r="G25" s="531">
        <f t="shared" si="0"/>
        <v>291</v>
      </c>
      <c r="H25" s="1125"/>
    </row>
    <row r="26" spans="1:8" ht="15.75" customHeight="1">
      <c r="A26" s="574" t="s">
        <v>605</v>
      </c>
      <c r="B26" s="533"/>
      <c r="C26" s="534"/>
      <c r="D26" s="533"/>
      <c r="E26" s="533">
        <v>70</v>
      </c>
      <c r="F26" s="535">
        <v>70</v>
      </c>
      <c r="G26" s="531">
        <f t="shared" si="0"/>
        <v>70</v>
      </c>
      <c r="H26" s="1125"/>
    </row>
    <row r="27" spans="1:8" ht="15.75" customHeight="1" thickBot="1">
      <c r="A27" s="574" t="s">
        <v>606</v>
      </c>
      <c r="B27" s="533"/>
      <c r="C27" s="534"/>
      <c r="D27" s="533"/>
      <c r="E27" s="533"/>
      <c r="F27" s="535">
        <v>389</v>
      </c>
      <c r="G27" s="531">
        <f t="shared" si="0"/>
        <v>389</v>
      </c>
      <c r="H27" s="1125"/>
    </row>
    <row r="28" spans="1:8" s="540" customFormat="1" ht="18" customHeight="1" thickBot="1">
      <c r="A28" s="536" t="s">
        <v>52</v>
      </c>
      <c r="B28" s="537">
        <f>SUM(B5:B27)</f>
        <v>33059</v>
      </c>
      <c r="C28" s="538"/>
      <c r="D28" s="537">
        <f>SUM(D5:D27)</f>
        <v>2537</v>
      </c>
      <c r="E28" s="537">
        <f>SUM(E5:E27)</f>
        <v>27519</v>
      </c>
      <c r="F28" s="537">
        <f>SUM(F5:F27)</f>
        <v>27336</v>
      </c>
      <c r="G28" s="539">
        <f>SUM(G5:G27)</f>
        <v>29873</v>
      </c>
      <c r="H28" s="1125"/>
    </row>
    <row r="29" spans="6:8" ht="15.75">
      <c r="F29" s="540"/>
      <c r="G29" s="540"/>
      <c r="H29" s="542"/>
    </row>
    <row r="30" ht="15.75">
      <c r="H30" s="542"/>
    </row>
    <row r="31" ht="15.75">
      <c r="H31" s="542"/>
    </row>
    <row r="32" ht="15.75">
      <c r="H32" s="542"/>
    </row>
    <row r="33" ht="15.75">
      <c r="H33" s="542"/>
    </row>
    <row r="34" ht="15.75">
      <c r="H34" s="542"/>
    </row>
    <row r="35" ht="15.75">
      <c r="H35" s="542"/>
    </row>
    <row r="36" ht="15.75">
      <c r="H36" s="542"/>
    </row>
    <row r="37" ht="15.75">
      <c r="H37" s="542"/>
    </row>
  </sheetData>
  <sheetProtection/>
  <mergeCells count="3">
    <mergeCell ref="F2:G2"/>
    <mergeCell ref="A1:G1"/>
    <mergeCell ref="H1:H28"/>
  </mergeCells>
  <printOptions horizontalCentered="1"/>
  <pageMargins left="0.7874015748031497" right="0.7874015748031497" top="1" bottom="0.984251968503937" header="0.7874015748031497" footer="0.7874015748031497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zoomScaleSheetLayoutView="130" workbookViewId="0" topLeftCell="A1">
      <selection activeCell="F5" sqref="F5"/>
    </sheetView>
  </sheetViews>
  <sheetFormatPr defaultColWidth="9.00390625" defaultRowHeight="12.75"/>
  <cols>
    <col min="1" max="1" width="48.125" style="541" customWidth="1"/>
    <col min="2" max="7" width="15.875" style="517" customWidth="1"/>
    <col min="8" max="8" width="4.125" style="517" customWidth="1"/>
    <col min="9" max="9" width="13.875" style="517" customWidth="1"/>
    <col min="10" max="16384" width="9.375" style="517" customWidth="1"/>
  </cols>
  <sheetData>
    <row r="1" spans="1:8" ht="24.75" customHeight="1">
      <c r="A1" s="1124" t="s">
        <v>1</v>
      </c>
      <c r="B1" s="1124"/>
      <c r="C1" s="1124"/>
      <c r="D1" s="1124"/>
      <c r="E1" s="1124"/>
      <c r="F1" s="1124"/>
      <c r="G1" s="1124"/>
      <c r="H1" s="1126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518"/>
      <c r="B2" s="519"/>
      <c r="C2" s="519"/>
      <c r="D2" s="519"/>
      <c r="E2" s="519"/>
      <c r="F2" s="1123" t="s">
        <v>49</v>
      </c>
      <c r="G2" s="1123"/>
      <c r="H2" s="1126"/>
    </row>
    <row r="3" spans="1:8" s="513" customFormat="1" ht="48.75" customHeight="1" thickBot="1">
      <c r="A3" s="520" t="s">
        <v>56</v>
      </c>
      <c r="B3" s="521" t="s">
        <v>54</v>
      </c>
      <c r="C3" s="514" t="s">
        <v>55</v>
      </c>
      <c r="D3" s="521" t="str">
        <f>+'3.sz.mell.-BERUH.'!D3</f>
        <v>Felhasználás 2013. XII.31-ig</v>
      </c>
      <c r="E3" s="521" t="str">
        <f>+'3.sz.mell.-BERUH.'!E3</f>
        <v>2014. évi módosított előirányzat</v>
      </c>
      <c r="F3" s="522" t="str">
        <f>+'3.sz.mell.-BERUH.'!F3</f>
        <v>2014. évi teljesítés</v>
      </c>
      <c r="G3" s="515" t="str">
        <f>+'3.sz.mell.-BERUH.'!G3</f>
        <v>Összes teljesítés 2014. dec. 31-ig</v>
      </c>
      <c r="H3" s="1126"/>
    </row>
    <row r="4" spans="1:8" s="519" customFormat="1" ht="15" customHeight="1" thickBot="1">
      <c r="A4" s="523" t="s">
        <v>360</v>
      </c>
      <c r="B4" s="524" t="s">
        <v>361</v>
      </c>
      <c r="C4" s="524" t="s">
        <v>362</v>
      </c>
      <c r="D4" s="524" t="s">
        <v>363</v>
      </c>
      <c r="E4" s="524" t="s">
        <v>364</v>
      </c>
      <c r="F4" s="525" t="s">
        <v>441</v>
      </c>
      <c r="G4" s="526" t="s">
        <v>488</v>
      </c>
      <c r="H4" s="1126"/>
    </row>
    <row r="5" spans="1:8" ht="15.75" customHeight="1">
      <c r="A5" s="527" t="s">
        <v>561</v>
      </c>
      <c r="B5" s="528">
        <v>6977</v>
      </c>
      <c r="C5" s="543" t="s">
        <v>547</v>
      </c>
      <c r="D5" s="528">
        <v>5072</v>
      </c>
      <c r="E5" s="528">
        <v>1905</v>
      </c>
      <c r="F5" s="530">
        <v>2995</v>
      </c>
      <c r="G5" s="531">
        <f aca="true" t="shared" si="0" ref="G5:G22">+D5+F5</f>
        <v>8067</v>
      </c>
      <c r="H5" s="1126"/>
    </row>
    <row r="6" spans="1:8" ht="15.75" customHeight="1">
      <c r="A6" s="527" t="s">
        <v>562</v>
      </c>
      <c r="B6" s="528">
        <v>1120</v>
      </c>
      <c r="C6" s="543" t="s">
        <v>547</v>
      </c>
      <c r="D6" s="528"/>
      <c r="E6" s="528">
        <v>434</v>
      </c>
      <c r="F6" s="530">
        <v>434</v>
      </c>
      <c r="G6" s="531">
        <f t="shared" si="0"/>
        <v>434</v>
      </c>
      <c r="H6" s="1126"/>
    </row>
    <row r="7" spans="1:8" ht="15.75" customHeight="1">
      <c r="A7" s="527" t="s">
        <v>563</v>
      </c>
      <c r="B7" s="528">
        <v>2540</v>
      </c>
      <c r="C7" s="543" t="s">
        <v>547</v>
      </c>
      <c r="D7" s="528"/>
      <c r="E7" s="528">
        <v>2540</v>
      </c>
      <c r="F7" s="530">
        <v>3109</v>
      </c>
      <c r="G7" s="531">
        <f t="shared" si="0"/>
        <v>3109</v>
      </c>
      <c r="H7" s="1126"/>
    </row>
    <row r="8" spans="1:8" ht="15.75" customHeight="1">
      <c r="A8" s="527" t="s">
        <v>613</v>
      </c>
      <c r="B8" s="528"/>
      <c r="C8" s="543" t="s">
        <v>547</v>
      </c>
      <c r="D8" s="528"/>
      <c r="E8" s="528">
        <v>3816</v>
      </c>
      <c r="F8" s="530"/>
      <c r="G8" s="531">
        <f t="shared" si="0"/>
        <v>0</v>
      </c>
      <c r="H8" s="1126"/>
    </row>
    <row r="9" spans="1:8" ht="15.75" customHeight="1">
      <c r="A9" s="516" t="s">
        <v>569</v>
      </c>
      <c r="B9" s="528"/>
      <c r="C9" s="543" t="s">
        <v>547</v>
      </c>
      <c r="D9" s="528"/>
      <c r="E9" s="528">
        <v>610</v>
      </c>
      <c r="F9" s="530">
        <v>610</v>
      </c>
      <c r="G9" s="531">
        <f t="shared" si="0"/>
        <v>610</v>
      </c>
      <c r="H9" s="1126"/>
    </row>
    <row r="10" spans="1:8" ht="15.75" customHeight="1">
      <c r="A10" s="527" t="s">
        <v>565</v>
      </c>
      <c r="B10" s="528"/>
      <c r="C10" s="543" t="s">
        <v>547</v>
      </c>
      <c r="D10" s="528"/>
      <c r="E10" s="528">
        <v>269</v>
      </c>
      <c r="F10" s="530"/>
      <c r="G10" s="531">
        <f t="shared" si="0"/>
        <v>0</v>
      </c>
      <c r="H10" s="1126"/>
    </row>
    <row r="11" spans="1:8" ht="15.75" customHeight="1">
      <c r="A11" s="527" t="s">
        <v>566</v>
      </c>
      <c r="B11" s="528"/>
      <c r="C11" s="543" t="s">
        <v>547</v>
      </c>
      <c r="D11" s="528"/>
      <c r="E11" s="528">
        <v>6185</v>
      </c>
      <c r="F11" s="530">
        <v>9327</v>
      </c>
      <c r="G11" s="531">
        <f t="shared" si="0"/>
        <v>9327</v>
      </c>
      <c r="H11" s="1126"/>
    </row>
    <row r="12" spans="1:8" ht="15.75" customHeight="1">
      <c r="A12" s="527" t="s">
        <v>567</v>
      </c>
      <c r="B12" s="528"/>
      <c r="C12" s="543" t="s">
        <v>547</v>
      </c>
      <c r="D12" s="528"/>
      <c r="E12" s="528">
        <v>4315</v>
      </c>
      <c r="F12" s="530">
        <v>3173</v>
      </c>
      <c r="G12" s="531">
        <f t="shared" si="0"/>
        <v>3173</v>
      </c>
      <c r="H12" s="1126"/>
    </row>
    <row r="13" spans="1:8" ht="15.75" customHeight="1">
      <c r="A13" s="527" t="s">
        <v>568</v>
      </c>
      <c r="B13" s="528"/>
      <c r="C13" s="543" t="s">
        <v>547</v>
      </c>
      <c r="D13" s="528"/>
      <c r="E13" s="528">
        <v>1872</v>
      </c>
      <c r="F13" s="530">
        <v>2292</v>
      </c>
      <c r="G13" s="531">
        <f t="shared" si="0"/>
        <v>2292</v>
      </c>
      <c r="H13" s="1126"/>
    </row>
    <row r="14" spans="1:8" ht="15.75" customHeight="1">
      <c r="A14" s="527" t="s">
        <v>551</v>
      </c>
      <c r="B14" s="528"/>
      <c r="C14" s="543" t="s">
        <v>547</v>
      </c>
      <c r="D14" s="528"/>
      <c r="E14" s="528">
        <v>9500</v>
      </c>
      <c r="F14" s="530">
        <v>9506</v>
      </c>
      <c r="G14" s="531">
        <f t="shared" si="0"/>
        <v>9506</v>
      </c>
      <c r="H14" s="1126"/>
    </row>
    <row r="15" spans="1:8" ht="15.75" customHeight="1">
      <c r="A15" s="527"/>
      <c r="B15" s="528"/>
      <c r="C15" s="543"/>
      <c r="D15" s="528"/>
      <c r="E15" s="528"/>
      <c r="F15" s="530"/>
      <c r="G15" s="531"/>
      <c r="H15" s="1126"/>
    </row>
    <row r="16" spans="1:8" ht="15.75" customHeight="1">
      <c r="A16" s="527"/>
      <c r="B16" s="528"/>
      <c r="C16" s="543"/>
      <c r="D16" s="528"/>
      <c r="E16" s="528"/>
      <c r="F16" s="530"/>
      <c r="G16" s="531"/>
      <c r="H16" s="1126"/>
    </row>
    <row r="17" spans="1:8" ht="15.75" customHeight="1">
      <c r="A17" s="527"/>
      <c r="B17" s="528"/>
      <c r="C17" s="543"/>
      <c r="D17" s="528"/>
      <c r="E17" s="528">
        <v>0</v>
      </c>
      <c r="F17" s="530"/>
      <c r="G17" s="531">
        <f t="shared" si="0"/>
        <v>0</v>
      </c>
      <c r="H17" s="1126"/>
    </row>
    <row r="18" spans="1:8" ht="15.75" customHeight="1">
      <c r="A18" s="527"/>
      <c r="B18" s="528"/>
      <c r="C18" s="543"/>
      <c r="D18" s="528"/>
      <c r="E18" s="528">
        <v>0</v>
      </c>
      <c r="F18" s="530"/>
      <c r="G18" s="531">
        <f t="shared" si="0"/>
        <v>0</v>
      </c>
      <c r="H18" s="1126"/>
    </row>
    <row r="19" spans="1:8" ht="15.75" customHeight="1">
      <c r="A19" s="527"/>
      <c r="B19" s="528"/>
      <c r="C19" s="543"/>
      <c r="D19" s="528"/>
      <c r="E19" s="528"/>
      <c r="F19" s="530"/>
      <c r="G19" s="531">
        <f t="shared" si="0"/>
        <v>0</v>
      </c>
      <c r="H19" s="1126"/>
    </row>
    <row r="20" spans="1:8" ht="15.75" customHeight="1">
      <c r="A20" s="527"/>
      <c r="B20" s="528"/>
      <c r="C20" s="543"/>
      <c r="D20" s="528"/>
      <c r="E20" s="528"/>
      <c r="F20" s="530"/>
      <c r="G20" s="531">
        <f t="shared" si="0"/>
        <v>0</v>
      </c>
      <c r="H20" s="1126"/>
    </row>
    <row r="21" spans="1:8" ht="15.75" customHeight="1">
      <c r="A21" s="527"/>
      <c r="B21" s="528"/>
      <c r="C21" s="543"/>
      <c r="D21" s="528"/>
      <c r="E21" s="528"/>
      <c r="F21" s="530"/>
      <c r="G21" s="531">
        <f t="shared" si="0"/>
        <v>0</v>
      </c>
      <c r="H21" s="1126"/>
    </row>
    <row r="22" spans="1:8" ht="15.75" customHeight="1" thickBot="1">
      <c r="A22" s="532"/>
      <c r="B22" s="533"/>
      <c r="C22" s="544"/>
      <c r="D22" s="533"/>
      <c r="E22" s="533"/>
      <c r="F22" s="535"/>
      <c r="G22" s="531">
        <f t="shared" si="0"/>
        <v>0</v>
      </c>
      <c r="H22" s="1126"/>
    </row>
    <row r="23" spans="1:8" s="540" customFormat="1" ht="18" customHeight="1" thickBot="1">
      <c r="A23" s="536" t="s">
        <v>52</v>
      </c>
      <c r="B23" s="537">
        <f>SUM(B5:B22)</f>
        <v>10637</v>
      </c>
      <c r="C23" s="538"/>
      <c r="D23" s="537">
        <f>SUM(D5:D22)</f>
        <v>5072</v>
      </c>
      <c r="E23" s="537">
        <f>SUM(E5:E22)</f>
        <v>31446</v>
      </c>
      <c r="F23" s="537">
        <f>SUM(F5:F22)</f>
        <v>31446</v>
      </c>
      <c r="G23" s="539">
        <f>SUM(G5:G22)</f>
        <v>36518</v>
      </c>
      <c r="H23" s="1126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H96"/>
  <sheetViews>
    <sheetView zoomScale="120" zoomScaleNormal="120" zoomScaleSheetLayoutView="100" workbookViewId="0" topLeftCell="A64">
      <selection activeCell="B80" sqref="B80:G81"/>
    </sheetView>
  </sheetViews>
  <sheetFormatPr defaultColWidth="9.00390625" defaultRowHeight="12.75"/>
  <cols>
    <col min="2" max="2" width="33.50390625" style="0" customWidth="1"/>
    <col min="7" max="7" width="9.375" style="0" customWidth="1"/>
  </cols>
  <sheetData>
    <row r="1" spans="2:8" ht="12.75">
      <c r="B1" s="1150" t="s">
        <v>629</v>
      </c>
      <c r="C1" s="1151"/>
      <c r="D1" s="1151"/>
      <c r="E1" s="1151"/>
      <c r="F1" s="1151"/>
      <c r="G1" s="1151"/>
      <c r="H1" s="489"/>
    </row>
    <row r="2" spans="2:8" ht="12.75">
      <c r="B2" s="1152"/>
      <c r="C2" s="1152"/>
      <c r="D2" s="1152"/>
      <c r="E2" s="1152"/>
      <c r="F2" s="1152"/>
      <c r="G2" s="1152"/>
      <c r="H2" s="489"/>
    </row>
    <row r="3" spans="2:8" ht="12.75">
      <c r="B3" s="1153" t="s">
        <v>576</v>
      </c>
      <c r="C3" s="1154"/>
      <c r="D3" s="1154"/>
      <c r="E3" s="1154"/>
      <c r="F3" s="1154"/>
      <c r="G3" s="1154"/>
      <c r="H3" s="489"/>
    </row>
    <row r="4" spans="2:8" ht="26.25" customHeight="1">
      <c r="B4" s="1152" t="s">
        <v>577</v>
      </c>
      <c r="C4" s="1152"/>
      <c r="D4" s="1152"/>
      <c r="E4" s="1152"/>
      <c r="F4" s="1152"/>
      <c r="G4" s="1152"/>
      <c r="H4" s="489"/>
    </row>
    <row r="5" spans="2:8" ht="12.75">
      <c r="B5" s="490"/>
      <c r="C5" s="491"/>
      <c r="D5" s="491"/>
      <c r="E5" s="492"/>
      <c r="F5" s="492"/>
      <c r="G5" s="492"/>
      <c r="H5" s="489"/>
    </row>
    <row r="6" spans="2:8" ht="13.5" thickBot="1">
      <c r="B6" s="490"/>
      <c r="C6" s="491"/>
      <c r="D6" s="491"/>
      <c r="E6" s="492"/>
      <c r="F6" s="492"/>
      <c r="G6" s="492"/>
      <c r="H6" s="489"/>
    </row>
    <row r="7" spans="2:8" ht="12.75">
      <c r="B7" s="1155" t="s">
        <v>631</v>
      </c>
      <c r="C7" s="1156"/>
      <c r="D7" s="1156"/>
      <c r="E7" s="1156"/>
      <c r="F7" s="1156"/>
      <c r="G7" s="1157"/>
      <c r="H7" s="489"/>
    </row>
    <row r="8" spans="2:8" ht="13.5" thickBot="1">
      <c r="B8" s="1158"/>
      <c r="C8" s="1159"/>
      <c r="D8" s="1159"/>
      <c r="E8" s="1159"/>
      <c r="F8" s="1159"/>
      <c r="G8" s="1160"/>
      <c r="H8" s="489"/>
    </row>
    <row r="9" spans="2:8" ht="76.5">
      <c r="B9" s="604" t="s">
        <v>578</v>
      </c>
      <c r="C9" s="494" t="s">
        <v>579</v>
      </c>
      <c r="D9" s="494" t="s">
        <v>580</v>
      </c>
      <c r="E9" s="494" t="s">
        <v>581</v>
      </c>
      <c r="F9" s="599" t="s">
        <v>630</v>
      </c>
      <c r="G9" s="495" t="s">
        <v>582</v>
      </c>
      <c r="H9" s="489"/>
    </row>
    <row r="10" spans="2:8" ht="12.75">
      <c r="B10" s="496" t="s">
        <v>583</v>
      </c>
      <c r="C10" s="497">
        <v>8759</v>
      </c>
      <c r="D10" s="497">
        <v>5102</v>
      </c>
      <c r="E10" s="497">
        <v>3657</v>
      </c>
      <c r="F10" s="600">
        <v>3357</v>
      </c>
      <c r="G10" s="504"/>
      <c r="H10" s="492"/>
    </row>
    <row r="11" spans="2:8" ht="12.75">
      <c r="B11" s="496" t="s">
        <v>584</v>
      </c>
      <c r="C11" s="497"/>
      <c r="D11" s="497"/>
      <c r="E11" s="497">
        <f>C11-D11</f>
        <v>0</v>
      </c>
      <c r="F11" s="600"/>
      <c r="G11" s="504"/>
      <c r="H11" s="492"/>
    </row>
    <row r="12" spans="2:8" ht="12.75">
      <c r="B12" s="496" t="s">
        <v>585</v>
      </c>
      <c r="C12" s="497"/>
      <c r="D12" s="497"/>
      <c r="E12" s="497">
        <f>C12-D12</f>
        <v>0</v>
      </c>
      <c r="F12" s="600"/>
      <c r="G12" s="504"/>
      <c r="H12" s="492"/>
    </row>
    <row r="13" spans="2:8" ht="12.75">
      <c r="B13" s="496" t="s">
        <v>586</v>
      </c>
      <c r="C13" s="497"/>
      <c r="D13" s="497"/>
      <c r="E13" s="497">
        <f>C13-D13</f>
        <v>0</v>
      </c>
      <c r="F13" s="600"/>
      <c r="G13" s="504"/>
      <c r="H13" s="492"/>
    </row>
    <row r="14" spans="2:8" ht="12.75">
      <c r="B14" s="496" t="s">
        <v>587</v>
      </c>
      <c r="C14" s="497"/>
      <c r="D14" s="497">
        <v>-1572</v>
      </c>
      <c r="E14" s="497">
        <v>1572</v>
      </c>
      <c r="F14" s="600">
        <v>1910</v>
      </c>
      <c r="G14" s="504"/>
      <c r="H14" s="492"/>
    </row>
    <row r="15" spans="2:8" ht="12.75">
      <c r="B15" s="496" t="s">
        <v>588</v>
      </c>
      <c r="C15" s="497"/>
      <c r="D15" s="497"/>
      <c r="E15" s="497">
        <f>C15-D15</f>
        <v>0</v>
      </c>
      <c r="F15" s="600"/>
      <c r="G15" s="504"/>
      <c r="H15" s="492"/>
    </row>
    <row r="16" spans="2:8" ht="13.5" thickBot="1">
      <c r="B16" s="498" t="s">
        <v>589</v>
      </c>
      <c r="C16" s="499"/>
      <c r="D16" s="499"/>
      <c r="E16" s="499">
        <f>C16-D16</f>
        <v>0</v>
      </c>
      <c r="F16" s="601"/>
      <c r="G16" s="505"/>
      <c r="H16" s="492"/>
    </row>
    <row r="17" spans="2:8" ht="13.5" thickBot="1">
      <c r="B17" s="500" t="s">
        <v>590</v>
      </c>
      <c r="C17" s="501">
        <f>C14+C10</f>
        <v>8759</v>
      </c>
      <c r="D17" s="501">
        <f>SUM(D10:D14)</f>
        <v>3530</v>
      </c>
      <c r="E17" s="501">
        <f>SUM(E10:E16)</f>
        <v>5229</v>
      </c>
      <c r="F17" s="501">
        <f>SUM(F10:F16)</f>
        <v>5267</v>
      </c>
      <c r="G17" s="501">
        <f>SUM(G10:G16)</f>
        <v>0</v>
      </c>
      <c r="H17" s="492"/>
    </row>
    <row r="18" spans="2:8" ht="12.75">
      <c r="B18" s="502" t="s">
        <v>591</v>
      </c>
      <c r="C18" s="503">
        <v>3748</v>
      </c>
      <c r="D18" s="503">
        <v>1053</v>
      </c>
      <c r="E18" s="503">
        <v>2695</v>
      </c>
      <c r="F18" s="602">
        <v>2364</v>
      </c>
      <c r="G18" s="508"/>
      <c r="H18" s="492"/>
    </row>
    <row r="19" spans="2:8" ht="12.75">
      <c r="B19" s="496" t="s">
        <v>592</v>
      </c>
      <c r="C19" s="497">
        <v>3068</v>
      </c>
      <c r="D19" s="497">
        <v>2477</v>
      </c>
      <c r="E19" s="497">
        <v>591</v>
      </c>
      <c r="F19" s="600">
        <v>1460</v>
      </c>
      <c r="G19" s="504"/>
      <c r="H19" s="492"/>
    </row>
    <row r="20" spans="2:8" ht="12.75">
      <c r="B20" s="496" t="s">
        <v>90</v>
      </c>
      <c r="C20" s="497">
        <v>1943</v>
      </c>
      <c r="D20" s="497">
        <v>0</v>
      </c>
      <c r="E20" s="497">
        <v>1943</v>
      </c>
      <c r="F20" s="600">
        <v>1443</v>
      </c>
      <c r="G20" s="504"/>
      <c r="H20" s="492"/>
    </row>
    <row r="21" spans="2:8" ht="13.5" thickBot="1">
      <c r="B21" s="498" t="s">
        <v>593</v>
      </c>
      <c r="C21" s="499">
        <v>0</v>
      </c>
      <c r="D21" s="499"/>
      <c r="E21" s="499">
        <f>C21-D21</f>
        <v>0</v>
      </c>
      <c r="F21" s="601"/>
      <c r="G21" s="505"/>
      <c r="H21" s="492"/>
    </row>
    <row r="22" spans="2:8" ht="13.5" thickBot="1">
      <c r="B22" s="500" t="s">
        <v>594</v>
      </c>
      <c r="C22" s="501">
        <f>SUM(C18:C21)</f>
        <v>8759</v>
      </c>
      <c r="D22" s="501">
        <f>SUM(D18:D21)</f>
        <v>3530</v>
      </c>
      <c r="E22" s="501">
        <f>SUM(E18:E21)</f>
        <v>5229</v>
      </c>
      <c r="F22" s="501">
        <f>SUM(F18:F21)</f>
        <v>5267</v>
      </c>
      <c r="G22" s="501"/>
      <c r="H22" s="492"/>
    </row>
    <row r="23" spans="2:8" ht="12.75">
      <c r="B23" s="490"/>
      <c r="C23" s="491"/>
      <c r="D23" s="491"/>
      <c r="E23" s="492"/>
      <c r="F23" s="492"/>
      <c r="G23" s="492"/>
      <c r="H23" s="489"/>
    </row>
    <row r="24" spans="2:8" ht="13.5" thickBot="1">
      <c r="B24" s="490"/>
      <c r="C24" s="491"/>
      <c r="D24" s="491"/>
      <c r="E24" s="492"/>
      <c r="F24" s="492"/>
      <c r="G24" s="492"/>
      <c r="H24" s="489"/>
    </row>
    <row r="25" spans="2:8" ht="12.75">
      <c r="B25" s="1127" t="s">
        <v>632</v>
      </c>
      <c r="C25" s="1128"/>
      <c r="D25" s="1128"/>
      <c r="E25" s="1128"/>
      <c r="F25" s="1128"/>
      <c r="G25" s="1129"/>
      <c r="H25" s="489"/>
    </row>
    <row r="26" spans="2:8" ht="13.5" thickBot="1">
      <c r="B26" s="1130"/>
      <c r="C26" s="1131"/>
      <c r="D26" s="1131"/>
      <c r="E26" s="1131"/>
      <c r="F26" s="1131"/>
      <c r="G26" s="1132"/>
      <c r="H26" s="489"/>
    </row>
    <row r="27" spans="2:8" ht="76.5">
      <c r="B27" s="493" t="s">
        <v>578</v>
      </c>
      <c r="C27" s="494" t="s">
        <v>579</v>
      </c>
      <c r="D27" s="494" t="s">
        <v>580</v>
      </c>
      <c r="E27" s="494" t="s">
        <v>581</v>
      </c>
      <c r="F27" s="599" t="s">
        <v>630</v>
      </c>
      <c r="G27" s="495" t="s">
        <v>582</v>
      </c>
      <c r="H27" s="489"/>
    </row>
    <row r="28" spans="2:8" ht="12.75">
      <c r="B28" s="496" t="s">
        <v>583</v>
      </c>
      <c r="C28" s="497">
        <v>11497</v>
      </c>
      <c r="D28" s="497">
        <v>0</v>
      </c>
      <c r="E28" s="497">
        <v>11497</v>
      </c>
      <c r="F28" s="600"/>
      <c r="G28" s="504"/>
      <c r="H28" s="489"/>
    </row>
    <row r="29" spans="2:8" ht="12.75">
      <c r="B29" s="496" t="s">
        <v>584</v>
      </c>
      <c r="C29" s="497"/>
      <c r="D29" s="497"/>
      <c r="E29" s="497">
        <f>C29-D29</f>
        <v>0</v>
      </c>
      <c r="F29" s="600"/>
      <c r="G29" s="504"/>
      <c r="H29" s="489"/>
    </row>
    <row r="30" spans="2:8" ht="12.75">
      <c r="B30" s="496" t="s">
        <v>585</v>
      </c>
      <c r="C30" s="497"/>
      <c r="D30" s="497"/>
      <c r="E30" s="497">
        <f>C30-D30</f>
        <v>0</v>
      </c>
      <c r="F30" s="600"/>
      <c r="G30" s="504"/>
      <c r="H30" s="489"/>
    </row>
    <row r="31" spans="2:8" ht="12.75">
      <c r="B31" s="496" t="s">
        <v>586</v>
      </c>
      <c r="C31" s="497"/>
      <c r="D31" s="497"/>
      <c r="E31" s="497">
        <f>C31-D31</f>
        <v>0</v>
      </c>
      <c r="F31" s="600"/>
      <c r="G31" s="504"/>
      <c r="H31" s="489"/>
    </row>
    <row r="32" spans="2:8" ht="12.75">
      <c r="B32" s="496" t="s">
        <v>595</v>
      </c>
      <c r="C32" s="497">
        <v>2029</v>
      </c>
      <c r="D32" s="497">
        <v>0</v>
      </c>
      <c r="E32" s="497">
        <v>2029</v>
      </c>
      <c r="F32" s="600">
        <v>559</v>
      </c>
      <c r="G32" s="504"/>
      <c r="H32" s="489"/>
    </row>
    <row r="33" spans="2:8" ht="12.75">
      <c r="B33" s="496" t="s">
        <v>588</v>
      </c>
      <c r="C33" s="497"/>
      <c r="D33" s="497"/>
      <c r="E33" s="497">
        <f>C33-D33</f>
        <v>0</v>
      </c>
      <c r="F33" s="600"/>
      <c r="G33" s="504"/>
      <c r="H33" s="489"/>
    </row>
    <row r="34" spans="2:8" ht="13.5" thickBot="1">
      <c r="B34" s="498" t="s">
        <v>589</v>
      </c>
      <c r="C34" s="499"/>
      <c r="D34" s="499"/>
      <c r="E34" s="499">
        <f>C34-D34</f>
        <v>0</v>
      </c>
      <c r="F34" s="601"/>
      <c r="G34" s="505"/>
      <c r="H34" s="489"/>
    </row>
    <row r="35" spans="2:8" ht="13.5" thickBot="1">
      <c r="B35" s="500" t="s">
        <v>590</v>
      </c>
      <c r="C35" s="501">
        <f>C32+C28</f>
        <v>13526</v>
      </c>
      <c r="D35" s="501">
        <f>D32+D28</f>
        <v>0</v>
      </c>
      <c r="E35" s="501">
        <f>E32+E28</f>
        <v>13526</v>
      </c>
      <c r="F35" s="501">
        <f>F32+F28</f>
        <v>559</v>
      </c>
      <c r="G35" s="501">
        <f>G32+G28</f>
        <v>0</v>
      </c>
      <c r="H35" s="489"/>
    </row>
    <row r="36" spans="2:8" ht="12.75">
      <c r="B36" s="506"/>
      <c r="C36" s="507"/>
      <c r="D36" s="507"/>
      <c r="E36" s="503">
        <f>C36-D36</f>
        <v>0</v>
      </c>
      <c r="F36" s="602"/>
      <c r="G36" s="508"/>
      <c r="H36" s="489"/>
    </row>
    <row r="37" spans="2:8" ht="12.75">
      <c r="B37" s="496" t="s">
        <v>596</v>
      </c>
      <c r="C37" s="497">
        <v>10650</v>
      </c>
      <c r="D37" s="497">
        <v>0</v>
      </c>
      <c r="E37" s="497">
        <v>10650</v>
      </c>
      <c r="F37" s="600"/>
      <c r="G37" s="504"/>
      <c r="H37" s="489"/>
    </row>
    <row r="38" spans="2:8" ht="12.75">
      <c r="B38" s="496" t="s">
        <v>597</v>
      </c>
      <c r="C38" s="497">
        <v>2876</v>
      </c>
      <c r="D38" s="497">
        <v>0</v>
      </c>
      <c r="E38" s="497">
        <v>2876</v>
      </c>
      <c r="F38" s="600"/>
      <c r="G38" s="504"/>
      <c r="H38" s="489"/>
    </row>
    <row r="39" spans="2:8" ht="13.5" thickBot="1">
      <c r="B39" s="498" t="s">
        <v>598</v>
      </c>
      <c r="C39" s="499">
        <v>34</v>
      </c>
      <c r="D39" s="499">
        <v>34</v>
      </c>
      <c r="E39" s="499">
        <f>C39-D39</f>
        <v>0</v>
      </c>
      <c r="F39" s="601">
        <v>559</v>
      </c>
      <c r="G39" s="505"/>
      <c r="H39" s="489"/>
    </row>
    <row r="40" spans="2:8" ht="13.5" thickBot="1">
      <c r="B40" s="500" t="s">
        <v>594</v>
      </c>
      <c r="C40" s="501">
        <f>SUM(C37:C39)</f>
        <v>13560</v>
      </c>
      <c r="D40" s="501">
        <f>SUM(D37:D39)</f>
        <v>34</v>
      </c>
      <c r="E40" s="501">
        <f>SUM(E37:E39)</f>
        <v>13526</v>
      </c>
      <c r="F40" s="501">
        <f>SUM(F37:F39)</f>
        <v>559</v>
      </c>
      <c r="G40" s="501">
        <f>SUM(G37:G39)</f>
        <v>0</v>
      </c>
      <c r="H40" s="489"/>
    </row>
    <row r="41" spans="2:8" ht="12.75">
      <c r="B41" s="490"/>
      <c r="C41" s="491"/>
      <c r="D41" s="491"/>
      <c r="E41" s="491"/>
      <c r="F41" s="491"/>
      <c r="G41" s="491"/>
      <c r="H41" s="489"/>
    </row>
    <row r="42" spans="2:8" ht="13.5" thickBot="1">
      <c r="B42" s="490"/>
      <c r="C42" s="491"/>
      <c r="D42" s="491"/>
      <c r="E42" s="491"/>
      <c r="F42" s="491"/>
      <c r="G42" s="491"/>
      <c r="H42" s="489"/>
    </row>
    <row r="43" spans="2:8" ht="12.75" customHeight="1">
      <c r="B43" s="1133" t="s">
        <v>633</v>
      </c>
      <c r="C43" s="1134"/>
      <c r="D43" s="1134"/>
      <c r="E43" s="1134"/>
      <c r="F43" s="1134"/>
      <c r="G43" s="1135"/>
      <c r="H43" s="489"/>
    </row>
    <row r="44" spans="2:8" ht="24.75" customHeight="1" thickBot="1">
      <c r="B44" s="1136"/>
      <c r="C44" s="1137"/>
      <c r="D44" s="1137"/>
      <c r="E44" s="1137"/>
      <c r="F44" s="1137"/>
      <c r="G44" s="1138"/>
      <c r="H44" s="489"/>
    </row>
    <row r="45" spans="2:8" ht="76.5">
      <c r="B45" s="493" t="s">
        <v>578</v>
      </c>
      <c r="C45" s="494" t="s">
        <v>579</v>
      </c>
      <c r="D45" s="494" t="s">
        <v>580</v>
      </c>
      <c r="E45" s="494" t="s">
        <v>581</v>
      </c>
      <c r="F45" s="599" t="s">
        <v>630</v>
      </c>
      <c r="G45" s="495" t="s">
        <v>582</v>
      </c>
      <c r="H45" s="489"/>
    </row>
    <row r="46" spans="2:8" ht="12.75">
      <c r="B46" s="496" t="s">
        <v>583</v>
      </c>
      <c r="C46" s="497">
        <v>7800</v>
      </c>
      <c r="D46" s="497">
        <v>0</v>
      </c>
      <c r="E46" s="497">
        <v>7800</v>
      </c>
      <c r="F46" s="600"/>
      <c r="G46" s="504"/>
      <c r="H46" s="489"/>
    </row>
    <row r="47" spans="2:8" ht="12.75">
      <c r="B47" s="496" t="s">
        <v>584</v>
      </c>
      <c r="C47" s="497"/>
      <c r="D47" s="497"/>
      <c r="E47" s="497">
        <f>C47-D47</f>
        <v>0</v>
      </c>
      <c r="F47" s="600"/>
      <c r="G47" s="504"/>
      <c r="H47" s="489"/>
    </row>
    <row r="48" spans="2:8" ht="12.75">
      <c r="B48" s="496" t="s">
        <v>585</v>
      </c>
      <c r="C48" s="497"/>
      <c r="D48" s="497"/>
      <c r="E48" s="497">
        <f>C48-D48</f>
        <v>0</v>
      </c>
      <c r="F48" s="600"/>
      <c r="G48" s="504"/>
      <c r="H48" s="489"/>
    </row>
    <row r="49" spans="2:8" ht="12.75">
      <c r="B49" s="496" t="s">
        <v>586</v>
      </c>
      <c r="C49" s="497"/>
      <c r="D49" s="497"/>
      <c r="E49" s="497">
        <f>C49-D49</f>
        <v>0</v>
      </c>
      <c r="F49" s="600"/>
      <c r="G49" s="504"/>
      <c r="H49" s="489"/>
    </row>
    <row r="50" spans="2:8" ht="12.75">
      <c r="B50" s="496" t="s">
        <v>595</v>
      </c>
      <c r="C50" s="497">
        <v>1377</v>
      </c>
      <c r="D50" s="497">
        <v>0</v>
      </c>
      <c r="E50" s="497">
        <v>1377</v>
      </c>
      <c r="F50" s="600">
        <v>400</v>
      </c>
      <c r="G50" s="504"/>
      <c r="H50" s="489"/>
    </row>
    <row r="51" spans="2:8" ht="12.75">
      <c r="B51" s="496" t="s">
        <v>588</v>
      </c>
      <c r="C51" s="497"/>
      <c r="D51" s="497"/>
      <c r="E51" s="497">
        <f>C51-D51</f>
        <v>0</v>
      </c>
      <c r="F51" s="600"/>
      <c r="G51" s="504"/>
      <c r="H51" s="489"/>
    </row>
    <row r="52" spans="2:8" ht="13.5" thickBot="1">
      <c r="B52" s="498" t="s">
        <v>589</v>
      </c>
      <c r="C52" s="499"/>
      <c r="D52" s="499"/>
      <c r="E52" s="499">
        <f>C52-D52</f>
        <v>0</v>
      </c>
      <c r="F52" s="601"/>
      <c r="G52" s="505"/>
      <c r="H52" s="489"/>
    </row>
    <row r="53" spans="2:8" ht="13.5" thickBot="1">
      <c r="B53" s="500" t="s">
        <v>590</v>
      </c>
      <c r="C53" s="501">
        <f>C50+C46</f>
        <v>9177</v>
      </c>
      <c r="D53" s="501">
        <f>D50+D46</f>
        <v>0</v>
      </c>
      <c r="E53" s="501">
        <f>E50+E46</f>
        <v>9177</v>
      </c>
      <c r="F53" s="501">
        <f>F50+F46</f>
        <v>400</v>
      </c>
      <c r="G53" s="501">
        <f>G50+G46</f>
        <v>0</v>
      </c>
      <c r="H53" s="489"/>
    </row>
    <row r="54" spans="2:8" ht="12.75">
      <c r="B54" s="506"/>
      <c r="C54" s="507"/>
      <c r="D54" s="507"/>
      <c r="E54" s="503">
        <f>C54-D54</f>
        <v>0</v>
      </c>
      <c r="F54" s="602"/>
      <c r="G54" s="508"/>
      <c r="H54" s="489"/>
    </row>
    <row r="55" spans="2:8" ht="12.75">
      <c r="B55" s="496" t="s">
        <v>596</v>
      </c>
      <c r="C55" s="497">
        <v>7226</v>
      </c>
      <c r="D55" s="497">
        <v>0</v>
      </c>
      <c r="E55" s="497">
        <v>7226</v>
      </c>
      <c r="F55" s="600"/>
      <c r="G55" s="504"/>
      <c r="H55" s="489"/>
    </row>
    <row r="56" spans="2:8" ht="12.75">
      <c r="B56" s="496" t="s">
        <v>597</v>
      </c>
      <c r="C56" s="497">
        <v>1951</v>
      </c>
      <c r="D56" s="497">
        <v>0</v>
      </c>
      <c r="E56" s="497">
        <v>1951</v>
      </c>
      <c r="F56" s="600"/>
      <c r="G56" s="504"/>
      <c r="H56" s="489"/>
    </row>
    <row r="57" spans="2:8" ht="13.5" thickBot="1">
      <c r="B57" s="498" t="s">
        <v>598</v>
      </c>
      <c r="C57" s="499">
        <v>26</v>
      </c>
      <c r="D57" s="499">
        <v>26</v>
      </c>
      <c r="E57" s="499">
        <f>C57-D57</f>
        <v>0</v>
      </c>
      <c r="F57" s="601">
        <v>400</v>
      </c>
      <c r="G57" s="505"/>
      <c r="H57" s="489"/>
    </row>
    <row r="58" spans="2:8" ht="13.5" thickBot="1">
      <c r="B58" s="500" t="s">
        <v>594</v>
      </c>
      <c r="C58" s="501">
        <f>SUM(C55:C57)</f>
        <v>9203</v>
      </c>
      <c r="D58" s="501">
        <f>SUM(D55:D57)</f>
        <v>26</v>
      </c>
      <c r="E58" s="501">
        <f>SUM(E55:E57)</f>
        <v>9177</v>
      </c>
      <c r="F58" s="501">
        <f>SUM(F55:F57)</f>
        <v>400</v>
      </c>
      <c r="G58" s="501">
        <f>SUM(G55:G57)</f>
        <v>0</v>
      </c>
      <c r="H58" s="489"/>
    </row>
    <row r="59" spans="2:8" ht="12.75">
      <c r="B59" s="490"/>
      <c r="C59" s="491"/>
      <c r="D59" s="491"/>
      <c r="E59" s="491"/>
      <c r="F59" s="491"/>
      <c r="G59" s="491"/>
      <c r="H59" s="489"/>
    </row>
    <row r="60" spans="2:8" ht="13.5" thickBot="1">
      <c r="B60" s="490"/>
      <c r="C60" s="491"/>
      <c r="D60" s="491"/>
      <c r="E60" s="491"/>
      <c r="F60" s="491"/>
      <c r="G60" s="491"/>
      <c r="H60" s="489"/>
    </row>
    <row r="61" spans="2:8" ht="12.75">
      <c r="B61" s="1139" t="s">
        <v>599</v>
      </c>
      <c r="C61" s="1140"/>
      <c r="D61" s="1140"/>
      <c r="E61" s="1140"/>
      <c r="F61" s="1140"/>
      <c r="G61" s="1141"/>
      <c r="H61" s="489"/>
    </row>
    <row r="62" spans="2:8" ht="13.5" thickBot="1">
      <c r="B62" s="1142"/>
      <c r="C62" s="1143"/>
      <c r="D62" s="1143"/>
      <c r="E62" s="1143"/>
      <c r="F62" s="1143"/>
      <c r="G62" s="1144"/>
      <c r="H62" s="489"/>
    </row>
    <row r="63" spans="2:8" ht="76.5">
      <c r="B63" s="493" t="s">
        <v>578</v>
      </c>
      <c r="C63" s="494" t="s">
        <v>579</v>
      </c>
      <c r="D63" s="494" t="s">
        <v>580</v>
      </c>
      <c r="E63" s="494" t="s">
        <v>581</v>
      </c>
      <c r="F63" s="599" t="s">
        <v>630</v>
      </c>
      <c r="G63" s="495" t="s">
        <v>582</v>
      </c>
      <c r="H63" s="489"/>
    </row>
    <row r="64" spans="2:8" ht="12.75">
      <c r="B64" s="496" t="s">
        <v>583</v>
      </c>
      <c r="C64" s="497">
        <v>29064</v>
      </c>
      <c r="D64" s="497">
        <v>24004</v>
      </c>
      <c r="E64" s="497">
        <v>5060</v>
      </c>
      <c r="F64" s="600">
        <v>2518</v>
      </c>
      <c r="G64" s="504"/>
      <c r="H64" s="492"/>
    </row>
    <row r="65" spans="2:8" ht="12.75">
      <c r="B65" s="496" t="s">
        <v>584</v>
      </c>
      <c r="C65" s="497"/>
      <c r="D65" s="497"/>
      <c r="E65" s="497">
        <f>C65-D65-G65</f>
        <v>0</v>
      </c>
      <c r="F65" s="600"/>
      <c r="G65" s="504"/>
      <c r="H65" s="489"/>
    </row>
    <row r="66" spans="2:8" ht="12.75">
      <c r="B66" s="496" t="s">
        <v>585</v>
      </c>
      <c r="C66" s="497"/>
      <c r="D66" s="497"/>
      <c r="E66" s="497">
        <f>C66-D66-G66</f>
        <v>0</v>
      </c>
      <c r="F66" s="600"/>
      <c r="G66" s="504"/>
      <c r="H66" s="492"/>
    </row>
    <row r="67" spans="2:8" ht="12.75">
      <c r="B67" s="496" t="s">
        <v>586</v>
      </c>
      <c r="C67" s="497"/>
      <c r="D67" s="497"/>
      <c r="E67" s="497">
        <f>C67-D67-G67</f>
        <v>0</v>
      </c>
      <c r="F67" s="600"/>
      <c r="G67" s="504"/>
      <c r="H67" s="489"/>
    </row>
    <row r="68" spans="2:8" ht="12.75">
      <c r="B68" s="496" t="s">
        <v>595</v>
      </c>
      <c r="C68" s="497">
        <v>6614</v>
      </c>
      <c r="D68" s="497">
        <v>14886</v>
      </c>
      <c r="E68" s="497">
        <v>-1137</v>
      </c>
      <c r="F68" s="600">
        <v>627</v>
      </c>
      <c r="G68" s="504"/>
      <c r="H68" s="489"/>
    </row>
    <row r="69" spans="2:8" ht="12.75">
      <c r="B69" s="496" t="s">
        <v>588</v>
      </c>
      <c r="C69" s="497"/>
      <c r="D69" s="497"/>
      <c r="E69" s="497">
        <v>0</v>
      </c>
      <c r="F69" s="600"/>
      <c r="G69" s="504"/>
      <c r="H69" s="489"/>
    </row>
    <row r="70" spans="2:8" ht="13.5" thickBot="1">
      <c r="B70" s="498" t="s">
        <v>589</v>
      </c>
      <c r="C70" s="499"/>
      <c r="D70" s="499"/>
      <c r="E70" s="499">
        <f>C70-D70-G70</f>
        <v>0</v>
      </c>
      <c r="F70" s="601"/>
      <c r="G70" s="505"/>
      <c r="H70" s="489"/>
    </row>
    <row r="71" spans="2:8" ht="13.5" thickBot="1">
      <c r="B71" s="500" t="s">
        <v>590</v>
      </c>
      <c r="C71" s="501">
        <f>C68+C64</f>
        <v>35678</v>
      </c>
      <c r="D71" s="501">
        <f>D68+D64</f>
        <v>38890</v>
      </c>
      <c r="E71" s="501">
        <f>SUM(E64:E70)</f>
        <v>3923</v>
      </c>
      <c r="F71" s="501">
        <f>SUM(F64:F70)</f>
        <v>3145</v>
      </c>
      <c r="G71" s="509"/>
      <c r="H71" s="489"/>
    </row>
    <row r="72" spans="2:8" ht="12.75">
      <c r="B72" s="506"/>
      <c r="C72" s="507"/>
      <c r="D72" s="507"/>
      <c r="E72" s="507">
        <f>C72-D72-G72</f>
        <v>0</v>
      </c>
      <c r="F72" s="603"/>
      <c r="G72" s="510"/>
      <c r="H72" s="489"/>
    </row>
    <row r="73" spans="2:8" ht="12.75">
      <c r="B73" s="496" t="s">
        <v>596</v>
      </c>
      <c r="C73" s="497">
        <v>23749</v>
      </c>
      <c r="D73" s="497">
        <v>27807</v>
      </c>
      <c r="E73" s="497">
        <v>0</v>
      </c>
      <c r="F73" s="600"/>
      <c r="G73" s="504"/>
      <c r="H73" s="492"/>
    </row>
    <row r="74" spans="2:8" ht="12.75">
      <c r="B74" s="496" t="s">
        <v>597</v>
      </c>
      <c r="C74" s="497">
        <v>5929</v>
      </c>
      <c r="D74" s="497">
        <v>6996</v>
      </c>
      <c r="E74" s="497">
        <v>0</v>
      </c>
      <c r="F74" s="600"/>
      <c r="G74" s="504"/>
      <c r="H74" s="489"/>
    </row>
    <row r="75" spans="2:8" ht="12.75">
      <c r="B75" s="496" t="s">
        <v>600</v>
      </c>
      <c r="C75" s="497">
        <v>6000</v>
      </c>
      <c r="D75" s="497">
        <v>3212</v>
      </c>
      <c r="E75" s="497">
        <v>3923</v>
      </c>
      <c r="F75" s="600">
        <v>3145</v>
      </c>
      <c r="G75" s="504"/>
      <c r="H75" s="489"/>
    </row>
    <row r="76" spans="2:8" ht="13.5" thickBot="1">
      <c r="B76" s="498" t="s">
        <v>601</v>
      </c>
      <c r="C76" s="499"/>
      <c r="D76" s="499">
        <v>875</v>
      </c>
      <c r="E76" s="499">
        <v>0</v>
      </c>
      <c r="F76" s="601"/>
      <c r="G76" s="505"/>
      <c r="H76" s="489"/>
    </row>
    <row r="77" spans="2:8" ht="13.5" thickBot="1">
      <c r="B77" s="500" t="s">
        <v>594</v>
      </c>
      <c r="C77" s="501">
        <f>C73+C74+C75</f>
        <v>35678</v>
      </c>
      <c r="D77" s="501">
        <f>D73+D74+D76+D75</f>
        <v>38890</v>
      </c>
      <c r="E77" s="501">
        <f>SUM(E73:E76)</f>
        <v>3923</v>
      </c>
      <c r="F77" s="501">
        <f>SUM(F73:F76)</f>
        <v>3145</v>
      </c>
      <c r="G77" s="509">
        <f>G73+G74+G75</f>
        <v>0</v>
      </c>
      <c r="H77" s="489"/>
    </row>
    <row r="78" spans="2:8" ht="12.75">
      <c r="B78" s="490"/>
      <c r="C78" s="491"/>
      <c r="D78" s="491"/>
      <c r="E78" s="491"/>
      <c r="F78" s="491"/>
      <c r="G78" s="492"/>
      <c r="H78" s="489"/>
    </row>
    <row r="79" spans="2:8" ht="13.5" thickBot="1">
      <c r="B79" s="490"/>
      <c r="C79" s="491"/>
      <c r="D79" s="491"/>
      <c r="E79" s="491"/>
      <c r="F79" s="491"/>
      <c r="G79" s="492"/>
      <c r="H79" s="489"/>
    </row>
    <row r="80" spans="2:8" ht="12.75">
      <c r="B80" s="1139" t="s">
        <v>634</v>
      </c>
      <c r="C80" s="1145"/>
      <c r="D80" s="1145"/>
      <c r="E80" s="1145"/>
      <c r="F80" s="1145"/>
      <c r="G80" s="1146"/>
      <c r="H80" s="489"/>
    </row>
    <row r="81" spans="2:8" ht="13.5" thickBot="1">
      <c r="B81" s="1147"/>
      <c r="C81" s="1148"/>
      <c r="D81" s="1148"/>
      <c r="E81" s="1148"/>
      <c r="F81" s="1148"/>
      <c r="G81" s="1149"/>
      <c r="H81" s="489"/>
    </row>
    <row r="82" spans="2:8" ht="76.5">
      <c r="B82" s="493" t="s">
        <v>578</v>
      </c>
      <c r="C82" s="494" t="s">
        <v>579</v>
      </c>
      <c r="D82" s="494" t="s">
        <v>580</v>
      </c>
      <c r="E82" s="494" t="s">
        <v>581</v>
      </c>
      <c r="F82" s="599" t="s">
        <v>630</v>
      </c>
      <c r="G82" s="495" t="s">
        <v>582</v>
      </c>
      <c r="H82" s="489"/>
    </row>
    <row r="83" spans="2:8" ht="12.75">
      <c r="B83" s="493"/>
      <c r="C83" s="503"/>
      <c r="D83" s="503"/>
      <c r="E83" s="503"/>
      <c r="F83" s="602"/>
      <c r="G83" s="508"/>
      <c r="H83" s="489"/>
    </row>
    <row r="84" spans="2:8" ht="12.75">
      <c r="B84" s="496" t="s">
        <v>583</v>
      </c>
      <c r="C84" s="497">
        <v>4995</v>
      </c>
      <c r="D84" s="497">
        <v>1249</v>
      </c>
      <c r="E84" s="497">
        <v>3746</v>
      </c>
      <c r="F84" s="600">
        <v>886</v>
      </c>
      <c r="G84" s="504">
        <v>2702</v>
      </c>
      <c r="H84" s="489"/>
    </row>
    <row r="85" spans="2:8" ht="12.75">
      <c r="B85" s="496" t="s">
        <v>584</v>
      </c>
      <c r="C85" s="497"/>
      <c r="D85" s="497"/>
      <c r="E85" s="497"/>
      <c r="F85" s="600"/>
      <c r="G85" s="504"/>
      <c r="H85" s="489"/>
    </row>
    <row r="86" spans="2:8" ht="12.75">
      <c r="B86" s="496" t="s">
        <v>585</v>
      </c>
      <c r="C86" s="497"/>
      <c r="D86" s="497"/>
      <c r="E86" s="497"/>
      <c r="F86" s="600"/>
      <c r="G86" s="504"/>
      <c r="H86" s="489"/>
    </row>
    <row r="87" spans="2:8" ht="12.75">
      <c r="B87" s="496" t="s">
        <v>586</v>
      </c>
      <c r="C87" s="497"/>
      <c r="D87" s="497"/>
      <c r="E87" s="497"/>
      <c r="F87" s="600"/>
      <c r="G87" s="504"/>
      <c r="H87" s="489"/>
    </row>
    <row r="88" spans="2:8" ht="12.75">
      <c r="B88" s="496" t="s">
        <v>602</v>
      </c>
      <c r="C88" s="497">
        <v>0</v>
      </c>
      <c r="D88" s="497">
        <v>-573</v>
      </c>
      <c r="E88" s="497">
        <v>573</v>
      </c>
      <c r="F88" s="600">
        <v>3315</v>
      </c>
      <c r="G88" s="504">
        <v>-2702</v>
      </c>
      <c r="H88" s="489"/>
    </row>
    <row r="89" spans="2:8" ht="12.75">
      <c r="B89" s="496" t="s">
        <v>588</v>
      </c>
      <c r="C89" s="497"/>
      <c r="D89" s="497"/>
      <c r="E89" s="497">
        <f>C89-D89</f>
        <v>0</v>
      </c>
      <c r="F89" s="600"/>
      <c r="G89" s="504"/>
      <c r="H89" s="489"/>
    </row>
    <row r="90" spans="2:8" ht="13.5" thickBot="1">
      <c r="B90" s="498" t="s">
        <v>589</v>
      </c>
      <c r="C90" s="499"/>
      <c r="D90" s="499"/>
      <c r="E90" s="499">
        <f>C90-D90</f>
        <v>0</v>
      </c>
      <c r="F90" s="601"/>
      <c r="G90" s="505">
        <v>0</v>
      </c>
      <c r="H90" s="489"/>
    </row>
    <row r="91" spans="2:8" ht="13.5" thickBot="1">
      <c r="B91" s="500" t="s">
        <v>590</v>
      </c>
      <c r="C91" s="511">
        <f>C88+C84</f>
        <v>4995</v>
      </c>
      <c r="D91" s="511">
        <f>D88+D84</f>
        <v>676</v>
      </c>
      <c r="E91" s="511">
        <f>E88+E84</f>
        <v>4319</v>
      </c>
      <c r="F91" s="511">
        <f>F88+F84</f>
        <v>4201</v>
      </c>
      <c r="G91" s="511">
        <f>G88+G84</f>
        <v>0</v>
      </c>
      <c r="H91" s="489"/>
    </row>
    <row r="92" spans="2:8" ht="12.75">
      <c r="B92" s="496" t="s">
        <v>596</v>
      </c>
      <c r="C92" s="497">
        <v>400</v>
      </c>
      <c r="D92" s="512"/>
      <c r="E92" s="497">
        <v>400</v>
      </c>
      <c r="F92" s="497">
        <v>269</v>
      </c>
      <c r="G92" s="512"/>
      <c r="H92" s="489"/>
    </row>
    <row r="93" spans="2:8" ht="12.75">
      <c r="B93" s="496" t="s">
        <v>597</v>
      </c>
      <c r="C93" s="497">
        <v>109</v>
      </c>
      <c r="D93" s="512"/>
      <c r="E93" s="497">
        <f>C93-D93</f>
        <v>109</v>
      </c>
      <c r="F93" s="497">
        <v>73</v>
      </c>
      <c r="G93" s="497"/>
      <c r="H93" s="489"/>
    </row>
    <row r="94" spans="2:8" ht="12.75">
      <c r="B94" s="496" t="s">
        <v>600</v>
      </c>
      <c r="C94" s="497">
        <v>2159</v>
      </c>
      <c r="D94" s="497">
        <v>214</v>
      </c>
      <c r="E94" s="497">
        <f>C94-D94</f>
        <v>1945</v>
      </c>
      <c r="F94" s="600">
        <v>2321</v>
      </c>
      <c r="G94" s="504"/>
      <c r="H94" s="489"/>
    </row>
    <row r="95" spans="2:8" ht="13.5" thickBot="1">
      <c r="B95" s="498" t="s">
        <v>601</v>
      </c>
      <c r="C95" s="497">
        <v>2327</v>
      </c>
      <c r="D95" s="497">
        <v>462</v>
      </c>
      <c r="E95" s="497">
        <f>C95-D95</f>
        <v>1865</v>
      </c>
      <c r="F95" s="600">
        <v>1538</v>
      </c>
      <c r="G95" s="504"/>
      <c r="H95" s="489"/>
    </row>
    <row r="96" spans="2:8" ht="13.5" thickBot="1">
      <c r="B96" s="500" t="s">
        <v>594</v>
      </c>
      <c r="C96" s="501">
        <f>SUM(C92:C95)</f>
        <v>4995</v>
      </c>
      <c r="D96" s="501">
        <f>SUM(D92:D95)</f>
        <v>676</v>
      </c>
      <c r="E96" s="501">
        <f>SUM(E92:E95)</f>
        <v>4319</v>
      </c>
      <c r="F96" s="501">
        <f>SUM(F92:F95)</f>
        <v>4201</v>
      </c>
      <c r="G96" s="501">
        <f>SUM(G92:G95)</f>
        <v>0</v>
      </c>
      <c r="H96" s="492"/>
    </row>
  </sheetData>
  <sheetProtection/>
  <mergeCells count="9">
    <mergeCell ref="B25:G26"/>
    <mergeCell ref="B43:G44"/>
    <mergeCell ref="B61:G62"/>
    <mergeCell ref="B80:G81"/>
    <mergeCell ref="B1:G1"/>
    <mergeCell ref="B2:G2"/>
    <mergeCell ref="B3:G3"/>
    <mergeCell ref="B4:G4"/>
    <mergeCell ref="B7:G8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portrait" paperSize="9" scale="75" r:id="rId1"/>
  <headerFooter alignWithMargins="0">
    <oddHeader>&amp;C&amp;"Times New Roman CE,Félkövér"&amp;12
Európai uniós támogatással megvalósuló projektek 
bevételei, kiadásai, hozzájárulások</oddHeader>
  </headerFooter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70">
      <selection activeCell="G7" sqref="G7:G8"/>
    </sheetView>
  </sheetViews>
  <sheetFormatPr defaultColWidth="9.00390625" defaultRowHeight="12.75"/>
  <cols>
    <col min="1" max="1" width="14.875" style="381" customWidth="1"/>
    <col min="2" max="2" width="65.375" style="382" customWidth="1"/>
    <col min="3" max="5" width="17.00390625" style="383" customWidth="1"/>
    <col min="6" max="16384" width="9.375" style="19" customWidth="1"/>
  </cols>
  <sheetData>
    <row r="1" spans="1:5" s="357" customFormat="1" ht="16.5" customHeight="1" thickBot="1">
      <c r="A1" s="356"/>
      <c r="B1" s="358"/>
      <c r="C1" s="403"/>
      <c r="D1" s="368"/>
      <c r="E1" s="403" t="str">
        <f>+CONCATENATE("6.1. melléklet a ……/",LEFT(ÖSSZEFÜGGÉSEK!A4,4)+1,". (……) önkormányzati rendelethez")</f>
        <v>6.1. melléklet a ……/2015. (……) önkormányzati rendelethez</v>
      </c>
    </row>
    <row r="2" spans="1:5" s="404" customFormat="1" ht="15.75" customHeight="1">
      <c r="A2" s="384" t="s">
        <v>50</v>
      </c>
      <c r="B2" s="1164" t="s">
        <v>138</v>
      </c>
      <c r="C2" s="1165"/>
      <c r="D2" s="1166"/>
      <c r="E2" s="377" t="s">
        <v>39</v>
      </c>
    </row>
    <row r="3" spans="1:5" s="404" customFormat="1" ht="24.75" thickBot="1">
      <c r="A3" s="402" t="s">
        <v>490</v>
      </c>
      <c r="B3" s="1167" t="s">
        <v>489</v>
      </c>
      <c r="C3" s="1168"/>
      <c r="D3" s="1169"/>
      <c r="E3" s="352" t="s">
        <v>39</v>
      </c>
    </row>
    <row r="4" spans="1:5" s="405" customFormat="1" ht="15.75" customHeight="1" thickBot="1">
      <c r="A4" s="359"/>
      <c r="B4" s="359"/>
      <c r="C4" s="360"/>
      <c r="D4" s="360"/>
      <c r="E4" s="360" t="s">
        <v>40</v>
      </c>
    </row>
    <row r="5" spans="1:5" ht="24.75" thickBot="1">
      <c r="A5" s="193" t="s">
        <v>132</v>
      </c>
      <c r="B5" s="194" t="s">
        <v>41</v>
      </c>
      <c r="C5" s="37" t="s">
        <v>164</v>
      </c>
      <c r="D5" s="37" t="s">
        <v>165</v>
      </c>
      <c r="E5" s="361" t="s">
        <v>166</v>
      </c>
    </row>
    <row r="6" spans="1:5" s="406" customFormat="1" ht="12.75" customHeight="1" thickBot="1">
      <c r="A6" s="354" t="s">
        <v>360</v>
      </c>
      <c r="B6" s="355" t="s">
        <v>361</v>
      </c>
      <c r="C6" s="355" t="s">
        <v>362</v>
      </c>
      <c r="D6" s="50" t="s">
        <v>363</v>
      </c>
      <c r="E6" s="48" t="s">
        <v>364</v>
      </c>
    </row>
    <row r="7" spans="1:5" s="406" customFormat="1" ht="15.75" customHeight="1" thickBot="1">
      <c r="A7" s="1161" t="s">
        <v>42</v>
      </c>
      <c r="B7" s="1162"/>
      <c r="C7" s="1162"/>
      <c r="D7" s="1162"/>
      <c r="E7" s="1163"/>
    </row>
    <row r="8" spans="1:5" s="406" customFormat="1" ht="12" customHeight="1" thickBot="1">
      <c r="A8" s="224" t="s">
        <v>6</v>
      </c>
      <c r="B8" s="220" t="s">
        <v>244</v>
      </c>
      <c r="C8" s="251">
        <f>SUM(C9:C14)</f>
        <v>121235</v>
      </c>
      <c r="D8" s="234">
        <f>SUM(D9:D14)</f>
        <v>129668</v>
      </c>
      <c r="E8" s="234">
        <f>SUM(E9:E14)</f>
        <v>129663</v>
      </c>
    </row>
    <row r="9" spans="1:5" s="380" customFormat="1" ht="12" customHeight="1">
      <c r="A9" s="390" t="s">
        <v>69</v>
      </c>
      <c r="B9" s="262" t="s">
        <v>245</v>
      </c>
      <c r="C9" s="470">
        <v>56734</v>
      </c>
      <c r="D9" s="484">
        <v>56734</v>
      </c>
      <c r="E9" s="484">
        <v>56734</v>
      </c>
    </row>
    <row r="10" spans="1:5" s="407" customFormat="1" ht="12" customHeight="1">
      <c r="A10" s="391" t="s">
        <v>70</v>
      </c>
      <c r="B10" s="263" t="s">
        <v>246</v>
      </c>
      <c r="C10" s="483">
        <v>38640</v>
      </c>
      <c r="D10" s="484">
        <v>40845</v>
      </c>
      <c r="E10" s="484">
        <v>40845</v>
      </c>
    </row>
    <row r="11" spans="1:5" s="407" customFormat="1" ht="12" customHeight="1">
      <c r="A11" s="391" t="s">
        <v>71</v>
      </c>
      <c r="B11" s="263" t="s">
        <v>247</v>
      </c>
      <c r="C11" s="483">
        <v>23918</v>
      </c>
      <c r="D11" s="484">
        <v>22930</v>
      </c>
      <c r="E11" s="484">
        <v>22930</v>
      </c>
    </row>
    <row r="12" spans="1:5" s="407" customFormat="1" ht="12" customHeight="1">
      <c r="A12" s="391" t="s">
        <v>72</v>
      </c>
      <c r="B12" s="263" t="s">
        <v>248</v>
      </c>
      <c r="C12" s="483">
        <v>1943</v>
      </c>
      <c r="D12" s="484">
        <v>1943</v>
      </c>
      <c r="E12" s="484">
        <v>1943</v>
      </c>
    </row>
    <row r="13" spans="1:5" s="407" customFormat="1" ht="12" customHeight="1">
      <c r="A13" s="391" t="s">
        <v>91</v>
      </c>
      <c r="B13" s="263" t="s">
        <v>249</v>
      </c>
      <c r="C13" s="252"/>
      <c r="D13" s="484">
        <v>2515</v>
      </c>
      <c r="E13" s="484">
        <v>2515</v>
      </c>
    </row>
    <row r="14" spans="1:5" s="380" customFormat="1" ht="12" customHeight="1" thickBot="1">
      <c r="A14" s="392" t="s">
        <v>73</v>
      </c>
      <c r="B14" s="243" t="s">
        <v>250</v>
      </c>
      <c r="C14" s="254"/>
      <c r="D14" s="484">
        <v>4701</v>
      </c>
      <c r="E14" s="484">
        <v>4696</v>
      </c>
    </row>
    <row r="15" spans="1:5" s="380" customFormat="1" ht="12" customHeight="1" thickBot="1">
      <c r="A15" s="224" t="s">
        <v>7</v>
      </c>
      <c r="B15" s="241" t="s">
        <v>251</v>
      </c>
      <c r="C15" s="251">
        <f>SUM(C16:C20)</f>
        <v>992</v>
      </c>
      <c r="D15" s="234">
        <f>SUM(D16:D20)</f>
        <v>0</v>
      </c>
      <c r="E15" s="234">
        <f>SUM(E16:E20)</f>
        <v>0</v>
      </c>
    </row>
    <row r="16" spans="1:5" s="380" customFormat="1" ht="12" customHeight="1">
      <c r="A16" s="390" t="s">
        <v>75</v>
      </c>
      <c r="B16" s="262" t="s">
        <v>252</v>
      </c>
      <c r="C16" s="253"/>
      <c r="D16" s="236"/>
      <c r="E16" s="236"/>
    </row>
    <row r="17" spans="1:5" s="380" customFormat="1" ht="12" customHeight="1">
      <c r="A17" s="391" t="s">
        <v>76</v>
      </c>
      <c r="B17" s="263" t="s">
        <v>253</v>
      </c>
      <c r="C17" s="252"/>
      <c r="D17" s="235"/>
      <c r="E17" s="235"/>
    </row>
    <row r="18" spans="1:5" s="380" customFormat="1" ht="12" customHeight="1">
      <c r="A18" s="391" t="s">
        <v>77</v>
      </c>
      <c r="B18" s="263" t="s">
        <v>254</v>
      </c>
      <c r="C18" s="252"/>
      <c r="D18" s="235"/>
      <c r="E18" s="235"/>
    </row>
    <row r="19" spans="1:5" s="380" customFormat="1" ht="12" customHeight="1">
      <c r="A19" s="391" t="s">
        <v>78</v>
      </c>
      <c r="B19" s="263" t="s">
        <v>255</v>
      </c>
      <c r="C19" s="252"/>
      <c r="D19" s="235"/>
      <c r="E19" s="235"/>
    </row>
    <row r="20" spans="1:5" s="380" customFormat="1" ht="12" customHeight="1">
      <c r="A20" s="391" t="s">
        <v>79</v>
      </c>
      <c r="B20" s="263" t="s">
        <v>256</v>
      </c>
      <c r="C20" s="483">
        <v>992</v>
      </c>
      <c r="D20" s="235"/>
      <c r="E20" s="235"/>
    </row>
    <row r="21" spans="1:5" s="407" customFormat="1" ht="12" customHeight="1" thickBot="1">
      <c r="A21" s="392" t="s">
        <v>85</v>
      </c>
      <c r="B21" s="243" t="s">
        <v>257</v>
      </c>
      <c r="C21" s="254"/>
      <c r="D21" s="237"/>
      <c r="E21" s="237"/>
    </row>
    <row r="22" spans="1:5" s="407" customFormat="1" ht="12" customHeight="1" thickBot="1">
      <c r="A22" s="224" t="s">
        <v>8</v>
      </c>
      <c r="B22" s="220" t="s">
        <v>258</v>
      </c>
      <c r="C22" s="251">
        <f>SUM(C23:C27)</f>
        <v>19297</v>
      </c>
      <c r="D22" s="234">
        <f>SUM(D23:D27)</f>
        <v>42702</v>
      </c>
      <c r="E22" s="234">
        <f>SUM(E23:E27)</f>
        <v>20000</v>
      </c>
    </row>
    <row r="23" spans="1:5" s="407" customFormat="1" ht="12" customHeight="1">
      <c r="A23" s="390" t="s">
        <v>58</v>
      </c>
      <c r="B23" s="262" t="s">
        <v>259</v>
      </c>
      <c r="C23" s="253"/>
      <c r="D23" s="236"/>
      <c r="E23" s="236"/>
    </row>
    <row r="24" spans="1:5" s="380" customFormat="1" ht="12" customHeight="1">
      <c r="A24" s="391" t="s">
        <v>59</v>
      </c>
      <c r="B24" s="263" t="s">
        <v>260</v>
      </c>
      <c r="C24" s="252"/>
      <c r="D24" s="235"/>
      <c r="E24" s="235"/>
    </row>
    <row r="25" spans="1:5" s="407" customFormat="1" ht="12" customHeight="1">
      <c r="A25" s="391" t="s">
        <v>60</v>
      </c>
      <c r="B25" s="263" t="s">
        <v>261</v>
      </c>
      <c r="C25" s="252"/>
      <c r="D25" s="235"/>
      <c r="E25" s="235"/>
    </row>
    <row r="26" spans="1:5" s="407" customFormat="1" ht="12" customHeight="1">
      <c r="A26" s="391" t="s">
        <v>61</v>
      </c>
      <c r="B26" s="263" t="s">
        <v>262</v>
      </c>
      <c r="C26" s="252"/>
      <c r="D26" s="235"/>
      <c r="E26" s="235"/>
    </row>
    <row r="27" spans="1:5" s="407" customFormat="1" ht="12" customHeight="1">
      <c r="A27" s="391" t="s">
        <v>105</v>
      </c>
      <c r="B27" s="263" t="s">
        <v>263</v>
      </c>
      <c r="C27" s="483">
        <v>19297</v>
      </c>
      <c r="D27" s="485">
        <v>42702</v>
      </c>
      <c r="E27" s="485">
        <v>20000</v>
      </c>
    </row>
    <row r="28" spans="1:5" s="407" customFormat="1" ht="12" customHeight="1" thickBot="1">
      <c r="A28" s="392" t="s">
        <v>106</v>
      </c>
      <c r="B28" s="264" t="s">
        <v>264</v>
      </c>
      <c r="C28" s="254"/>
      <c r="D28" s="237"/>
      <c r="E28" s="237"/>
    </row>
    <row r="29" spans="1:5" s="407" customFormat="1" ht="12" customHeight="1" thickBot="1">
      <c r="A29" s="224" t="s">
        <v>107</v>
      </c>
      <c r="B29" s="220" t="s">
        <v>265</v>
      </c>
      <c r="C29" s="257">
        <f>+C30+C33+C34+C35</f>
        <v>67750</v>
      </c>
      <c r="D29" s="270">
        <f>+D30+D33+D34+D35</f>
        <v>67750</v>
      </c>
      <c r="E29" s="270">
        <f>+E30+E33+E34+E35</f>
        <v>87092</v>
      </c>
    </row>
    <row r="30" spans="1:5" s="407" customFormat="1" ht="12" customHeight="1">
      <c r="A30" s="390" t="s">
        <v>266</v>
      </c>
      <c r="B30" s="262" t="s">
        <v>267</v>
      </c>
      <c r="C30" s="272">
        <v>60850</v>
      </c>
      <c r="D30" s="271">
        <v>60850</v>
      </c>
      <c r="E30" s="271">
        <f>E31+E32</f>
        <v>78864</v>
      </c>
    </row>
    <row r="31" spans="1:5" s="407" customFormat="1" ht="12" customHeight="1">
      <c r="A31" s="391" t="s">
        <v>268</v>
      </c>
      <c r="B31" s="263" t="s">
        <v>269</v>
      </c>
      <c r="C31" s="252">
        <v>2850</v>
      </c>
      <c r="D31" s="235">
        <v>2850</v>
      </c>
      <c r="E31" s="235">
        <v>2794</v>
      </c>
    </row>
    <row r="32" spans="1:5" s="407" customFormat="1" ht="12" customHeight="1">
      <c r="A32" s="391" t="s">
        <v>270</v>
      </c>
      <c r="B32" s="263" t="s">
        <v>271</v>
      </c>
      <c r="C32" s="252">
        <v>58000</v>
      </c>
      <c r="D32" s="235">
        <v>58000</v>
      </c>
      <c r="E32" s="235">
        <v>76070</v>
      </c>
    </row>
    <row r="33" spans="1:5" s="407" customFormat="1" ht="12" customHeight="1">
      <c r="A33" s="391" t="s">
        <v>272</v>
      </c>
      <c r="B33" s="263" t="s">
        <v>273</v>
      </c>
      <c r="C33" s="252">
        <v>6800</v>
      </c>
      <c r="D33" s="235">
        <v>6800</v>
      </c>
      <c r="E33" s="235">
        <v>7850</v>
      </c>
    </row>
    <row r="34" spans="1:5" s="407" customFormat="1" ht="12" customHeight="1">
      <c r="A34" s="391" t="s">
        <v>274</v>
      </c>
      <c r="B34" s="263" t="s">
        <v>275</v>
      </c>
      <c r="C34" s="252"/>
      <c r="D34" s="235"/>
      <c r="E34" s="235"/>
    </row>
    <row r="35" spans="1:5" s="407" customFormat="1" ht="12" customHeight="1" thickBot="1">
      <c r="A35" s="392" t="s">
        <v>276</v>
      </c>
      <c r="B35" s="264" t="s">
        <v>277</v>
      </c>
      <c r="C35" s="254">
        <v>100</v>
      </c>
      <c r="D35" s="237">
        <v>100</v>
      </c>
      <c r="E35" s="237">
        <v>378</v>
      </c>
    </row>
    <row r="36" spans="1:5" s="407" customFormat="1" ht="12" customHeight="1" thickBot="1">
      <c r="A36" s="224" t="s">
        <v>10</v>
      </c>
      <c r="B36" s="220" t="s">
        <v>278</v>
      </c>
      <c r="C36" s="251">
        <f>SUM(C37:C46)</f>
        <v>10243</v>
      </c>
      <c r="D36" s="234">
        <f>SUM(D37:D46)</f>
        <v>10725</v>
      </c>
      <c r="E36" s="234">
        <f>SUM(E37:E46)</f>
        <v>12714</v>
      </c>
    </row>
    <row r="37" spans="1:5" s="407" customFormat="1" ht="12" customHeight="1">
      <c r="A37" s="390" t="s">
        <v>62</v>
      </c>
      <c r="B37" s="262" t="s">
        <v>279</v>
      </c>
      <c r="C37" s="253"/>
      <c r="D37" s="236">
        <v>0</v>
      </c>
      <c r="E37" s="236">
        <v>2</v>
      </c>
    </row>
    <row r="38" spans="1:5" s="407" customFormat="1" ht="12" customHeight="1">
      <c r="A38" s="391" t="s">
        <v>63</v>
      </c>
      <c r="B38" s="263" t="s">
        <v>280</v>
      </c>
      <c r="C38" s="252">
        <v>5280</v>
      </c>
      <c r="D38" s="235">
        <v>5280</v>
      </c>
      <c r="E38" s="235">
        <v>6472</v>
      </c>
    </row>
    <row r="39" spans="1:5" s="407" customFormat="1" ht="12" customHeight="1">
      <c r="A39" s="391" t="s">
        <v>64</v>
      </c>
      <c r="B39" s="263" t="s">
        <v>281</v>
      </c>
      <c r="C39" s="252">
        <v>2680</v>
      </c>
      <c r="D39" s="235">
        <v>2680</v>
      </c>
      <c r="E39" s="235">
        <v>2215</v>
      </c>
    </row>
    <row r="40" spans="1:5" s="407" customFormat="1" ht="12" customHeight="1">
      <c r="A40" s="391" t="s">
        <v>109</v>
      </c>
      <c r="B40" s="263" t="s">
        <v>282</v>
      </c>
      <c r="C40" s="252"/>
      <c r="D40" s="235">
        <v>0</v>
      </c>
      <c r="E40" s="235"/>
    </row>
    <row r="41" spans="1:5" s="407" customFormat="1" ht="12" customHeight="1">
      <c r="A41" s="391" t="s">
        <v>110</v>
      </c>
      <c r="B41" s="263" t="s">
        <v>283</v>
      </c>
      <c r="C41" s="252"/>
      <c r="D41" s="235">
        <v>0</v>
      </c>
      <c r="E41" s="235"/>
    </row>
    <row r="42" spans="1:5" s="407" customFormat="1" ht="12" customHeight="1">
      <c r="A42" s="391" t="s">
        <v>111</v>
      </c>
      <c r="B42" s="263" t="s">
        <v>284</v>
      </c>
      <c r="C42" s="252">
        <v>2283</v>
      </c>
      <c r="D42" s="235">
        <v>2283</v>
      </c>
      <c r="E42" s="235">
        <v>2498</v>
      </c>
    </row>
    <row r="43" spans="1:5" s="407" customFormat="1" ht="12" customHeight="1">
      <c r="A43" s="391" t="s">
        <v>112</v>
      </c>
      <c r="B43" s="263" t="s">
        <v>285</v>
      </c>
      <c r="C43" s="252"/>
      <c r="D43" s="235">
        <v>0</v>
      </c>
      <c r="E43" s="235"/>
    </row>
    <row r="44" spans="1:5" s="407" customFormat="1" ht="12" customHeight="1">
      <c r="A44" s="391" t="s">
        <v>113</v>
      </c>
      <c r="B44" s="263" t="s">
        <v>286</v>
      </c>
      <c r="C44" s="252"/>
      <c r="D44" s="235">
        <v>482</v>
      </c>
      <c r="E44" s="235">
        <v>928</v>
      </c>
    </row>
    <row r="45" spans="1:5" s="407" customFormat="1" ht="12" customHeight="1">
      <c r="A45" s="391" t="s">
        <v>287</v>
      </c>
      <c r="B45" s="263" t="s">
        <v>288</v>
      </c>
      <c r="C45" s="255"/>
      <c r="D45" s="238">
        <v>0</v>
      </c>
      <c r="E45" s="238">
        <v>0</v>
      </c>
    </row>
    <row r="46" spans="1:5" s="380" customFormat="1" ht="12" customHeight="1" thickBot="1">
      <c r="A46" s="392" t="s">
        <v>289</v>
      </c>
      <c r="B46" s="264" t="s">
        <v>290</v>
      </c>
      <c r="C46" s="256"/>
      <c r="D46" s="239">
        <v>0</v>
      </c>
      <c r="E46" s="239">
        <v>599</v>
      </c>
    </row>
    <row r="47" spans="1:5" s="407" customFormat="1" ht="12" customHeight="1" thickBot="1">
      <c r="A47" s="224" t="s">
        <v>11</v>
      </c>
      <c r="B47" s="220" t="s">
        <v>291</v>
      </c>
      <c r="C47" s="251">
        <f>SUM(C48:C52)</f>
        <v>0</v>
      </c>
      <c r="D47" s="234">
        <f>SUM(D48:D52)</f>
        <v>0</v>
      </c>
      <c r="E47" s="234">
        <f>SUM(E48:E52)</f>
        <v>0</v>
      </c>
    </row>
    <row r="48" spans="1:5" s="407" customFormat="1" ht="12" customHeight="1">
      <c r="A48" s="390" t="s">
        <v>65</v>
      </c>
      <c r="B48" s="262" t="s">
        <v>292</v>
      </c>
      <c r="C48" s="274"/>
      <c r="D48" s="240"/>
      <c r="E48" s="240"/>
    </row>
    <row r="49" spans="1:5" s="407" customFormat="1" ht="12" customHeight="1">
      <c r="A49" s="391" t="s">
        <v>66</v>
      </c>
      <c r="B49" s="263" t="s">
        <v>293</v>
      </c>
      <c r="C49" s="255"/>
      <c r="D49" s="238"/>
      <c r="E49" s="238"/>
    </row>
    <row r="50" spans="1:5" s="407" customFormat="1" ht="12" customHeight="1">
      <c r="A50" s="391" t="s">
        <v>294</v>
      </c>
      <c r="B50" s="263" t="s">
        <v>295</v>
      </c>
      <c r="C50" s="255"/>
      <c r="D50" s="238"/>
      <c r="E50" s="238"/>
    </row>
    <row r="51" spans="1:5" s="407" customFormat="1" ht="12" customHeight="1">
      <c r="A51" s="391" t="s">
        <v>296</v>
      </c>
      <c r="B51" s="263" t="s">
        <v>297</v>
      </c>
      <c r="C51" s="255"/>
      <c r="D51" s="238"/>
      <c r="E51" s="238"/>
    </row>
    <row r="52" spans="1:5" s="407" customFormat="1" ht="12" customHeight="1" thickBot="1">
      <c r="A52" s="392" t="s">
        <v>298</v>
      </c>
      <c r="B52" s="264" t="s">
        <v>299</v>
      </c>
      <c r="C52" s="256"/>
      <c r="D52" s="239"/>
      <c r="E52" s="239"/>
    </row>
    <row r="53" spans="1:5" s="407" customFormat="1" ht="12" customHeight="1" thickBot="1">
      <c r="A53" s="224" t="s">
        <v>114</v>
      </c>
      <c r="B53" s="220" t="s">
        <v>300</v>
      </c>
      <c r="C53" s="251">
        <f>SUM(C54:C56)</f>
        <v>4660</v>
      </c>
      <c r="D53" s="234">
        <f>SUM(D54:D57)</f>
        <v>19706</v>
      </c>
      <c r="E53" s="234">
        <f>SUM(E54:E57)</f>
        <v>20089</v>
      </c>
    </row>
    <row r="54" spans="1:5" s="380" customFormat="1" ht="12" customHeight="1">
      <c r="A54" s="390" t="s">
        <v>67</v>
      </c>
      <c r="B54" s="262" t="s">
        <v>301</v>
      </c>
      <c r="C54" s="253"/>
      <c r="D54" s="236">
        <v>0</v>
      </c>
      <c r="E54" s="236">
        <v>0</v>
      </c>
    </row>
    <row r="55" spans="1:5" s="380" customFormat="1" ht="12" customHeight="1">
      <c r="A55" s="391" t="s">
        <v>68</v>
      </c>
      <c r="B55" s="263" t="s">
        <v>302</v>
      </c>
      <c r="C55" s="252"/>
      <c r="D55" s="235">
        <v>0</v>
      </c>
      <c r="E55" s="235">
        <v>0</v>
      </c>
    </row>
    <row r="56" spans="1:5" s="380" customFormat="1" ht="12" customHeight="1">
      <c r="A56" s="391" t="s">
        <v>303</v>
      </c>
      <c r="B56" s="263" t="s">
        <v>304</v>
      </c>
      <c r="C56" s="252">
        <v>4660</v>
      </c>
      <c r="D56" s="235">
        <v>5062</v>
      </c>
      <c r="E56" s="235">
        <v>5090</v>
      </c>
    </row>
    <row r="57" spans="1:5" s="380" customFormat="1" ht="12" customHeight="1" thickBot="1">
      <c r="A57" s="392" t="s">
        <v>305</v>
      </c>
      <c r="B57" s="263" t="s">
        <v>614</v>
      </c>
      <c r="C57" s="254"/>
      <c r="D57" s="237">
        <v>14644</v>
      </c>
      <c r="E57" s="237">
        <v>14999</v>
      </c>
    </row>
    <row r="58" spans="1:5" s="407" customFormat="1" ht="12" customHeight="1" thickBot="1">
      <c r="A58" s="224" t="s">
        <v>13</v>
      </c>
      <c r="B58" s="241" t="s">
        <v>307</v>
      </c>
      <c r="C58" s="251"/>
      <c r="D58" s="234">
        <v>0</v>
      </c>
      <c r="E58" s="234">
        <v>10</v>
      </c>
    </row>
    <row r="59" spans="1:5" s="407" customFormat="1" ht="12" customHeight="1">
      <c r="A59" s="390" t="s">
        <v>115</v>
      </c>
      <c r="B59" s="262" t="s">
        <v>308</v>
      </c>
      <c r="C59" s="255"/>
      <c r="D59" s="238"/>
      <c r="E59" s="238"/>
    </row>
    <row r="60" spans="1:5" s="407" customFormat="1" ht="12" customHeight="1">
      <c r="A60" s="391" t="s">
        <v>116</v>
      </c>
      <c r="B60" s="263" t="s">
        <v>493</v>
      </c>
      <c r="C60" s="255"/>
      <c r="D60" s="238"/>
      <c r="E60" s="238"/>
    </row>
    <row r="61" spans="1:5" s="407" customFormat="1" ht="12" customHeight="1">
      <c r="A61" s="391" t="s">
        <v>143</v>
      </c>
      <c r="B61" s="263" t="s">
        <v>310</v>
      </c>
      <c r="C61" s="255"/>
      <c r="D61" s="238"/>
      <c r="E61" s="238">
        <v>10</v>
      </c>
    </row>
    <row r="62" spans="1:5" s="407" customFormat="1" ht="12" customHeight="1" thickBot="1">
      <c r="A62" s="392" t="s">
        <v>311</v>
      </c>
      <c r="B62" s="264" t="s">
        <v>312</v>
      </c>
      <c r="C62" s="255"/>
      <c r="D62" s="238"/>
      <c r="E62" s="238"/>
    </row>
    <row r="63" spans="1:5" s="407" customFormat="1" ht="12" customHeight="1" thickBot="1">
      <c r="A63" s="224" t="s">
        <v>14</v>
      </c>
      <c r="B63" s="220" t="s">
        <v>313</v>
      </c>
      <c r="C63" s="257">
        <f>+C8+C15+C22+C29+C36+C47+C53+C58</f>
        <v>224177</v>
      </c>
      <c r="D63" s="270">
        <f>+D8+D15+D22+D29+D36+D47+D53+D58</f>
        <v>270551</v>
      </c>
      <c r="E63" s="270">
        <f>+E8+E15+E22+E29+E36+E47+E53+E58</f>
        <v>269568</v>
      </c>
    </row>
    <row r="64" spans="1:5" s="407" customFormat="1" ht="12" customHeight="1" thickBot="1">
      <c r="A64" s="393" t="s">
        <v>491</v>
      </c>
      <c r="B64" s="241" t="s">
        <v>315</v>
      </c>
      <c r="C64" s="251">
        <f>SUM(C65:C67)</f>
        <v>0</v>
      </c>
      <c r="D64" s="234">
        <f>SUM(D65:D67)</f>
        <v>0</v>
      </c>
      <c r="E64" s="234">
        <f>SUM(E65:E67)</f>
        <v>0</v>
      </c>
    </row>
    <row r="65" spans="1:5" s="407" customFormat="1" ht="12" customHeight="1">
      <c r="A65" s="390" t="s">
        <v>316</v>
      </c>
      <c r="B65" s="262" t="s">
        <v>317</v>
      </c>
      <c r="C65" s="255"/>
      <c r="D65" s="238"/>
      <c r="E65" s="238"/>
    </row>
    <row r="66" spans="1:5" s="407" customFormat="1" ht="12" customHeight="1">
      <c r="A66" s="391" t="s">
        <v>318</v>
      </c>
      <c r="B66" s="263" t="s">
        <v>319</v>
      </c>
      <c r="C66" s="255"/>
      <c r="D66" s="238"/>
      <c r="E66" s="238"/>
    </row>
    <row r="67" spans="1:5" s="407" customFormat="1" ht="12" customHeight="1" thickBot="1">
      <c r="A67" s="392" t="s">
        <v>320</v>
      </c>
      <c r="B67" s="386" t="s">
        <v>321</v>
      </c>
      <c r="C67" s="255"/>
      <c r="D67" s="238"/>
      <c r="E67" s="238"/>
    </row>
    <row r="68" spans="1:5" s="407" customFormat="1" ht="12" customHeight="1" thickBot="1">
      <c r="A68" s="393" t="s">
        <v>322</v>
      </c>
      <c r="B68" s="241" t="s">
        <v>323</v>
      </c>
      <c r="C68" s="251">
        <f>SUM(C69:C72)</f>
        <v>0</v>
      </c>
      <c r="D68" s="234">
        <f>SUM(D69:D72)</f>
        <v>51003</v>
      </c>
      <c r="E68" s="234">
        <f>SUM(E69:E72)</f>
        <v>51003</v>
      </c>
    </row>
    <row r="69" spans="1:5" s="407" customFormat="1" ht="12" customHeight="1">
      <c r="A69" s="390" t="s">
        <v>92</v>
      </c>
      <c r="B69" s="262" t="s">
        <v>324</v>
      </c>
      <c r="C69" s="255"/>
      <c r="D69" s="238">
        <v>51003</v>
      </c>
      <c r="E69" s="238">
        <v>51003</v>
      </c>
    </row>
    <row r="70" spans="1:5" s="407" customFormat="1" ht="12" customHeight="1">
      <c r="A70" s="391" t="s">
        <v>93</v>
      </c>
      <c r="B70" s="263" t="s">
        <v>325</v>
      </c>
      <c r="C70" s="255"/>
      <c r="D70" s="238"/>
      <c r="E70" s="238"/>
    </row>
    <row r="71" spans="1:5" s="407" customFormat="1" ht="12" customHeight="1">
      <c r="A71" s="391" t="s">
        <v>326</v>
      </c>
      <c r="B71" s="263" t="s">
        <v>327</v>
      </c>
      <c r="C71" s="255"/>
      <c r="D71" s="238"/>
      <c r="E71" s="238"/>
    </row>
    <row r="72" spans="1:5" s="407" customFormat="1" ht="12" customHeight="1" thickBot="1">
      <c r="A72" s="392" t="s">
        <v>328</v>
      </c>
      <c r="B72" s="264" t="s">
        <v>329</v>
      </c>
      <c r="C72" s="255"/>
      <c r="D72" s="238"/>
      <c r="E72" s="238"/>
    </row>
    <row r="73" spans="1:5" s="407" customFormat="1" ht="12" customHeight="1" thickBot="1">
      <c r="A73" s="393" t="s">
        <v>330</v>
      </c>
      <c r="B73" s="241" t="s">
        <v>331</v>
      </c>
      <c r="C73" s="251">
        <f>SUM(C74:C75)</f>
        <v>0</v>
      </c>
      <c r="D73" s="234">
        <f>SUM(D74:D75)</f>
        <v>7378</v>
      </c>
      <c r="E73" s="234">
        <f>SUM(E74:E75)</f>
        <v>7378</v>
      </c>
    </row>
    <row r="74" spans="1:5" s="407" customFormat="1" ht="12" customHeight="1">
      <c r="A74" s="390" t="s">
        <v>332</v>
      </c>
      <c r="B74" s="262" t="s">
        <v>333</v>
      </c>
      <c r="C74" s="255"/>
      <c r="D74" s="238">
        <v>7378</v>
      </c>
      <c r="E74" s="238">
        <v>7378</v>
      </c>
    </row>
    <row r="75" spans="1:5" s="407" customFormat="1" ht="12" customHeight="1" thickBot="1">
      <c r="A75" s="392" t="s">
        <v>334</v>
      </c>
      <c r="B75" s="264" t="s">
        <v>335</v>
      </c>
      <c r="C75" s="255"/>
      <c r="D75" s="238"/>
      <c r="E75" s="238"/>
    </row>
    <row r="76" spans="1:5" s="407" customFormat="1" ht="12" customHeight="1" thickBot="1">
      <c r="A76" s="393" t="s">
        <v>336</v>
      </c>
      <c r="B76" s="241" t="s">
        <v>337</v>
      </c>
      <c r="C76" s="251">
        <f>SUM(C77:C79)</f>
        <v>0</v>
      </c>
      <c r="D76" s="234">
        <f>SUM(D77:D79)</f>
        <v>0</v>
      </c>
      <c r="E76" s="234">
        <f>SUM(E77:E79)</f>
        <v>4009</v>
      </c>
    </row>
    <row r="77" spans="1:5" s="407" customFormat="1" ht="12" customHeight="1">
      <c r="A77" s="390" t="s">
        <v>338</v>
      </c>
      <c r="B77" s="262" t="s">
        <v>339</v>
      </c>
      <c r="C77" s="255"/>
      <c r="D77" s="238"/>
      <c r="E77" s="238">
        <v>4009</v>
      </c>
    </row>
    <row r="78" spans="1:5" s="407" customFormat="1" ht="12" customHeight="1">
      <c r="A78" s="391" t="s">
        <v>340</v>
      </c>
      <c r="B78" s="263" t="s">
        <v>341</v>
      </c>
      <c r="C78" s="255"/>
      <c r="D78" s="238"/>
      <c r="E78" s="238"/>
    </row>
    <row r="79" spans="1:5" s="407" customFormat="1" ht="12" customHeight="1" thickBot="1">
      <c r="A79" s="392" t="s">
        <v>342</v>
      </c>
      <c r="B79" s="264" t="s">
        <v>343</v>
      </c>
      <c r="C79" s="255"/>
      <c r="D79" s="238"/>
      <c r="E79" s="238"/>
    </row>
    <row r="80" spans="1:5" s="407" customFormat="1" ht="12" customHeight="1" thickBot="1">
      <c r="A80" s="393" t="s">
        <v>344</v>
      </c>
      <c r="B80" s="241" t="s">
        <v>345</v>
      </c>
      <c r="C80" s="251">
        <f>SUM(C81:C84)</f>
        <v>0</v>
      </c>
      <c r="D80" s="234">
        <f>SUM(D81:D84)</f>
        <v>0</v>
      </c>
      <c r="E80" s="234">
        <f>SUM(E81:E84)</f>
        <v>0</v>
      </c>
    </row>
    <row r="81" spans="1:5" s="407" customFormat="1" ht="12" customHeight="1">
      <c r="A81" s="394" t="s">
        <v>346</v>
      </c>
      <c r="B81" s="262" t="s">
        <v>347</v>
      </c>
      <c r="C81" s="255"/>
      <c r="D81" s="238"/>
      <c r="E81" s="238"/>
    </row>
    <row r="82" spans="1:5" s="407" customFormat="1" ht="12" customHeight="1">
      <c r="A82" s="395" t="s">
        <v>348</v>
      </c>
      <c r="B82" s="263" t="s">
        <v>349</v>
      </c>
      <c r="C82" s="255"/>
      <c r="D82" s="238"/>
      <c r="E82" s="238"/>
    </row>
    <row r="83" spans="1:5" s="407" customFormat="1" ht="12" customHeight="1">
      <c r="A83" s="395" t="s">
        <v>350</v>
      </c>
      <c r="B83" s="263" t="s">
        <v>351</v>
      </c>
      <c r="C83" s="255"/>
      <c r="D83" s="238"/>
      <c r="E83" s="238"/>
    </row>
    <row r="84" spans="1:5" s="407" customFormat="1" ht="12" customHeight="1" thickBot="1">
      <c r="A84" s="396" t="s">
        <v>352</v>
      </c>
      <c r="B84" s="264" t="s">
        <v>353</v>
      </c>
      <c r="C84" s="255"/>
      <c r="D84" s="238"/>
      <c r="E84" s="238"/>
    </row>
    <row r="85" spans="1:5" s="407" customFormat="1" ht="12" customHeight="1" thickBot="1">
      <c r="A85" s="393" t="s">
        <v>354</v>
      </c>
      <c r="B85" s="241" t="s">
        <v>355</v>
      </c>
      <c r="C85" s="278"/>
      <c r="D85" s="279"/>
      <c r="E85" s="279"/>
    </row>
    <row r="86" spans="1:5" s="407" customFormat="1" ht="12" customHeight="1" thickBot="1">
      <c r="A86" s="393" t="s">
        <v>356</v>
      </c>
      <c r="B86" s="387" t="s">
        <v>357</v>
      </c>
      <c r="C86" s="257">
        <f>+C64+C68+C73+C76+C80+C85</f>
        <v>0</v>
      </c>
      <c r="D86" s="270">
        <f>+D64+D68+D73+D76+D80+D85</f>
        <v>58381</v>
      </c>
      <c r="E86" s="270">
        <f>+E64+E68+E73+E76+E80+E85</f>
        <v>62390</v>
      </c>
    </row>
    <row r="87" spans="1:5" s="407" customFormat="1" ht="12" customHeight="1" thickBot="1">
      <c r="A87" s="397" t="s">
        <v>358</v>
      </c>
      <c r="B87" s="388" t="s">
        <v>492</v>
      </c>
      <c r="C87" s="257">
        <f>+C63+C86</f>
        <v>224177</v>
      </c>
      <c r="D87" s="270">
        <f>+D63+D86</f>
        <v>328932</v>
      </c>
      <c r="E87" s="270">
        <f>+E63+E86</f>
        <v>331958</v>
      </c>
    </row>
    <row r="88" spans="1:5" s="407" customFormat="1" ht="15" customHeight="1">
      <c r="A88" s="362"/>
      <c r="B88" s="363"/>
      <c r="C88" s="378"/>
      <c r="D88" s="378"/>
      <c r="E88" s="378"/>
    </row>
    <row r="89" spans="1:5" ht="13.5" thickBot="1">
      <c r="A89" s="364"/>
      <c r="B89" s="365"/>
      <c r="C89" s="379"/>
      <c r="D89" s="379"/>
      <c r="E89" s="379"/>
    </row>
    <row r="90" spans="1:5" s="406" customFormat="1" ht="16.5" customHeight="1" thickBot="1">
      <c r="A90" s="1161" t="s">
        <v>43</v>
      </c>
      <c r="B90" s="1162"/>
      <c r="C90" s="1162"/>
      <c r="D90" s="1162"/>
      <c r="E90" s="1163"/>
    </row>
    <row r="91" spans="1:5" s="192" customFormat="1" ht="12" customHeight="1" thickBot="1">
      <c r="A91" s="385" t="s">
        <v>6</v>
      </c>
      <c r="B91" s="223" t="s">
        <v>366</v>
      </c>
      <c r="C91" s="369">
        <f>SUM(C92:C96)</f>
        <v>71417</v>
      </c>
      <c r="D91" s="369">
        <f>SUM(D92:D96)</f>
        <v>89326</v>
      </c>
      <c r="E91" s="369">
        <f>SUM(E92:E96)</f>
        <v>84318</v>
      </c>
    </row>
    <row r="92" spans="1:5" ht="12" customHeight="1">
      <c r="A92" s="398" t="s">
        <v>69</v>
      </c>
      <c r="B92" s="209" t="s">
        <v>36</v>
      </c>
      <c r="C92" s="370">
        <v>14915</v>
      </c>
      <c r="D92" s="370">
        <v>25245</v>
      </c>
      <c r="E92" s="370">
        <v>23313</v>
      </c>
    </row>
    <row r="93" spans="1:5" ht="12" customHeight="1">
      <c r="A93" s="391" t="s">
        <v>70</v>
      </c>
      <c r="B93" s="207" t="s">
        <v>117</v>
      </c>
      <c r="C93" s="371">
        <v>4412</v>
      </c>
      <c r="D93" s="371">
        <v>5777</v>
      </c>
      <c r="E93" s="371">
        <v>4866</v>
      </c>
    </row>
    <row r="94" spans="1:5" ht="12" customHeight="1">
      <c r="A94" s="391" t="s">
        <v>71</v>
      </c>
      <c r="B94" s="207" t="s">
        <v>89</v>
      </c>
      <c r="C94" s="373">
        <v>43990</v>
      </c>
      <c r="D94" s="373">
        <v>48501</v>
      </c>
      <c r="E94" s="373">
        <v>48207</v>
      </c>
    </row>
    <row r="95" spans="1:5" ht="12" customHeight="1">
      <c r="A95" s="391" t="s">
        <v>72</v>
      </c>
      <c r="B95" s="210" t="s">
        <v>118</v>
      </c>
      <c r="C95" s="373">
        <v>5900</v>
      </c>
      <c r="D95" s="373">
        <v>7356</v>
      </c>
      <c r="E95" s="373">
        <v>5298</v>
      </c>
    </row>
    <row r="96" spans="1:5" ht="12" customHeight="1">
      <c r="A96" s="391" t="s">
        <v>80</v>
      </c>
      <c r="B96" s="218" t="s">
        <v>119</v>
      </c>
      <c r="C96" s="373">
        <v>2200</v>
      </c>
      <c r="D96" s="373">
        <v>2447</v>
      </c>
      <c r="E96" s="373">
        <v>2634</v>
      </c>
    </row>
    <row r="97" spans="1:5" ht="12" customHeight="1">
      <c r="A97" s="391" t="s">
        <v>73</v>
      </c>
      <c r="B97" s="207" t="s">
        <v>367</v>
      </c>
      <c r="C97" s="373"/>
      <c r="D97" s="373">
        <v>0</v>
      </c>
      <c r="E97" s="373"/>
    </row>
    <row r="98" spans="1:5" ht="12" customHeight="1">
      <c r="A98" s="391" t="s">
        <v>74</v>
      </c>
      <c r="B98" s="230" t="s">
        <v>368</v>
      </c>
      <c r="C98" s="373"/>
      <c r="D98" s="373">
        <v>0</v>
      </c>
      <c r="E98" s="373"/>
    </row>
    <row r="99" spans="1:5" ht="12" customHeight="1">
      <c r="A99" s="391" t="s">
        <v>81</v>
      </c>
      <c r="B99" s="231" t="s">
        <v>369</v>
      </c>
      <c r="C99" s="373"/>
      <c r="D99" s="373">
        <v>0</v>
      </c>
      <c r="E99" s="373"/>
    </row>
    <row r="100" spans="1:5" ht="12" customHeight="1">
      <c r="A100" s="391" t="s">
        <v>82</v>
      </c>
      <c r="B100" s="231" t="s">
        <v>370</v>
      </c>
      <c r="C100" s="373"/>
      <c r="D100" s="373">
        <v>0</v>
      </c>
      <c r="E100" s="373"/>
    </row>
    <row r="101" spans="1:5" ht="12" customHeight="1">
      <c r="A101" s="391" t="s">
        <v>83</v>
      </c>
      <c r="B101" s="230" t="s">
        <v>371</v>
      </c>
      <c r="C101" s="373"/>
      <c r="D101" s="373">
        <v>0</v>
      </c>
      <c r="E101" s="373"/>
    </row>
    <row r="102" spans="1:5" ht="12" customHeight="1">
      <c r="A102" s="391" t="s">
        <v>84</v>
      </c>
      <c r="B102" s="230" t="s">
        <v>372</v>
      </c>
      <c r="C102" s="373"/>
      <c r="D102" s="373">
        <v>0</v>
      </c>
      <c r="E102" s="373"/>
    </row>
    <row r="103" spans="1:5" ht="12" customHeight="1">
      <c r="A103" s="391" t="s">
        <v>86</v>
      </c>
      <c r="B103" s="231" t="s">
        <v>373</v>
      </c>
      <c r="C103" s="373"/>
      <c r="D103" s="373">
        <v>0</v>
      </c>
      <c r="E103" s="373"/>
    </row>
    <row r="104" spans="1:5" ht="12" customHeight="1">
      <c r="A104" s="399" t="s">
        <v>120</v>
      </c>
      <c r="B104" s="232" t="s">
        <v>374</v>
      </c>
      <c r="C104" s="373"/>
      <c r="D104" s="373">
        <v>0</v>
      </c>
      <c r="E104" s="373"/>
    </row>
    <row r="105" spans="1:5" ht="12" customHeight="1">
      <c r="A105" s="391" t="s">
        <v>375</v>
      </c>
      <c r="B105" s="232" t="s">
        <v>376</v>
      </c>
      <c r="C105" s="373"/>
      <c r="D105" s="373">
        <v>0</v>
      </c>
      <c r="E105" s="373"/>
    </row>
    <row r="106" spans="1:5" s="192" customFormat="1" ht="12" customHeight="1" thickBot="1">
      <c r="A106" s="400" t="s">
        <v>377</v>
      </c>
      <c r="B106" s="233" t="s">
        <v>378</v>
      </c>
      <c r="C106" s="375">
        <v>2200</v>
      </c>
      <c r="D106" s="375">
        <v>2447</v>
      </c>
      <c r="E106" s="375">
        <v>2634</v>
      </c>
    </row>
    <row r="107" spans="1:5" ht="12" customHeight="1" thickBot="1">
      <c r="A107" s="224" t="s">
        <v>7</v>
      </c>
      <c r="B107" s="222" t="s">
        <v>379</v>
      </c>
      <c r="C107" s="245">
        <f>+C108+C110+C112</f>
        <v>36087</v>
      </c>
      <c r="D107" s="245">
        <f>+D108+D110+D112</f>
        <v>58260</v>
      </c>
      <c r="E107" s="245">
        <f>+E108+E110+E112</f>
        <v>58077</v>
      </c>
    </row>
    <row r="108" spans="1:5" ht="12" customHeight="1">
      <c r="A108" s="390" t="s">
        <v>75</v>
      </c>
      <c r="B108" s="207" t="s">
        <v>141</v>
      </c>
      <c r="C108" s="372">
        <v>29822</v>
      </c>
      <c r="D108" s="372">
        <v>26814</v>
      </c>
      <c r="E108" s="372">
        <v>26631</v>
      </c>
    </row>
    <row r="109" spans="1:5" ht="12" customHeight="1">
      <c r="A109" s="390" t="s">
        <v>76</v>
      </c>
      <c r="B109" s="211" t="s">
        <v>380</v>
      </c>
      <c r="C109" s="372">
        <v>19297</v>
      </c>
      <c r="D109" s="372">
        <v>19297</v>
      </c>
      <c r="E109" s="372"/>
    </row>
    <row r="110" spans="1:5" ht="12" customHeight="1">
      <c r="A110" s="390" t="s">
        <v>77</v>
      </c>
      <c r="B110" s="211" t="s">
        <v>121</v>
      </c>
      <c r="C110" s="371">
        <v>6265</v>
      </c>
      <c r="D110" s="371">
        <v>31446</v>
      </c>
      <c r="E110" s="371">
        <v>31446</v>
      </c>
    </row>
    <row r="111" spans="1:5" ht="12" customHeight="1">
      <c r="A111" s="390" t="s">
        <v>78</v>
      </c>
      <c r="B111" s="211" t="s">
        <v>381</v>
      </c>
      <c r="C111" s="235"/>
      <c r="D111" s="235"/>
      <c r="E111" s="235"/>
    </row>
    <row r="112" spans="1:5" ht="12" customHeight="1">
      <c r="A112" s="390" t="s">
        <v>79</v>
      </c>
      <c r="B112" s="243" t="s">
        <v>144</v>
      </c>
      <c r="C112" s="235"/>
      <c r="D112" s="235"/>
      <c r="E112" s="235"/>
    </row>
    <row r="113" spans="1:5" ht="12" customHeight="1">
      <c r="A113" s="390" t="s">
        <v>85</v>
      </c>
      <c r="B113" s="242" t="s">
        <v>382</v>
      </c>
      <c r="C113" s="235"/>
      <c r="D113" s="235"/>
      <c r="E113" s="235"/>
    </row>
    <row r="114" spans="1:5" ht="12" customHeight="1">
      <c r="A114" s="390" t="s">
        <v>87</v>
      </c>
      <c r="B114" s="258" t="s">
        <v>383</v>
      </c>
      <c r="C114" s="235"/>
      <c r="D114" s="235"/>
      <c r="E114" s="235"/>
    </row>
    <row r="115" spans="1:5" ht="12" customHeight="1">
      <c r="A115" s="390" t="s">
        <v>122</v>
      </c>
      <c r="B115" s="231" t="s">
        <v>370</v>
      </c>
      <c r="C115" s="235"/>
      <c r="D115" s="235"/>
      <c r="E115" s="235"/>
    </row>
    <row r="116" spans="1:5" ht="12" customHeight="1">
      <c r="A116" s="390" t="s">
        <v>123</v>
      </c>
      <c r="B116" s="231" t="s">
        <v>384</v>
      </c>
      <c r="C116" s="235"/>
      <c r="D116" s="235"/>
      <c r="E116" s="235"/>
    </row>
    <row r="117" spans="1:5" ht="12" customHeight="1">
      <c r="A117" s="390" t="s">
        <v>124</v>
      </c>
      <c r="B117" s="231" t="s">
        <v>385</v>
      </c>
      <c r="C117" s="235"/>
      <c r="D117" s="235"/>
      <c r="E117" s="235"/>
    </row>
    <row r="118" spans="1:5" ht="12" customHeight="1">
      <c r="A118" s="390" t="s">
        <v>386</v>
      </c>
      <c r="B118" s="231" t="s">
        <v>373</v>
      </c>
      <c r="C118" s="235"/>
      <c r="D118" s="235"/>
      <c r="E118" s="235"/>
    </row>
    <row r="119" spans="1:5" ht="12" customHeight="1">
      <c r="A119" s="390" t="s">
        <v>387</v>
      </c>
      <c r="B119" s="231" t="s">
        <v>388</v>
      </c>
      <c r="C119" s="235"/>
      <c r="D119" s="235"/>
      <c r="E119" s="235"/>
    </row>
    <row r="120" spans="1:5" ht="12" customHeight="1" thickBot="1">
      <c r="A120" s="399" t="s">
        <v>389</v>
      </c>
      <c r="B120" s="231" t="s">
        <v>390</v>
      </c>
      <c r="C120" s="237"/>
      <c r="D120" s="237"/>
      <c r="E120" s="237"/>
    </row>
    <row r="121" spans="1:5" ht="12" customHeight="1" thickBot="1">
      <c r="A121" s="224" t="s">
        <v>8</v>
      </c>
      <c r="B121" s="227" t="s">
        <v>391</v>
      </c>
      <c r="C121" s="245">
        <f>+C122+C123</f>
        <v>4197</v>
      </c>
      <c r="D121" s="245">
        <f>+D122+D123</f>
        <v>0</v>
      </c>
      <c r="E121" s="245">
        <f>+E122+E123</f>
        <v>0</v>
      </c>
    </row>
    <row r="122" spans="1:5" ht="12" customHeight="1">
      <c r="A122" s="390" t="s">
        <v>58</v>
      </c>
      <c r="B122" s="208" t="s">
        <v>45</v>
      </c>
      <c r="C122" s="470">
        <v>4197</v>
      </c>
      <c r="D122" s="372"/>
      <c r="E122" s="372"/>
    </row>
    <row r="123" spans="1:5" ht="12" customHeight="1" thickBot="1">
      <c r="A123" s="392" t="s">
        <v>59</v>
      </c>
      <c r="B123" s="211" t="s">
        <v>46</v>
      </c>
      <c r="C123" s="373"/>
      <c r="D123" s="373"/>
      <c r="E123" s="373"/>
    </row>
    <row r="124" spans="1:5" ht="12" customHeight="1" thickBot="1">
      <c r="A124" s="224" t="s">
        <v>9</v>
      </c>
      <c r="B124" s="227" t="s">
        <v>392</v>
      </c>
      <c r="C124" s="245">
        <f>+C91+C107+C121</f>
        <v>111701</v>
      </c>
      <c r="D124" s="245">
        <f>+D91+D107+D121</f>
        <v>147586</v>
      </c>
      <c r="E124" s="245">
        <f>+E91+E107+E121</f>
        <v>142395</v>
      </c>
    </row>
    <row r="125" spans="1:5" ht="12" customHeight="1" thickBot="1">
      <c r="A125" s="224" t="s">
        <v>10</v>
      </c>
      <c r="B125" s="227" t="s">
        <v>494</v>
      </c>
      <c r="C125" s="245">
        <f>+C126+C127+C128</f>
        <v>0</v>
      </c>
      <c r="D125" s="245">
        <f>+D126+D127+D128</f>
        <v>0</v>
      </c>
      <c r="E125" s="245">
        <f>+E126+E127+E128</f>
        <v>0</v>
      </c>
    </row>
    <row r="126" spans="1:5" ht="12" customHeight="1">
      <c r="A126" s="390" t="s">
        <v>62</v>
      </c>
      <c r="B126" s="208" t="s">
        <v>394</v>
      </c>
      <c r="C126" s="235"/>
      <c r="D126" s="235"/>
      <c r="E126" s="235"/>
    </row>
    <row r="127" spans="1:5" ht="12" customHeight="1">
      <c r="A127" s="390" t="s">
        <v>63</v>
      </c>
      <c r="B127" s="208" t="s">
        <v>395</v>
      </c>
      <c r="C127" s="235"/>
      <c r="D127" s="235"/>
      <c r="E127" s="235"/>
    </row>
    <row r="128" spans="1:5" ht="12" customHeight="1" thickBot="1">
      <c r="A128" s="399" t="s">
        <v>64</v>
      </c>
      <c r="B128" s="206" t="s">
        <v>396</v>
      </c>
      <c r="C128" s="235"/>
      <c r="D128" s="235"/>
      <c r="E128" s="235"/>
    </row>
    <row r="129" spans="1:5" ht="12" customHeight="1" thickBot="1">
      <c r="A129" s="224" t="s">
        <v>11</v>
      </c>
      <c r="B129" s="227" t="s">
        <v>397</v>
      </c>
      <c r="C129" s="245">
        <f>+C130+C131+C132+C133</f>
        <v>0</v>
      </c>
      <c r="D129" s="245">
        <f>+D130+D131+D132+D133</f>
        <v>66000</v>
      </c>
      <c r="E129" s="245">
        <f>+E130+E131+E132+E133</f>
        <v>66000</v>
      </c>
    </row>
    <row r="130" spans="1:5" ht="12" customHeight="1">
      <c r="A130" s="390" t="s">
        <v>65</v>
      </c>
      <c r="B130" s="208" t="s">
        <v>398</v>
      </c>
      <c r="C130" s="235"/>
      <c r="D130" s="486">
        <v>66000</v>
      </c>
      <c r="E130" s="486">
        <v>66000</v>
      </c>
    </row>
    <row r="131" spans="1:5" ht="12" customHeight="1">
      <c r="A131" s="390" t="s">
        <v>66</v>
      </c>
      <c r="B131" s="208" t="s">
        <v>399</v>
      </c>
      <c r="C131" s="235"/>
      <c r="D131" s="235"/>
      <c r="E131" s="235"/>
    </row>
    <row r="132" spans="1:5" ht="12" customHeight="1">
      <c r="A132" s="390" t="s">
        <v>294</v>
      </c>
      <c r="B132" s="208" t="s">
        <v>400</v>
      </c>
      <c r="C132" s="235"/>
      <c r="D132" s="235"/>
      <c r="E132" s="235"/>
    </row>
    <row r="133" spans="1:5" s="192" customFormat="1" ht="12" customHeight="1" thickBot="1">
      <c r="A133" s="399" t="s">
        <v>296</v>
      </c>
      <c r="B133" s="206" t="s">
        <v>401</v>
      </c>
      <c r="C133" s="235"/>
      <c r="D133" s="235"/>
      <c r="E133" s="235"/>
    </row>
    <row r="134" spans="1:11" ht="13.5" thickBot="1">
      <c r="A134" s="224" t="s">
        <v>12</v>
      </c>
      <c r="B134" s="227" t="s">
        <v>535</v>
      </c>
      <c r="C134" s="374">
        <f>+C135+C136+C137+C139+C138</f>
        <v>112476</v>
      </c>
      <c r="D134" s="374">
        <f>+D135+D136+D137+D139+D138</f>
        <v>115346</v>
      </c>
      <c r="E134" s="374">
        <f>+E135+E136+E137+E139+E138</f>
        <v>108747</v>
      </c>
      <c r="K134" s="353"/>
    </row>
    <row r="135" spans="1:5" ht="12.75">
      <c r="A135" s="390" t="s">
        <v>67</v>
      </c>
      <c r="B135" s="208" t="s">
        <v>403</v>
      </c>
      <c r="C135" s="235"/>
      <c r="D135" s="235"/>
      <c r="E135" s="235"/>
    </row>
    <row r="136" spans="1:5" ht="12" customHeight="1">
      <c r="A136" s="390" t="s">
        <v>68</v>
      </c>
      <c r="B136" s="208" t="s">
        <v>404</v>
      </c>
      <c r="C136" s="235"/>
      <c r="D136" s="235"/>
      <c r="E136" s="235"/>
    </row>
    <row r="137" spans="1:5" s="192" customFormat="1" ht="12" customHeight="1">
      <c r="A137" s="390" t="s">
        <v>303</v>
      </c>
      <c r="B137" s="208" t="s">
        <v>534</v>
      </c>
      <c r="C137" s="235"/>
      <c r="D137" s="235"/>
      <c r="E137" s="235"/>
    </row>
    <row r="138" spans="1:5" s="192" customFormat="1" ht="12" customHeight="1">
      <c r="A138" s="390" t="s">
        <v>305</v>
      </c>
      <c r="B138" s="208" t="s">
        <v>405</v>
      </c>
      <c r="C138" s="235"/>
      <c r="D138" s="235"/>
      <c r="E138" s="235"/>
    </row>
    <row r="139" spans="1:5" s="192" customFormat="1" ht="12" customHeight="1" thickBot="1">
      <c r="A139" s="399" t="s">
        <v>533</v>
      </c>
      <c r="B139" s="206" t="s">
        <v>572</v>
      </c>
      <c r="C139" s="235">
        <v>112476</v>
      </c>
      <c r="D139" s="235">
        <v>115346</v>
      </c>
      <c r="E139" s="235">
        <v>108747</v>
      </c>
    </row>
    <row r="140" spans="1:5" s="192" customFormat="1" ht="12" customHeight="1" thickBot="1">
      <c r="A140" s="224" t="s">
        <v>13</v>
      </c>
      <c r="B140" s="227" t="s">
        <v>495</v>
      </c>
      <c r="C140" s="376">
        <f>+C141+C142+C143+C144</f>
        <v>0</v>
      </c>
      <c r="D140" s="376">
        <f>+D141+D142+D143+D144</f>
        <v>0</v>
      </c>
      <c r="E140" s="376">
        <f>+E141+E142+E143+E144</f>
        <v>0</v>
      </c>
    </row>
    <row r="141" spans="1:5" s="192" customFormat="1" ht="12" customHeight="1">
      <c r="A141" s="390" t="s">
        <v>115</v>
      </c>
      <c r="B141" s="208" t="s">
        <v>408</v>
      </c>
      <c r="C141" s="235"/>
      <c r="D141" s="235"/>
      <c r="E141" s="235"/>
    </row>
    <row r="142" spans="1:5" s="192" customFormat="1" ht="12" customHeight="1">
      <c r="A142" s="390" t="s">
        <v>116</v>
      </c>
      <c r="B142" s="208" t="s">
        <v>409</v>
      </c>
      <c r="C142" s="235"/>
      <c r="D142" s="235"/>
      <c r="E142" s="235"/>
    </row>
    <row r="143" spans="1:5" s="192" customFormat="1" ht="12" customHeight="1">
      <c r="A143" s="390" t="s">
        <v>143</v>
      </c>
      <c r="B143" s="208" t="s">
        <v>410</v>
      </c>
      <c r="C143" s="235"/>
      <c r="D143" s="235"/>
      <c r="E143" s="235"/>
    </row>
    <row r="144" spans="1:5" ht="12.75" customHeight="1" thickBot="1">
      <c r="A144" s="390" t="s">
        <v>311</v>
      </c>
      <c r="B144" s="208" t="s">
        <v>411</v>
      </c>
      <c r="C144" s="235"/>
      <c r="D144" s="235"/>
      <c r="E144" s="235"/>
    </row>
    <row r="145" spans="1:5" ht="12" customHeight="1" thickBot="1">
      <c r="A145" s="224" t="s">
        <v>14</v>
      </c>
      <c r="B145" s="227" t="s">
        <v>412</v>
      </c>
      <c r="C145" s="389">
        <f>+C125+C129+C134+C140</f>
        <v>112476</v>
      </c>
      <c r="D145" s="389">
        <f>+D125+D129+D134+D140</f>
        <v>181346</v>
      </c>
      <c r="E145" s="389">
        <f>+E125+E129+E134+E140</f>
        <v>174747</v>
      </c>
    </row>
    <row r="146" spans="1:5" ht="15" customHeight="1" thickBot="1">
      <c r="A146" s="401" t="s">
        <v>15</v>
      </c>
      <c r="B146" s="247" t="s">
        <v>413</v>
      </c>
      <c r="C146" s="389">
        <f>+C124+C145</f>
        <v>224177</v>
      </c>
      <c r="D146" s="389">
        <f>+D124+D145</f>
        <v>328932</v>
      </c>
      <c r="E146" s="389">
        <f>+E124+E145</f>
        <v>317142</v>
      </c>
    </row>
    <row r="147" spans="1:5" ht="13.5" thickBot="1">
      <c r="A147" s="29"/>
      <c r="B147" s="30"/>
      <c r="C147" s="31"/>
      <c r="D147" s="31"/>
      <c r="E147" s="31"/>
    </row>
    <row r="148" spans="1:5" ht="15" customHeight="1" thickBot="1">
      <c r="A148" s="366" t="s">
        <v>536</v>
      </c>
      <c r="B148" s="367"/>
      <c r="C148" s="51">
        <v>3</v>
      </c>
      <c r="D148" s="52">
        <v>3</v>
      </c>
      <c r="E148" s="49">
        <v>3</v>
      </c>
    </row>
    <row r="149" spans="1:5" ht="14.25" customHeight="1" thickBot="1">
      <c r="A149" s="366" t="s">
        <v>133</v>
      </c>
      <c r="B149" s="367"/>
      <c r="C149" s="51">
        <v>6</v>
      </c>
      <c r="D149" s="52">
        <v>6</v>
      </c>
      <c r="E149" s="49">
        <v>6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5"/>
  <sheetViews>
    <sheetView zoomScalePageLayoutView="0" workbookViewId="0" topLeftCell="A40">
      <selection activeCell="O44" sqref="O44"/>
    </sheetView>
  </sheetViews>
  <sheetFormatPr defaultColWidth="9.00390625" defaultRowHeight="12.75"/>
  <cols>
    <col min="1" max="1" width="5.375" style="6" customWidth="1"/>
    <col min="2" max="2" width="60.00390625" style="605" customWidth="1"/>
    <col min="3" max="3" width="11.50390625" style="6" bestFit="1" customWidth="1"/>
    <col min="4" max="16384" width="9.375" style="6" customWidth="1"/>
  </cols>
  <sheetData>
    <row r="1" spans="1:9" ht="12.75">
      <c r="A1" s="1170" t="s">
        <v>708</v>
      </c>
      <c r="B1" s="1170"/>
      <c r="C1" s="1170"/>
      <c r="D1" s="1170"/>
      <c r="E1" s="1170"/>
      <c r="F1" s="1170"/>
      <c r="G1" s="1170"/>
      <c r="H1" s="1170"/>
      <c r="I1" s="1170"/>
    </row>
    <row r="2" spans="1:9" ht="12.75">
      <c r="A2" s="1171"/>
      <c r="B2" s="1171"/>
      <c r="C2" s="1171"/>
      <c r="D2" s="1171"/>
      <c r="E2" s="1171"/>
      <c r="F2" s="1171"/>
      <c r="G2" s="1171"/>
      <c r="H2" s="1171"/>
      <c r="I2" s="1171"/>
    </row>
    <row r="3" spans="2:8" ht="12.75">
      <c r="B3" s="1171" t="s">
        <v>709</v>
      </c>
      <c r="C3" s="1171"/>
      <c r="D3" s="1171"/>
      <c r="E3" s="1171"/>
      <c r="F3" s="1171"/>
      <c r="G3" s="1171"/>
      <c r="H3" s="1171"/>
    </row>
    <row r="4" spans="6:9" ht="12.75">
      <c r="F4" s="1172"/>
      <c r="G4" s="1172"/>
      <c r="H4" s="1172"/>
      <c r="I4" s="606"/>
    </row>
    <row r="5" spans="1:9" ht="19.5">
      <c r="A5" s="607" t="s">
        <v>57</v>
      </c>
      <c r="B5" s="608" t="s">
        <v>637</v>
      </c>
      <c r="C5" s="609" t="s">
        <v>638</v>
      </c>
      <c r="D5" s="609" t="s">
        <v>639</v>
      </c>
      <c r="E5" s="610" t="s">
        <v>640</v>
      </c>
      <c r="F5" s="609" t="s">
        <v>641</v>
      </c>
      <c r="G5" s="609" t="s">
        <v>642</v>
      </c>
      <c r="H5" s="609" t="s">
        <v>643</v>
      </c>
      <c r="I5" s="606"/>
    </row>
    <row r="6" spans="1:8" ht="12.75">
      <c r="A6" s="608"/>
      <c r="B6" s="608"/>
      <c r="C6" s="608"/>
      <c r="D6" s="608"/>
      <c r="E6" s="608"/>
      <c r="F6" s="608"/>
      <c r="G6" s="608"/>
      <c r="H6" s="608"/>
    </row>
    <row r="7" spans="1:8" ht="12.75">
      <c r="A7" s="611">
        <v>2</v>
      </c>
      <c r="B7" s="612" t="s">
        <v>644</v>
      </c>
      <c r="C7" s="613">
        <f>C8</f>
        <v>1410</v>
      </c>
      <c r="D7" s="613">
        <f>D8</f>
        <v>8768</v>
      </c>
      <c r="E7" s="613">
        <f>E8</f>
        <v>7848</v>
      </c>
      <c r="F7" s="613">
        <f>F8</f>
        <v>7848</v>
      </c>
      <c r="G7" s="613">
        <f>E7-F7</f>
        <v>0</v>
      </c>
      <c r="H7" s="611">
        <v>0</v>
      </c>
    </row>
    <row r="8" spans="1:8" ht="12.75">
      <c r="A8" s="611">
        <v>3</v>
      </c>
      <c r="B8" s="608" t="s">
        <v>645</v>
      </c>
      <c r="C8" s="614">
        <f>C9+C10+C11</f>
        <v>1410</v>
      </c>
      <c r="D8" s="614">
        <f>D9+D10+D11</f>
        <v>8768</v>
      </c>
      <c r="E8" s="614">
        <f>E9+E10+E11</f>
        <v>7848</v>
      </c>
      <c r="F8" s="614">
        <f>F9+F10+F11</f>
        <v>7848</v>
      </c>
      <c r="G8" s="615">
        <f>E8-F8</f>
        <v>0</v>
      </c>
      <c r="H8" s="611">
        <v>0</v>
      </c>
    </row>
    <row r="9" spans="1:8" ht="12.75">
      <c r="A9" s="611">
        <v>4</v>
      </c>
      <c r="B9" s="608" t="s">
        <v>51</v>
      </c>
      <c r="C9" s="611">
        <v>1110</v>
      </c>
      <c r="D9" s="611">
        <v>7679</v>
      </c>
      <c r="E9" s="615">
        <v>6818</v>
      </c>
      <c r="F9" s="615">
        <v>6818</v>
      </c>
      <c r="G9" s="615">
        <f aca="true" t="shared" si="0" ref="G9:G27">E9-F9</f>
        <v>0</v>
      </c>
      <c r="H9" s="611"/>
    </row>
    <row r="10" spans="1:8" ht="12.75">
      <c r="A10" s="611">
        <v>5</v>
      </c>
      <c r="B10" s="608" t="s">
        <v>646</v>
      </c>
      <c r="C10" s="611">
        <v>300</v>
      </c>
      <c r="D10" s="611">
        <v>1089</v>
      </c>
      <c r="E10" s="615">
        <v>1025</v>
      </c>
      <c r="F10" s="615">
        <v>1025</v>
      </c>
      <c r="G10" s="615">
        <f t="shared" si="0"/>
        <v>0</v>
      </c>
      <c r="H10" s="611"/>
    </row>
    <row r="11" spans="1:8" ht="12.75">
      <c r="A11" s="611"/>
      <c r="B11" s="608" t="s">
        <v>647</v>
      </c>
      <c r="C11" s="611"/>
      <c r="D11" s="611"/>
      <c r="E11" s="615">
        <v>5</v>
      </c>
      <c r="F11" s="615">
        <v>5</v>
      </c>
      <c r="G11" s="615"/>
      <c r="H11" s="611"/>
    </row>
    <row r="12" spans="1:8" ht="12.75">
      <c r="A12" s="611">
        <v>10</v>
      </c>
      <c r="B12" s="612" t="s">
        <v>648</v>
      </c>
      <c r="C12" s="613">
        <f aca="true" t="shared" si="1" ref="C12:H12">C13+C15+C16</f>
        <v>7875</v>
      </c>
      <c r="D12" s="613">
        <f t="shared" si="1"/>
        <v>21699</v>
      </c>
      <c r="E12" s="613">
        <f t="shared" si="1"/>
        <v>17421</v>
      </c>
      <c r="F12" s="613">
        <f t="shared" si="1"/>
        <v>2200</v>
      </c>
      <c r="G12" s="613">
        <f t="shared" si="1"/>
        <v>15221</v>
      </c>
      <c r="H12" s="613">
        <f t="shared" si="1"/>
        <v>0</v>
      </c>
    </row>
    <row r="13" spans="1:8" ht="12.75">
      <c r="A13" s="611">
        <v>11</v>
      </c>
      <c r="B13" s="608" t="s">
        <v>645</v>
      </c>
      <c r="C13" s="614">
        <f>C14</f>
        <v>7875</v>
      </c>
      <c r="D13" s="614">
        <f>D14</f>
        <v>7875</v>
      </c>
      <c r="E13" s="614">
        <f>E14</f>
        <v>4228</v>
      </c>
      <c r="F13" s="614">
        <v>2200</v>
      </c>
      <c r="G13" s="616">
        <f t="shared" si="0"/>
        <v>2028</v>
      </c>
      <c r="H13" s="611">
        <v>0</v>
      </c>
    </row>
    <row r="14" spans="1:8" ht="12.75">
      <c r="A14" s="611">
        <v>12</v>
      </c>
      <c r="B14" s="608" t="s">
        <v>647</v>
      </c>
      <c r="C14" s="614">
        <v>7875</v>
      </c>
      <c r="D14" s="614">
        <v>7875</v>
      </c>
      <c r="E14" s="615">
        <v>4228</v>
      </c>
      <c r="F14" s="614">
        <v>2200</v>
      </c>
      <c r="G14" s="616">
        <f t="shared" si="0"/>
        <v>2028</v>
      </c>
      <c r="H14" s="611"/>
    </row>
    <row r="15" spans="1:8" ht="12.75">
      <c r="A15" s="611"/>
      <c r="B15" s="608" t="s">
        <v>649</v>
      </c>
      <c r="C15" s="614"/>
      <c r="D15" s="614">
        <v>4524</v>
      </c>
      <c r="E15" s="615">
        <v>3687</v>
      </c>
      <c r="F15" s="614"/>
      <c r="G15" s="616">
        <f t="shared" si="0"/>
        <v>3687</v>
      </c>
      <c r="H15" s="611"/>
    </row>
    <row r="16" spans="1:8" ht="12.75">
      <c r="A16" s="611"/>
      <c r="B16" s="608" t="s">
        <v>650</v>
      </c>
      <c r="C16" s="614"/>
      <c r="D16" s="614">
        <v>9300</v>
      </c>
      <c r="E16" s="615">
        <v>9506</v>
      </c>
      <c r="F16" s="614"/>
      <c r="G16" s="616">
        <f t="shared" si="0"/>
        <v>9506</v>
      </c>
      <c r="H16" s="611"/>
    </row>
    <row r="17" spans="1:8" ht="12.75">
      <c r="A17" s="611">
        <v>16</v>
      </c>
      <c r="B17" s="612" t="s">
        <v>651</v>
      </c>
      <c r="C17" s="613"/>
      <c r="D17" s="613"/>
      <c r="E17" s="613">
        <v>183</v>
      </c>
      <c r="F17" s="613">
        <v>183</v>
      </c>
      <c r="G17" s="616">
        <f t="shared" si="0"/>
        <v>0</v>
      </c>
      <c r="H17" s="617">
        <v>0</v>
      </c>
    </row>
    <row r="18" spans="1:8" ht="12.75">
      <c r="A18" s="611">
        <v>17</v>
      </c>
      <c r="B18" s="608" t="s">
        <v>645</v>
      </c>
      <c r="C18" s="614"/>
      <c r="D18" s="614"/>
      <c r="E18" s="615">
        <v>183</v>
      </c>
      <c r="F18" s="614">
        <v>183</v>
      </c>
      <c r="G18" s="616">
        <f t="shared" si="0"/>
        <v>0</v>
      </c>
      <c r="H18" s="611">
        <v>0</v>
      </c>
    </row>
    <row r="19" spans="1:8" ht="12.75">
      <c r="A19" s="611">
        <v>18</v>
      </c>
      <c r="B19" s="608" t="s">
        <v>647</v>
      </c>
      <c r="C19" s="614"/>
      <c r="D19" s="614"/>
      <c r="E19" s="615">
        <v>183</v>
      </c>
      <c r="F19" s="614">
        <v>183</v>
      </c>
      <c r="G19" s="616">
        <f t="shared" si="0"/>
        <v>0</v>
      </c>
      <c r="H19" s="611"/>
    </row>
    <row r="20" spans="1:8" ht="12.75">
      <c r="A20" s="611">
        <v>19</v>
      </c>
      <c r="B20" s="612" t="s">
        <v>652</v>
      </c>
      <c r="C20" s="613">
        <f aca="true" t="shared" si="2" ref="C20:E21">C21</f>
        <v>1340</v>
      </c>
      <c r="D20" s="613">
        <f t="shared" si="2"/>
        <v>1370</v>
      </c>
      <c r="E20" s="613">
        <f t="shared" si="2"/>
        <v>317</v>
      </c>
      <c r="F20" s="613">
        <v>317</v>
      </c>
      <c r="G20" s="616">
        <f t="shared" si="0"/>
        <v>0</v>
      </c>
      <c r="H20" s="611">
        <v>0</v>
      </c>
    </row>
    <row r="21" spans="1:8" ht="12.75">
      <c r="A21" s="611">
        <v>20</v>
      </c>
      <c r="B21" s="608" t="s">
        <v>645</v>
      </c>
      <c r="C21" s="614">
        <f t="shared" si="2"/>
        <v>1340</v>
      </c>
      <c r="D21" s="614">
        <f t="shared" si="2"/>
        <v>1370</v>
      </c>
      <c r="E21" s="614">
        <f t="shared" si="2"/>
        <v>317</v>
      </c>
      <c r="F21" s="615">
        <v>317</v>
      </c>
      <c r="G21" s="616">
        <f t="shared" si="0"/>
        <v>0</v>
      </c>
      <c r="H21" s="611">
        <v>0</v>
      </c>
    </row>
    <row r="22" spans="1:8" ht="12.75">
      <c r="A22" s="611">
        <v>21</v>
      </c>
      <c r="B22" s="608" t="s">
        <v>647</v>
      </c>
      <c r="C22" s="614">
        <v>1340</v>
      </c>
      <c r="D22" s="614">
        <v>1370</v>
      </c>
      <c r="E22" s="615">
        <v>317</v>
      </c>
      <c r="F22" s="615">
        <v>317</v>
      </c>
      <c r="G22" s="616">
        <f t="shared" si="0"/>
        <v>0</v>
      </c>
      <c r="H22" s="611"/>
    </row>
    <row r="23" spans="1:8" ht="12.75">
      <c r="A23" s="611">
        <v>22</v>
      </c>
      <c r="B23" s="618" t="s">
        <v>653</v>
      </c>
      <c r="C23" s="613">
        <f>C24</f>
        <v>4445</v>
      </c>
      <c r="D23" s="613">
        <f aca="true" t="shared" si="3" ref="D23:F24">D24</f>
        <v>4445</v>
      </c>
      <c r="E23" s="613">
        <f t="shared" si="3"/>
        <v>3973</v>
      </c>
      <c r="F23" s="613">
        <f t="shared" si="3"/>
        <v>3973</v>
      </c>
      <c r="G23" s="616">
        <f t="shared" si="0"/>
        <v>0</v>
      </c>
      <c r="H23" s="617"/>
    </row>
    <row r="24" spans="1:8" ht="12.75">
      <c r="A24" s="611">
        <v>23</v>
      </c>
      <c r="B24" s="608" t="s">
        <v>645</v>
      </c>
      <c r="C24" s="614">
        <f>C25</f>
        <v>4445</v>
      </c>
      <c r="D24" s="614">
        <f t="shared" si="3"/>
        <v>4445</v>
      </c>
      <c r="E24" s="614">
        <f t="shared" si="3"/>
        <v>3973</v>
      </c>
      <c r="F24" s="614">
        <f t="shared" si="3"/>
        <v>3973</v>
      </c>
      <c r="G24" s="616">
        <f t="shared" si="0"/>
        <v>0</v>
      </c>
      <c r="H24" s="611">
        <v>0</v>
      </c>
    </row>
    <row r="25" spans="1:8" ht="12.75">
      <c r="A25" s="611">
        <v>24</v>
      </c>
      <c r="B25" s="608" t="s">
        <v>647</v>
      </c>
      <c r="C25" s="614">
        <v>4445</v>
      </c>
      <c r="D25" s="614">
        <v>4445</v>
      </c>
      <c r="E25" s="615">
        <v>3973</v>
      </c>
      <c r="F25" s="615">
        <v>3973</v>
      </c>
      <c r="G25" s="616">
        <f t="shared" si="0"/>
        <v>0</v>
      </c>
      <c r="H25" s="611"/>
    </row>
    <row r="26" spans="1:8" ht="12.75">
      <c r="A26" s="611">
        <v>25</v>
      </c>
      <c r="B26" s="612" t="s">
        <v>654</v>
      </c>
      <c r="C26" s="617">
        <f aca="true" t="shared" si="4" ref="C26:E27">C27</f>
        <v>260</v>
      </c>
      <c r="D26" s="617">
        <f t="shared" si="4"/>
        <v>260</v>
      </c>
      <c r="E26" s="617">
        <f t="shared" si="4"/>
        <v>71</v>
      </c>
      <c r="F26" s="617">
        <v>71</v>
      </c>
      <c r="G26" s="616">
        <f t="shared" si="0"/>
        <v>0</v>
      </c>
      <c r="H26" s="617"/>
    </row>
    <row r="27" spans="1:8" ht="12.75">
      <c r="A27" s="611">
        <v>26</v>
      </c>
      <c r="B27" s="608" t="s">
        <v>645</v>
      </c>
      <c r="C27" s="611">
        <f t="shared" si="4"/>
        <v>260</v>
      </c>
      <c r="D27" s="611">
        <f t="shared" si="4"/>
        <v>260</v>
      </c>
      <c r="E27" s="611">
        <f t="shared" si="4"/>
        <v>71</v>
      </c>
      <c r="F27" s="611">
        <v>71</v>
      </c>
      <c r="G27" s="616">
        <f t="shared" si="0"/>
        <v>0</v>
      </c>
      <c r="H27" s="611">
        <v>0</v>
      </c>
    </row>
    <row r="28" spans="1:8" ht="12.75">
      <c r="A28" s="611">
        <v>27</v>
      </c>
      <c r="B28" s="608" t="s">
        <v>647</v>
      </c>
      <c r="C28" s="611">
        <v>260</v>
      </c>
      <c r="D28" s="611">
        <v>260</v>
      </c>
      <c r="E28" s="615">
        <v>71</v>
      </c>
      <c r="F28" s="611">
        <v>71</v>
      </c>
      <c r="G28" s="615">
        <f>E28-F28</f>
        <v>0</v>
      </c>
      <c r="H28" s="611"/>
    </row>
    <row r="29" spans="1:8" ht="12.75">
      <c r="A29" s="611">
        <v>28</v>
      </c>
      <c r="B29" s="612" t="s">
        <v>655</v>
      </c>
      <c r="C29" s="613">
        <f>C30+C35</f>
        <v>23303</v>
      </c>
      <c r="D29" s="613">
        <f>D30+D35</f>
        <v>35635</v>
      </c>
      <c r="E29" s="613">
        <f>E30+E35</f>
        <v>41295</v>
      </c>
      <c r="F29" s="613">
        <f>F30+F35</f>
        <v>25833</v>
      </c>
      <c r="G29" s="615">
        <f aca="true" t="shared" si="5" ref="G29:G92">E29-F29</f>
        <v>15462</v>
      </c>
      <c r="H29" s="611"/>
    </row>
    <row r="30" spans="1:8" ht="12.75">
      <c r="A30" s="611">
        <v>29</v>
      </c>
      <c r="B30" s="608" t="s">
        <v>645</v>
      </c>
      <c r="C30" s="614">
        <f>C31+C32+C33+C34</f>
        <v>18985</v>
      </c>
      <c r="D30" s="614">
        <f>D31+D32+D33+D34</f>
        <v>22244</v>
      </c>
      <c r="E30" s="614">
        <f>E31+E32+E33+E34</f>
        <v>28717</v>
      </c>
      <c r="F30" s="614">
        <f>F31+F32+F33+F34</f>
        <v>25833</v>
      </c>
      <c r="G30" s="615">
        <f t="shared" si="5"/>
        <v>2884</v>
      </c>
      <c r="H30" s="611"/>
    </row>
    <row r="31" spans="1:8" ht="12.75">
      <c r="A31" s="611"/>
      <c r="B31" s="608" t="s">
        <v>51</v>
      </c>
      <c r="C31" s="614"/>
      <c r="D31" s="614">
        <v>500</v>
      </c>
      <c r="E31" s="615">
        <v>403</v>
      </c>
      <c r="F31" s="615"/>
      <c r="G31" s="615">
        <f t="shared" si="5"/>
        <v>403</v>
      </c>
      <c r="H31" s="611"/>
    </row>
    <row r="32" spans="1:8" ht="12.75">
      <c r="A32" s="611"/>
      <c r="B32" s="608" t="s">
        <v>646</v>
      </c>
      <c r="C32" s="614"/>
      <c r="D32" s="614"/>
      <c r="E32" s="615">
        <v>97</v>
      </c>
      <c r="F32" s="615"/>
      <c r="G32" s="615">
        <f t="shared" si="5"/>
        <v>97</v>
      </c>
      <c r="H32" s="611"/>
    </row>
    <row r="33" spans="1:8" ht="12.75">
      <c r="A33" s="611">
        <v>30</v>
      </c>
      <c r="B33" s="608" t="s">
        <v>647</v>
      </c>
      <c r="C33" s="614">
        <v>16785</v>
      </c>
      <c r="D33" s="614">
        <v>19297</v>
      </c>
      <c r="E33" s="615">
        <v>25833</v>
      </c>
      <c r="F33" s="615">
        <v>25833</v>
      </c>
      <c r="G33" s="615">
        <f t="shared" si="5"/>
        <v>0</v>
      </c>
      <c r="H33" s="611"/>
    </row>
    <row r="34" spans="1:8" ht="12.75">
      <c r="A34" s="611"/>
      <c r="B34" s="608" t="s">
        <v>656</v>
      </c>
      <c r="C34" s="614">
        <v>2200</v>
      </c>
      <c r="D34" s="614">
        <v>2447</v>
      </c>
      <c r="E34" s="615">
        <v>2384</v>
      </c>
      <c r="F34" s="615"/>
      <c r="G34" s="615">
        <f t="shared" si="5"/>
        <v>2384</v>
      </c>
      <c r="H34" s="611"/>
    </row>
    <row r="35" spans="1:8" ht="12.75">
      <c r="A35" s="611"/>
      <c r="B35" s="608" t="s">
        <v>657</v>
      </c>
      <c r="C35" s="614">
        <v>4318</v>
      </c>
      <c r="D35" s="614">
        <v>13391</v>
      </c>
      <c r="E35" s="615">
        <v>12578</v>
      </c>
      <c r="F35" s="615"/>
      <c r="G35" s="615">
        <f t="shared" si="5"/>
        <v>12578</v>
      </c>
      <c r="H35" s="611"/>
    </row>
    <row r="36" spans="1:8" ht="12.75">
      <c r="A36" s="611">
        <v>32</v>
      </c>
      <c r="B36" s="612" t="s">
        <v>658</v>
      </c>
      <c r="C36" s="613">
        <f>C37+C39+C40</f>
        <v>13418</v>
      </c>
      <c r="D36" s="613">
        <f>D37+D39+D40</f>
        <v>8325</v>
      </c>
      <c r="E36" s="613">
        <f>E37+E39+E40</f>
        <v>5869</v>
      </c>
      <c r="F36" s="613">
        <f>F37+F39+F40</f>
        <v>4169</v>
      </c>
      <c r="G36" s="615">
        <f t="shared" si="5"/>
        <v>1700</v>
      </c>
      <c r="H36" s="611"/>
    </row>
    <row r="37" spans="1:8" ht="12.75">
      <c r="A37" s="611">
        <v>33</v>
      </c>
      <c r="B37" s="608" t="s">
        <v>645</v>
      </c>
      <c r="C37" s="614">
        <f>C38</f>
        <v>2540</v>
      </c>
      <c r="D37" s="614">
        <f>D38</f>
        <v>2040</v>
      </c>
      <c r="E37" s="614">
        <f>E38</f>
        <v>996</v>
      </c>
      <c r="F37" s="614">
        <f>F38</f>
        <v>996</v>
      </c>
      <c r="G37" s="615">
        <f t="shared" si="5"/>
        <v>0</v>
      </c>
      <c r="H37" s="611"/>
    </row>
    <row r="38" spans="1:10" ht="12.75">
      <c r="A38" s="611">
        <v>34</v>
      </c>
      <c r="B38" s="608" t="s">
        <v>647</v>
      </c>
      <c r="C38" s="614">
        <v>2540</v>
      </c>
      <c r="D38" s="614">
        <v>2040</v>
      </c>
      <c r="E38" s="615">
        <v>996</v>
      </c>
      <c r="F38" s="619">
        <v>996</v>
      </c>
      <c r="G38" s="615">
        <f t="shared" si="5"/>
        <v>0</v>
      </c>
      <c r="H38" s="611"/>
      <c r="I38" s="620"/>
      <c r="J38" s="621"/>
    </row>
    <row r="39" spans="1:8" ht="12.75">
      <c r="A39" s="611">
        <v>36</v>
      </c>
      <c r="B39" s="608" t="s">
        <v>657</v>
      </c>
      <c r="C39" s="611">
        <v>10878</v>
      </c>
      <c r="D39" s="611">
        <v>1761</v>
      </c>
      <c r="E39" s="615">
        <v>1700</v>
      </c>
      <c r="F39" s="619"/>
      <c r="G39" s="615">
        <f t="shared" si="5"/>
        <v>1700</v>
      </c>
      <c r="H39" s="611"/>
    </row>
    <row r="40" spans="1:9" ht="12.75">
      <c r="A40" s="611">
        <v>37</v>
      </c>
      <c r="B40" s="608" t="s">
        <v>121</v>
      </c>
      <c r="C40" s="614"/>
      <c r="D40" s="614">
        <v>4524</v>
      </c>
      <c r="E40" s="615">
        <v>3173</v>
      </c>
      <c r="F40" s="611">
        <v>3173</v>
      </c>
      <c r="G40" s="615">
        <f t="shared" si="5"/>
        <v>0</v>
      </c>
      <c r="H40" s="611"/>
      <c r="I40" s="621"/>
    </row>
    <row r="41" spans="1:8" ht="12.75">
      <c r="A41" s="611">
        <v>39</v>
      </c>
      <c r="B41" s="618" t="s">
        <v>659</v>
      </c>
      <c r="C41" s="613">
        <f>C42+C47+C52</f>
        <v>7486</v>
      </c>
      <c r="D41" s="613">
        <f>D42+D47+D52</f>
        <v>11865</v>
      </c>
      <c r="E41" s="613">
        <f>E42+E47+E52</f>
        <v>10536</v>
      </c>
      <c r="F41" s="613">
        <f>F42+F47+F52</f>
        <v>6441</v>
      </c>
      <c r="G41" s="615">
        <f>E41-F41</f>
        <v>4095</v>
      </c>
      <c r="H41" s="613">
        <f>H52+H47+H42</f>
        <v>0</v>
      </c>
    </row>
    <row r="42" spans="1:8" ht="12.75">
      <c r="A42" s="611">
        <v>40</v>
      </c>
      <c r="B42" s="612" t="s">
        <v>660</v>
      </c>
      <c r="C42" s="613">
        <f>C43+C45+C46</f>
        <v>2000</v>
      </c>
      <c r="D42" s="613">
        <f>D43+D45+D46</f>
        <v>2122</v>
      </c>
      <c r="E42" s="613">
        <f>E43+E45+E46</f>
        <v>961</v>
      </c>
      <c r="F42" s="613">
        <v>864</v>
      </c>
      <c r="G42" s="615">
        <f t="shared" si="5"/>
        <v>97</v>
      </c>
      <c r="H42" s="617">
        <v>0</v>
      </c>
    </row>
    <row r="43" spans="1:9" ht="12.75">
      <c r="A43" s="611">
        <v>41</v>
      </c>
      <c r="B43" s="608" t="s">
        <v>645</v>
      </c>
      <c r="C43" s="614">
        <f>C44</f>
        <v>2000</v>
      </c>
      <c r="D43" s="614">
        <f>D44</f>
        <v>2122</v>
      </c>
      <c r="E43" s="614">
        <f>E44</f>
        <v>864</v>
      </c>
      <c r="F43" s="614">
        <v>864</v>
      </c>
      <c r="G43" s="615">
        <f t="shared" si="5"/>
        <v>0</v>
      </c>
      <c r="H43" s="611">
        <v>0</v>
      </c>
      <c r="I43" s="621"/>
    </row>
    <row r="44" spans="1:9" ht="12.75">
      <c r="A44" s="611">
        <v>42</v>
      </c>
      <c r="B44" s="608" t="s">
        <v>647</v>
      </c>
      <c r="C44" s="614">
        <v>2000</v>
      </c>
      <c r="D44" s="614">
        <v>2122</v>
      </c>
      <c r="E44" s="615">
        <v>864</v>
      </c>
      <c r="F44" s="614">
        <v>864</v>
      </c>
      <c r="G44" s="615">
        <f t="shared" si="5"/>
        <v>0</v>
      </c>
      <c r="H44" s="611"/>
      <c r="I44" s="621"/>
    </row>
    <row r="45" spans="1:8" ht="12.75">
      <c r="A45" s="611"/>
      <c r="B45" s="608" t="s">
        <v>121</v>
      </c>
      <c r="C45" s="614"/>
      <c r="D45" s="614"/>
      <c r="E45" s="615"/>
      <c r="F45" s="614"/>
      <c r="G45" s="615">
        <f t="shared" si="5"/>
        <v>0</v>
      </c>
      <c r="H45" s="611"/>
    </row>
    <row r="46" spans="1:8" ht="12.75">
      <c r="A46" s="611"/>
      <c r="B46" s="608" t="s">
        <v>657</v>
      </c>
      <c r="C46" s="614"/>
      <c r="D46" s="614"/>
      <c r="E46" s="615">
        <v>97</v>
      </c>
      <c r="F46" s="614"/>
      <c r="G46" s="615">
        <f t="shared" si="5"/>
        <v>97</v>
      </c>
      <c r="H46" s="611"/>
    </row>
    <row r="47" spans="1:8" ht="12.75">
      <c r="A47" s="611">
        <v>43</v>
      </c>
      <c r="B47" s="612" t="s">
        <v>661</v>
      </c>
      <c r="C47" s="617">
        <f>C48+C50+C51</f>
        <v>330</v>
      </c>
      <c r="D47" s="617">
        <f>D48+D50+D51</f>
        <v>4011</v>
      </c>
      <c r="E47" s="617">
        <f>E48+E50+E51</f>
        <v>4263</v>
      </c>
      <c r="F47" s="617">
        <v>362</v>
      </c>
      <c r="G47" s="615">
        <f t="shared" si="5"/>
        <v>3901</v>
      </c>
      <c r="H47" s="611"/>
    </row>
    <row r="48" spans="1:8" ht="12.75">
      <c r="A48" s="611">
        <v>44</v>
      </c>
      <c r="B48" s="608" t="s">
        <v>645</v>
      </c>
      <c r="C48" s="611">
        <v>330</v>
      </c>
      <c r="D48" s="611">
        <v>330</v>
      </c>
      <c r="E48" s="615">
        <v>362</v>
      </c>
      <c r="F48" s="611">
        <v>362</v>
      </c>
      <c r="G48" s="615">
        <f t="shared" si="5"/>
        <v>0</v>
      </c>
      <c r="H48" s="611"/>
    </row>
    <row r="49" spans="1:8" ht="12.75">
      <c r="A49" s="611">
        <v>45</v>
      </c>
      <c r="B49" s="608" t="s">
        <v>647</v>
      </c>
      <c r="C49" s="611">
        <v>330</v>
      </c>
      <c r="D49" s="611">
        <v>330</v>
      </c>
      <c r="E49" s="615">
        <v>362</v>
      </c>
      <c r="F49" s="611">
        <v>362</v>
      </c>
      <c r="G49" s="615">
        <f t="shared" si="5"/>
        <v>0</v>
      </c>
      <c r="H49" s="611"/>
    </row>
    <row r="50" spans="1:8" ht="12.75">
      <c r="A50" s="611"/>
      <c r="B50" s="608" t="s">
        <v>662</v>
      </c>
      <c r="C50" s="611"/>
      <c r="D50" s="611">
        <v>1513</v>
      </c>
      <c r="E50" s="615">
        <v>1609</v>
      </c>
      <c r="F50" s="611"/>
      <c r="G50" s="615">
        <f t="shared" si="5"/>
        <v>1609</v>
      </c>
      <c r="H50" s="611"/>
    </row>
    <row r="51" spans="1:8" ht="12.75">
      <c r="A51" s="611"/>
      <c r="B51" s="608" t="s">
        <v>121</v>
      </c>
      <c r="C51" s="611"/>
      <c r="D51" s="611">
        <v>2168</v>
      </c>
      <c r="E51" s="615">
        <v>2292</v>
      </c>
      <c r="F51" s="611"/>
      <c r="G51" s="615">
        <f t="shared" si="5"/>
        <v>2292</v>
      </c>
      <c r="H51" s="611"/>
    </row>
    <row r="52" spans="1:8" ht="12.75">
      <c r="A52" s="611">
        <v>46</v>
      </c>
      <c r="B52" s="612" t="s">
        <v>663</v>
      </c>
      <c r="C52" s="613">
        <f>C53+C57</f>
        <v>5156</v>
      </c>
      <c r="D52" s="613">
        <f>D53+D57</f>
        <v>5732</v>
      </c>
      <c r="E52" s="613">
        <f>E53+E57</f>
        <v>5312</v>
      </c>
      <c r="F52" s="613">
        <f>F53+F57</f>
        <v>5215</v>
      </c>
      <c r="G52" s="615">
        <f t="shared" si="5"/>
        <v>97</v>
      </c>
      <c r="H52" s="611"/>
    </row>
    <row r="53" spans="1:8" ht="12.75">
      <c r="A53" s="611">
        <v>47</v>
      </c>
      <c r="B53" s="608" t="s">
        <v>645</v>
      </c>
      <c r="C53" s="614">
        <f>C54+C55+C56</f>
        <v>5156</v>
      </c>
      <c r="D53" s="614">
        <f>D54+D55+D56</f>
        <v>5732</v>
      </c>
      <c r="E53" s="614">
        <f>E54+E55+E56</f>
        <v>5215</v>
      </c>
      <c r="F53" s="614">
        <f>F54+F55+F56</f>
        <v>5215</v>
      </c>
      <c r="G53" s="615">
        <f t="shared" si="5"/>
        <v>0</v>
      </c>
      <c r="H53" s="611"/>
    </row>
    <row r="54" spans="1:8" ht="12.75">
      <c r="A54" s="611">
        <v>48</v>
      </c>
      <c r="B54" s="608" t="s">
        <v>51</v>
      </c>
      <c r="C54" s="614">
        <v>3485</v>
      </c>
      <c r="D54" s="614">
        <v>3939</v>
      </c>
      <c r="E54" s="615">
        <v>3988</v>
      </c>
      <c r="F54" s="615">
        <v>3988</v>
      </c>
      <c r="G54" s="615">
        <f t="shared" si="5"/>
        <v>0</v>
      </c>
      <c r="H54" s="611"/>
    </row>
    <row r="55" spans="1:8" ht="12.75">
      <c r="A55" s="611">
        <v>49</v>
      </c>
      <c r="B55" s="608" t="s">
        <v>646</v>
      </c>
      <c r="C55" s="611">
        <v>1156</v>
      </c>
      <c r="D55" s="611">
        <v>1278</v>
      </c>
      <c r="E55" s="615">
        <v>910</v>
      </c>
      <c r="F55" s="615">
        <v>910</v>
      </c>
      <c r="G55" s="615">
        <f t="shared" si="5"/>
        <v>0</v>
      </c>
      <c r="H55" s="611"/>
    </row>
    <row r="56" spans="1:8" ht="12.75">
      <c r="A56" s="611">
        <v>50</v>
      </c>
      <c r="B56" s="608" t="s">
        <v>647</v>
      </c>
      <c r="C56" s="611">
        <v>515</v>
      </c>
      <c r="D56" s="611">
        <v>515</v>
      </c>
      <c r="E56" s="615">
        <v>317</v>
      </c>
      <c r="F56" s="615">
        <v>317</v>
      </c>
      <c r="G56" s="615">
        <f t="shared" si="5"/>
        <v>0</v>
      </c>
      <c r="H56" s="611"/>
    </row>
    <row r="57" spans="1:8" ht="12.75">
      <c r="A57" s="611"/>
      <c r="B57" s="608" t="s">
        <v>662</v>
      </c>
      <c r="C57" s="611"/>
      <c r="D57" s="611"/>
      <c r="E57" s="615">
        <v>97</v>
      </c>
      <c r="F57" s="611"/>
      <c r="G57" s="615">
        <f t="shared" si="5"/>
        <v>97</v>
      </c>
      <c r="H57" s="611"/>
    </row>
    <row r="58" spans="1:8" ht="12.75">
      <c r="A58" s="611">
        <v>71</v>
      </c>
      <c r="B58" s="612" t="s">
        <v>664</v>
      </c>
      <c r="C58" s="613">
        <f>C59</f>
        <v>3244</v>
      </c>
      <c r="D58" s="613">
        <f>D59</f>
        <v>4062</v>
      </c>
      <c r="E58" s="613">
        <f>E59</f>
        <v>3710</v>
      </c>
      <c r="F58" s="613">
        <f>F59</f>
        <v>3710</v>
      </c>
      <c r="G58" s="615">
        <f t="shared" si="5"/>
        <v>0</v>
      </c>
      <c r="H58" s="611"/>
    </row>
    <row r="59" spans="1:8" ht="12.75">
      <c r="A59" s="611">
        <v>72</v>
      </c>
      <c r="B59" s="608" t="s">
        <v>645</v>
      </c>
      <c r="C59" s="614">
        <f>C60+C61+C62</f>
        <v>3244</v>
      </c>
      <c r="D59" s="614">
        <f>D60+D61+D62</f>
        <v>4062</v>
      </c>
      <c r="E59" s="614">
        <f>E60+E61+E62</f>
        <v>3710</v>
      </c>
      <c r="F59" s="614">
        <f>F60+F61+F62</f>
        <v>3710</v>
      </c>
      <c r="G59" s="615">
        <f t="shared" si="5"/>
        <v>0</v>
      </c>
      <c r="H59" s="611"/>
    </row>
    <row r="60" spans="1:8" ht="12.75">
      <c r="A60" s="611">
        <v>73</v>
      </c>
      <c r="B60" s="608" t="s">
        <v>51</v>
      </c>
      <c r="C60" s="614">
        <v>1574</v>
      </c>
      <c r="D60" s="614">
        <v>2324</v>
      </c>
      <c r="E60" s="615">
        <v>2161</v>
      </c>
      <c r="F60" s="615">
        <v>2161</v>
      </c>
      <c r="G60" s="615">
        <f t="shared" si="5"/>
        <v>0</v>
      </c>
      <c r="H60" s="611"/>
    </row>
    <row r="61" spans="1:8" ht="12.75">
      <c r="A61" s="611">
        <v>74</v>
      </c>
      <c r="B61" s="608" t="s">
        <v>646</v>
      </c>
      <c r="C61" s="611">
        <v>465</v>
      </c>
      <c r="D61" s="611">
        <v>533</v>
      </c>
      <c r="E61" s="615">
        <v>598</v>
      </c>
      <c r="F61" s="615">
        <v>598</v>
      </c>
      <c r="G61" s="615">
        <f t="shared" si="5"/>
        <v>0</v>
      </c>
      <c r="H61" s="611"/>
    </row>
    <row r="62" spans="1:8" ht="12.75">
      <c r="A62" s="611">
        <v>75</v>
      </c>
      <c r="B62" s="608" t="s">
        <v>647</v>
      </c>
      <c r="C62" s="611">
        <v>1205</v>
      </c>
      <c r="D62" s="611">
        <v>1205</v>
      </c>
      <c r="E62" s="615">
        <v>951</v>
      </c>
      <c r="F62" s="615">
        <v>951</v>
      </c>
      <c r="G62" s="615">
        <f t="shared" si="5"/>
        <v>0</v>
      </c>
      <c r="H62" s="611"/>
    </row>
    <row r="63" spans="1:8" ht="12.75">
      <c r="A63" s="611"/>
      <c r="B63" s="612" t="s">
        <v>665</v>
      </c>
      <c r="C63" s="622">
        <f>C64</f>
        <v>5900</v>
      </c>
      <c r="D63" s="622">
        <f>D64</f>
        <v>7356</v>
      </c>
      <c r="E63" s="622">
        <f>E64</f>
        <v>5951</v>
      </c>
      <c r="F63" s="622">
        <f>F64</f>
        <v>5298</v>
      </c>
      <c r="G63" s="615">
        <f t="shared" si="5"/>
        <v>653</v>
      </c>
      <c r="H63" s="623">
        <v>0</v>
      </c>
    </row>
    <row r="64" spans="1:8" ht="12.75">
      <c r="A64" s="611"/>
      <c r="B64" s="608" t="s">
        <v>645</v>
      </c>
      <c r="C64" s="614">
        <f>C65+C66</f>
        <v>5900</v>
      </c>
      <c r="D64" s="614">
        <f>D65+D66</f>
        <v>7356</v>
      </c>
      <c r="E64" s="614">
        <f>E65+E66</f>
        <v>5951</v>
      </c>
      <c r="F64" s="614">
        <f>F65+F66</f>
        <v>5298</v>
      </c>
      <c r="G64" s="615">
        <f t="shared" si="5"/>
        <v>653</v>
      </c>
      <c r="H64" s="611">
        <v>0</v>
      </c>
    </row>
    <row r="65" spans="1:8" ht="12.75">
      <c r="A65" s="611"/>
      <c r="B65" s="608" t="s">
        <v>666</v>
      </c>
      <c r="C65" s="611"/>
      <c r="D65" s="611"/>
      <c r="E65" s="615">
        <v>653</v>
      </c>
      <c r="F65" s="619"/>
      <c r="G65" s="615">
        <f t="shared" si="5"/>
        <v>653</v>
      </c>
      <c r="H65" s="611"/>
    </row>
    <row r="66" spans="1:8" ht="12.75">
      <c r="A66" s="611"/>
      <c r="B66" s="608" t="s">
        <v>667</v>
      </c>
      <c r="C66" s="614">
        <v>5900</v>
      </c>
      <c r="D66" s="614">
        <v>7356</v>
      </c>
      <c r="E66" s="615">
        <v>5298</v>
      </c>
      <c r="F66" s="615">
        <v>5298</v>
      </c>
      <c r="G66" s="615">
        <f t="shared" si="5"/>
        <v>0</v>
      </c>
      <c r="H66" s="611"/>
    </row>
    <row r="67" spans="1:8" ht="12.75">
      <c r="A67" s="611">
        <v>88</v>
      </c>
      <c r="B67" s="612" t="s">
        <v>668</v>
      </c>
      <c r="C67" s="613">
        <f>C68+C70</f>
        <v>3575</v>
      </c>
      <c r="D67" s="613">
        <f>D68+D70</f>
        <v>3575</v>
      </c>
      <c r="E67" s="613">
        <f>E68+E70</f>
        <v>4577</v>
      </c>
      <c r="F67" s="613">
        <f>F68+F70</f>
        <v>0</v>
      </c>
      <c r="G67" s="615">
        <f t="shared" si="5"/>
        <v>4577</v>
      </c>
      <c r="H67" s="611">
        <v>0</v>
      </c>
    </row>
    <row r="68" spans="1:8" ht="12.75">
      <c r="A68" s="611">
        <v>89</v>
      </c>
      <c r="B68" s="608" t="s">
        <v>645</v>
      </c>
      <c r="C68" s="614">
        <f>C69</f>
        <v>1670</v>
      </c>
      <c r="D68" s="614">
        <f>D69</f>
        <v>1670</v>
      </c>
      <c r="E68" s="614">
        <f>E69</f>
        <v>1582</v>
      </c>
      <c r="F68" s="614">
        <f>F69</f>
        <v>0</v>
      </c>
      <c r="G68" s="615">
        <f t="shared" si="5"/>
        <v>1582</v>
      </c>
      <c r="H68" s="611">
        <v>0</v>
      </c>
    </row>
    <row r="69" spans="1:8" ht="12.75">
      <c r="A69" s="611">
        <v>90</v>
      </c>
      <c r="B69" s="608" t="s">
        <v>647</v>
      </c>
      <c r="C69" s="614">
        <v>1670</v>
      </c>
      <c r="D69" s="614">
        <v>1670</v>
      </c>
      <c r="E69" s="615">
        <v>1582</v>
      </c>
      <c r="F69" s="614"/>
      <c r="G69" s="615">
        <f t="shared" si="5"/>
        <v>1582</v>
      </c>
      <c r="H69" s="611"/>
    </row>
    <row r="70" spans="1:8" ht="12.75">
      <c r="A70" s="611">
        <v>91</v>
      </c>
      <c r="B70" s="608" t="s">
        <v>121</v>
      </c>
      <c r="C70" s="614">
        <v>1905</v>
      </c>
      <c r="D70" s="614">
        <v>1905</v>
      </c>
      <c r="E70" s="615">
        <v>2995</v>
      </c>
      <c r="F70" s="611"/>
      <c r="G70" s="615">
        <f t="shared" si="5"/>
        <v>2995</v>
      </c>
      <c r="H70" s="611"/>
    </row>
    <row r="71" spans="1:8" ht="12.75">
      <c r="A71" s="611">
        <v>106</v>
      </c>
      <c r="B71" s="618" t="s">
        <v>669</v>
      </c>
      <c r="C71" s="613">
        <f>C72</f>
        <v>3900</v>
      </c>
      <c r="D71" s="613">
        <f>D72</f>
        <v>3062</v>
      </c>
      <c r="E71" s="613">
        <f>E72</f>
        <v>1734</v>
      </c>
      <c r="F71" s="613">
        <f>F72</f>
        <v>0</v>
      </c>
      <c r="G71" s="615">
        <f t="shared" si="5"/>
        <v>1734</v>
      </c>
      <c r="H71" s="611"/>
    </row>
    <row r="72" spans="1:8" ht="12.75">
      <c r="A72" s="611">
        <v>107</v>
      </c>
      <c r="B72" s="608" t="s">
        <v>645</v>
      </c>
      <c r="C72" s="614">
        <f>C73+C74+C75</f>
        <v>3900</v>
      </c>
      <c r="D72" s="614">
        <f>D73+D74+D75</f>
        <v>3062</v>
      </c>
      <c r="E72" s="614">
        <f>E73+E74+E75+E76</f>
        <v>1734</v>
      </c>
      <c r="F72" s="614">
        <f>F73+F74+F75</f>
        <v>0</v>
      </c>
      <c r="G72" s="615">
        <f t="shared" si="5"/>
        <v>1734</v>
      </c>
      <c r="H72" s="611"/>
    </row>
    <row r="73" spans="1:8" ht="12.75">
      <c r="A73" s="611"/>
      <c r="B73" s="608" t="s">
        <v>51</v>
      </c>
      <c r="C73" s="614">
        <v>500</v>
      </c>
      <c r="D73" s="614">
        <v>500</v>
      </c>
      <c r="E73" s="615">
        <v>26</v>
      </c>
      <c r="F73" s="619"/>
      <c r="G73" s="615">
        <f t="shared" si="5"/>
        <v>26</v>
      </c>
      <c r="H73" s="611"/>
    </row>
    <row r="74" spans="1:8" ht="12.75">
      <c r="A74" s="611"/>
      <c r="B74" s="608" t="s">
        <v>646</v>
      </c>
      <c r="C74" s="614">
        <v>135</v>
      </c>
      <c r="D74" s="614">
        <v>135</v>
      </c>
      <c r="E74" s="615"/>
      <c r="F74" s="619"/>
      <c r="G74" s="615">
        <f t="shared" si="5"/>
        <v>0</v>
      </c>
      <c r="H74" s="611"/>
    </row>
    <row r="75" spans="1:8" ht="12.75">
      <c r="A75" s="611">
        <v>108</v>
      </c>
      <c r="B75" s="608" t="s">
        <v>647</v>
      </c>
      <c r="C75" s="614">
        <v>3265</v>
      </c>
      <c r="D75" s="614">
        <v>2427</v>
      </c>
      <c r="E75" s="615">
        <v>1458</v>
      </c>
      <c r="F75" s="619"/>
      <c r="G75" s="615">
        <f t="shared" si="5"/>
        <v>1458</v>
      </c>
      <c r="H75" s="611"/>
    </row>
    <row r="76" spans="1:8" ht="12.75">
      <c r="A76" s="611"/>
      <c r="B76" s="608" t="s">
        <v>656</v>
      </c>
      <c r="C76" s="614"/>
      <c r="D76" s="614"/>
      <c r="E76" s="615">
        <v>250</v>
      </c>
      <c r="F76" s="619"/>
      <c r="G76" s="615">
        <f t="shared" si="5"/>
        <v>250</v>
      </c>
      <c r="H76" s="611"/>
    </row>
    <row r="77" spans="1:8" ht="15">
      <c r="A77" s="611"/>
      <c r="B77" s="618" t="s">
        <v>670</v>
      </c>
      <c r="C77" s="624">
        <f>C78+C82</f>
        <v>509</v>
      </c>
      <c r="D77" s="624">
        <f>D78+D82</f>
        <v>1395</v>
      </c>
      <c r="E77" s="624">
        <f>E78+E82</f>
        <v>4201</v>
      </c>
      <c r="F77" s="624">
        <f>F78+F82</f>
        <v>0</v>
      </c>
      <c r="G77" s="615">
        <f t="shared" si="5"/>
        <v>4201</v>
      </c>
      <c r="H77" s="611"/>
    </row>
    <row r="78" spans="1:8" ht="12.75">
      <c r="A78" s="611"/>
      <c r="B78" s="608" t="s">
        <v>645</v>
      </c>
      <c r="C78" s="614">
        <f>C79+C80+C81</f>
        <v>0</v>
      </c>
      <c r="D78" s="614">
        <f>D79+D80+D81</f>
        <v>861</v>
      </c>
      <c r="E78" s="614">
        <f>E79+E80+E81</f>
        <v>3860</v>
      </c>
      <c r="F78" s="614">
        <f>F79+F80+F81</f>
        <v>0</v>
      </c>
      <c r="G78" s="615">
        <f t="shared" si="5"/>
        <v>3860</v>
      </c>
      <c r="H78" s="611"/>
    </row>
    <row r="79" spans="1:8" ht="12.75">
      <c r="A79" s="611"/>
      <c r="B79" s="608" t="s">
        <v>51</v>
      </c>
      <c r="C79" s="614"/>
      <c r="D79" s="614">
        <v>319</v>
      </c>
      <c r="E79" s="615">
        <v>1937</v>
      </c>
      <c r="F79" s="619"/>
      <c r="G79" s="615">
        <f t="shared" si="5"/>
        <v>1937</v>
      </c>
      <c r="H79" s="611"/>
    </row>
    <row r="80" spans="1:8" ht="12.75">
      <c r="A80" s="611"/>
      <c r="B80" s="608" t="s">
        <v>646</v>
      </c>
      <c r="C80" s="614"/>
      <c r="D80" s="614">
        <v>73</v>
      </c>
      <c r="E80" s="615">
        <v>385</v>
      </c>
      <c r="F80" s="619"/>
      <c r="G80" s="615">
        <f t="shared" si="5"/>
        <v>385</v>
      </c>
      <c r="H80" s="611"/>
    </row>
    <row r="81" spans="1:8" ht="12.75">
      <c r="A81" s="611"/>
      <c r="B81" s="608" t="s">
        <v>647</v>
      </c>
      <c r="C81" s="614">
        <v>0</v>
      </c>
      <c r="D81" s="614">
        <v>469</v>
      </c>
      <c r="E81" s="615">
        <v>1538</v>
      </c>
      <c r="F81" s="619"/>
      <c r="G81" s="615">
        <f t="shared" si="5"/>
        <v>1538</v>
      </c>
      <c r="H81" s="611"/>
    </row>
    <row r="82" spans="1:8" ht="12.75">
      <c r="A82" s="611"/>
      <c r="B82" s="608" t="s">
        <v>662</v>
      </c>
      <c r="C82" s="614">
        <v>509</v>
      </c>
      <c r="D82" s="614">
        <v>534</v>
      </c>
      <c r="E82" s="614">
        <v>341</v>
      </c>
      <c r="F82" s="619"/>
      <c r="G82" s="615">
        <f t="shared" si="5"/>
        <v>341</v>
      </c>
      <c r="H82" s="611"/>
    </row>
    <row r="83" spans="1:8" ht="12.75">
      <c r="A83" s="611">
        <v>120</v>
      </c>
      <c r="B83" s="618" t="s">
        <v>671</v>
      </c>
      <c r="C83" s="617">
        <v>4197</v>
      </c>
      <c r="D83" s="617"/>
      <c r="E83" s="615"/>
      <c r="F83" s="619"/>
      <c r="G83" s="615">
        <f t="shared" si="5"/>
        <v>0</v>
      </c>
      <c r="H83" s="611">
        <v>0</v>
      </c>
    </row>
    <row r="84" spans="1:8" ht="12.75">
      <c r="A84" s="611">
        <v>121</v>
      </c>
      <c r="B84" s="608" t="s">
        <v>672</v>
      </c>
      <c r="C84" s="611"/>
      <c r="D84" s="611"/>
      <c r="E84" s="613"/>
      <c r="F84" s="611"/>
      <c r="G84" s="615">
        <f t="shared" si="5"/>
        <v>0</v>
      </c>
      <c r="H84" s="611"/>
    </row>
    <row r="85" spans="1:8" ht="12.75">
      <c r="A85" s="611">
        <v>122</v>
      </c>
      <c r="B85" s="618" t="s">
        <v>673</v>
      </c>
      <c r="C85" s="611">
        <v>4197</v>
      </c>
      <c r="D85" s="611"/>
      <c r="E85" s="613"/>
      <c r="F85" s="611"/>
      <c r="G85" s="615">
        <f t="shared" si="5"/>
        <v>0</v>
      </c>
      <c r="H85" s="611"/>
    </row>
    <row r="86" spans="1:8" ht="15">
      <c r="A86" s="611"/>
      <c r="B86" s="612" t="s">
        <v>674</v>
      </c>
      <c r="C86" s="611"/>
      <c r="D86" s="625">
        <f>D87</f>
        <v>325</v>
      </c>
      <c r="E86" s="625">
        <f>E87</f>
        <v>370</v>
      </c>
      <c r="F86" s="625">
        <f>F87</f>
        <v>0</v>
      </c>
      <c r="G86" s="615">
        <f t="shared" si="5"/>
        <v>370</v>
      </c>
      <c r="H86" s="611"/>
    </row>
    <row r="87" spans="1:8" ht="12.75">
      <c r="A87" s="611"/>
      <c r="B87" s="608" t="s">
        <v>645</v>
      </c>
      <c r="C87" s="611"/>
      <c r="D87" s="611">
        <f>D88+D89</f>
        <v>325</v>
      </c>
      <c r="E87" s="611">
        <f>E88+E89</f>
        <v>370</v>
      </c>
      <c r="F87" s="611">
        <f>F88+F89</f>
        <v>0</v>
      </c>
      <c r="G87" s="615">
        <f t="shared" si="5"/>
        <v>370</v>
      </c>
      <c r="H87" s="611"/>
    </row>
    <row r="88" spans="1:8" ht="12.75">
      <c r="A88" s="611"/>
      <c r="B88" s="608" t="s">
        <v>51</v>
      </c>
      <c r="C88" s="611"/>
      <c r="D88" s="611">
        <v>40</v>
      </c>
      <c r="E88" s="616">
        <v>40</v>
      </c>
      <c r="F88" s="611"/>
      <c r="G88" s="615">
        <f t="shared" si="5"/>
        <v>40</v>
      </c>
      <c r="H88" s="611"/>
    </row>
    <row r="89" spans="1:8" ht="12.75">
      <c r="A89" s="611"/>
      <c r="B89" s="608" t="s">
        <v>647</v>
      </c>
      <c r="C89" s="611"/>
      <c r="D89" s="611">
        <v>285</v>
      </c>
      <c r="E89" s="616">
        <v>330</v>
      </c>
      <c r="F89" s="611"/>
      <c r="G89" s="615">
        <f t="shared" si="5"/>
        <v>330</v>
      </c>
      <c r="H89" s="611"/>
    </row>
    <row r="90" spans="1:13" ht="15">
      <c r="A90" s="611"/>
      <c r="B90" s="612" t="s">
        <v>675</v>
      </c>
      <c r="C90" s="626">
        <f>C91+C95+C96</f>
        <v>16657</v>
      </c>
      <c r="D90" s="626">
        <f>D91+D95+D96</f>
        <v>10509</v>
      </c>
      <c r="E90" s="626">
        <f>E91+E95+E96</f>
        <v>9545</v>
      </c>
      <c r="F90" s="626">
        <f>F91+F95+F96</f>
        <v>0</v>
      </c>
      <c r="G90" s="615">
        <f t="shared" si="5"/>
        <v>9545</v>
      </c>
      <c r="H90" s="611"/>
      <c r="M90" s="621"/>
    </row>
    <row r="91" spans="1:13" ht="12.75">
      <c r="A91" s="611"/>
      <c r="B91" s="608" t="s">
        <v>645</v>
      </c>
      <c r="C91" s="611">
        <f>C92+C93+C94</f>
        <v>0</v>
      </c>
      <c r="D91" s="611">
        <f>D92+D93+D94</f>
        <v>3169</v>
      </c>
      <c r="E91" s="614">
        <f>E92+E93+E94</f>
        <v>4366</v>
      </c>
      <c r="F91" s="611">
        <f>F92+F93+F94</f>
        <v>0</v>
      </c>
      <c r="G91" s="615">
        <f t="shared" si="5"/>
        <v>4366</v>
      </c>
      <c r="H91" s="611"/>
      <c r="M91" s="621"/>
    </row>
    <row r="92" spans="1:13" ht="12.75">
      <c r="A92" s="611"/>
      <c r="B92" s="608" t="s">
        <v>51</v>
      </c>
      <c r="C92" s="611"/>
      <c r="D92" s="611">
        <v>1130</v>
      </c>
      <c r="E92" s="616">
        <v>1130</v>
      </c>
      <c r="F92" s="611"/>
      <c r="G92" s="615">
        <f t="shared" si="5"/>
        <v>1130</v>
      </c>
      <c r="H92" s="611"/>
      <c r="M92" s="621"/>
    </row>
    <row r="93" spans="1:13" ht="12.75">
      <c r="A93" s="611"/>
      <c r="B93" s="608" t="s">
        <v>646</v>
      </c>
      <c r="C93" s="611"/>
      <c r="D93" s="611">
        <v>313</v>
      </c>
      <c r="E93" s="616">
        <v>313</v>
      </c>
      <c r="F93" s="611"/>
      <c r="G93" s="615">
        <f>E93-F93</f>
        <v>313</v>
      </c>
      <c r="H93" s="611"/>
      <c r="M93" s="621"/>
    </row>
    <row r="94" spans="1:13" ht="12.75">
      <c r="A94" s="611"/>
      <c r="B94" s="608" t="s">
        <v>647</v>
      </c>
      <c r="C94" s="611"/>
      <c r="D94" s="611">
        <v>1726</v>
      </c>
      <c r="E94" s="616">
        <v>2923</v>
      </c>
      <c r="F94" s="611"/>
      <c r="G94" s="615">
        <f>E94-F94</f>
        <v>2923</v>
      </c>
      <c r="H94" s="611"/>
      <c r="M94" s="621"/>
    </row>
    <row r="95" spans="1:13" ht="12.75">
      <c r="A95" s="611"/>
      <c r="B95" s="608" t="s">
        <v>592</v>
      </c>
      <c r="C95" s="611">
        <v>14117</v>
      </c>
      <c r="D95" s="611">
        <v>1611</v>
      </c>
      <c r="E95" s="616">
        <v>1460</v>
      </c>
      <c r="F95" s="611"/>
      <c r="G95" s="615">
        <f>E95-F95</f>
        <v>1460</v>
      </c>
      <c r="H95" s="611"/>
      <c r="M95" s="621"/>
    </row>
    <row r="96" spans="1:8" ht="12.75">
      <c r="A96" s="611"/>
      <c r="B96" s="608" t="s">
        <v>121</v>
      </c>
      <c r="C96" s="611">
        <v>2540</v>
      </c>
      <c r="D96" s="611">
        <v>5729</v>
      </c>
      <c r="E96" s="616">
        <v>3719</v>
      </c>
      <c r="F96" s="611"/>
      <c r="G96" s="615">
        <f>E96-F96</f>
        <v>3719</v>
      </c>
      <c r="H96" s="611"/>
    </row>
    <row r="97" spans="1:8" ht="12.75">
      <c r="A97" s="611">
        <v>123</v>
      </c>
      <c r="B97" s="618" t="s">
        <v>676</v>
      </c>
      <c r="C97" s="613">
        <f aca="true" t="shared" si="6" ref="C97:H97">C98+C105+C103+C104</f>
        <v>126658</v>
      </c>
      <c r="D97" s="613">
        <f t="shared" si="6"/>
        <v>206281</v>
      </c>
      <c r="E97" s="613">
        <f t="shared" si="6"/>
        <v>199541</v>
      </c>
      <c r="F97" s="613">
        <f t="shared" si="6"/>
        <v>117669</v>
      </c>
      <c r="G97" s="613">
        <f t="shared" si="6"/>
        <v>81872</v>
      </c>
      <c r="H97" s="613">
        <f t="shared" si="6"/>
        <v>0</v>
      </c>
    </row>
    <row r="98" spans="1:9" ht="12.75">
      <c r="A98" s="611">
        <v>125</v>
      </c>
      <c r="B98" s="608" t="s">
        <v>645</v>
      </c>
      <c r="C98" s="614">
        <f>C99+C100+C101+C102</f>
        <v>124838</v>
      </c>
      <c r="D98" s="614">
        <f>D99+D100+D101+D102</f>
        <v>128276</v>
      </c>
      <c r="E98" s="614">
        <f>E99+E100+E101+E102</f>
        <v>118718</v>
      </c>
      <c r="F98" s="614">
        <f>F99+F100+F101+F102</f>
        <v>117669</v>
      </c>
      <c r="G98" s="616">
        <f aca="true" t="shared" si="7" ref="G98:G132">E98-F98</f>
        <v>1049</v>
      </c>
      <c r="H98" s="614">
        <f>H99+H100+H101+H102</f>
        <v>0</v>
      </c>
      <c r="I98" s="627"/>
    </row>
    <row r="99" spans="1:8" ht="12.75">
      <c r="A99" s="611">
        <v>126</v>
      </c>
      <c r="B99" s="608" t="s">
        <v>51</v>
      </c>
      <c r="C99" s="614">
        <v>8246</v>
      </c>
      <c r="D99" s="614">
        <v>8814</v>
      </c>
      <c r="E99" s="615">
        <v>6810</v>
      </c>
      <c r="F99" s="615">
        <v>5900</v>
      </c>
      <c r="G99" s="616">
        <f t="shared" si="7"/>
        <v>910</v>
      </c>
      <c r="H99" s="619"/>
    </row>
    <row r="100" spans="1:9" ht="12.75">
      <c r="A100" s="611">
        <v>127</v>
      </c>
      <c r="B100" s="608" t="s">
        <v>646</v>
      </c>
      <c r="C100" s="614">
        <v>2356</v>
      </c>
      <c r="D100" s="614">
        <v>2356</v>
      </c>
      <c r="E100" s="615">
        <v>1538</v>
      </c>
      <c r="F100" s="615">
        <v>1399</v>
      </c>
      <c r="G100" s="616">
        <f t="shared" si="7"/>
        <v>139</v>
      </c>
      <c r="H100" s="619"/>
      <c r="I100" s="621"/>
    </row>
    <row r="101" spans="1:9" ht="12.75">
      <c r="A101" s="611">
        <v>128</v>
      </c>
      <c r="B101" s="608" t="s">
        <v>647</v>
      </c>
      <c r="C101" s="614">
        <v>1760</v>
      </c>
      <c r="D101" s="614">
        <v>1760</v>
      </c>
      <c r="E101" s="615">
        <v>1623</v>
      </c>
      <c r="F101" s="619">
        <v>1623</v>
      </c>
      <c r="G101" s="616">
        <f t="shared" si="7"/>
        <v>0</v>
      </c>
      <c r="H101" s="619"/>
      <c r="I101" s="628"/>
    </row>
    <row r="102" spans="1:9" ht="12.75">
      <c r="A102" s="629">
        <v>129</v>
      </c>
      <c r="B102" s="630" t="s">
        <v>677</v>
      </c>
      <c r="C102" s="619">
        <v>112476</v>
      </c>
      <c r="D102" s="619">
        <v>115346</v>
      </c>
      <c r="E102" s="616">
        <v>108747</v>
      </c>
      <c r="F102" s="631">
        <v>108747</v>
      </c>
      <c r="G102" s="616">
        <f t="shared" si="7"/>
        <v>0</v>
      </c>
      <c r="H102" s="619"/>
      <c r="I102" s="621"/>
    </row>
    <row r="103" spans="1:9" ht="12.75">
      <c r="A103" s="629"/>
      <c r="B103" s="630" t="s">
        <v>678</v>
      </c>
      <c r="C103" s="632"/>
      <c r="D103" s="632">
        <v>66000</v>
      </c>
      <c r="E103" s="633">
        <v>66000</v>
      </c>
      <c r="F103" s="631"/>
      <c r="G103" s="616">
        <f t="shared" si="7"/>
        <v>66000</v>
      </c>
      <c r="H103" s="619"/>
      <c r="I103" s="621"/>
    </row>
    <row r="104" spans="1:9" ht="12.75">
      <c r="A104" s="629"/>
      <c r="B104" s="630" t="s">
        <v>679</v>
      </c>
      <c r="C104" s="632">
        <v>1820</v>
      </c>
      <c r="D104" s="632">
        <v>7820</v>
      </c>
      <c r="E104" s="633">
        <v>9761</v>
      </c>
      <c r="F104" s="631"/>
      <c r="G104" s="616">
        <f t="shared" si="7"/>
        <v>9761</v>
      </c>
      <c r="H104" s="619"/>
      <c r="I104" s="621"/>
    </row>
    <row r="105" spans="1:9" ht="13.5" thickBot="1">
      <c r="A105" s="634"/>
      <c r="B105" s="635" t="s">
        <v>680</v>
      </c>
      <c r="C105" s="636"/>
      <c r="D105" s="636">
        <v>4185</v>
      </c>
      <c r="E105" s="637">
        <v>5062</v>
      </c>
      <c r="F105" s="638"/>
      <c r="G105" s="639">
        <f t="shared" si="7"/>
        <v>5062</v>
      </c>
      <c r="H105" s="638"/>
      <c r="I105" s="621"/>
    </row>
    <row r="106" spans="1:9" ht="14.25" thickBot="1" thickTop="1">
      <c r="A106" s="640">
        <v>130</v>
      </c>
      <c r="B106" s="641" t="s">
        <v>681</v>
      </c>
      <c r="C106" s="642">
        <f aca="true" t="shared" si="8" ref="C106:H106">C97+C83+C71+C67+C63+C58+C52+C47+C42+C36+C29+C26+C23+C20+C17+C12+C7+C77+C90+C86</f>
        <v>224177</v>
      </c>
      <c r="D106" s="642">
        <f t="shared" si="8"/>
        <v>328932</v>
      </c>
      <c r="E106" s="642">
        <f t="shared" si="8"/>
        <v>317142</v>
      </c>
      <c r="F106" s="642">
        <f t="shared" si="8"/>
        <v>177712</v>
      </c>
      <c r="G106" s="642">
        <f t="shared" si="8"/>
        <v>139430</v>
      </c>
      <c r="H106" s="642">
        <f t="shared" si="8"/>
        <v>0</v>
      </c>
      <c r="I106" s="643"/>
    </row>
    <row r="107" spans="1:8" ht="13.5" thickTop="1">
      <c r="A107" s="644">
        <v>131</v>
      </c>
      <c r="B107" s="645" t="s">
        <v>682</v>
      </c>
      <c r="C107" s="646">
        <f aca="true" t="shared" si="9" ref="C107:H107">C108+C109+C110+C112</f>
        <v>71417</v>
      </c>
      <c r="D107" s="646">
        <f t="shared" si="9"/>
        <v>154621</v>
      </c>
      <c r="E107" s="646">
        <f t="shared" si="9"/>
        <v>150318</v>
      </c>
      <c r="F107" s="646">
        <f t="shared" si="9"/>
        <v>65792</v>
      </c>
      <c r="G107" s="646">
        <f t="shared" si="9"/>
        <v>84526</v>
      </c>
      <c r="H107" s="646">
        <f t="shared" si="9"/>
        <v>0</v>
      </c>
    </row>
    <row r="108" spans="1:10" ht="12.75">
      <c r="A108" s="611">
        <v>132</v>
      </c>
      <c r="B108" s="612" t="s">
        <v>683</v>
      </c>
      <c r="C108" s="622">
        <f aca="true" t="shared" si="10" ref="C108:H108">C54+C9+C99+C60+C73+C79+C92+C88+C31</f>
        <v>14915</v>
      </c>
      <c r="D108" s="622">
        <f t="shared" si="10"/>
        <v>25245</v>
      </c>
      <c r="E108" s="622">
        <f t="shared" si="10"/>
        <v>23313</v>
      </c>
      <c r="F108" s="622">
        <f t="shared" si="10"/>
        <v>18867</v>
      </c>
      <c r="G108" s="622">
        <f t="shared" si="10"/>
        <v>4446</v>
      </c>
      <c r="H108" s="622">
        <f t="shared" si="10"/>
        <v>0</v>
      </c>
      <c r="J108" s="627"/>
    </row>
    <row r="109" spans="1:11" ht="12.75">
      <c r="A109" s="611">
        <v>133</v>
      </c>
      <c r="B109" s="612" t="s">
        <v>684</v>
      </c>
      <c r="C109" s="622">
        <f aca="true" t="shared" si="11" ref="C109:H109">C55+C10+C100+C61+C74+C80+C93+C32</f>
        <v>4412</v>
      </c>
      <c r="D109" s="622">
        <f t="shared" si="11"/>
        <v>5777</v>
      </c>
      <c r="E109" s="622">
        <f t="shared" si="11"/>
        <v>4866</v>
      </c>
      <c r="F109" s="622">
        <f t="shared" si="11"/>
        <v>3932</v>
      </c>
      <c r="G109" s="622">
        <f t="shared" si="11"/>
        <v>934</v>
      </c>
      <c r="H109" s="622">
        <f t="shared" si="11"/>
        <v>0</v>
      </c>
      <c r="I109" s="627"/>
      <c r="K109" s="627"/>
    </row>
    <row r="110" spans="1:11" ht="12.75">
      <c r="A110" s="611">
        <v>134</v>
      </c>
      <c r="B110" s="612" t="s">
        <v>685</v>
      </c>
      <c r="C110" s="622">
        <f aca="true" t="shared" si="12" ref="C110:H110">C56+C101+C62+C75+C69+C49+C44+C38+C33+C28+C25+C22+C19+C81+C94+C89+C14+C11+C65</f>
        <v>43990</v>
      </c>
      <c r="D110" s="622">
        <f t="shared" si="12"/>
        <v>47796</v>
      </c>
      <c r="E110" s="622">
        <f t="shared" si="12"/>
        <v>48207</v>
      </c>
      <c r="F110" s="622">
        <f t="shared" si="12"/>
        <v>37695</v>
      </c>
      <c r="G110" s="622">
        <f t="shared" si="12"/>
        <v>10512</v>
      </c>
      <c r="H110" s="622">
        <f t="shared" si="12"/>
        <v>0</v>
      </c>
      <c r="J110" s="627"/>
      <c r="K110" s="627"/>
    </row>
    <row r="111" spans="1:8" ht="12.75">
      <c r="A111" s="611">
        <v>135</v>
      </c>
      <c r="B111" s="612" t="s">
        <v>686</v>
      </c>
      <c r="C111" s="623"/>
      <c r="D111" s="623">
        <v>0</v>
      </c>
      <c r="E111" s="613"/>
      <c r="F111" s="623"/>
      <c r="G111" s="616">
        <f t="shared" si="7"/>
        <v>0</v>
      </c>
      <c r="H111" s="623"/>
    </row>
    <row r="112" spans="1:8" ht="12.75">
      <c r="A112" s="611">
        <v>136</v>
      </c>
      <c r="B112" s="612" t="s">
        <v>687</v>
      </c>
      <c r="C112" s="622">
        <f>C114+C115</f>
        <v>8100</v>
      </c>
      <c r="D112" s="622">
        <f>D114+D115+D116</f>
        <v>75803</v>
      </c>
      <c r="E112" s="622">
        <f>E114+E115+E116</f>
        <v>73932</v>
      </c>
      <c r="F112" s="622">
        <f>F114+F115+F116</f>
        <v>5298</v>
      </c>
      <c r="G112" s="622">
        <f>G114+G115+G116</f>
        <v>68634</v>
      </c>
      <c r="H112" s="622">
        <f>H114+H115</f>
        <v>0</v>
      </c>
    </row>
    <row r="113" spans="1:8" ht="12.75">
      <c r="A113" s="611">
        <v>137</v>
      </c>
      <c r="B113" s="608" t="s">
        <v>688</v>
      </c>
      <c r="C113" s="611">
        <v>0</v>
      </c>
      <c r="D113" s="611">
        <v>0</v>
      </c>
      <c r="E113" s="613"/>
      <c r="F113" s="611">
        <v>0</v>
      </c>
      <c r="G113" s="616">
        <f t="shared" si="7"/>
        <v>0</v>
      </c>
      <c r="H113" s="611"/>
    </row>
    <row r="114" spans="1:8" ht="12.75">
      <c r="A114" s="611">
        <v>138</v>
      </c>
      <c r="B114" s="608" t="s">
        <v>689</v>
      </c>
      <c r="C114" s="616">
        <f>C76+C34</f>
        <v>2200</v>
      </c>
      <c r="D114" s="616">
        <f>D76+D34</f>
        <v>2447</v>
      </c>
      <c r="E114" s="616">
        <f>E76+E34</f>
        <v>2634</v>
      </c>
      <c r="F114" s="616">
        <f>F76+F34</f>
        <v>0</v>
      </c>
      <c r="G114" s="616">
        <f>G76+G34</f>
        <v>2634</v>
      </c>
      <c r="H114" s="616">
        <f>H102+H76+H34</f>
        <v>0</v>
      </c>
    </row>
    <row r="115" spans="1:11" ht="12.75">
      <c r="A115" s="611">
        <v>139</v>
      </c>
      <c r="B115" s="608" t="s">
        <v>690</v>
      </c>
      <c r="C115" s="616">
        <f aca="true" t="shared" si="13" ref="C115:H115">C66</f>
        <v>5900</v>
      </c>
      <c r="D115" s="616">
        <f t="shared" si="13"/>
        <v>7356</v>
      </c>
      <c r="E115" s="616">
        <f t="shared" si="13"/>
        <v>5298</v>
      </c>
      <c r="F115" s="616">
        <f t="shared" si="13"/>
        <v>5298</v>
      </c>
      <c r="G115" s="616">
        <f t="shared" si="13"/>
        <v>0</v>
      </c>
      <c r="H115" s="616">
        <f t="shared" si="13"/>
        <v>0</v>
      </c>
      <c r="I115" s="627">
        <f>C106-C129</f>
        <v>0</v>
      </c>
      <c r="J115" s="627">
        <f>D106-D129</f>
        <v>0</v>
      </c>
      <c r="K115" s="627">
        <f>E106-E129</f>
        <v>0</v>
      </c>
    </row>
    <row r="116" spans="1:8" ht="12.75">
      <c r="A116" s="611">
        <v>140</v>
      </c>
      <c r="B116" s="608" t="s">
        <v>691</v>
      </c>
      <c r="C116" s="611">
        <v>0</v>
      </c>
      <c r="D116" s="647">
        <v>66000</v>
      </c>
      <c r="E116" s="616">
        <v>66000</v>
      </c>
      <c r="F116" s="611">
        <v>0</v>
      </c>
      <c r="G116" s="616">
        <f t="shared" si="7"/>
        <v>66000</v>
      </c>
      <c r="H116" s="611"/>
    </row>
    <row r="117" spans="1:8" ht="12.75">
      <c r="A117" s="611">
        <v>141</v>
      </c>
      <c r="B117" s="608" t="s">
        <v>692</v>
      </c>
      <c r="C117" s="611">
        <v>0</v>
      </c>
      <c r="D117" s="611">
        <v>0</v>
      </c>
      <c r="E117" s="613"/>
      <c r="F117" s="611"/>
      <c r="G117" s="616">
        <f t="shared" si="7"/>
        <v>0</v>
      </c>
      <c r="H117" s="611"/>
    </row>
    <row r="118" spans="1:8" ht="15">
      <c r="A118" s="611">
        <v>142</v>
      </c>
      <c r="B118" s="612" t="s">
        <v>693</v>
      </c>
      <c r="C118" s="625">
        <v>4197</v>
      </c>
      <c r="D118" s="617"/>
      <c r="E118" s="617"/>
      <c r="F118" s="617"/>
      <c r="G118" s="616">
        <f t="shared" si="7"/>
        <v>0</v>
      </c>
      <c r="H118" s="611"/>
    </row>
    <row r="119" spans="1:8" ht="12.75">
      <c r="A119" s="611">
        <v>143</v>
      </c>
      <c r="B119" s="608" t="s">
        <v>45</v>
      </c>
      <c r="C119" s="611">
        <v>4197</v>
      </c>
      <c r="D119" s="611">
        <v>0</v>
      </c>
      <c r="E119" s="613"/>
      <c r="F119" s="611">
        <v>0</v>
      </c>
      <c r="G119" s="616">
        <f t="shared" si="7"/>
        <v>0</v>
      </c>
      <c r="H119" s="611"/>
    </row>
    <row r="120" spans="1:8" ht="12.75">
      <c r="A120" s="611">
        <v>144</v>
      </c>
      <c r="B120" s="608" t="s">
        <v>694</v>
      </c>
      <c r="C120" s="611">
        <v>0</v>
      </c>
      <c r="D120" s="611"/>
      <c r="E120" s="615"/>
      <c r="F120" s="611">
        <v>0</v>
      </c>
      <c r="G120" s="616">
        <f t="shared" si="7"/>
        <v>0</v>
      </c>
      <c r="H120" s="611"/>
    </row>
    <row r="121" spans="1:8" ht="12.75">
      <c r="A121" s="611">
        <v>145</v>
      </c>
      <c r="B121" s="618" t="s">
        <v>695</v>
      </c>
      <c r="C121" s="613">
        <f>C122+C123</f>
        <v>36087</v>
      </c>
      <c r="D121" s="613">
        <f>D122+D123</f>
        <v>58965</v>
      </c>
      <c r="E121" s="613">
        <f>E122+E123</f>
        <v>58077</v>
      </c>
      <c r="F121" s="613">
        <f>F122+F123</f>
        <v>3173</v>
      </c>
      <c r="G121" s="613">
        <f>G122+G123</f>
        <v>54904</v>
      </c>
      <c r="H121" s="613">
        <f>H125+H123+H122+H124</f>
        <v>0</v>
      </c>
    </row>
    <row r="122" spans="1:8" ht="12.75">
      <c r="A122" s="611">
        <v>146</v>
      </c>
      <c r="B122" s="608" t="s">
        <v>696</v>
      </c>
      <c r="C122" s="614">
        <f>C39+C46+C105+C50+C95+C57+C35+C15+C82</f>
        <v>29822</v>
      </c>
      <c r="D122" s="614">
        <f>D39+D46+D105+D50+D95+D57+D35+D15+D82</f>
        <v>27519</v>
      </c>
      <c r="E122" s="614">
        <f>E39+E46+E105+E50+E95+E57+E35+E15+E82</f>
        <v>26631</v>
      </c>
      <c r="F122" s="614">
        <f>F39+F46+F105+F50+F95+F57+F35+F15+F82</f>
        <v>0</v>
      </c>
      <c r="G122" s="614">
        <f>G39+G46+G105+G50+G95+G57+G35+G15+G82</f>
        <v>26631</v>
      </c>
      <c r="H122" s="611"/>
    </row>
    <row r="123" spans="1:8" ht="12.75">
      <c r="A123" s="611">
        <v>147</v>
      </c>
      <c r="B123" s="608" t="s">
        <v>697</v>
      </c>
      <c r="C123" s="614">
        <f>C40+C45+C70+C104+C96+C51+C16</f>
        <v>6265</v>
      </c>
      <c r="D123" s="614">
        <f>D40+D45+D70+D104+D96+D51+D16</f>
        <v>31446</v>
      </c>
      <c r="E123" s="614">
        <f>E40+E45+E70+E104+E96+E51+E16</f>
        <v>31446</v>
      </c>
      <c r="F123" s="614">
        <f>F40+F45+F70+F104+F96+F51+F16</f>
        <v>3173</v>
      </c>
      <c r="G123" s="614">
        <f>G40+G45+G70+G104+G96+G51+G16</f>
        <v>28273</v>
      </c>
      <c r="H123" s="611"/>
    </row>
    <row r="124" spans="1:11" ht="12.75">
      <c r="A124" s="611">
        <v>148</v>
      </c>
      <c r="B124" s="608" t="s">
        <v>698</v>
      </c>
      <c r="C124" s="611">
        <v>0</v>
      </c>
      <c r="D124" s="611"/>
      <c r="E124" s="615"/>
      <c r="F124" s="611">
        <v>0</v>
      </c>
      <c r="G124" s="616">
        <f t="shared" si="7"/>
        <v>0</v>
      </c>
      <c r="H124" s="611"/>
      <c r="K124" s="627"/>
    </row>
    <row r="125" spans="1:8" ht="12.75">
      <c r="A125" s="611">
        <v>149</v>
      </c>
      <c r="B125" s="608" t="s">
        <v>699</v>
      </c>
      <c r="C125" s="611"/>
      <c r="D125" s="611"/>
      <c r="E125" s="615"/>
      <c r="F125" s="611">
        <v>0</v>
      </c>
      <c r="G125" s="616">
        <f t="shared" si="7"/>
        <v>0</v>
      </c>
      <c r="H125" s="611"/>
    </row>
    <row r="126" spans="1:8" ht="15">
      <c r="A126" s="611">
        <v>150</v>
      </c>
      <c r="B126" s="618" t="s">
        <v>700</v>
      </c>
      <c r="C126" s="625">
        <f>C127</f>
        <v>112476</v>
      </c>
      <c r="D126" s="625">
        <f>D127</f>
        <v>115346</v>
      </c>
      <c r="E126" s="625">
        <f>E127</f>
        <v>108747</v>
      </c>
      <c r="F126" s="625">
        <f>F127</f>
        <v>108747</v>
      </c>
      <c r="G126" s="625">
        <f>G127</f>
        <v>0</v>
      </c>
      <c r="H126" s="611"/>
    </row>
    <row r="127" spans="1:8" ht="12.75">
      <c r="A127" s="611">
        <v>151</v>
      </c>
      <c r="B127" s="608" t="s">
        <v>701</v>
      </c>
      <c r="C127" s="619">
        <v>112476</v>
      </c>
      <c r="D127" s="619">
        <v>115346</v>
      </c>
      <c r="E127" s="616">
        <v>108747</v>
      </c>
      <c r="F127" s="611">
        <v>108747</v>
      </c>
      <c r="G127" s="616">
        <f t="shared" si="7"/>
        <v>0</v>
      </c>
      <c r="H127" s="611"/>
    </row>
    <row r="128" spans="1:8" ht="12.75">
      <c r="A128" s="611">
        <v>152</v>
      </c>
      <c r="B128" s="608" t="s">
        <v>702</v>
      </c>
      <c r="C128" s="611"/>
      <c r="D128" s="611">
        <v>0</v>
      </c>
      <c r="E128" s="613"/>
      <c r="F128" s="611"/>
      <c r="G128" s="616">
        <f t="shared" si="7"/>
        <v>0</v>
      </c>
      <c r="H128" s="611"/>
    </row>
    <row r="129" spans="1:10" ht="12.75">
      <c r="A129" s="611">
        <v>153</v>
      </c>
      <c r="B129" s="618" t="s">
        <v>703</v>
      </c>
      <c r="C129" s="613">
        <f>C107+C121+C126+C125+C118</f>
        <v>224177</v>
      </c>
      <c r="D129" s="613">
        <f>D107+D121+D126+D125+D118</f>
        <v>328932</v>
      </c>
      <c r="E129" s="613">
        <f>E107+E121+E126+E125+E118</f>
        <v>317142</v>
      </c>
      <c r="F129" s="613">
        <f>F107+F121+F126+F125+F118</f>
        <v>177712</v>
      </c>
      <c r="G129" s="613">
        <f>G107+G121+G126+G125+G118</f>
        <v>139430</v>
      </c>
      <c r="H129" s="613">
        <f>H107+H121+H126+H118</f>
        <v>0</v>
      </c>
      <c r="I129" s="627"/>
      <c r="J129" s="627"/>
    </row>
    <row r="130" spans="1:10" ht="12.75">
      <c r="A130" s="611">
        <v>154</v>
      </c>
      <c r="B130" s="618" t="s">
        <v>704</v>
      </c>
      <c r="C130" s="611">
        <v>0</v>
      </c>
      <c r="D130" s="611">
        <v>0</v>
      </c>
      <c r="E130" s="613"/>
      <c r="F130" s="611">
        <v>0</v>
      </c>
      <c r="G130" s="616">
        <f t="shared" si="7"/>
        <v>0</v>
      </c>
      <c r="H130" s="611"/>
      <c r="J130" s="627"/>
    </row>
    <row r="131" spans="1:8" ht="12.75">
      <c r="A131" s="611">
        <v>155</v>
      </c>
      <c r="B131" s="608" t="s">
        <v>705</v>
      </c>
      <c r="C131" s="611"/>
      <c r="D131" s="611">
        <v>0</v>
      </c>
      <c r="E131" s="613"/>
      <c r="F131" s="611"/>
      <c r="G131" s="616">
        <f t="shared" si="7"/>
        <v>0</v>
      </c>
      <c r="H131" s="611"/>
    </row>
    <row r="132" spans="1:10" ht="12.75">
      <c r="A132" s="611">
        <v>156</v>
      </c>
      <c r="B132" s="608" t="s">
        <v>706</v>
      </c>
      <c r="C132" s="611"/>
      <c r="D132" s="611">
        <v>0</v>
      </c>
      <c r="E132" s="613"/>
      <c r="F132" s="611"/>
      <c r="G132" s="616">
        <f t="shared" si="7"/>
        <v>0</v>
      </c>
      <c r="H132" s="611"/>
      <c r="J132" s="627"/>
    </row>
    <row r="133" spans="1:8" ht="13.5" thickBot="1">
      <c r="A133" s="634">
        <v>157</v>
      </c>
      <c r="B133" s="648" t="s">
        <v>707</v>
      </c>
      <c r="C133" s="649">
        <f>C129+C130</f>
        <v>224177</v>
      </c>
      <c r="D133" s="649">
        <f>D129+D130</f>
        <v>328932</v>
      </c>
      <c r="E133" s="649">
        <f>E129+E130</f>
        <v>317142</v>
      </c>
      <c r="F133" s="649">
        <f>F129+F130</f>
        <v>177712</v>
      </c>
      <c r="G133" s="649">
        <f>G129+G130</f>
        <v>139430</v>
      </c>
      <c r="H133" s="649"/>
    </row>
    <row r="134" ht="13.5" thickTop="1">
      <c r="D134" s="650"/>
    </row>
    <row r="135" spans="3:7" ht="12.75">
      <c r="C135" s="627"/>
      <c r="D135" s="627"/>
      <c r="E135" s="627"/>
      <c r="G135" s="627"/>
    </row>
  </sheetData>
  <sheetProtection/>
  <mergeCells count="4">
    <mergeCell ref="A1:I1"/>
    <mergeCell ref="A2:I2"/>
    <mergeCell ref="F4:H4"/>
    <mergeCell ref="B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9">
      <selection activeCell="G66" sqref="G66"/>
    </sheetView>
  </sheetViews>
  <sheetFormatPr defaultColWidth="9.00390625" defaultRowHeight="12.75"/>
  <cols>
    <col min="1" max="1" width="16.00390625" style="422" customWidth="1"/>
    <col min="2" max="2" width="59.375" style="19" customWidth="1"/>
    <col min="3" max="5" width="15.875" style="19" customWidth="1"/>
    <col min="6" max="16384" width="9.375" style="19" customWidth="1"/>
  </cols>
  <sheetData>
    <row r="1" spans="1:5" s="357" customFormat="1" ht="21" customHeight="1" thickBot="1">
      <c r="A1" s="356"/>
      <c r="B1" s="358"/>
      <c r="C1" s="403"/>
      <c r="D1" s="403"/>
      <c r="E1" s="469" t="str">
        <f>+CONCATENATE("7.1. melléklet a ……/",LEFT(ÖSSZEFÜGGÉSEK!A4,4)+1,". (……) önkormányzati rendelethez")</f>
        <v>7.1. melléklet a ……/2015. (……) önkormányzati rendelethez</v>
      </c>
    </row>
    <row r="2" spans="1:5" s="404" customFormat="1" ht="25.5" customHeight="1">
      <c r="A2" s="384" t="s">
        <v>131</v>
      </c>
      <c r="B2" s="1164" t="s">
        <v>573</v>
      </c>
      <c r="C2" s="1165"/>
      <c r="D2" s="1166"/>
      <c r="E2" s="427" t="s">
        <v>47</v>
      </c>
    </row>
    <row r="3" spans="1:5" s="404" customFormat="1" ht="24.75" thickBot="1">
      <c r="A3" s="402" t="s">
        <v>496</v>
      </c>
      <c r="B3" s="1167" t="s">
        <v>489</v>
      </c>
      <c r="C3" s="1173"/>
      <c r="D3" s="1174"/>
      <c r="E3" s="428" t="s">
        <v>39</v>
      </c>
    </row>
    <row r="4" spans="1:5" s="405" customFormat="1" ht="15.75" customHeight="1" thickBot="1">
      <c r="A4" s="359"/>
      <c r="B4" s="359"/>
      <c r="C4" s="360"/>
      <c r="D4" s="360"/>
      <c r="E4" s="360" t="s">
        <v>40</v>
      </c>
    </row>
    <row r="5" spans="1:5" ht="24.75" thickBot="1">
      <c r="A5" s="193" t="s">
        <v>132</v>
      </c>
      <c r="B5" s="194" t="s">
        <v>41</v>
      </c>
      <c r="C5" s="37" t="s">
        <v>164</v>
      </c>
      <c r="D5" s="37" t="s">
        <v>165</v>
      </c>
      <c r="E5" s="361" t="s">
        <v>166</v>
      </c>
    </row>
    <row r="6" spans="1:5" s="406" customFormat="1" ht="12.75" customHeight="1" thickBot="1">
      <c r="A6" s="354" t="s">
        <v>360</v>
      </c>
      <c r="B6" s="355" t="s">
        <v>361</v>
      </c>
      <c r="C6" s="355" t="s">
        <v>362</v>
      </c>
      <c r="D6" s="50" t="s">
        <v>363</v>
      </c>
      <c r="E6" s="48" t="s">
        <v>364</v>
      </c>
    </row>
    <row r="7" spans="1:5" s="406" customFormat="1" ht="15.75" customHeight="1" thickBot="1">
      <c r="A7" s="1161" t="s">
        <v>42</v>
      </c>
      <c r="B7" s="1162"/>
      <c r="C7" s="1162"/>
      <c r="D7" s="1162"/>
      <c r="E7" s="1163"/>
    </row>
    <row r="8" spans="1:5" s="380" customFormat="1" ht="12" customHeight="1" thickBot="1">
      <c r="A8" s="354" t="s">
        <v>6</v>
      </c>
      <c r="B8" s="418" t="s">
        <v>497</v>
      </c>
      <c r="C8" s="288">
        <f>SUM(C9:C18)</f>
        <v>140</v>
      </c>
      <c r="D8" s="288">
        <f>SUM(D9:D18)</f>
        <v>140</v>
      </c>
      <c r="E8" s="424">
        <f>SUM(E9:E18)</f>
        <v>474</v>
      </c>
    </row>
    <row r="9" spans="1:5" s="380" customFormat="1" ht="12" customHeight="1">
      <c r="A9" s="429" t="s">
        <v>69</v>
      </c>
      <c r="B9" s="209" t="s">
        <v>279</v>
      </c>
      <c r="C9" s="44"/>
      <c r="D9" s="44"/>
      <c r="E9" s="413"/>
    </row>
    <row r="10" spans="1:5" s="380" customFormat="1" ht="12" customHeight="1">
      <c r="A10" s="430" t="s">
        <v>70</v>
      </c>
      <c r="B10" s="207" t="s">
        <v>280</v>
      </c>
      <c r="C10" s="285"/>
      <c r="D10" s="285"/>
      <c r="E10" s="53"/>
    </row>
    <row r="11" spans="1:5" s="380" customFormat="1" ht="12" customHeight="1">
      <c r="A11" s="430" t="s">
        <v>71</v>
      </c>
      <c r="B11" s="207" t="s">
        <v>281</v>
      </c>
      <c r="C11" s="285"/>
      <c r="D11" s="285"/>
      <c r="E11" s="53"/>
    </row>
    <row r="12" spans="1:5" s="380" customFormat="1" ht="12" customHeight="1">
      <c r="A12" s="430" t="s">
        <v>72</v>
      </c>
      <c r="B12" s="207" t="s">
        <v>282</v>
      </c>
      <c r="C12" s="285"/>
      <c r="D12" s="285"/>
      <c r="E12" s="53"/>
    </row>
    <row r="13" spans="1:5" s="380" customFormat="1" ht="12" customHeight="1">
      <c r="A13" s="430" t="s">
        <v>91</v>
      </c>
      <c r="B13" s="207" t="s">
        <v>283</v>
      </c>
      <c r="C13" s="285"/>
      <c r="D13" s="285"/>
      <c r="E13" s="53"/>
    </row>
    <row r="14" spans="1:5" s="380" customFormat="1" ht="12" customHeight="1">
      <c r="A14" s="430" t="s">
        <v>73</v>
      </c>
      <c r="B14" s="207" t="s">
        <v>498</v>
      </c>
      <c r="C14" s="285"/>
      <c r="D14" s="285"/>
      <c r="E14" s="53"/>
    </row>
    <row r="15" spans="1:5" s="407" customFormat="1" ht="12" customHeight="1">
      <c r="A15" s="430" t="s">
        <v>74</v>
      </c>
      <c r="B15" s="206" t="s">
        <v>499</v>
      </c>
      <c r="C15" s="285"/>
      <c r="D15" s="285"/>
      <c r="E15" s="53"/>
    </row>
    <row r="16" spans="1:5" s="407" customFormat="1" ht="12" customHeight="1">
      <c r="A16" s="430" t="s">
        <v>81</v>
      </c>
      <c r="B16" s="207" t="s">
        <v>286</v>
      </c>
      <c r="C16" s="45"/>
      <c r="D16" s="45"/>
      <c r="E16" s="412"/>
    </row>
    <row r="17" spans="1:5" s="380" customFormat="1" ht="12" customHeight="1">
      <c r="A17" s="430" t="s">
        <v>82</v>
      </c>
      <c r="B17" s="207" t="s">
        <v>288</v>
      </c>
      <c r="C17" s="285"/>
      <c r="D17" s="285"/>
      <c r="E17" s="53"/>
    </row>
    <row r="18" spans="1:5" s="407" customFormat="1" ht="12" customHeight="1" thickBot="1">
      <c r="A18" s="430" t="s">
        <v>83</v>
      </c>
      <c r="B18" s="206" t="s">
        <v>290</v>
      </c>
      <c r="C18" s="287">
        <v>140</v>
      </c>
      <c r="D18" s="287">
        <v>140</v>
      </c>
      <c r="E18" s="408">
        <v>474</v>
      </c>
    </row>
    <row r="19" spans="1:5" s="407" customFormat="1" ht="21.75" thickBot="1">
      <c r="A19" s="354" t="s">
        <v>7</v>
      </c>
      <c r="B19" s="418" t="s">
        <v>500</v>
      </c>
      <c r="C19" s="288">
        <f>SUM(C20:C22)</f>
        <v>19375</v>
      </c>
      <c r="D19" s="288">
        <f>SUM(D20:D23)</f>
        <v>21493</v>
      </c>
      <c r="E19" s="288">
        <f>SUM(E20:E23)</f>
        <v>14493</v>
      </c>
    </row>
    <row r="20" spans="1:5" s="407" customFormat="1" ht="12" customHeight="1">
      <c r="A20" s="430" t="s">
        <v>75</v>
      </c>
      <c r="B20" s="208" t="s">
        <v>252</v>
      </c>
      <c r="C20" s="285"/>
      <c r="D20" s="285"/>
      <c r="E20" s="53"/>
    </row>
    <row r="21" spans="1:5" s="407" customFormat="1" ht="12" customHeight="1">
      <c r="A21" s="430" t="s">
        <v>76</v>
      </c>
      <c r="B21" s="207" t="s">
        <v>501</v>
      </c>
      <c r="C21" s="285"/>
      <c r="D21" s="285"/>
      <c r="E21" s="53"/>
    </row>
    <row r="22" spans="1:5" s="407" customFormat="1" ht="12" customHeight="1">
      <c r="A22" s="430" t="s">
        <v>77</v>
      </c>
      <c r="B22" s="207" t="s">
        <v>502</v>
      </c>
      <c r="C22" s="291">
        <v>19375</v>
      </c>
      <c r="D22" s="291">
        <v>19375</v>
      </c>
      <c r="E22" s="53">
        <v>12375</v>
      </c>
    </row>
    <row r="23" spans="1:5" s="407" customFormat="1" ht="12" customHeight="1" thickBot="1">
      <c r="A23" s="430" t="s">
        <v>78</v>
      </c>
      <c r="B23" s="207" t="s">
        <v>575</v>
      </c>
      <c r="C23" s="285"/>
      <c r="D23" s="291">
        <v>2118</v>
      </c>
      <c r="E23" s="53">
        <v>2118</v>
      </c>
    </row>
    <row r="24" spans="1:5" s="407" customFormat="1" ht="12" customHeight="1" thickBot="1">
      <c r="A24" s="417" t="s">
        <v>8</v>
      </c>
      <c r="B24" s="227" t="s">
        <v>108</v>
      </c>
      <c r="C24" s="28"/>
      <c r="D24" s="28"/>
      <c r="E24" s="423"/>
    </row>
    <row r="25" spans="1:5" s="407" customFormat="1" ht="21.75" thickBot="1">
      <c r="A25" s="417" t="s">
        <v>9</v>
      </c>
      <c r="B25" s="227" t="s">
        <v>503</v>
      </c>
      <c r="C25" s="288">
        <f>SUM(C26:C27)</f>
        <v>0</v>
      </c>
      <c r="D25" s="288">
        <f>SUM(D26:D27)</f>
        <v>0</v>
      </c>
      <c r="E25" s="424">
        <f>SUM(E26:E27)</f>
        <v>0</v>
      </c>
    </row>
    <row r="26" spans="1:5" s="407" customFormat="1" ht="12" customHeight="1">
      <c r="A26" s="431" t="s">
        <v>266</v>
      </c>
      <c r="B26" s="432" t="s">
        <v>501</v>
      </c>
      <c r="C26" s="43"/>
      <c r="D26" s="43"/>
      <c r="E26" s="411"/>
    </row>
    <row r="27" spans="1:5" s="407" customFormat="1" ht="12" customHeight="1">
      <c r="A27" s="431" t="s">
        <v>272</v>
      </c>
      <c r="B27" s="433" t="s">
        <v>504</v>
      </c>
      <c r="C27" s="289"/>
      <c r="D27" s="289"/>
      <c r="E27" s="410"/>
    </row>
    <row r="28" spans="1:5" s="407" customFormat="1" ht="12" customHeight="1" thickBot="1">
      <c r="A28" s="430" t="s">
        <v>274</v>
      </c>
      <c r="B28" s="434" t="s">
        <v>537</v>
      </c>
      <c r="C28" s="414"/>
      <c r="D28" s="414"/>
      <c r="E28" s="409"/>
    </row>
    <row r="29" spans="1:5" s="407" customFormat="1" ht="12" customHeight="1" thickBot="1">
      <c r="A29" s="417" t="s">
        <v>10</v>
      </c>
      <c r="B29" s="227" t="s">
        <v>505</v>
      </c>
      <c r="C29" s="288">
        <f>SUM(C30:C32)</f>
        <v>0</v>
      </c>
      <c r="D29" s="288">
        <f>SUM(D30:D32)</f>
        <v>0</v>
      </c>
      <c r="E29" s="424">
        <f>SUM(E30:E32)</f>
        <v>0</v>
      </c>
    </row>
    <row r="30" spans="1:5" s="407" customFormat="1" ht="12" customHeight="1">
      <c r="A30" s="431" t="s">
        <v>62</v>
      </c>
      <c r="B30" s="432" t="s">
        <v>292</v>
      </c>
      <c r="C30" s="43"/>
      <c r="D30" s="43"/>
      <c r="E30" s="411"/>
    </row>
    <row r="31" spans="1:5" s="407" customFormat="1" ht="12" customHeight="1">
      <c r="A31" s="431" t="s">
        <v>63</v>
      </c>
      <c r="B31" s="433" t="s">
        <v>293</v>
      </c>
      <c r="C31" s="289"/>
      <c r="D31" s="289"/>
      <c r="E31" s="410"/>
    </row>
    <row r="32" spans="1:5" s="407" customFormat="1" ht="12" customHeight="1" thickBot="1">
      <c r="A32" s="430" t="s">
        <v>64</v>
      </c>
      <c r="B32" s="416" t="s">
        <v>295</v>
      </c>
      <c r="C32" s="414"/>
      <c r="D32" s="414"/>
      <c r="E32" s="409"/>
    </row>
    <row r="33" spans="1:5" s="407" customFormat="1" ht="12" customHeight="1" thickBot="1">
      <c r="A33" s="417" t="s">
        <v>11</v>
      </c>
      <c r="B33" s="227" t="s">
        <v>420</v>
      </c>
      <c r="C33" s="28"/>
      <c r="D33" s="28"/>
      <c r="E33" s="423"/>
    </row>
    <row r="34" spans="1:5" s="380" customFormat="1" ht="12" customHeight="1" thickBot="1">
      <c r="A34" s="417" t="s">
        <v>12</v>
      </c>
      <c r="B34" s="227" t="s">
        <v>506</v>
      </c>
      <c r="C34" s="28"/>
      <c r="D34" s="28"/>
      <c r="E34" s="423"/>
    </row>
    <row r="35" spans="1:5" s="380" customFormat="1" ht="12" customHeight="1" thickBot="1">
      <c r="A35" s="354" t="s">
        <v>13</v>
      </c>
      <c r="B35" s="227" t="s">
        <v>538</v>
      </c>
      <c r="C35" s="288">
        <f>+C8+C19+C24+C25+C29+C33+C34</f>
        <v>19515</v>
      </c>
      <c r="D35" s="288">
        <f>+D8+D19+D24+D25+D29+D33+D34</f>
        <v>21633</v>
      </c>
      <c r="E35" s="424">
        <f>+E8+E19+E24+E25+E29+E33+E34</f>
        <v>14967</v>
      </c>
    </row>
    <row r="36" spans="1:5" s="380" customFormat="1" ht="12" customHeight="1" thickBot="1">
      <c r="A36" s="419" t="s">
        <v>14</v>
      </c>
      <c r="B36" s="227" t="s">
        <v>508</v>
      </c>
      <c r="C36" s="288">
        <f>+C37+C38+C39</f>
        <v>55700</v>
      </c>
      <c r="D36" s="288">
        <f>+D37+D38+D39</f>
        <v>58585</v>
      </c>
      <c r="E36" s="424">
        <f>+E37+E38+E39</f>
        <v>57036</v>
      </c>
    </row>
    <row r="37" spans="1:5" s="380" customFormat="1" ht="12" customHeight="1">
      <c r="A37" s="431" t="s">
        <v>509</v>
      </c>
      <c r="B37" s="432" t="s">
        <v>151</v>
      </c>
      <c r="C37" s="43"/>
      <c r="D37" s="312">
        <v>1439</v>
      </c>
      <c r="E37" s="411">
        <v>1439</v>
      </c>
    </row>
    <row r="38" spans="1:5" s="407" customFormat="1" ht="12" customHeight="1">
      <c r="A38" s="431" t="s">
        <v>510</v>
      </c>
      <c r="B38" s="433" t="s">
        <v>2</v>
      </c>
      <c r="C38" s="289"/>
      <c r="D38" s="488"/>
      <c r="E38" s="410"/>
    </row>
    <row r="39" spans="1:5" s="407" customFormat="1" ht="12" customHeight="1" thickBot="1">
      <c r="A39" s="430" t="s">
        <v>511</v>
      </c>
      <c r="B39" s="416" t="s">
        <v>512</v>
      </c>
      <c r="C39" s="487">
        <v>55700</v>
      </c>
      <c r="D39" s="487">
        <v>57146</v>
      </c>
      <c r="E39" s="409">
        <v>55597</v>
      </c>
    </row>
    <row r="40" spans="1:5" s="407" customFormat="1" ht="15" customHeight="1" thickBot="1">
      <c r="A40" s="419" t="s">
        <v>15</v>
      </c>
      <c r="B40" s="420" t="s">
        <v>513</v>
      </c>
      <c r="C40" s="47">
        <f>+C35+C36</f>
        <v>75215</v>
      </c>
      <c r="D40" s="47">
        <f>+D35+D36</f>
        <v>80218</v>
      </c>
      <c r="E40" s="425">
        <f>+E35+E36</f>
        <v>72003</v>
      </c>
    </row>
    <row r="41" spans="1:5" s="407" customFormat="1" ht="15" customHeight="1">
      <c r="A41" s="362"/>
      <c r="B41" s="363"/>
      <c r="C41" s="378"/>
      <c r="D41" s="378"/>
      <c r="E41" s="378"/>
    </row>
    <row r="42" spans="1:5" ht="13.5" thickBot="1">
      <c r="A42" s="364"/>
      <c r="B42" s="365"/>
      <c r="C42" s="379"/>
      <c r="D42" s="379"/>
      <c r="E42" s="379"/>
    </row>
    <row r="43" spans="1:5" s="406" customFormat="1" ht="16.5" customHeight="1" thickBot="1">
      <c r="A43" s="1161" t="s">
        <v>43</v>
      </c>
      <c r="B43" s="1162"/>
      <c r="C43" s="1162"/>
      <c r="D43" s="1162"/>
      <c r="E43" s="1163"/>
    </row>
    <row r="44" spans="1:5" s="192" customFormat="1" ht="12" customHeight="1" thickBot="1">
      <c r="A44" s="417" t="s">
        <v>6</v>
      </c>
      <c r="B44" s="227" t="s">
        <v>514</v>
      </c>
      <c r="C44" s="288">
        <f>SUM(C45:C49)</f>
        <v>75215</v>
      </c>
      <c r="D44" s="288">
        <f>SUM(D45:D49)</f>
        <v>79913</v>
      </c>
      <c r="E44" s="317">
        <f>SUM(E45:E49)</f>
        <v>69320</v>
      </c>
    </row>
    <row r="45" spans="1:5" ht="12" customHeight="1">
      <c r="A45" s="430" t="s">
        <v>69</v>
      </c>
      <c r="B45" s="208" t="s">
        <v>36</v>
      </c>
      <c r="C45" s="43">
        <v>28325</v>
      </c>
      <c r="D45" s="312">
        <v>32263</v>
      </c>
      <c r="E45" s="312">
        <v>32196</v>
      </c>
    </row>
    <row r="46" spans="1:5" ht="12" customHeight="1">
      <c r="A46" s="430" t="s">
        <v>70</v>
      </c>
      <c r="B46" s="207" t="s">
        <v>117</v>
      </c>
      <c r="C46" s="282">
        <v>8075</v>
      </c>
      <c r="D46" s="312">
        <v>8697</v>
      </c>
      <c r="E46" s="313">
        <v>8696</v>
      </c>
    </row>
    <row r="47" spans="1:5" ht="12" customHeight="1">
      <c r="A47" s="430" t="s">
        <v>71</v>
      </c>
      <c r="B47" s="207" t="s">
        <v>89</v>
      </c>
      <c r="C47" s="282">
        <v>10126</v>
      </c>
      <c r="D47" s="312">
        <v>10264</v>
      </c>
      <c r="E47" s="313">
        <v>9228</v>
      </c>
    </row>
    <row r="48" spans="1:5" ht="12" customHeight="1">
      <c r="A48" s="430" t="s">
        <v>72</v>
      </c>
      <c r="B48" s="207" t="s">
        <v>118</v>
      </c>
      <c r="C48" s="282">
        <v>28689</v>
      </c>
      <c r="D48" s="312">
        <v>28689</v>
      </c>
      <c r="E48" s="313">
        <v>19200</v>
      </c>
    </row>
    <row r="49" spans="1:5" ht="12" customHeight="1" thickBot="1">
      <c r="A49" s="430" t="s">
        <v>91</v>
      </c>
      <c r="B49" s="207" t="s">
        <v>119</v>
      </c>
      <c r="C49" s="282"/>
      <c r="D49" s="312">
        <v>0</v>
      </c>
      <c r="E49" s="313">
        <v>0</v>
      </c>
    </row>
    <row r="50" spans="1:5" ht="12" customHeight="1" thickBot="1">
      <c r="A50" s="417" t="s">
        <v>7</v>
      </c>
      <c r="B50" s="227" t="s">
        <v>515</v>
      </c>
      <c r="C50" s="288">
        <f>SUM(C51:C53)</f>
        <v>0</v>
      </c>
      <c r="D50" s="288">
        <f>SUM(D51:D53)</f>
        <v>305</v>
      </c>
      <c r="E50" s="317">
        <f>SUM(E51:E53)</f>
        <v>305</v>
      </c>
    </row>
    <row r="51" spans="1:5" s="192" customFormat="1" ht="12" customHeight="1">
      <c r="A51" s="430" t="s">
        <v>75</v>
      </c>
      <c r="B51" s="208" t="s">
        <v>141</v>
      </c>
      <c r="C51" s="43"/>
      <c r="D51" s="43">
        <v>305</v>
      </c>
      <c r="E51" s="312">
        <v>305</v>
      </c>
    </row>
    <row r="52" spans="1:5" ht="12" customHeight="1">
      <c r="A52" s="430" t="s">
        <v>76</v>
      </c>
      <c r="B52" s="207" t="s">
        <v>121</v>
      </c>
      <c r="C52" s="282"/>
      <c r="D52" s="282"/>
      <c r="E52" s="313"/>
    </row>
    <row r="53" spans="1:5" ht="12" customHeight="1">
      <c r="A53" s="430" t="s">
        <v>77</v>
      </c>
      <c r="B53" s="207" t="s">
        <v>44</v>
      </c>
      <c r="C53" s="282"/>
      <c r="D53" s="282"/>
      <c r="E53" s="313"/>
    </row>
    <row r="54" spans="1:5" ht="12" customHeight="1" thickBot="1">
      <c r="A54" s="430" t="s">
        <v>78</v>
      </c>
      <c r="B54" s="207" t="s">
        <v>539</v>
      </c>
      <c r="C54" s="282"/>
      <c r="D54" s="282"/>
      <c r="E54" s="313"/>
    </row>
    <row r="55" spans="1:5" ht="12" customHeight="1" thickBot="1">
      <c r="A55" s="417" t="s">
        <v>8</v>
      </c>
      <c r="B55" s="421" t="s">
        <v>516</v>
      </c>
      <c r="C55" s="288">
        <f>+C44+C50</f>
        <v>75215</v>
      </c>
      <c r="D55" s="288">
        <f>+D44+D50</f>
        <v>80218</v>
      </c>
      <c r="E55" s="317">
        <f>+E44+E50</f>
        <v>69625</v>
      </c>
    </row>
    <row r="56" spans="3:5" ht="13.5" thickBot="1">
      <c r="C56" s="426"/>
      <c r="D56" s="426"/>
      <c r="E56" s="426"/>
    </row>
    <row r="57" spans="1:5" ht="15" customHeight="1" thickBot="1">
      <c r="A57" s="366" t="s">
        <v>536</v>
      </c>
      <c r="B57" s="367"/>
      <c r="C57" s="51">
        <v>11</v>
      </c>
      <c r="D57" s="51">
        <v>11</v>
      </c>
      <c r="E57" s="415">
        <v>11</v>
      </c>
    </row>
    <row r="58" spans="1:5" ht="14.25" customHeight="1" thickBot="1">
      <c r="A58" s="366" t="s">
        <v>133</v>
      </c>
      <c r="B58" s="367"/>
      <c r="C58" s="51"/>
      <c r="D58" s="51"/>
      <c r="E58" s="415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Z54"/>
  <sheetViews>
    <sheetView zoomScalePageLayoutView="0" workbookViewId="0" topLeftCell="A25">
      <selection activeCell="DG44" sqref="DG44:DK50"/>
    </sheetView>
  </sheetViews>
  <sheetFormatPr defaultColWidth="9.00390625" defaultRowHeight="12.75"/>
  <cols>
    <col min="1" max="2" width="3.125" style="651" customWidth="1"/>
    <col min="3" max="16" width="3.00390625" style="651" customWidth="1"/>
    <col min="17" max="21" width="3.00390625" style="651" hidden="1" customWidth="1"/>
    <col min="22" max="24" width="3.00390625" style="651" customWidth="1"/>
    <col min="25" max="107" width="1.875" style="651" customWidth="1"/>
    <col min="108" max="108" width="1.625" style="651" customWidth="1"/>
    <col min="109" max="109" width="8.625" style="651" customWidth="1"/>
    <col min="110" max="110" width="3.125" style="651" customWidth="1"/>
    <col min="111" max="130" width="2.375" style="651" customWidth="1"/>
    <col min="131" max="143" width="3.125" style="651" customWidth="1"/>
    <col min="144" max="16384" width="9.375" style="651" customWidth="1"/>
  </cols>
  <sheetData>
    <row r="1" spans="1:109" ht="12">
      <c r="A1" s="1175" t="s">
        <v>824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  <c r="AN1" s="1175"/>
      <c r="AO1" s="1175"/>
      <c r="AP1" s="1175"/>
      <c r="AQ1" s="1175"/>
      <c r="AR1" s="1175"/>
      <c r="AS1" s="1175"/>
      <c r="AT1" s="1175"/>
      <c r="AU1" s="1175"/>
      <c r="AV1" s="1175"/>
      <c r="AW1" s="1175"/>
      <c r="AX1" s="1175"/>
      <c r="AY1" s="1175"/>
      <c r="AZ1" s="1175"/>
      <c r="BA1" s="1175"/>
      <c r="BB1" s="1175"/>
      <c r="BC1" s="1175"/>
      <c r="BD1" s="1175"/>
      <c r="BE1" s="1175"/>
      <c r="BF1" s="1175"/>
      <c r="BG1" s="1175"/>
      <c r="BH1" s="1175"/>
      <c r="BI1" s="1175"/>
      <c r="BJ1" s="1175"/>
      <c r="BK1" s="1175"/>
      <c r="BL1" s="1175"/>
      <c r="BM1" s="1175"/>
      <c r="BN1" s="1175"/>
      <c r="BO1" s="1175"/>
      <c r="BP1" s="1175"/>
      <c r="BQ1" s="1175"/>
      <c r="BR1" s="1175"/>
      <c r="BS1" s="1175"/>
      <c r="BT1" s="1175"/>
      <c r="BU1" s="1175"/>
      <c r="BV1" s="1175"/>
      <c r="BW1" s="1175"/>
      <c r="BX1" s="1175"/>
      <c r="BY1" s="1175"/>
      <c r="BZ1" s="1175"/>
      <c r="CA1" s="1175"/>
      <c r="CB1" s="1175"/>
      <c r="CC1" s="1175"/>
      <c r="CD1" s="1175"/>
      <c r="CE1" s="1175"/>
      <c r="CF1" s="1175"/>
      <c r="CG1" s="1175"/>
      <c r="CH1" s="1175"/>
      <c r="CI1" s="1175"/>
      <c r="CJ1" s="1175"/>
      <c r="CK1" s="1175"/>
      <c r="CL1" s="1175"/>
      <c r="CM1" s="1175"/>
      <c r="CN1" s="1175"/>
      <c r="CO1" s="1175"/>
      <c r="CP1" s="1175"/>
      <c r="CQ1" s="1175"/>
      <c r="CR1" s="1175"/>
      <c r="CS1" s="1175"/>
      <c r="CT1" s="1175"/>
      <c r="CU1" s="1175"/>
      <c r="CV1" s="1175"/>
      <c r="CW1" s="1175"/>
      <c r="CX1" s="1175"/>
      <c r="CY1" s="1175"/>
      <c r="CZ1" s="1175"/>
      <c r="DA1" s="1175"/>
      <c r="DB1" s="1175"/>
      <c r="DC1" s="1175"/>
      <c r="DD1" s="1175"/>
      <c r="DE1" s="1175"/>
    </row>
    <row r="2" spans="1:109" ht="12">
      <c r="A2" s="1176" t="s">
        <v>711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  <c r="AF2" s="1176"/>
      <c r="AG2" s="1176"/>
      <c r="AH2" s="1176"/>
      <c r="AI2" s="1176"/>
      <c r="AJ2" s="1176"/>
      <c r="AK2" s="1176"/>
      <c r="AL2" s="1176"/>
      <c r="AM2" s="1176"/>
      <c r="AN2" s="1176"/>
      <c r="AO2" s="1176"/>
      <c r="AP2" s="1176"/>
      <c r="AQ2" s="1176"/>
      <c r="AR2" s="1176"/>
      <c r="AS2" s="1176"/>
      <c r="AT2" s="1176"/>
      <c r="AU2" s="1176"/>
      <c r="AV2" s="1176"/>
      <c r="AW2" s="1176"/>
      <c r="AX2" s="1176"/>
      <c r="AY2" s="1176"/>
      <c r="AZ2" s="1176"/>
      <c r="BA2" s="1176"/>
      <c r="BB2" s="1176"/>
      <c r="BC2" s="1176"/>
      <c r="BD2" s="1176"/>
      <c r="BE2" s="1176"/>
      <c r="BF2" s="1176"/>
      <c r="BG2" s="1176"/>
      <c r="BH2" s="1176"/>
      <c r="BI2" s="1176"/>
      <c r="BJ2" s="1176"/>
      <c r="BK2" s="1176"/>
      <c r="BL2" s="1176"/>
      <c r="BM2" s="1176"/>
      <c r="BN2" s="1176"/>
      <c r="BO2" s="1176"/>
      <c r="BP2" s="1176"/>
      <c r="BQ2" s="1176"/>
      <c r="BR2" s="1176"/>
      <c r="BS2" s="1176"/>
      <c r="BT2" s="1176"/>
      <c r="BU2" s="1176"/>
      <c r="BV2" s="1176"/>
      <c r="BW2" s="1176"/>
      <c r="BX2" s="1176"/>
      <c r="BY2" s="1176"/>
      <c r="BZ2" s="1176"/>
      <c r="CA2" s="1176"/>
      <c r="CB2" s="1176"/>
      <c r="CC2" s="1176"/>
      <c r="CD2" s="1176"/>
      <c r="CE2" s="1176"/>
      <c r="CF2" s="1176"/>
      <c r="CG2" s="1176"/>
      <c r="CH2" s="1176"/>
      <c r="CI2" s="1176"/>
      <c r="CJ2" s="1176"/>
      <c r="CK2" s="1176"/>
      <c r="CL2" s="1176"/>
      <c r="CM2" s="1176"/>
      <c r="CN2" s="1176"/>
      <c r="CO2" s="1176"/>
      <c r="CP2" s="1176"/>
      <c r="CQ2" s="1176"/>
      <c r="CR2" s="1176"/>
      <c r="CS2" s="1176"/>
      <c r="CT2" s="1176"/>
      <c r="CU2" s="1176"/>
      <c r="CV2" s="1176"/>
      <c r="CW2" s="1176"/>
      <c r="CX2" s="1176"/>
      <c r="CY2" s="1176"/>
      <c r="CZ2" s="1176"/>
      <c r="DA2" s="1176"/>
      <c r="DB2" s="1176"/>
      <c r="DC2" s="1176"/>
      <c r="DD2" s="1176"/>
      <c r="DE2" s="1176"/>
    </row>
    <row r="3" spans="1:109" ht="12">
      <c r="A3" s="1177" t="s">
        <v>712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177"/>
      <c r="AF3" s="1177"/>
      <c r="AG3" s="1177"/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1177"/>
      <c r="AY3" s="1177"/>
      <c r="AZ3" s="1177"/>
      <c r="BA3" s="1177"/>
      <c r="BB3" s="1177"/>
      <c r="BC3" s="1177"/>
      <c r="BD3" s="1177"/>
      <c r="BE3" s="1177"/>
      <c r="BF3" s="1177"/>
      <c r="BG3" s="1177"/>
      <c r="BH3" s="1177"/>
      <c r="BI3" s="1177"/>
      <c r="BJ3" s="1177"/>
      <c r="BK3" s="1177"/>
      <c r="BL3" s="1177"/>
      <c r="BM3" s="1177"/>
      <c r="BN3" s="1177"/>
      <c r="BO3" s="1177"/>
      <c r="BP3" s="1177"/>
      <c r="BQ3" s="1177"/>
      <c r="BR3" s="1177"/>
      <c r="BS3" s="1177"/>
      <c r="BT3" s="1177"/>
      <c r="BU3" s="1177"/>
      <c r="BV3" s="1177"/>
      <c r="BW3" s="1177"/>
      <c r="BX3" s="1177"/>
      <c r="BY3" s="1177"/>
      <c r="BZ3" s="1177"/>
      <c r="CA3" s="1177"/>
      <c r="CB3" s="1177"/>
      <c r="CC3" s="1177"/>
      <c r="CD3" s="1177"/>
      <c r="CE3" s="1177"/>
      <c r="CF3" s="1177"/>
      <c r="CG3" s="1177"/>
      <c r="CH3" s="1177"/>
      <c r="CI3" s="1177"/>
      <c r="CJ3" s="1177"/>
      <c r="CK3" s="1177"/>
      <c r="CL3" s="1177"/>
      <c r="CM3" s="1177"/>
      <c r="CN3" s="1177"/>
      <c r="CO3" s="1177"/>
      <c r="CP3" s="1177"/>
      <c r="CQ3" s="1177"/>
      <c r="CR3" s="1177"/>
      <c r="CS3" s="1177"/>
      <c r="CT3" s="1177"/>
      <c r="CU3" s="1177"/>
      <c r="CV3" s="1177"/>
      <c r="CW3" s="1177"/>
      <c r="CX3" s="1177"/>
      <c r="CY3" s="1177"/>
      <c r="CZ3" s="1177"/>
      <c r="DA3" s="1177"/>
      <c r="DB3" s="1177"/>
      <c r="DC3" s="1177"/>
      <c r="DD3" s="1177"/>
      <c r="DE3" s="1177"/>
    </row>
    <row r="4" spans="1:109" s="653" customFormat="1" ht="12.75" customHeight="1">
      <c r="A4" s="1178"/>
      <c r="B4" s="1178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8"/>
      <c r="W4" s="1178"/>
      <c r="X4" s="1178"/>
      <c r="Y4" s="1180" t="s">
        <v>713</v>
      </c>
      <c r="Z4" s="1181"/>
      <c r="AA4" s="1181"/>
      <c r="AB4" s="1181"/>
      <c r="AC4" s="1181"/>
      <c r="AD4" s="1181"/>
      <c r="AE4" s="1181"/>
      <c r="AF4" s="1181"/>
      <c r="AG4" s="1181"/>
      <c r="AH4" s="1181"/>
      <c r="AI4" s="1181"/>
      <c r="AJ4" s="1181"/>
      <c r="AK4" s="1181"/>
      <c r="AL4" s="1181"/>
      <c r="AM4" s="1181"/>
      <c r="AN4" s="1181"/>
      <c r="AO4" s="1181"/>
      <c r="AP4" s="1181"/>
      <c r="AQ4" s="1181"/>
      <c r="AR4" s="1181"/>
      <c r="AS4" s="1181"/>
      <c r="AT4" s="1181"/>
      <c r="AU4" s="1181"/>
      <c r="AV4" s="1182"/>
      <c r="AW4" s="1183" t="s">
        <v>714</v>
      </c>
      <c r="AX4" s="1184"/>
      <c r="AY4" s="1184"/>
      <c r="AZ4" s="1184"/>
      <c r="BA4" s="1184"/>
      <c r="BB4" s="1184"/>
      <c r="BC4" s="1184"/>
      <c r="BD4" s="1184"/>
      <c r="BE4" s="1184"/>
      <c r="BF4" s="1184"/>
      <c r="BG4" s="1184"/>
      <c r="BH4" s="1184"/>
      <c r="BI4" s="1184"/>
      <c r="BJ4" s="1184"/>
      <c r="BK4" s="1184"/>
      <c r="BL4" s="1184"/>
      <c r="BM4" s="1184"/>
      <c r="BN4" s="1184"/>
      <c r="BO4" s="1184"/>
      <c r="BP4" s="1184"/>
      <c r="BQ4" s="1184"/>
      <c r="BR4" s="1184"/>
      <c r="BS4" s="1184"/>
      <c r="BT4" s="1185"/>
      <c r="BU4" s="1186" t="s">
        <v>575</v>
      </c>
      <c r="BV4" s="1187"/>
      <c r="BW4" s="1187"/>
      <c r="BX4" s="1187"/>
      <c r="BY4" s="1187"/>
      <c r="BZ4" s="1187"/>
      <c r="CA4" s="1187"/>
      <c r="CB4" s="1187"/>
      <c r="CC4" s="1187"/>
      <c r="CD4" s="1187"/>
      <c r="CE4" s="1187"/>
      <c r="CF4" s="1188"/>
      <c r="CG4" s="1189" t="s">
        <v>715</v>
      </c>
      <c r="CH4" s="1190"/>
      <c r="CI4" s="1190"/>
      <c r="CJ4" s="1190"/>
      <c r="CK4" s="1190"/>
      <c r="CL4" s="1191"/>
      <c r="CM4" s="1189" t="s">
        <v>716</v>
      </c>
      <c r="CN4" s="1190"/>
      <c r="CO4" s="1190"/>
      <c r="CP4" s="1190"/>
      <c r="CQ4" s="1190"/>
      <c r="CR4" s="1190"/>
      <c r="CS4" s="1190"/>
      <c r="CT4" s="1190"/>
      <c r="CU4" s="1190"/>
      <c r="CV4" s="1190"/>
      <c r="CW4" s="1190"/>
      <c r="CX4" s="1190"/>
      <c r="CY4" s="1190"/>
      <c r="CZ4" s="1190"/>
      <c r="DA4" s="1190"/>
      <c r="DB4" s="1190"/>
      <c r="DC4" s="1190"/>
      <c r="DD4" s="1190"/>
      <c r="DE4" s="652"/>
    </row>
    <row r="5" spans="1:130" ht="12">
      <c r="A5" s="1192">
        <v>1</v>
      </c>
      <c r="B5" s="1193"/>
      <c r="C5" s="1193" t="s">
        <v>717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 t="s">
        <v>718</v>
      </c>
      <c r="W5" s="1193"/>
      <c r="X5" s="1193"/>
      <c r="Y5" s="1194" t="s">
        <v>719</v>
      </c>
      <c r="Z5" s="1194"/>
      <c r="AA5" s="1194"/>
      <c r="AB5" s="1194"/>
      <c r="AC5" s="1194"/>
      <c r="AD5" s="1194"/>
      <c r="AE5" s="1195" t="s">
        <v>720</v>
      </c>
      <c r="AF5" s="1196"/>
      <c r="AG5" s="1196"/>
      <c r="AH5" s="1196"/>
      <c r="AI5" s="1196"/>
      <c r="AJ5" s="1197"/>
      <c r="AK5" s="1195" t="s">
        <v>640</v>
      </c>
      <c r="AL5" s="1196"/>
      <c r="AM5" s="1196"/>
      <c r="AN5" s="1196"/>
      <c r="AO5" s="1196"/>
      <c r="AP5" s="1197"/>
      <c r="AQ5" s="1198" t="s">
        <v>721</v>
      </c>
      <c r="AR5" s="1199"/>
      <c r="AS5" s="1199"/>
      <c r="AT5" s="1199"/>
      <c r="AU5" s="1199"/>
      <c r="AV5" s="1200"/>
      <c r="AW5" s="1201" t="s">
        <v>719</v>
      </c>
      <c r="AX5" s="1201"/>
      <c r="AY5" s="1201"/>
      <c r="AZ5" s="1201"/>
      <c r="BA5" s="1201"/>
      <c r="BB5" s="1201"/>
      <c r="BC5" s="1202" t="s">
        <v>720</v>
      </c>
      <c r="BD5" s="1203"/>
      <c r="BE5" s="1203"/>
      <c r="BF5" s="1203"/>
      <c r="BG5" s="1203"/>
      <c r="BH5" s="1204"/>
      <c r="BI5" s="1202" t="s">
        <v>640</v>
      </c>
      <c r="BJ5" s="1203"/>
      <c r="BK5" s="1203"/>
      <c r="BL5" s="1203"/>
      <c r="BM5" s="1203"/>
      <c r="BN5" s="1204"/>
      <c r="BO5" s="1205" t="s">
        <v>721</v>
      </c>
      <c r="BP5" s="1206"/>
      <c r="BQ5" s="1206"/>
      <c r="BR5" s="1206"/>
      <c r="BS5" s="1206"/>
      <c r="BT5" s="1207"/>
      <c r="BU5" s="1208" t="s">
        <v>639</v>
      </c>
      <c r="BV5" s="1209"/>
      <c r="BW5" s="1209"/>
      <c r="BX5" s="1209"/>
      <c r="BY5" s="1209"/>
      <c r="BZ5" s="1210"/>
      <c r="CA5" s="1208" t="s">
        <v>640</v>
      </c>
      <c r="CB5" s="1209"/>
      <c r="CC5" s="1209"/>
      <c r="CD5" s="1209"/>
      <c r="CE5" s="1209"/>
      <c r="CF5" s="1210"/>
      <c r="CG5" s="1208" t="s">
        <v>640</v>
      </c>
      <c r="CH5" s="1209"/>
      <c r="CI5" s="1209"/>
      <c r="CJ5" s="1209"/>
      <c r="CK5" s="1209"/>
      <c r="CL5" s="1210"/>
      <c r="CM5" s="1193" t="s">
        <v>719</v>
      </c>
      <c r="CN5" s="1193"/>
      <c r="CO5" s="1193"/>
      <c r="CP5" s="1193"/>
      <c r="CQ5" s="1193"/>
      <c r="CR5" s="1193"/>
      <c r="CS5" s="1208" t="s">
        <v>720</v>
      </c>
      <c r="CT5" s="1209"/>
      <c r="CU5" s="1209"/>
      <c r="CV5" s="1209"/>
      <c r="CW5" s="1209"/>
      <c r="CX5" s="1210"/>
      <c r="CY5" s="1208" t="s">
        <v>640</v>
      </c>
      <c r="CZ5" s="1209"/>
      <c r="DA5" s="1209"/>
      <c r="DB5" s="1209"/>
      <c r="DC5" s="1209"/>
      <c r="DD5" s="1209"/>
      <c r="DE5" s="654" t="s">
        <v>721</v>
      </c>
      <c r="DG5" s="1211"/>
      <c r="DH5" s="1211"/>
      <c r="DI5" s="1211"/>
      <c r="DJ5" s="1211"/>
      <c r="DK5" s="1211"/>
      <c r="DL5" s="1211"/>
      <c r="DM5" s="1211"/>
      <c r="DN5" s="1211"/>
      <c r="DO5" s="1211"/>
      <c r="DP5" s="1211"/>
      <c r="DQ5" s="1211"/>
      <c r="DR5" s="1211"/>
      <c r="DS5" s="1211"/>
      <c r="DT5" s="1211"/>
      <c r="DU5" s="1211"/>
      <c r="DV5" s="1211"/>
      <c r="DW5" s="1211"/>
      <c r="DX5" s="1211"/>
      <c r="DY5" s="1211"/>
      <c r="DZ5" s="1211"/>
    </row>
    <row r="6" spans="1:130" ht="12">
      <c r="A6" s="1212">
        <v>2</v>
      </c>
      <c r="B6" s="1213"/>
      <c r="C6" s="1214" t="s">
        <v>722</v>
      </c>
      <c r="D6" s="1214"/>
      <c r="E6" s="1214"/>
      <c r="F6" s="1214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14"/>
      <c r="V6" s="1215" t="s">
        <v>723</v>
      </c>
      <c r="W6" s="1215"/>
      <c r="X6" s="1215"/>
      <c r="Y6" s="1216">
        <v>8922</v>
      </c>
      <c r="Z6" s="1216"/>
      <c r="AA6" s="1216"/>
      <c r="AB6" s="1216"/>
      <c r="AC6" s="1216"/>
      <c r="AD6" s="1216"/>
      <c r="AE6" s="1216">
        <v>9243</v>
      </c>
      <c r="AF6" s="1216"/>
      <c r="AG6" s="1216"/>
      <c r="AH6" s="1216"/>
      <c r="AI6" s="1216"/>
      <c r="AJ6" s="1216"/>
      <c r="AK6" s="1216">
        <v>9243</v>
      </c>
      <c r="AL6" s="1216"/>
      <c r="AM6" s="1216"/>
      <c r="AN6" s="1216"/>
      <c r="AO6" s="1216"/>
      <c r="AP6" s="1216"/>
      <c r="AQ6" s="1217">
        <f>AK6/AE6</f>
        <v>1</v>
      </c>
      <c r="AR6" s="1218"/>
      <c r="AS6" s="1218"/>
      <c r="AT6" s="1218"/>
      <c r="AU6" s="1218"/>
      <c r="AV6" s="1219"/>
      <c r="AW6" s="1220">
        <v>16105</v>
      </c>
      <c r="AX6" s="1220"/>
      <c r="AY6" s="1220"/>
      <c r="AZ6" s="1220"/>
      <c r="BA6" s="1220"/>
      <c r="BB6" s="1220"/>
      <c r="BC6" s="1220">
        <v>16607</v>
      </c>
      <c r="BD6" s="1220"/>
      <c r="BE6" s="1220"/>
      <c r="BF6" s="1220"/>
      <c r="BG6" s="1220"/>
      <c r="BH6" s="1220"/>
      <c r="BI6" s="1220">
        <v>16607</v>
      </c>
      <c r="BJ6" s="1220"/>
      <c r="BK6" s="1220"/>
      <c r="BL6" s="1220"/>
      <c r="BM6" s="1220"/>
      <c r="BN6" s="1220"/>
      <c r="BO6" s="1221">
        <f>BI6/BC6</f>
        <v>1</v>
      </c>
      <c r="BP6" s="1222"/>
      <c r="BQ6" s="1222"/>
      <c r="BR6" s="1222"/>
      <c r="BS6" s="1222"/>
      <c r="BT6" s="1223"/>
      <c r="BU6" s="1224"/>
      <c r="BV6" s="1224"/>
      <c r="BW6" s="1224"/>
      <c r="BX6" s="1224"/>
      <c r="BY6" s="1224"/>
      <c r="BZ6" s="1224"/>
      <c r="CA6" s="1224"/>
      <c r="CB6" s="1224"/>
      <c r="CC6" s="1224"/>
      <c r="CD6" s="1224"/>
      <c r="CE6" s="1224"/>
      <c r="CF6" s="1224"/>
      <c r="CG6" s="1224"/>
      <c r="CH6" s="1224"/>
      <c r="CI6" s="1224"/>
      <c r="CJ6" s="1224"/>
      <c r="CK6" s="1224"/>
      <c r="CL6" s="1224"/>
      <c r="CM6" s="1224">
        <f aca="true" t="shared" si="0" ref="CM6:CM11">AW6+Y6</f>
        <v>25027</v>
      </c>
      <c r="CN6" s="1224"/>
      <c r="CO6" s="1224"/>
      <c r="CP6" s="1224"/>
      <c r="CQ6" s="1224"/>
      <c r="CR6" s="1225"/>
      <c r="CS6" s="1224">
        <f>AE6+BC6</f>
        <v>25850</v>
      </c>
      <c r="CT6" s="1224"/>
      <c r="CU6" s="1224"/>
      <c r="CV6" s="1224"/>
      <c r="CW6" s="1224"/>
      <c r="CX6" s="1225"/>
      <c r="CY6" s="1224">
        <f aca="true" t="shared" si="1" ref="CY6:CY11">AK6+BI6+CA6+CG6</f>
        <v>25850</v>
      </c>
      <c r="CZ6" s="1224"/>
      <c r="DA6" s="1224"/>
      <c r="DB6" s="1224"/>
      <c r="DC6" s="1224"/>
      <c r="DD6" s="1225"/>
      <c r="DE6" s="655">
        <f>CY6/CS6</f>
        <v>1</v>
      </c>
      <c r="DG6" s="1226"/>
      <c r="DH6" s="1226"/>
      <c r="DI6" s="1226"/>
      <c r="DJ6" s="1226"/>
      <c r="DK6" s="1226"/>
      <c r="DL6" s="1226"/>
      <c r="DM6" s="1226"/>
      <c r="DN6" s="1226"/>
      <c r="DO6" s="1226"/>
      <c r="DP6" s="1226"/>
      <c r="DQ6" s="1226"/>
      <c r="DR6" s="1226"/>
      <c r="DS6" s="1226"/>
      <c r="DT6" s="1226"/>
      <c r="DU6" s="1226"/>
      <c r="DV6" s="1226"/>
      <c r="DW6" s="1226"/>
      <c r="DX6" s="1226"/>
      <c r="DY6" s="1226"/>
      <c r="DZ6" s="1226"/>
    </row>
    <row r="7" spans="1:130" ht="12">
      <c r="A7" s="1212">
        <v>3</v>
      </c>
      <c r="B7" s="1213"/>
      <c r="C7" s="1214" t="s">
        <v>724</v>
      </c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4"/>
      <c r="O7" s="1214"/>
      <c r="P7" s="1214"/>
      <c r="Q7" s="1214"/>
      <c r="R7" s="1214"/>
      <c r="S7" s="1214"/>
      <c r="T7" s="1214"/>
      <c r="U7" s="1214"/>
      <c r="V7" s="1215" t="s">
        <v>725</v>
      </c>
      <c r="W7" s="1215"/>
      <c r="X7" s="1215"/>
      <c r="Y7" s="1216">
        <v>675</v>
      </c>
      <c r="Z7" s="1216"/>
      <c r="AA7" s="1216"/>
      <c r="AB7" s="1216"/>
      <c r="AC7" s="1216"/>
      <c r="AD7" s="1216"/>
      <c r="AE7" s="1216">
        <v>675</v>
      </c>
      <c r="AF7" s="1216"/>
      <c r="AG7" s="1216"/>
      <c r="AH7" s="1216"/>
      <c r="AI7" s="1216"/>
      <c r="AJ7" s="1216"/>
      <c r="AK7" s="1216">
        <v>675</v>
      </c>
      <c r="AL7" s="1216"/>
      <c r="AM7" s="1216"/>
      <c r="AN7" s="1216"/>
      <c r="AO7" s="1216"/>
      <c r="AP7" s="1216"/>
      <c r="AQ7" s="1217">
        <f aca="true" t="shared" si="2" ref="AQ7:AQ51">AK7/AE7</f>
        <v>1</v>
      </c>
      <c r="AR7" s="1218"/>
      <c r="AS7" s="1218"/>
      <c r="AT7" s="1218"/>
      <c r="AU7" s="1218"/>
      <c r="AV7" s="1219"/>
      <c r="AW7" s="1220">
        <v>0</v>
      </c>
      <c r="AX7" s="1220"/>
      <c r="AY7" s="1220"/>
      <c r="AZ7" s="1220"/>
      <c r="BA7" s="1220"/>
      <c r="BB7" s="1220"/>
      <c r="BC7" s="1220"/>
      <c r="BD7" s="1220"/>
      <c r="BE7" s="1220"/>
      <c r="BF7" s="1220"/>
      <c r="BG7" s="1220"/>
      <c r="BH7" s="1220"/>
      <c r="BI7" s="1220"/>
      <c r="BJ7" s="1220"/>
      <c r="BK7" s="1220"/>
      <c r="BL7" s="1220"/>
      <c r="BM7" s="1220"/>
      <c r="BN7" s="1220"/>
      <c r="BO7" s="1221"/>
      <c r="BP7" s="1222"/>
      <c r="BQ7" s="1222"/>
      <c r="BR7" s="1222"/>
      <c r="BS7" s="1222"/>
      <c r="BT7" s="1223"/>
      <c r="BU7" s="1224"/>
      <c r="BV7" s="1224"/>
      <c r="BW7" s="1224"/>
      <c r="BX7" s="1224"/>
      <c r="BY7" s="1224"/>
      <c r="BZ7" s="1224"/>
      <c r="CA7" s="1224"/>
      <c r="CB7" s="1224"/>
      <c r="CC7" s="1224"/>
      <c r="CD7" s="1224"/>
      <c r="CE7" s="1224"/>
      <c r="CF7" s="1224"/>
      <c r="CG7" s="1224"/>
      <c r="CH7" s="1224"/>
      <c r="CI7" s="1224"/>
      <c r="CJ7" s="1224"/>
      <c r="CK7" s="1224"/>
      <c r="CL7" s="1224"/>
      <c r="CM7" s="1224">
        <f t="shared" si="0"/>
        <v>675</v>
      </c>
      <c r="CN7" s="1224"/>
      <c r="CO7" s="1224"/>
      <c r="CP7" s="1224"/>
      <c r="CQ7" s="1224"/>
      <c r="CR7" s="1225"/>
      <c r="CS7" s="1224">
        <f>AE7+BC7</f>
        <v>675</v>
      </c>
      <c r="CT7" s="1224"/>
      <c r="CU7" s="1224"/>
      <c r="CV7" s="1224"/>
      <c r="CW7" s="1224"/>
      <c r="CX7" s="1225"/>
      <c r="CY7" s="1224">
        <f t="shared" si="1"/>
        <v>675</v>
      </c>
      <c r="CZ7" s="1224"/>
      <c r="DA7" s="1224"/>
      <c r="DB7" s="1224"/>
      <c r="DC7" s="1224"/>
      <c r="DD7" s="1225"/>
      <c r="DE7" s="655">
        <f aca="true" t="shared" si="3" ref="DE7:DE51">CY7/CS7</f>
        <v>1</v>
      </c>
      <c r="DG7" s="1226"/>
      <c r="DH7" s="1226"/>
      <c r="DI7" s="1226"/>
      <c r="DJ7" s="1226"/>
      <c r="DK7" s="1226"/>
      <c r="DL7" s="1226"/>
      <c r="DM7" s="1226"/>
      <c r="DN7" s="1226"/>
      <c r="DO7" s="1226"/>
      <c r="DP7" s="1226"/>
      <c r="DQ7" s="1226"/>
      <c r="DR7" s="1226"/>
      <c r="DS7" s="1226"/>
      <c r="DT7" s="1226"/>
      <c r="DU7" s="1226"/>
      <c r="DV7" s="1226"/>
      <c r="DW7" s="1226"/>
      <c r="DX7" s="1226"/>
      <c r="DY7" s="1226"/>
      <c r="DZ7" s="1226"/>
    </row>
    <row r="8" spans="1:130" ht="12">
      <c r="A8" s="1192">
        <v>4</v>
      </c>
      <c r="B8" s="1193"/>
      <c r="C8" s="1214" t="s">
        <v>726</v>
      </c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4"/>
      <c r="U8" s="1214"/>
      <c r="V8" s="1215" t="s">
        <v>727</v>
      </c>
      <c r="W8" s="1215"/>
      <c r="X8" s="1215"/>
      <c r="Y8" s="1216">
        <v>695</v>
      </c>
      <c r="Z8" s="1216"/>
      <c r="AA8" s="1216"/>
      <c r="AB8" s="1216"/>
      <c r="AC8" s="1216"/>
      <c r="AD8" s="1216"/>
      <c r="AE8" s="1216">
        <v>987</v>
      </c>
      <c r="AF8" s="1216"/>
      <c r="AG8" s="1216"/>
      <c r="AH8" s="1216"/>
      <c r="AI8" s="1216"/>
      <c r="AJ8" s="1216"/>
      <c r="AK8" s="1216">
        <v>1231</v>
      </c>
      <c r="AL8" s="1216"/>
      <c r="AM8" s="1216"/>
      <c r="AN8" s="1216"/>
      <c r="AO8" s="1216"/>
      <c r="AP8" s="1216"/>
      <c r="AQ8" s="1217">
        <f t="shared" si="2"/>
        <v>1.2472137791286728</v>
      </c>
      <c r="AR8" s="1218"/>
      <c r="AS8" s="1218"/>
      <c r="AT8" s="1218"/>
      <c r="AU8" s="1218"/>
      <c r="AV8" s="1219"/>
      <c r="AW8" s="1220">
        <v>923</v>
      </c>
      <c r="AX8" s="1220"/>
      <c r="AY8" s="1220"/>
      <c r="AZ8" s="1220"/>
      <c r="BA8" s="1220"/>
      <c r="BB8" s="1220"/>
      <c r="BC8" s="1220">
        <v>2219</v>
      </c>
      <c r="BD8" s="1220"/>
      <c r="BE8" s="1220"/>
      <c r="BF8" s="1220"/>
      <c r="BG8" s="1220"/>
      <c r="BH8" s="1220"/>
      <c r="BI8" s="1220">
        <v>2219</v>
      </c>
      <c r="BJ8" s="1220"/>
      <c r="BK8" s="1220"/>
      <c r="BL8" s="1220"/>
      <c r="BM8" s="1220"/>
      <c r="BN8" s="1220"/>
      <c r="BO8" s="1221">
        <f>BI8/BC8</f>
        <v>1</v>
      </c>
      <c r="BP8" s="1222"/>
      <c r="BQ8" s="1222"/>
      <c r="BR8" s="1222"/>
      <c r="BS8" s="1222"/>
      <c r="BT8" s="1223"/>
      <c r="BU8" s="1224"/>
      <c r="BV8" s="1224"/>
      <c r="BW8" s="1224"/>
      <c r="BX8" s="1224"/>
      <c r="BY8" s="1224"/>
      <c r="BZ8" s="1224"/>
      <c r="CA8" s="1224"/>
      <c r="CB8" s="1224"/>
      <c r="CC8" s="1224"/>
      <c r="CD8" s="1224"/>
      <c r="CE8" s="1224"/>
      <c r="CF8" s="1224"/>
      <c r="CG8" s="1224"/>
      <c r="CH8" s="1224"/>
      <c r="CI8" s="1224"/>
      <c r="CJ8" s="1224"/>
      <c r="CK8" s="1224"/>
      <c r="CL8" s="1224"/>
      <c r="CM8" s="1224">
        <f t="shared" si="0"/>
        <v>1618</v>
      </c>
      <c r="CN8" s="1224"/>
      <c r="CO8" s="1224"/>
      <c r="CP8" s="1224"/>
      <c r="CQ8" s="1224"/>
      <c r="CR8" s="1225"/>
      <c r="CS8" s="1224">
        <v>3456</v>
      </c>
      <c r="CT8" s="1224"/>
      <c r="CU8" s="1224"/>
      <c r="CV8" s="1224"/>
      <c r="CW8" s="1224"/>
      <c r="CX8" s="1225"/>
      <c r="CY8" s="1224">
        <f t="shared" si="1"/>
        <v>3450</v>
      </c>
      <c r="CZ8" s="1224"/>
      <c r="DA8" s="1224"/>
      <c r="DB8" s="1224"/>
      <c r="DC8" s="1224"/>
      <c r="DD8" s="1225"/>
      <c r="DE8" s="655">
        <f t="shared" si="3"/>
        <v>0.9982638888888888</v>
      </c>
      <c r="DG8" s="1226"/>
      <c r="DH8" s="1226"/>
      <c r="DI8" s="1226"/>
      <c r="DJ8" s="1226"/>
      <c r="DK8" s="1226"/>
      <c r="DL8" s="1226"/>
      <c r="DM8" s="1226"/>
      <c r="DN8" s="1226"/>
      <c r="DO8" s="1226"/>
      <c r="DP8" s="1226"/>
      <c r="DQ8" s="1226"/>
      <c r="DR8" s="1226"/>
      <c r="DS8" s="1226"/>
      <c r="DT8" s="1226"/>
      <c r="DU8" s="1226"/>
      <c r="DV8" s="1226"/>
      <c r="DW8" s="1226"/>
      <c r="DX8" s="1226"/>
      <c r="DY8" s="1226"/>
      <c r="DZ8" s="1226"/>
    </row>
    <row r="9" spans="1:130" ht="12">
      <c r="A9" s="1212">
        <v>5</v>
      </c>
      <c r="B9" s="1213"/>
      <c r="C9" s="1214" t="s">
        <v>728</v>
      </c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5" t="s">
        <v>729</v>
      </c>
      <c r="W9" s="1215"/>
      <c r="X9" s="1215"/>
      <c r="Y9" s="1216">
        <v>88</v>
      </c>
      <c r="Z9" s="1216"/>
      <c r="AA9" s="1216"/>
      <c r="AB9" s="1216"/>
      <c r="AC9" s="1216"/>
      <c r="AD9" s="1216"/>
      <c r="AE9" s="1216">
        <v>67</v>
      </c>
      <c r="AF9" s="1216"/>
      <c r="AG9" s="1216"/>
      <c r="AH9" s="1216"/>
      <c r="AI9" s="1216"/>
      <c r="AJ9" s="1216"/>
      <c r="AK9" s="1216">
        <v>67</v>
      </c>
      <c r="AL9" s="1216"/>
      <c r="AM9" s="1216"/>
      <c r="AN9" s="1216"/>
      <c r="AO9" s="1216"/>
      <c r="AP9" s="1216"/>
      <c r="AQ9" s="1217">
        <f t="shared" si="2"/>
        <v>1</v>
      </c>
      <c r="AR9" s="1218"/>
      <c r="AS9" s="1218"/>
      <c r="AT9" s="1218"/>
      <c r="AU9" s="1218"/>
      <c r="AV9" s="1219"/>
      <c r="AW9" s="1220">
        <v>235</v>
      </c>
      <c r="AX9" s="1220"/>
      <c r="AY9" s="1220"/>
      <c r="AZ9" s="1220"/>
      <c r="BA9" s="1220"/>
      <c r="BB9" s="1220"/>
      <c r="BC9" s="1220">
        <v>304</v>
      </c>
      <c r="BD9" s="1220"/>
      <c r="BE9" s="1220"/>
      <c r="BF9" s="1220"/>
      <c r="BG9" s="1220"/>
      <c r="BH9" s="1220"/>
      <c r="BI9" s="1220">
        <v>304</v>
      </c>
      <c r="BJ9" s="1220"/>
      <c r="BK9" s="1220"/>
      <c r="BL9" s="1220"/>
      <c r="BM9" s="1220"/>
      <c r="BN9" s="1220"/>
      <c r="BO9" s="1221">
        <f>BI9/BC9</f>
        <v>1</v>
      </c>
      <c r="BP9" s="1222"/>
      <c r="BQ9" s="1222"/>
      <c r="BR9" s="1222"/>
      <c r="BS9" s="1222"/>
      <c r="BT9" s="1223"/>
      <c r="BU9" s="1224"/>
      <c r="BV9" s="1224"/>
      <c r="BW9" s="1224"/>
      <c r="BX9" s="1224"/>
      <c r="BY9" s="1224"/>
      <c r="BZ9" s="1224"/>
      <c r="CA9" s="1224"/>
      <c r="CB9" s="1224"/>
      <c r="CC9" s="1224"/>
      <c r="CD9" s="1224"/>
      <c r="CE9" s="1224"/>
      <c r="CF9" s="1224"/>
      <c r="CG9" s="1224"/>
      <c r="CH9" s="1224"/>
      <c r="CI9" s="1224"/>
      <c r="CJ9" s="1224"/>
      <c r="CK9" s="1224"/>
      <c r="CL9" s="1224"/>
      <c r="CM9" s="1224">
        <f t="shared" si="0"/>
        <v>323</v>
      </c>
      <c r="CN9" s="1224"/>
      <c r="CO9" s="1224"/>
      <c r="CP9" s="1224"/>
      <c r="CQ9" s="1224"/>
      <c r="CR9" s="1225"/>
      <c r="CS9" s="1224">
        <f>AE9+BC9</f>
        <v>371</v>
      </c>
      <c r="CT9" s="1224"/>
      <c r="CU9" s="1224"/>
      <c r="CV9" s="1224"/>
      <c r="CW9" s="1224"/>
      <c r="CX9" s="1225"/>
      <c r="CY9" s="1224">
        <f t="shared" si="1"/>
        <v>371</v>
      </c>
      <c r="CZ9" s="1224"/>
      <c r="DA9" s="1224"/>
      <c r="DB9" s="1224"/>
      <c r="DC9" s="1224"/>
      <c r="DD9" s="1225"/>
      <c r="DE9" s="655">
        <f t="shared" si="3"/>
        <v>1</v>
      </c>
      <c r="DG9" s="1226"/>
      <c r="DH9" s="1226"/>
      <c r="DI9" s="1226"/>
      <c r="DJ9" s="1226"/>
      <c r="DK9" s="1226"/>
      <c r="DL9" s="1226"/>
      <c r="DM9" s="1226"/>
      <c r="DN9" s="1226"/>
      <c r="DO9" s="1226"/>
      <c r="DP9" s="1226"/>
      <c r="DQ9" s="1226"/>
      <c r="DR9" s="1226"/>
      <c r="DS9" s="1226"/>
      <c r="DT9" s="1226"/>
      <c r="DU9" s="1226"/>
      <c r="DV9" s="1226"/>
      <c r="DW9" s="1226"/>
      <c r="DX9" s="1226"/>
      <c r="DY9" s="1226"/>
      <c r="DZ9" s="1226"/>
    </row>
    <row r="10" spans="1:130" ht="12">
      <c r="A10" s="1212">
        <v>6</v>
      </c>
      <c r="B10" s="1213"/>
      <c r="C10" s="1214" t="s">
        <v>730</v>
      </c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4"/>
      <c r="V10" s="1215" t="s">
        <v>731</v>
      </c>
      <c r="W10" s="1215"/>
      <c r="X10" s="1215"/>
      <c r="Y10" s="1216">
        <v>46</v>
      </c>
      <c r="Z10" s="1216"/>
      <c r="AA10" s="1216"/>
      <c r="AB10" s="1216"/>
      <c r="AC10" s="1216"/>
      <c r="AD10" s="1216"/>
      <c r="AE10" s="1216"/>
      <c r="AF10" s="1216"/>
      <c r="AG10" s="1216"/>
      <c r="AH10" s="1216"/>
      <c r="AI10" s="1216"/>
      <c r="AJ10" s="1216"/>
      <c r="AK10" s="1216"/>
      <c r="AL10" s="1216"/>
      <c r="AM10" s="1216"/>
      <c r="AN10" s="1216"/>
      <c r="AO10" s="1216"/>
      <c r="AP10" s="1216"/>
      <c r="AQ10" s="1217"/>
      <c r="AR10" s="1218"/>
      <c r="AS10" s="1218"/>
      <c r="AT10" s="1218"/>
      <c r="AU10" s="1218"/>
      <c r="AV10" s="1219"/>
      <c r="AW10" s="1220">
        <v>62</v>
      </c>
      <c r="AX10" s="1220"/>
      <c r="AY10" s="1220"/>
      <c r="AZ10" s="1220"/>
      <c r="BA10" s="1220"/>
      <c r="BB10" s="1220"/>
      <c r="BC10" s="1220"/>
      <c r="BD10" s="1220"/>
      <c r="BE10" s="1220"/>
      <c r="BF10" s="1220"/>
      <c r="BG10" s="1220"/>
      <c r="BH10" s="1220"/>
      <c r="BI10" s="1220"/>
      <c r="BJ10" s="1220"/>
      <c r="BK10" s="1220"/>
      <c r="BL10" s="1220"/>
      <c r="BM10" s="1220"/>
      <c r="BN10" s="1220"/>
      <c r="BO10" s="1221"/>
      <c r="BP10" s="1222"/>
      <c r="BQ10" s="1222"/>
      <c r="BR10" s="1222"/>
      <c r="BS10" s="1222"/>
      <c r="BT10" s="1223"/>
      <c r="BU10" s="1224"/>
      <c r="BV10" s="1224"/>
      <c r="BW10" s="1224"/>
      <c r="BX10" s="1224"/>
      <c r="BY10" s="1224"/>
      <c r="BZ10" s="1224"/>
      <c r="CA10" s="1224"/>
      <c r="CB10" s="1224"/>
      <c r="CC10" s="1224"/>
      <c r="CD10" s="1224"/>
      <c r="CE10" s="1224"/>
      <c r="CF10" s="1224"/>
      <c r="CG10" s="1224"/>
      <c r="CH10" s="1224"/>
      <c r="CI10" s="1224"/>
      <c r="CJ10" s="1224"/>
      <c r="CK10" s="1224"/>
      <c r="CL10" s="1224"/>
      <c r="CM10" s="1224">
        <f t="shared" si="0"/>
        <v>108</v>
      </c>
      <c r="CN10" s="1224"/>
      <c r="CO10" s="1224"/>
      <c r="CP10" s="1224"/>
      <c r="CQ10" s="1224"/>
      <c r="CR10" s="1225"/>
      <c r="CS10" s="1224">
        <f>AE10+BC10</f>
        <v>0</v>
      </c>
      <c r="CT10" s="1224"/>
      <c r="CU10" s="1224"/>
      <c r="CV10" s="1224"/>
      <c r="CW10" s="1224"/>
      <c r="CX10" s="1225"/>
      <c r="CY10" s="1224">
        <f t="shared" si="1"/>
        <v>0</v>
      </c>
      <c r="CZ10" s="1224"/>
      <c r="DA10" s="1224"/>
      <c r="DB10" s="1224"/>
      <c r="DC10" s="1224"/>
      <c r="DD10" s="1225"/>
      <c r="DE10" s="655"/>
      <c r="DG10" s="1226"/>
      <c r="DH10" s="1226"/>
      <c r="DI10" s="1226"/>
      <c r="DJ10" s="1226"/>
      <c r="DK10" s="1226"/>
      <c r="DL10" s="1226"/>
      <c r="DM10" s="1226"/>
      <c r="DN10" s="1226"/>
      <c r="DO10" s="1226"/>
      <c r="DP10" s="1226"/>
      <c r="DQ10" s="1226"/>
      <c r="DR10" s="1226"/>
      <c r="DS10" s="1226"/>
      <c r="DT10" s="1226"/>
      <c r="DU10" s="1226"/>
      <c r="DV10" s="1226"/>
      <c r="DW10" s="1226"/>
      <c r="DX10" s="1226"/>
      <c r="DY10" s="1226"/>
      <c r="DZ10" s="1226"/>
    </row>
    <row r="11" spans="1:130" s="656" customFormat="1" ht="12">
      <c r="A11" s="1192">
        <v>7</v>
      </c>
      <c r="B11" s="1193"/>
      <c r="C11" s="1214" t="s">
        <v>732</v>
      </c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4"/>
      <c r="V11" s="1215" t="s">
        <v>733</v>
      </c>
      <c r="W11" s="1215"/>
      <c r="X11" s="1215"/>
      <c r="Y11" s="1216">
        <v>99</v>
      </c>
      <c r="Z11" s="1216"/>
      <c r="AA11" s="1216"/>
      <c r="AB11" s="1216"/>
      <c r="AC11" s="1216"/>
      <c r="AD11" s="1216"/>
      <c r="AE11" s="1216">
        <v>30</v>
      </c>
      <c r="AF11" s="1216"/>
      <c r="AG11" s="1216"/>
      <c r="AH11" s="1216"/>
      <c r="AI11" s="1216"/>
      <c r="AJ11" s="1216"/>
      <c r="AK11" s="1216">
        <v>30</v>
      </c>
      <c r="AL11" s="1216"/>
      <c r="AM11" s="1216"/>
      <c r="AN11" s="1216"/>
      <c r="AO11" s="1216"/>
      <c r="AP11" s="1216"/>
      <c r="AQ11" s="1217">
        <f t="shared" si="2"/>
        <v>1</v>
      </c>
      <c r="AR11" s="1218"/>
      <c r="AS11" s="1218"/>
      <c r="AT11" s="1218"/>
      <c r="AU11" s="1218"/>
      <c r="AV11" s="1219"/>
      <c r="AW11" s="1220"/>
      <c r="AX11" s="1220"/>
      <c r="AY11" s="1220"/>
      <c r="AZ11" s="1220"/>
      <c r="BA11" s="1220"/>
      <c r="BB11" s="1220"/>
      <c r="BC11" s="1220">
        <v>60</v>
      </c>
      <c r="BD11" s="1220"/>
      <c r="BE11" s="1220"/>
      <c r="BF11" s="1220"/>
      <c r="BG11" s="1220"/>
      <c r="BH11" s="1220"/>
      <c r="BI11" s="1220">
        <v>60</v>
      </c>
      <c r="BJ11" s="1220"/>
      <c r="BK11" s="1220"/>
      <c r="BL11" s="1220"/>
      <c r="BM11" s="1220"/>
      <c r="BN11" s="1220"/>
      <c r="BO11" s="1221">
        <f aca="true" t="shared" si="4" ref="BO11:BO26">BI11/BC11</f>
        <v>1</v>
      </c>
      <c r="BP11" s="1222"/>
      <c r="BQ11" s="1222"/>
      <c r="BR11" s="1222"/>
      <c r="BS11" s="1222"/>
      <c r="BT11" s="1223"/>
      <c r="BU11" s="1224">
        <v>590</v>
      </c>
      <c r="BV11" s="1224"/>
      <c r="BW11" s="1224"/>
      <c r="BX11" s="1224"/>
      <c r="BY11" s="1224"/>
      <c r="BZ11" s="1224"/>
      <c r="CA11" s="1224">
        <v>590</v>
      </c>
      <c r="CB11" s="1224"/>
      <c r="CC11" s="1224"/>
      <c r="CD11" s="1224"/>
      <c r="CE11" s="1224"/>
      <c r="CF11" s="1224"/>
      <c r="CG11" s="1224"/>
      <c r="CH11" s="1224"/>
      <c r="CI11" s="1224"/>
      <c r="CJ11" s="1224"/>
      <c r="CK11" s="1224"/>
      <c r="CL11" s="1224"/>
      <c r="CM11" s="1224">
        <f t="shared" si="0"/>
        <v>99</v>
      </c>
      <c r="CN11" s="1224"/>
      <c r="CO11" s="1224"/>
      <c r="CP11" s="1224"/>
      <c r="CQ11" s="1224"/>
      <c r="CR11" s="1225"/>
      <c r="CS11" s="1224">
        <f>AE11+BC11+BU11</f>
        <v>680</v>
      </c>
      <c r="CT11" s="1224"/>
      <c r="CU11" s="1224"/>
      <c r="CV11" s="1224"/>
      <c r="CW11" s="1224"/>
      <c r="CX11" s="1225"/>
      <c r="CY11" s="1224">
        <f t="shared" si="1"/>
        <v>680</v>
      </c>
      <c r="CZ11" s="1224"/>
      <c r="DA11" s="1224"/>
      <c r="DB11" s="1224"/>
      <c r="DC11" s="1224"/>
      <c r="DD11" s="1225"/>
      <c r="DE11" s="655">
        <f t="shared" si="3"/>
        <v>1</v>
      </c>
      <c r="DG11" s="1227"/>
      <c r="DH11" s="1227"/>
      <c r="DI11" s="1227"/>
      <c r="DJ11" s="1227"/>
      <c r="DK11" s="1227"/>
      <c r="DL11" s="1227"/>
      <c r="DM11" s="1227"/>
      <c r="DN11" s="1227"/>
      <c r="DO11" s="1227"/>
      <c r="DP11" s="1227"/>
      <c r="DQ11" s="1227"/>
      <c r="DR11" s="1227"/>
      <c r="DS11" s="1227"/>
      <c r="DT11" s="1227"/>
      <c r="DU11" s="1227"/>
      <c r="DV11" s="1227"/>
      <c r="DW11" s="1227"/>
      <c r="DX11" s="1227"/>
      <c r="DY11" s="1227"/>
      <c r="DZ11" s="1227"/>
    </row>
    <row r="12" spans="1:130" s="657" customFormat="1" ht="16.5" customHeight="1">
      <c r="A12" s="1212">
        <v>8</v>
      </c>
      <c r="B12" s="1213"/>
      <c r="C12" s="1228" t="s">
        <v>734</v>
      </c>
      <c r="D12" s="1228"/>
      <c r="E12" s="1228"/>
      <c r="F12" s="1228"/>
      <c r="G12" s="1228"/>
      <c r="H12" s="1228"/>
      <c r="I12" s="1228"/>
      <c r="J12" s="1228"/>
      <c r="K12" s="1228"/>
      <c r="L12" s="1228"/>
      <c r="M12" s="1228"/>
      <c r="N12" s="1228"/>
      <c r="O12" s="1228"/>
      <c r="P12" s="1228"/>
      <c r="Q12" s="1228"/>
      <c r="R12" s="1228"/>
      <c r="S12" s="1228"/>
      <c r="T12" s="1228"/>
      <c r="U12" s="1228"/>
      <c r="V12" s="1229" t="s">
        <v>735</v>
      </c>
      <c r="W12" s="1229"/>
      <c r="X12" s="1229"/>
      <c r="Y12" s="1230">
        <f>SUM(Y6:AD11)</f>
        <v>10525</v>
      </c>
      <c r="Z12" s="1230"/>
      <c r="AA12" s="1230"/>
      <c r="AB12" s="1230"/>
      <c r="AC12" s="1230"/>
      <c r="AD12" s="1230"/>
      <c r="AE12" s="1230">
        <f>SUM(AE6:AJ11)</f>
        <v>11002</v>
      </c>
      <c r="AF12" s="1230"/>
      <c r="AG12" s="1230"/>
      <c r="AH12" s="1230"/>
      <c r="AI12" s="1230"/>
      <c r="AJ12" s="1230"/>
      <c r="AK12" s="1230">
        <f>SUM(AK6:AP11)</f>
        <v>11246</v>
      </c>
      <c r="AL12" s="1230"/>
      <c r="AM12" s="1230"/>
      <c r="AN12" s="1230"/>
      <c r="AO12" s="1230"/>
      <c r="AP12" s="1230"/>
      <c r="AQ12" s="1231">
        <f t="shared" si="2"/>
        <v>1.0221777858571168</v>
      </c>
      <c r="AR12" s="1232"/>
      <c r="AS12" s="1232"/>
      <c r="AT12" s="1232"/>
      <c r="AU12" s="1232"/>
      <c r="AV12" s="1233"/>
      <c r="AW12" s="1234">
        <f>SUM(AW6:BB11)</f>
        <v>17325</v>
      </c>
      <c r="AX12" s="1234"/>
      <c r="AY12" s="1234"/>
      <c r="AZ12" s="1234"/>
      <c r="BA12" s="1234"/>
      <c r="BB12" s="1234"/>
      <c r="BC12" s="1234">
        <f>SUM(BC6:BH11)</f>
        <v>19190</v>
      </c>
      <c r="BD12" s="1234"/>
      <c r="BE12" s="1234"/>
      <c r="BF12" s="1234"/>
      <c r="BG12" s="1234"/>
      <c r="BH12" s="1234"/>
      <c r="BI12" s="1234">
        <f>SUM(BI6:BN11)</f>
        <v>19190</v>
      </c>
      <c r="BJ12" s="1234"/>
      <c r="BK12" s="1234"/>
      <c r="BL12" s="1234"/>
      <c r="BM12" s="1234"/>
      <c r="BN12" s="1234"/>
      <c r="BO12" s="1235">
        <f t="shared" si="4"/>
        <v>1</v>
      </c>
      <c r="BP12" s="1236"/>
      <c r="BQ12" s="1236"/>
      <c r="BR12" s="1236"/>
      <c r="BS12" s="1236"/>
      <c r="BT12" s="1237"/>
      <c r="BU12" s="1238">
        <f>SUM(BU6:BZ11)</f>
        <v>590</v>
      </c>
      <c r="BV12" s="1238"/>
      <c r="BW12" s="1238"/>
      <c r="BX12" s="1238"/>
      <c r="BY12" s="1238"/>
      <c r="BZ12" s="1238"/>
      <c r="CA12" s="1238">
        <f>SUM(CA6:CF11)</f>
        <v>590</v>
      </c>
      <c r="CB12" s="1238"/>
      <c r="CC12" s="1238"/>
      <c r="CD12" s="1238"/>
      <c r="CE12" s="1238"/>
      <c r="CF12" s="1238"/>
      <c r="CG12" s="1238">
        <f>SUM(CG6:CL11)</f>
        <v>0</v>
      </c>
      <c r="CH12" s="1238"/>
      <c r="CI12" s="1238"/>
      <c r="CJ12" s="1238"/>
      <c r="CK12" s="1238"/>
      <c r="CL12" s="1238"/>
      <c r="CM12" s="1238">
        <f>SUM(CM6:CR11)</f>
        <v>27850</v>
      </c>
      <c r="CN12" s="1238"/>
      <c r="CO12" s="1238"/>
      <c r="CP12" s="1238"/>
      <c r="CQ12" s="1238"/>
      <c r="CR12" s="1238"/>
      <c r="CS12" s="1238">
        <f>SUM(CS6:CX11)</f>
        <v>31032</v>
      </c>
      <c r="CT12" s="1238"/>
      <c r="CU12" s="1238"/>
      <c r="CV12" s="1238"/>
      <c r="CW12" s="1238"/>
      <c r="CX12" s="1238"/>
      <c r="CY12" s="1238">
        <f>SUM(CY6:DD11)</f>
        <v>31026</v>
      </c>
      <c r="CZ12" s="1238"/>
      <c r="DA12" s="1238"/>
      <c r="DB12" s="1238"/>
      <c r="DC12" s="1238"/>
      <c r="DD12" s="1238"/>
      <c r="DE12" s="655">
        <f t="shared" si="3"/>
        <v>0.9998066511987626</v>
      </c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  <c r="DS12" s="1239"/>
      <c r="DT12" s="1239"/>
      <c r="DU12" s="1239"/>
      <c r="DV12" s="1227"/>
      <c r="DW12" s="1227"/>
      <c r="DX12" s="1227"/>
      <c r="DY12" s="1227"/>
      <c r="DZ12" s="1227"/>
    </row>
    <row r="13" spans="1:130" ht="12">
      <c r="A13" s="1212">
        <v>9</v>
      </c>
      <c r="B13" s="1213"/>
      <c r="C13" s="1214" t="s">
        <v>736</v>
      </c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5" t="s">
        <v>737</v>
      </c>
      <c r="W13" s="1215"/>
      <c r="X13" s="1215"/>
      <c r="Y13" s="1216">
        <v>25</v>
      </c>
      <c r="Z13" s="1216"/>
      <c r="AA13" s="1216"/>
      <c r="AB13" s="1216"/>
      <c r="AC13" s="1216"/>
      <c r="AD13" s="1216"/>
      <c r="AE13" s="1216">
        <v>25</v>
      </c>
      <c r="AF13" s="1216"/>
      <c r="AG13" s="1216"/>
      <c r="AH13" s="1216"/>
      <c r="AI13" s="1216"/>
      <c r="AJ13" s="1216"/>
      <c r="AK13" s="1216">
        <v>37</v>
      </c>
      <c r="AL13" s="1216"/>
      <c r="AM13" s="1216"/>
      <c r="AN13" s="1216"/>
      <c r="AO13" s="1216"/>
      <c r="AP13" s="1216"/>
      <c r="AQ13" s="1217">
        <f t="shared" si="2"/>
        <v>1.48</v>
      </c>
      <c r="AR13" s="1218"/>
      <c r="AS13" s="1218"/>
      <c r="AT13" s="1218"/>
      <c r="AU13" s="1218"/>
      <c r="AV13" s="1219"/>
      <c r="AW13" s="1220">
        <v>450</v>
      </c>
      <c r="AX13" s="1220"/>
      <c r="AY13" s="1220"/>
      <c r="AZ13" s="1220"/>
      <c r="BA13" s="1220"/>
      <c r="BB13" s="1220"/>
      <c r="BC13" s="1220">
        <v>360</v>
      </c>
      <c r="BD13" s="1220"/>
      <c r="BE13" s="1220"/>
      <c r="BF13" s="1220"/>
      <c r="BG13" s="1220"/>
      <c r="BH13" s="1220"/>
      <c r="BI13" s="1220">
        <v>129</v>
      </c>
      <c r="BJ13" s="1220"/>
      <c r="BK13" s="1220"/>
      <c r="BL13" s="1220"/>
      <c r="BM13" s="1220"/>
      <c r="BN13" s="1220"/>
      <c r="BO13" s="1221">
        <f t="shared" si="4"/>
        <v>0.35833333333333334</v>
      </c>
      <c r="BP13" s="1222"/>
      <c r="BQ13" s="1222"/>
      <c r="BR13" s="1222"/>
      <c r="BS13" s="1222"/>
      <c r="BT13" s="1223"/>
      <c r="BU13" s="1224">
        <v>1096</v>
      </c>
      <c r="BV13" s="1224"/>
      <c r="BW13" s="1224"/>
      <c r="BX13" s="1224"/>
      <c r="BY13" s="1224"/>
      <c r="BZ13" s="1224"/>
      <c r="CA13" s="1224">
        <v>1004</v>
      </c>
      <c r="CB13" s="1224"/>
      <c r="CC13" s="1224"/>
      <c r="CD13" s="1224"/>
      <c r="CE13" s="1224"/>
      <c r="CF13" s="1224"/>
      <c r="CG13" s="1224"/>
      <c r="CH13" s="1224"/>
      <c r="CI13" s="1224"/>
      <c r="CJ13" s="1224"/>
      <c r="CK13" s="1224"/>
      <c r="CL13" s="1224"/>
      <c r="CM13" s="1224">
        <f>AW13+Y13</f>
        <v>475</v>
      </c>
      <c r="CN13" s="1224"/>
      <c r="CO13" s="1224"/>
      <c r="CP13" s="1224"/>
      <c r="CQ13" s="1224"/>
      <c r="CR13" s="1225"/>
      <c r="CS13" s="1224">
        <v>1231</v>
      </c>
      <c r="CT13" s="1224"/>
      <c r="CU13" s="1224"/>
      <c r="CV13" s="1224"/>
      <c r="CW13" s="1224"/>
      <c r="CX13" s="1225"/>
      <c r="CY13" s="1224">
        <f>AK13+BI13+CA13+CG13</f>
        <v>1170</v>
      </c>
      <c r="CZ13" s="1224"/>
      <c r="DA13" s="1224"/>
      <c r="DB13" s="1224"/>
      <c r="DC13" s="1224"/>
      <c r="DD13" s="1225"/>
      <c r="DE13" s="658">
        <f t="shared" si="3"/>
        <v>0.950446791226645</v>
      </c>
      <c r="DG13" s="1226"/>
      <c r="DH13" s="1226"/>
      <c r="DI13" s="1226"/>
      <c r="DJ13" s="1226"/>
      <c r="DK13" s="1226"/>
      <c r="DL13" s="1226"/>
      <c r="DM13" s="1226"/>
      <c r="DN13" s="1226"/>
      <c r="DO13" s="1226"/>
      <c r="DP13" s="1226"/>
      <c r="DQ13" s="1226"/>
      <c r="DR13" s="1226"/>
      <c r="DS13" s="1226"/>
      <c r="DT13" s="1226"/>
      <c r="DU13" s="1226"/>
      <c r="DV13" s="1227"/>
      <c r="DW13" s="1227"/>
      <c r="DX13" s="1227"/>
      <c r="DY13" s="1227"/>
      <c r="DZ13" s="1227"/>
    </row>
    <row r="14" spans="1:130" s="659" customFormat="1" ht="12">
      <c r="A14" s="1192">
        <v>10</v>
      </c>
      <c r="B14" s="1193"/>
      <c r="C14" s="1228" t="s">
        <v>738</v>
      </c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8"/>
      <c r="O14" s="1228"/>
      <c r="P14" s="1228"/>
      <c r="Q14" s="1228"/>
      <c r="R14" s="1228"/>
      <c r="S14" s="1228"/>
      <c r="T14" s="1228"/>
      <c r="U14" s="1228"/>
      <c r="V14" s="1229" t="s">
        <v>739</v>
      </c>
      <c r="W14" s="1229"/>
      <c r="X14" s="1229"/>
      <c r="Y14" s="1230">
        <f>SUM(Y13)</f>
        <v>25</v>
      </c>
      <c r="Z14" s="1230"/>
      <c r="AA14" s="1230"/>
      <c r="AB14" s="1230"/>
      <c r="AC14" s="1230"/>
      <c r="AD14" s="1230"/>
      <c r="AE14" s="1230">
        <f>SUM(AE13)</f>
        <v>25</v>
      </c>
      <c r="AF14" s="1230"/>
      <c r="AG14" s="1230"/>
      <c r="AH14" s="1230"/>
      <c r="AI14" s="1230"/>
      <c r="AJ14" s="1230"/>
      <c r="AK14" s="1230">
        <f>SUM(AK13)</f>
        <v>37</v>
      </c>
      <c r="AL14" s="1230"/>
      <c r="AM14" s="1230"/>
      <c r="AN14" s="1230"/>
      <c r="AO14" s="1230"/>
      <c r="AP14" s="1230"/>
      <c r="AQ14" s="1231">
        <f t="shared" si="2"/>
        <v>1.48</v>
      </c>
      <c r="AR14" s="1232"/>
      <c r="AS14" s="1232"/>
      <c r="AT14" s="1232"/>
      <c r="AU14" s="1232"/>
      <c r="AV14" s="1233"/>
      <c r="AW14" s="1234">
        <f>SUM(AW13)</f>
        <v>450</v>
      </c>
      <c r="AX14" s="1234"/>
      <c r="AY14" s="1234"/>
      <c r="AZ14" s="1234"/>
      <c r="BA14" s="1234"/>
      <c r="BB14" s="1234"/>
      <c r="BC14" s="1234">
        <f>SUM(BC13)</f>
        <v>360</v>
      </c>
      <c r="BD14" s="1234"/>
      <c r="BE14" s="1234"/>
      <c r="BF14" s="1234"/>
      <c r="BG14" s="1234"/>
      <c r="BH14" s="1234"/>
      <c r="BI14" s="1234">
        <f>SUM(BI13)</f>
        <v>129</v>
      </c>
      <c r="BJ14" s="1234"/>
      <c r="BK14" s="1234"/>
      <c r="BL14" s="1234"/>
      <c r="BM14" s="1234"/>
      <c r="BN14" s="1234"/>
      <c r="BO14" s="1235">
        <f t="shared" si="4"/>
        <v>0.35833333333333334</v>
      </c>
      <c r="BP14" s="1236"/>
      <c r="BQ14" s="1236"/>
      <c r="BR14" s="1236"/>
      <c r="BS14" s="1236"/>
      <c r="BT14" s="1237"/>
      <c r="BU14" s="1238">
        <f>SUM(BU13)</f>
        <v>1096</v>
      </c>
      <c r="BV14" s="1238"/>
      <c r="BW14" s="1238"/>
      <c r="BX14" s="1238"/>
      <c r="BY14" s="1238"/>
      <c r="BZ14" s="1238"/>
      <c r="CA14" s="1238">
        <f>SUM(CA13)</f>
        <v>1004</v>
      </c>
      <c r="CB14" s="1238"/>
      <c r="CC14" s="1238"/>
      <c r="CD14" s="1238"/>
      <c r="CE14" s="1238"/>
      <c r="CF14" s="1238"/>
      <c r="CG14" s="1238">
        <f>SUM(CG13)</f>
        <v>0</v>
      </c>
      <c r="CH14" s="1238"/>
      <c r="CI14" s="1238"/>
      <c r="CJ14" s="1238"/>
      <c r="CK14" s="1238"/>
      <c r="CL14" s="1238"/>
      <c r="CM14" s="1238">
        <f>SUM(CM13)</f>
        <v>475</v>
      </c>
      <c r="CN14" s="1238"/>
      <c r="CO14" s="1238"/>
      <c r="CP14" s="1238"/>
      <c r="CQ14" s="1238"/>
      <c r="CR14" s="1238"/>
      <c r="CS14" s="1238">
        <f>SUM(CS13)</f>
        <v>1231</v>
      </c>
      <c r="CT14" s="1238"/>
      <c r="CU14" s="1238"/>
      <c r="CV14" s="1238"/>
      <c r="CW14" s="1238"/>
      <c r="CX14" s="1238"/>
      <c r="CY14" s="1238">
        <f>SUM(CY13)</f>
        <v>1170</v>
      </c>
      <c r="CZ14" s="1238"/>
      <c r="DA14" s="1238"/>
      <c r="DB14" s="1238"/>
      <c r="DC14" s="1238"/>
      <c r="DD14" s="1238"/>
      <c r="DE14" s="658">
        <f t="shared" si="3"/>
        <v>0.950446791226645</v>
      </c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39"/>
      <c r="DW14" s="1239"/>
      <c r="DX14" s="1239"/>
      <c r="DY14" s="1239"/>
      <c r="DZ14" s="1239"/>
    </row>
    <row r="15" spans="1:130" s="659" customFormat="1" ht="12">
      <c r="A15" s="1212">
        <v>11</v>
      </c>
      <c r="B15" s="1213"/>
      <c r="C15" s="1228" t="s">
        <v>740</v>
      </c>
      <c r="D15" s="1228"/>
      <c r="E15" s="1228"/>
      <c r="F15" s="1228"/>
      <c r="G15" s="1228"/>
      <c r="H15" s="1228"/>
      <c r="I15" s="1228"/>
      <c r="J15" s="1228"/>
      <c r="K15" s="1228"/>
      <c r="L15" s="1228"/>
      <c r="M15" s="1228"/>
      <c r="N15" s="1228"/>
      <c r="O15" s="1228"/>
      <c r="P15" s="1228"/>
      <c r="Q15" s="1228"/>
      <c r="R15" s="1228"/>
      <c r="S15" s="1228"/>
      <c r="T15" s="1228"/>
      <c r="U15" s="1228"/>
      <c r="V15" s="1229" t="s">
        <v>741</v>
      </c>
      <c r="W15" s="1229"/>
      <c r="X15" s="1229"/>
      <c r="Y15" s="1230">
        <f>Y14+Y12</f>
        <v>10550</v>
      </c>
      <c r="Z15" s="1230"/>
      <c r="AA15" s="1230"/>
      <c r="AB15" s="1230"/>
      <c r="AC15" s="1230"/>
      <c r="AD15" s="1230"/>
      <c r="AE15" s="1230">
        <f>AE14+AE12</f>
        <v>11027</v>
      </c>
      <c r="AF15" s="1230"/>
      <c r="AG15" s="1230"/>
      <c r="AH15" s="1230"/>
      <c r="AI15" s="1230"/>
      <c r="AJ15" s="1230"/>
      <c r="AK15" s="1230">
        <f>AK14+AK12</f>
        <v>11283</v>
      </c>
      <c r="AL15" s="1230"/>
      <c r="AM15" s="1230"/>
      <c r="AN15" s="1230"/>
      <c r="AO15" s="1230"/>
      <c r="AP15" s="1230"/>
      <c r="AQ15" s="1231">
        <f t="shared" si="2"/>
        <v>1.023215743175841</v>
      </c>
      <c r="AR15" s="1232"/>
      <c r="AS15" s="1232"/>
      <c r="AT15" s="1232"/>
      <c r="AU15" s="1232"/>
      <c r="AV15" s="1233"/>
      <c r="AW15" s="1234">
        <f>AW14+AW12</f>
        <v>17775</v>
      </c>
      <c r="AX15" s="1234"/>
      <c r="AY15" s="1234"/>
      <c r="AZ15" s="1234"/>
      <c r="BA15" s="1234"/>
      <c r="BB15" s="1234"/>
      <c r="BC15" s="1234">
        <f>BC14+BC12</f>
        <v>19550</v>
      </c>
      <c r="BD15" s="1234"/>
      <c r="BE15" s="1234"/>
      <c r="BF15" s="1234"/>
      <c r="BG15" s="1234"/>
      <c r="BH15" s="1234"/>
      <c r="BI15" s="1234">
        <f>BI14+BI12</f>
        <v>19319</v>
      </c>
      <c r="BJ15" s="1234"/>
      <c r="BK15" s="1234"/>
      <c r="BL15" s="1234"/>
      <c r="BM15" s="1234"/>
      <c r="BN15" s="1234"/>
      <c r="BO15" s="1235">
        <f t="shared" si="4"/>
        <v>0.9881841432225064</v>
      </c>
      <c r="BP15" s="1236"/>
      <c r="BQ15" s="1236"/>
      <c r="BR15" s="1236"/>
      <c r="BS15" s="1236"/>
      <c r="BT15" s="1237"/>
      <c r="BU15" s="1238">
        <f>BU14+BU12</f>
        <v>1686</v>
      </c>
      <c r="BV15" s="1238"/>
      <c r="BW15" s="1238"/>
      <c r="BX15" s="1238"/>
      <c r="BY15" s="1238"/>
      <c r="BZ15" s="1238"/>
      <c r="CA15" s="1238">
        <f>CA14+CA12</f>
        <v>1594</v>
      </c>
      <c r="CB15" s="1238"/>
      <c r="CC15" s="1238"/>
      <c r="CD15" s="1238"/>
      <c r="CE15" s="1238"/>
      <c r="CF15" s="1238"/>
      <c r="CG15" s="1238">
        <f>CG14+CG12</f>
        <v>0</v>
      </c>
      <c r="CH15" s="1238"/>
      <c r="CI15" s="1238"/>
      <c r="CJ15" s="1238"/>
      <c r="CK15" s="1238"/>
      <c r="CL15" s="1238"/>
      <c r="CM15" s="1238">
        <f>CM14+CM12</f>
        <v>28325</v>
      </c>
      <c r="CN15" s="1238"/>
      <c r="CO15" s="1238"/>
      <c r="CP15" s="1238"/>
      <c r="CQ15" s="1238"/>
      <c r="CR15" s="1238"/>
      <c r="CS15" s="1238">
        <f>CS14+CS12</f>
        <v>32263</v>
      </c>
      <c r="CT15" s="1238"/>
      <c r="CU15" s="1238"/>
      <c r="CV15" s="1238"/>
      <c r="CW15" s="1238"/>
      <c r="CX15" s="1238"/>
      <c r="CY15" s="1238">
        <f>CY14+CY12</f>
        <v>32196</v>
      </c>
      <c r="CZ15" s="1238"/>
      <c r="DA15" s="1238"/>
      <c r="DB15" s="1238"/>
      <c r="DC15" s="1238"/>
      <c r="DD15" s="1238"/>
      <c r="DE15" s="660">
        <f>CY15/CS15</f>
        <v>0.997923317732387</v>
      </c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39"/>
      <c r="DW15" s="1239"/>
      <c r="DX15" s="1239"/>
      <c r="DY15" s="1239"/>
      <c r="DZ15" s="1239"/>
    </row>
    <row r="16" spans="1:130" s="659" customFormat="1" ht="24" customHeight="1">
      <c r="A16" s="1212">
        <v>12</v>
      </c>
      <c r="B16" s="1213"/>
      <c r="C16" s="1228" t="s">
        <v>742</v>
      </c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9" t="s">
        <v>743</v>
      </c>
      <c r="W16" s="1229"/>
      <c r="X16" s="1229"/>
      <c r="Y16" s="1230">
        <f>Y17+Y18</f>
        <v>3015</v>
      </c>
      <c r="Z16" s="1230"/>
      <c r="AA16" s="1230"/>
      <c r="AB16" s="1230"/>
      <c r="AC16" s="1230"/>
      <c r="AD16" s="1230"/>
      <c r="AE16" s="1230">
        <f>AE17+AE18</f>
        <v>3143</v>
      </c>
      <c r="AF16" s="1230"/>
      <c r="AG16" s="1230"/>
      <c r="AH16" s="1230"/>
      <c r="AI16" s="1230"/>
      <c r="AJ16" s="1230"/>
      <c r="AK16" s="1230">
        <f>AK17+AK18</f>
        <v>2959</v>
      </c>
      <c r="AL16" s="1230"/>
      <c r="AM16" s="1230"/>
      <c r="AN16" s="1230"/>
      <c r="AO16" s="1230"/>
      <c r="AP16" s="1230"/>
      <c r="AQ16" s="1231">
        <f t="shared" si="2"/>
        <v>0.941457206490614</v>
      </c>
      <c r="AR16" s="1232"/>
      <c r="AS16" s="1232"/>
      <c r="AT16" s="1232"/>
      <c r="AU16" s="1232"/>
      <c r="AV16" s="1233"/>
      <c r="AW16" s="1234">
        <f>AW17+AW18</f>
        <v>5060</v>
      </c>
      <c r="AX16" s="1234"/>
      <c r="AY16" s="1234"/>
      <c r="AZ16" s="1234"/>
      <c r="BA16" s="1234"/>
      <c r="BB16" s="1234"/>
      <c r="BC16" s="1234">
        <f>BC17+BC18</f>
        <v>5260</v>
      </c>
      <c r="BD16" s="1234"/>
      <c r="BE16" s="1234"/>
      <c r="BF16" s="1234"/>
      <c r="BG16" s="1234"/>
      <c r="BH16" s="1234"/>
      <c r="BI16" s="1234">
        <f>BI17+BI18</f>
        <v>5330</v>
      </c>
      <c r="BJ16" s="1234"/>
      <c r="BK16" s="1234"/>
      <c r="BL16" s="1234"/>
      <c r="BM16" s="1234"/>
      <c r="BN16" s="1234"/>
      <c r="BO16" s="1235">
        <f t="shared" si="4"/>
        <v>1.0133079847908746</v>
      </c>
      <c r="BP16" s="1236"/>
      <c r="BQ16" s="1236"/>
      <c r="BR16" s="1236"/>
      <c r="BS16" s="1236"/>
      <c r="BT16" s="1237"/>
      <c r="BU16" s="1238">
        <v>294</v>
      </c>
      <c r="BV16" s="1238"/>
      <c r="BW16" s="1238"/>
      <c r="BX16" s="1238"/>
      <c r="BY16" s="1238"/>
      <c r="BZ16" s="1238"/>
      <c r="CA16" s="1238">
        <v>407</v>
      </c>
      <c r="CB16" s="1238"/>
      <c r="CC16" s="1238"/>
      <c r="CD16" s="1238"/>
      <c r="CE16" s="1238"/>
      <c r="CF16" s="1238"/>
      <c r="CG16" s="1238">
        <f>CG17+CG18</f>
        <v>0</v>
      </c>
      <c r="CH16" s="1238"/>
      <c r="CI16" s="1238"/>
      <c r="CJ16" s="1238"/>
      <c r="CK16" s="1238"/>
      <c r="CL16" s="1238"/>
      <c r="CM16" s="1238">
        <f>CM17+CM18</f>
        <v>8075</v>
      </c>
      <c r="CN16" s="1238"/>
      <c r="CO16" s="1238"/>
      <c r="CP16" s="1238"/>
      <c r="CQ16" s="1238"/>
      <c r="CR16" s="1238"/>
      <c r="CS16" s="1238">
        <f>CS17+CS18</f>
        <v>8697</v>
      </c>
      <c r="CT16" s="1238"/>
      <c r="CU16" s="1238"/>
      <c r="CV16" s="1238"/>
      <c r="CW16" s="1238"/>
      <c r="CX16" s="1238"/>
      <c r="CY16" s="1238">
        <f>CY17+CY18</f>
        <v>8696</v>
      </c>
      <c r="CZ16" s="1238"/>
      <c r="DA16" s="1238"/>
      <c r="DB16" s="1238"/>
      <c r="DC16" s="1238"/>
      <c r="DD16" s="1238"/>
      <c r="DE16" s="655">
        <f t="shared" si="3"/>
        <v>0.9998850178222376</v>
      </c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39"/>
      <c r="DW16" s="1239"/>
      <c r="DX16" s="1239"/>
      <c r="DY16" s="1239"/>
      <c r="DZ16" s="1239"/>
    </row>
    <row r="17" spans="1:130" s="661" customFormat="1" ht="12">
      <c r="A17" s="1192">
        <v>13</v>
      </c>
      <c r="B17" s="1193"/>
      <c r="C17" s="1241" t="s">
        <v>744</v>
      </c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15" t="s">
        <v>743</v>
      </c>
      <c r="W17" s="1215"/>
      <c r="X17" s="1215"/>
      <c r="Y17" s="1216">
        <v>2850</v>
      </c>
      <c r="Z17" s="1216"/>
      <c r="AA17" s="1216"/>
      <c r="AB17" s="1216"/>
      <c r="AC17" s="1216"/>
      <c r="AD17" s="1216"/>
      <c r="AE17" s="1216">
        <v>2878</v>
      </c>
      <c r="AF17" s="1216"/>
      <c r="AG17" s="1216"/>
      <c r="AH17" s="1216"/>
      <c r="AI17" s="1216"/>
      <c r="AJ17" s="1216"/>
      <c r="AK17" s="1216">
        <v>2739</v>
      </c>
      <c r="AL17" s="1216"/>
      <c r="AM17" s="1216"/>
      <c r="AN17" s="1216"/>
      <c r="AO17" s="1216"/>
      <c r="AP17" s="1216"/>
      <c r="AQ17" s="1217">
        <f t="shared" si="2"/>
        <v>0.9517025712300209</v>
      </c>
      <c r="AR17" s="1218"/>
      <c r="AS17" s="1218"/>
      <c r="AT17" s="1218"/>
      <c r="AU17" s="1218"/>
      <c r="AV17" s="1219"/>
      <c r="AW17" s="1220">
        <v>4800</v>
      </c>
      <c r="AX17" s="1220"/>
      <c r="AY17" s="1220"/>
      <c r="AZ17" s="1220"/>
      <c r="BA17" s="1220"/>
      <c r="BB17" s="1220"/>
      <c r="BC17" s="1220">
        <v>4875</v>
      </c>
      <c r="BD17" s="1220"/>
      <c r="BE17" s="1220"/>
      <c r="BF17" s="1220"/>
      <c r="BG17" s="1220"/>
      <c r="BH17" s="1220"/>
      <c r="BI17" s="1220">
        <v>4873</v>
      </c>
      <c r="BJ17" s="1220"/>
      <c r="BK17" s="1220"/>
      <c r="BL17" s="1220"/>
      <c r="BM17" s="1220"/>
      <c r="BN17" s="1220"/>
      <c r="BO17" s="1221">
        <f t="shared" si="4"/>
        <v>0.9995897435897436</v>
      </c>
      <c r="BP17" s="1222"/>
      <c r="BQ17" s="1222"/>
      <c r="BR17" s="1222"/>
      <c r="BS17" s="1222"/>
      <c r="BT17" s="1223"/>
      <c r="BU17" s="1224">
        <v>294</v>
      </c>
      <c r="BV17" s="1224"/>
      <c r="BW17" s="1224"/>
      <c r="BX17" s="1224"/>
      <c r="BY17" s="1224"/>
      <c r="BZ17" s="1224"/>
      <c r="CA17" s="1224">
        <v>407</v>
      </c>
      <c r="CB17" s="1224"/>
      <c r="CC17" s="1224"/>
      <c r="CD17" s="1224"/>
      <c r="CE17" s="1224"/>
      <c r="CF17" s="1224"/>
      <c r="CG17" s="1224"/>
      <c r="CH17" s="1224"/>
      <c r="CI17" s="1224"/>
      <c r="CJ17" s="1224"/>
      <c r="CK17" s="1224"/>
      <c r="CL17" s="1224"/>
      <c r="CM17" s="1224">
        <f>AW17+Y17</f>
        <v>7650</v>
      </c>
      <c r="CN17" s="1224"/>
      <c r="CO17" s="1224"/>
      <c r="CP17" s="1224"/>
      <c r="CQ17" s="1224"/>
      <c r="CR17" s="1225"/>
      <c r="CS17" s="1224">
        <f>AE17+BC17+BU17</f>
        <v>8047</v>
      </c>
      <c r="CT17" s="1224"/>
      <c r="CU17" s="1224"/>
      <c r="CV17" s="1224"/>
      <c r="CW17" s="1224"/>
      <c r="CX17" s="1225"/>
      <c r="CY17" s="1224">
        <f>AK17+BI17++CA17+CG17</f>
        <v>8019</v>
      </c>
      <c r="CZ17" s="1224"/>
      <c r="DA17" s="1224"/>
      <c r="DB17" s="1224"/>
      <c r="DC17" s="1224"/>
      <c r="DD17" s="1225"/>
      <c r="DE17" s="655">
        <f t="shared" si="3"/>
        <v>0.9965204424008948</v>
      </c>
      <c r="DG17" s="1242"/>
      <c r="DH17" s="1242"/>
      <c r="DI17" s="1242"/>
      <c r="DJ17" s="1242"/>
      <c r="DK17" s="1242"/>
      <c r="DL17" s="1242"/>
      <c r="DM17" s="1242"/>
      <c r="DN17" s="1242"/>
      <c r="DO17" s="1242"/>
      <c r="DP17" s="1242"/>
      <c r="DQ17" s="1242"/>
      <c r="DR17" s="1242"/>
      <c r="DS17" s="1242"/>
      <c r="DT17" s="1242"/>
      <c r="DU17" s="1242"/>
      <c r="DV17" s="1227"/>
      <c r="DW17" s="1227"/>
      <c r="DX17" s="1227"/>
      <c r="DY17" s="1227"/>
      <c r="DZ17" s="1227"/>
    </row>
    <row r="18" spans="1:130" ht="12">
      <c r="A18" s="1212">
        <v>14</v>
      </c>
      <c r="B18" s="1213"/>
      <c r="C18" s="1241" t="s">
        <v>745</v>
      </c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1"/>
      <c r="O18" s="1241"/>
      <c r="P18" s="1241"/>
      <c r="Q18" s="1241"/>
      <c r="R18" s="1241"/>
      <c r="S18" s="1241"/>
      <c r="T18" s="1241"/>
      <c r="U18" s="1241"/>
      <c r="V18" s="1215" t="s">
        <v>743</v>
      </c>
      <c r="W18" s="1215"/>
      <c r="X18" s="1215"/>
      <c r="Y18" s="1216">
        <v>165</v>
      </c>
      <c r="Z18" s="1216"/>
      <c r="AA18" s="1216"/>
      <c r="AB18" s="1216"/>
      <c r="AC18" s="1216"/>
      <c r="AD18" s="1216"/>
      <c r="AE18" s="1216">
        <v>265</v>
      </c>
      <c r="AF18" s="1216"/>
      <c r="AG18" s="1216"/>
      <c r="AH18" s="1216"/>
      <c r="AI18" s="1216"/>
      <c r="AJ18" s="1216"/>
      <c r="AK18" s="1216">
        <v>220</v>
      </c>
      <c r="AL18" s="1216"/>
      <c r="AM18" s="1216"/>
      <c r="AN18" s="1216"/>
      <c r="AO18" s="1216"/>
      <c r="AP18" s="1216"/>
      <c r="AQ18" s="1217">
        <f t="shared" si="2"/>
        <v>0.8301886792452831</v>
      </c>
      <c r="AR18" s="1218"/>
      <c r="AS18" s="1218"/>
      <c r="AT18" s="1218"/>
      <c r="AU18" s="1218"/>
      <c r="AV18" s="1219"/>
      <c r="AW18" s="1220">
        <v>260</v>
      </c>
      <c r="AX18" s="1220"/>
      <c r="AY18" s="1220"/>
      <c r="AZ18" s="1220"/>
      <c r="BA18" s="1220"/>
      <c r="BB18" s="1220"/>
      <c r="BC18" s="1220">
        <v>385</v>
      </c>
      <c r="BD18" s="1220"/>
      <c r="BE18" s="1220"/>
      <c r="BF18" s="1220"/>
      <c r="BG18" s="1220"/>
      <c r="BH18" s="1220"/>
      <c r="BI18" s="1220">
        <v>457</v>
      </c>
      <c r="BJ18" s="1220"/>
      <c r="BK18" s="1220"/>
      <c r="BL18" s="1220"/>
      <c r="BM18" s="1220"/>
      <c r="BN18" s="1220"/>
      <c r="BO18" s="1221">
        <f t="shared" si="4"/>
        <v>1.187012987012987</v>
      </c>
      <c r="BP18" s="1222"/>
      <c r="BQ18" s="1222"/>
      <c r="BR18" s="1222"/>
      <c r="BS18" s="1222"/>
      <c r="BT18" s="1223"/>
      <c r="BU18" s="1224"/>
      <c r="BV18" s="1224"/>
      <c r="BW18" s="1224"/>
      <c r="BX18" s="1224"/>
      <c r="BY18" s="1224"/>
      <c r="BZ18" s="1224"/>
      <c r="CA18" s="1224"/>
      <c r="CB18" s="1224"/>
      <c r="CC18" s="1224"/>
      <c r="CD18" s="1224"/>
      <c r="CE18" s="1224"/>
      <c r="CF18" s="1224"/>
      <c r="CG18" s="1224"/>
      <c r="CH18" s="1224"/>
      <c r="CI18" s="1224"/>
      <c r="CJ18" s="1224"/>
      <c r="CK18" s="1224"/>
      <c r="CL18" s="1224"/>
      <c r="CM18" s="1224">
        <f>AW18+Y18</f>
        <v>425</v>
      </c>
      <c r="CN18" s="1224"/>
      <c r="CO18" s="1224"/>
      <c r="CP18" s="1224"/>
      <c r="CQ18" s="1224"/>
      <c r="CR18" s="1225"/>
      <c r="CS18" s="1224">
        <f>AE18+BC18</f>
        <v>650</v>
      </c>
      <c r="CT18" s="1224"/>
      <c r="CU18" s="1224"/>
      <c r="CV18" s="1224"/>
      <c r="CW18" s="1224"/>
      <c r="CX18" s="1225"/>
      <c r="CY18" s="1224">
        <f>AK18+BI18++CA18+CG18</f>
        <v>677</v>
      </c>
      <c r="CZ18" s="1224"/>
      <c r="DA18" s="1224"/>
      <c r="DB18" s="1224"/>
      <c r="DC18" s="1224"/>
      <c r="DD18" s="1225"/>
      <c r="DE18" s="658">
        <f t="shared" si="3"/>
        <v>1.0415384615384615</v>
      </c>
      <c r="DG18" s="1226"/>
      <c r="DH18" s="1226"/>
      <c r="DI18" s="1226"/>
      <c r="DJ18" s="1226"/>
      <c r="DK18" s="1226"/>
      <c r="DL18" s="1226"/>
      <c r="DM18" s="1226"/>
      <c r="DN18" s="1226"/>
      <c r="DO18" s="1226"/>
      <c r="DP18" s="1226"/>
      <c r="DQ18" s="1226"/>
      <c r="DR18" s="1226"/>
      <c r="DS18" s="1226"/>
      <c r="DT18" s="1226"/>
      <c r="DU18" s="1226"/>
      <c r="DV18" s="1227"/>
      <c r="DW18" s="1227"/>
      <c r="DX18" s="1227"/>
      <c r="DY18" s="1227"/>
      <c r="DZ18" s="1227"/>
    </row>
    <row r="19" spans="1:130" ht="12">
      <c r="A19" s="1212">
        <v>15</v>
      </c>
      <c r="B19" s="1213"/>
      <c r="C19" s="1214" t="s">
        <v>746</v>
      </c>
      <c r="D19" s="1214"/>
      <c r="E19" s="1214"/>
      <c r="F19" s="1214"/>
      <c r="G19" s="1214"/>
      <c r="H19" s="1214"/>
      <c r="I19" s="1214"/>
      <c r="J19" s="1214"/>
      <c r="K19" s="1214"/>
      <c r="L19" s="1214"/>
      <c r="M19" s="1214"/>
      <c r="N19" s="1214"/>
      <c r="O19" s="1214"/>
      <c r="P19" s="1214"/>
      <c r="Q19" s="1214"/>
      <c r="R19" s="1214"/>
      <c r="S19" s="1214"/>
      <c r="T19" s="1214"/>
      <c r="U19" s="1214"/>
      <c r="V19" s="1215" t="s">
        <v>747</v>
      </c>
      <c r="W19" s="1215"/>
      <c r="X19" s="1215"/>
      <c r="Y19" s="1216">
        <v>30</v>
      </c>
      <c r="Z19" s="1216"/>
      <c r="AA19" s="1216"/>
      <c r="AB19" s="1216"/>
      <c r="AC19" s="1216"/>
      <c r="AD19" s="1216"/>
      <c r="AE19" s="1216">
        <v>30</v>
      </c>
      <c r="AF19" s="1216"/>
      <c r="AG19" s="1216"/>
      <c r="AH19" s="1216"/>
      <c r="AI19" s="1216"/>
      <c r="AJ19" s="1216"/>
      <c r="AK19" s="1216"/>
      <c r="AL19" s="1216"/>
      <c r="AM19" s="1216"/>
      <c r="AN19" s="1216"/>
      <c r="AO19" s="1216"/>
      <c r="AP19" s="1216"/>
      <c r="AQ19" s="1217">
        <f t="shared" si="2"/>
        <v>0</v>
      </c>
      <c r="AR19" s="1218"/>
      <c r="AS19" s="1218"/>
      <c r="AT19" s="1218"/>
      <c r="AU19" s="1218"/>
      <c r="AV19" s="1219"/>
      <c r="AW19" s="1220">
        <v>310</v>
      </c>
      <c r="AX19" s="1220"/>
      <c r="AY19" s="1220"/>
      <c r="AZ19" s="1220"/>
      <c r="BA19" s="1220"/>
      <c r="BB19" s="1220"/>
      <c r="BC19" s="1220">
        <v>44</v>
      </c>
      <c r="BD19" s="1220"/>
      <c r="BE19" s="1220"/>
      <c r="BF19" s="1220"/>
      <c r="BG19" s="1220"/>
      <c r="BH19" s="1220"/>
      <c r="BI19" s="1220">
        <v>39</v>
      </c>
      <c r="BJ19" s="1220"/>
      <c r="BK19" s="1220"/>
      <c r="BL19" s="1220"/>
      <c r="BM19" s="1220"/>
      <c r="BN19" s="1220"/>
      <c r="BO19" s="1221">
        <f t="shared" si="4"/>
        <v>0.8863636363636364</v>
      </c>
      <c r="BP19" s="1222"/>
      <c r="BQ19" s="1222"/>
      <c r="BR19" s="1222"/>
      <c r="BS19" s="1222"/>
      <c r="BT19" s="1223"/>
      <c r="BU19" s="1224"/>
      <c r="BV19" s="1224"/>
      <c r="BW19" s="1224"/>
      <c r="BX19" s="1224"/>
      <c r="BY19" s="1224"/>
      <c r="BZ19" s="1224"/>
      <c r="CA19" s="1224"/>
      <c r="CB19" s="1224"/>
      <c r="CC19" s="1224"/>
      <c r="CD19" s="1224"/>
      <c r="CE19" s="1224"/>
      <c r="CF19" s="1224"/>
      <c r="CG19" s="1224"/>
      <c r="CH19" s="1224"/>
      <c r="CI19" s="1224"/>
      <c r="CJ19" s="1224"/>
      <c r="CK19" s="1224"/>
      <c r="CL19" s="1224"/>
      <c r="CM19" s="1224">
        <f>AW19+Y19</f>
        <v>340</v>
      </c>
      <c r="CN19" s="1224"/>
      <c r="CO19" s="1224"/>
      <c r="CP19" s="1224"/>
      <c r="CQ19" s="1224"/>
      <c r="CR19" s="1225"/>
      <c r="CS19" s="1224">
        <f>AE19+BC19</f>
        <v>74</v>
      </c>
      <c r="CT19" s="1224"/>
      <c r="CU19" s="1224"/>
      <c r="CV19" s="1224"/>
      <c r="CW19" s="1224"/>
      <c r="CX19" s="1225"/>
      <c r="CY19" s="1224">
        <f>AK19+BI19++CA19+CG19</f>
        <v>39</v>
      </c>
      <c r="CZ19" s="1224"/>
      <c r="DA19" s="1224"/>
      <c r="DB19" s="1224"/>
      <c r="DC19" s="1224"/>
      <c r="DD19" s="1225"/>
      <c r="DE19" s="655">
        <f t="shared" si="3"/>
        <v>0.527027027027027</v>
      </c>
      <c r="DG19" s="1226"/>
      <c r="DH19" s="1226"/>
      <c r="DI19" s="1226"/>
      <c r="DJ19" s="1226"/>
      <c r="DK19" s="1226"/>
      <c r="DL19" s="1226"/>
      <c r="DM19" s="1226"/>
      <c r="DN19" s="1226"/>
      <c r="DO19" s="1226"/>
      <c r="DP19" s="1226"/>
      <c r="DQ19" s="1226"/>
      <c r="DR19" s="1226"/>
      <c r="DS19" s="1226"/>
      <c r="DT19" s="1226"/>
      <c r="DU19" s="1226"/>
      <c r="DV19" s="1227"/>
      <c r="DW19" s="1227"/>
      <c r="DX19" s="1227"/>
      <c r="DY19" s="1227"/>
      <c r="DZ19" s="1227"/>
    </row>
    <row r="20" spans="1:130" ht="12">
      <c r="A20" s="1192">
        <v>16</v>
      </c>
      <c r="B20" s="1193"/>
      <c r="C20" s="1214" t="s">
        <v>748</v>
      </c>
      <c r="D20" s="1214"/>
      <c r="E20" s="1214"/>
      <c r="F20" s="1214"/>
      <c r="G20" s="1214"/>
      <c r="H20" s="1214"/>
      <c r="I20" s="1214"/>
      <c r="J20" s="1214"/>
      <c r="K20" s="1214"/>
      <c r="L20" s="1214"/>
      <c r="M20" s="1214"/>
      <c r="N20" s="1214"/>
      <c r="O20" s="1214"/>
      <c r="P20" s="1214"/>
      <c r="Q20" s="1214"/>
      <c r="R20" s="1214"/>
      <c r="S20" s="1214"/>
      <c r="T20" s="1214"/>
      <c r="U20" s="1214"/>
      <c r="V20" s="1215" t="s">
        <v>749</v>
      </c>
      <c r="W20" s="1215"/>
      <c r="X20" s="1215"/>
      <c r="Y20" s="1216">
        <v>300</v>
      </c>
      <c r="Z20" s="1216"/>
      <c r="AA20" s="1216"/>
      <c r="AB20" s="1216"/>
      <c r="AC20" s="1216"/>
      <c r="AD20" s="1216"/>
      <c r="AE20" s="1216">
        <v>300</v>
      </c>
      <c r="AF20" s="1216"/>
      <c r="AG20" s="1216"/>
      <c r="AH20" s="1216"/>
      <c r="AI20" s="1216"/>
      <c r="AJ20" s="1216"/>
      <c r="AK20" s="1216">
        <v>271</v>
      </c>
      <c r="AL20" s="1216"/>
      <c r="AM20" s="1216"/>
      <c r="AN20" s="1216"/>
      <c r="AO20" s="1216"/>
      <c r="AP20" s="1216"/>
      <c r="AQ20" s="1217">
        <f t="shared" si="2"/>
        <v>0.9033333333333333</v>
      </c>
      <c r="AR20" s="1218"/>
      <c r="AS20" s="1218"/>
      <c r="AT20" s="1218"/>
      <c r="AU20" s="1218"/>
      <c r="AV20" s="1219"/>
      <c r="AW20" s="1220">
        <v>1540</v>
      </c>
      <c r="AX20" s="1220"/>
      <c r="AY20" s="1220"/>
      <c r="AZ20" s="1220"/>
      <c r="BA20" s="1220"/>
      <c r="BB20" s="1220"/>
      <c r="BC20" s="1220">
        <v>1590</v>
      </c>
      <c r="BD20" s="1220"/>
      <c r="BE20" s="1220"/>
      <c r="BF20" s="1220"/>
      <c r="BG20" s="1220"/>
      <c r="BH20" s="1220"/>
      <c r="BI20" s="1220">
        <v>1625</v>
      </c>
      <c r="BJ20" s="1220"/>
      <c r="BK20" s="1220"/>
      <c r="BL20" s="1220"/>
      <c r="BM20" s="1220"/>
      <c r="BN20" s="1220"/>
      <c r="BO20" s="1221">
        <f t="shared" si="4"/>
        <v>1.0220125786163523</v>
      </c>
      <c r="BP20" s="1222"/>
      <c r="BQ20" s="1222"/>
      <c r="BR20" s="1222"/>
      <c r="BS20" s="1222"/>
      <c r="BT20" s="1223"/>
      <c r="BU20" s="1224">
        <v>124</v>
      </c>
      <c r="BV20" s="1224"/>
      <c r="BW20" s="1224"/>
      <c r="BX20" s="1224"/>
      <c r="BY20" s="1224"/>
      <c r="BZ20" s="1224"/>
      <c r="CA20" s="1224">
        <v>119</v>
      </c>
      <c r="CB20" s="1224"/>
      <c r="CC20" s="1224"/>
      <c r="CD20" s="1224"/>
      <c r="CE20" s="1224"/>
      <c r="CF20" s="1224"/>
      <c r="CG20" s="1224"/>
      <c r="CH20" s="1224"/>
      <c r="CI20" s="1224"/>
      <c r="CJ20" s="1224"/>
      <c r="CK20" s="1224"/>
      <c r="CL20" s="1224"/>
      <c r="CM20" s="1224">
        <f>AW20+Y20</f>
        <v>1840</v>
      </c>
      <c r="CN20" s="1224"/>
      <c r="CO20" s="1224"/>
      <c r="CP20" s="1224"/>
      <c r="CQ20" s="1224"/>
      <c r="CR20" s="1225"/>
      <c r="CS20" s="1224">
        <f>AE20+BC20+BU20</f>
        <v>2014</v>
      </c>
      <c r="CT20" s="1224"/>
      <c r="CU20" s="1224"/>
      <c r="CV20" s="1224"/>
      <c r="CW20" s="1224"/>
      <c r="CX20" s="1225"/>
      <c r="CY20" s="1224">
        <f>AK20+BI20++CA20+CG20</f>
        <v>2015</v>
      </c>
      <c r="CZ20" s="1224"/>
      <c r="DA20" s="1224"/>
      <c r="DB20" s="1224"/>
      <c r="DC20" s="1224"/>
      <c r="DD20" s="1225"/>
      <c r="DE20" s="655">
        <f t="shared" si="3"/>
        <v>1.0004965243296922</v>
      </c>
      <c r="DG20" s="1226"/>
      <c r="DH20" s="1226"/>
      <c r="DI20" s="1226"/>
      <c r="DJ20" s="1226"/>
      <c r="DK20" s="1226"/>
      <c r="DL20" s="1226"/>
      <c r="DM20" s="1226"/>
      <c r="DN20" s="1226"/>
      <c r="DO20" s="1226"/>
      <c r="DP20" s="1226"/>
      <c r="DQ20" s="1226"/>
      <c r="DR20" s="1226"/>
      <c r="DS20" s="1226"/>
      <c r="DT20" s="1226"/>
      <c r="DU20" s="1226"/>
      <c r="DV20" s="1227"/>
      <c r="DW20" s="1227"/>
      <c r="DX20" s="1227"/>
      <c r="DY20" s="1227"/>
      <c r="DZ20" s="1227"/>
    </row>
    <row r="21" spans="1:130" s="659" customFormat="1" ht="12">
      <c r="A21" s="1212">
        <v>17</v>
      </c>
      <c r="B21" s="1213"/>
      <c r="C21" s="1228" t="s">
        <v>750</v>
      </c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8"/>
      <c r="P21" s="1228"/>
      <c r="Q21" s="1228"/>
      <c r="R21" s="1228"/>
      <c r="S21" s="1228"/>
      <c r="T21" s="1228"/>
      <c r="U21" s="1228"/>
      <c r="V21" s="1229" t="s">
        <v>751</v>
      </c>
      <c r="W21" s="1229"/>
      <c r="X21" s="1229"/>
      <c r="Y21" s="1230">
        <f>SUM(Y19:AD20)</f>
        <v>330</v>
      </c>
      <c r="Z21" s="1230"/>
      <c r="AA21" s="1230"/>
      <c r="AB21" s="1230"/>
      <c r="AC21" s="1230"/>
      <c r="AD21" s="1230"/>
      <c r="AE21" s="1230">
        <f>SUM(AE19:AJ20)</f>
        <v>330</v>
      </c>
      <c r="AF21" s="1230"/>
      <c r="AG21" s="1230"/>
      <c r="AH21" s="1230"/>
      <c r="AI21" s="1230"/>
      <c r="AJ21" s="1230"/>
      <c r="AK21" s="1230">
        <f>SUM(AK19:AP20)</f>
        <v>271</v>
      </c>
      <c r="AL21" s="1230"/>
      <c r="AM21" s="1230"/>
      <c r="AN21" s="1230"/>
      <c r="AO21" s="1230"/>
      <c r="AP21" s="1230"/>
      <c r="AQ21" s="1231">
        <f t="shared" si="2"/>
        <v>0.8212121212121212</v>
      </c>
      <c r="AR21" s="1232"/>
      <c r="AS21" s="1232"/>
      <c r="AT21" s="1232"/>
      <c r="AU21" s="1232"/>
      <c r="AV21" s="1233"/>
      <c r="AW21" s="1234">
        <f>SUM(AW19:BB20)</f>
        <v>1850</v>
      </c>
      <c r="AX21" s="1234"/>
      <c r="AY21" s="1234"/>
      <c r="AZ21" s="1234"/>
      <c r="BA21" s="1234"/>
      <c r="BB21" s="1234"/>
      <c r="BC21" s="1234">
        <f>SUM(BC19:BH20)</f>
        <v>1634</v>
      </c>
      <c r="BD21" s="1234"/>
      <c r="BE21" s="1234"/>
      <c r="BF21" s="1234"/>
      <c r="BG21" s="1234"/>
      <c r="BH21" s="1234"/>
      <c r="BI21" s="1234">
        <f>SUM(BI19:BN20)</f>
        <v>1664</v>
      </c>
      <c r="BJ21" s="1234"/>
      <c r="BK21" s="1234"/>
      <c r="BL21" s="1234"/>
      <c r="BM21" s="1234"/>
      <c r="BN21" s="1234"/>
      <c r="BO21" s="1235">
        <f t="shared" si="4"/>
        <v>1.018359853121175</v>
      </c>
      <c r="BP21" s="1236"/>
      <c r="BQ21" s="1236"/>
      <c r="BR21" s="1236"/>
      <c r="BS21" s="1236"/>
      <c r="BT21" s="1237"/>
      <c r="BU21" s="1238">
        <f>SUM(BU19:BZ20)</f>
        <v>124</v>
      </c>
      <c r="BV21" s="1238"/>
      <c r="BW21" s="1238"/>
      <c r="BX21" s="1238"/>
      <c r="BY21" s="1238"/>
      <c r="BZ21" s="1238"/>
      <c r="CA21" s="1238">
        <f>SUM(CA19:CF20)</f>
        <v>119</v>
      </c>
      <c r="CB21" s="1238"/>
      <c r="CC21" s="1238"/>
      <c r="CD21" s="1238"/>
      <c r="CE21" s="1238"/>
      <c r="CF21" s="1238"/>
      <c r="CG21" s="1238">
        <f>SUM(CG19:CL20)</f>
        <v>0</v>
      </c>
      <c r="CH21" s="1238"/>
      <c r="CI21" s="1238"/>
      <c r="CJ21" s="1238"/>
      <c r="CK21" s="1238"/>
      <c r="CL21" s="1238"/>
      <c r="CM21" s="1238">
        <f>SUM(CM19:CR20)</f>
        <v>2180</v>
      </c>
      <c r="CN21" s="1238"/>
      <c r="CO21" s="1238"/>
      <c r="CP21" s="1238"/>
      <c r="CQ21" s="1238"/>
      <c r="CR21" s="1238"/>
      <c r="CS21" s="1238">
        <f>SUM(CS19:CX20)</f>
        <v>2088</v>
      </c>
      <c r="CT21" s="1238"/>
      <c r="CU21" s="1238"/>
      <c r="CV21" s="1238"/>
      <c r="CW21" s="1238"/>
      <c r="CX21" s="1238"/>
      <c r="CY21" s="1238">
        <f>SUM(CY19:DD20)</f>
        <v>2054</v>
      </c>
      <c r="CZ21" s="1238"/>
      <c r="DA21" s="1238"/>
      <c r="DB21" s="1238"/>
      <c r="DC21" s="1238"/>
      <c r="DD21" s="1238"/>
      <c r="DE21" s="655">
        <f t="shared" si="3"/>
        <v>0.9837164750957854</v>
      </c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27"/>
      <c r="DW21" s="1227"/>
      <c r="DX21" s="1227"/>
      <c r="DY21" s="1227"/>
      <c r="DZ21" s="1227"/>
    </row>
    <row r="22" spans="1:130" ht="12">
      <c r="A22" s="1212">
        <v>18</v>
      </c>
      <c r="B22" s="1213"/>
      <c r="C22" s="1214" t="s">
        <v>752</v>
      </c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5" t="s">
        <v>753</v>
      </c>
      <c r="W22" s="1215"/>
      <c r="X22" s="1215"/>
      <c r="Y22" s="1216">
        <v>100</v>
      </c>
      <c r="Z22" s="1216"/>
      <c r="AA22" s="1216"/>
      <c r="AB22" s="1216"/>
      <c r="AC22" s="1216"/>
      <c r="AD22" s="1216"/>
      <c r="AE22" s="1216">
        <v>617</v>
      </c>
      <c r="AF22" s="1216"/>
      <c r="AG22" s="1216"/>
      <c r="AH22" s="1216"/>
      <c r="AI22" s="1216"/>
      <c r="AJ22" s="1216"/>
      <c r="AK22" s="1216">
        <v>612</v>
      </c>
      <c r="AL22" s="1216"/>
      <c r="AM22" s="1216"/>
      <c r="AN22" s="1216"/>
      <c r="AO22" s="1216"/>
      <c r="AP22" s="1216"/>
      <c r="AQ22" s="1217">
        <f t="shared" si="2"/>
        <v>0.9918962722852512</v>
      </c>
      <c r="AR22" s="1218"/>
      <c r="AS22" s="1218"/>
      <c r="AT22" s="1218"/>
      <c r="AU22" s="1218"/>
      <c r="AV22" s="1219"/>
      <c r="AW22" s="1220">
        <v>100</v>
      </c>
      <c r="AX22" s="1220"/>
      <c r="AY22" s="1220"/>
      <c r="AZ22" s="1220"/>
      <c r="BA22" s="1220"/>
      <c r="BB22" s="1220"/>
      <c r="BC22" s="1220">
        <v>1144</v>
      </c>
      <c r="BD22" s="1220"/>
      <c r="BE22" s="1220"/>
      <c r="BF22" s="1220"/>
      <c r="BG22" s="1220"/>
      <c r="BH22" s="1220"/>
      <c r="BI22" s="1220">
        <v>856</v>
      </c>
      <c r="BJ22" s="1220"/>
      <c r="BK22" s="1220"/>
      <c r="BL22" s="1220"/>
      <c r="BM22" s="1220"/>
      <c r="BN22" s="1220"/>
      <c r="BO22" s="1221">
        <f t="shared" si="4"/>
        <v>0.7482517482517482</v>
      </c>
      <c r="BP22" s="1222"/>
      <c r="BQ22" s="1222"/>
      <c r="BR22" s="1222"/>
      <c r="BS22" s="1222"/>
      <c r="BT22" s="1223"/>
      <c r="BU22" s="1224"/>
      <c r="BV22" s="1224"/>
      <c r="BW22" s="1224"/>
      <c r="BX22" s="1224"/>
      <c r="BY22" s="1224"/>
      <c r="BZ22" s="1224"/>
      <c r="CA22" s="1224"/>
      <c r="CB22" s="1224"/>
      <c r="CC22" s="1224"/>
      <c r="CD22" s="1224"/>
      <c r="CE22" s="1224"/>
      <c r="CF22" s="1224"/>
      <c r="CG22" s="1224">
        <v>167</v>
      </c>
      <c r="CH22" s="1224"/>
      <c r="CI22" s="1224"/>
      <c r="CJ22" s="1224"/>
      <c r="CK22" s="1224"/>
      <c r="CL22" s="1224"/>
      <c r="CM22" s="1224">
        <f>AW22+Y22</f>
        <v>200</v>
      </c>
      <c r="CN22" s="1224"/>
      <c r="CO22" s="1224"/>
      <c r="CP22" s="1224"/>
      <c r="CQ22" s="1224"/>
      <c r="CR22" s="1225"/>
      <c r="CS22" s="1224">
        <f>AE22+BC22</f>
        <v>1761</v>
      </c>
      <c r="CT22" s="1224"/>
      <c r="CU22" s="1224"/>
      <c r="CV22" s="1224"/>
      <c r="CW22" s="1224"/>
      <c r="CX22" s="1225"/>
      <c r="CY22" s="1224">
        <f>AK22+BI22+CA22+CG22+BU22</f>
        <v>1635</v>
      </c>
      <c r="CZ22" s="1224"/>
      <c r="DA22" s="1224"/>
      <c r="DB22" s="1224"/>
      <c r="DC22" s="1224"/>
      <c r="DD22" s="1225"/>
      <c r="DE22" s="658">
        <f t="shared" si="3"/>
        <v>0.9284497444633731</v>
      </c>
      <c r="DG22" s="1226"/>
      <c r="DH22" s="1226"/>
      <c r="DI22" s="1226"/>
      <c r="DJ22" s="1226"/>
      <c r="DK22" s="1226"/>
      <c r="DL22" s="1226"/>
      <c r="DM22" s="1226"/>
      <c r="DN22" s="1226"/>
      <c r="DO22" s="1226"/>
      <c r="DP22" s="1226"/>
      <c r="DQ22" s="1226"/>
      <c r="DR22" s="1226"/>
      <c r="DS22" s="1226"/>
      <c r="DT22" s="1226"/>
      <c r="DU22" s="1226"/>
      <c r="DV22" s="1227"/>
      <c r="DW22" s="1227"/>
      <c r="DX22" s="1227"/>
      <c r="DY22" s="1227"/>
      <c r="DZ22" s="1227"/>
    </row>
    <row r="23" spans="1:130" ht="12">
      <c r="A23" s="1192">
        <v>19</v>
      </c>
      <c r="B23" s="1193"/>
      <c r="C23" s="1214" t="s">
        <v>754</v>
      </c>
      <c r="D23" s="1214"/>
      <c r="E23" s="1214"/>
      <c r="F23" s="1214"/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214"/>
      <c r="V23" s="1215" t="s">
        <v>755</v>
      </c>
      <c r="W23" s="1215"/>
      <c r="X23" s="1215"/>
      <c r="Y23" s="1216">
        <v>300</v>
      </c>
      <c r="Z23" s="1216"/>
      <c r="AA23" s="1216"/>
      <c r="AB23" s="1216"/>
      <c r="AC23" s="1216"/>
      <c r="AD23" s="1216"/>
      <c r="AE23" s="1216">
        <v>123</v>
      </c>
      <c r="AF23" s="1216"/>
      <c r="AG23" s="1216"/>
      <c r="AH23" s="1216"/>
      <c r="AI23" s="1216"/>
      <c r="AJ23" s="1216"/>
      <c r="AK23" s="1216">
        <v>122</v>
      </c>
      <c r="AL23" s="1216"/>
      <c r="AM23" s="1216"/>
      <c r="AN23" s="1216"/>
      <c r="AO23" s="1216"/>
      <c r="AP23" s="1216"/>
      <c r="AQ23" s="1217">
        <f t="shared" si="2"/>
        <v>0.991869918699187</v>
      </c>
      <c r="AR23" s="1218"/>
      <c r="AS23" s="1218"/>
      <c r="AT23" s="1218"/>
      <c r="AU23" s="1218"/>
      <c r="AV23" s="1219"/>
      <c r="AW23" s="1220">
        <v>480</v>
      </c>
      <c r="AX23" s="1220"/>
      <c r="AY23" s="1220"/>
      <c r="AZ23" s="1220"/>
      <c r="BA23" s="1220"/>
      <c r="BB23" s="1220"/>
      <c r="BC23" s="1220">
        <v>180</v>
      </c>
      <c r="BD23" s="1220"/>
      <c r="BE23" s="1220"/>
      <c r="BF23" s="1220"/>
      <c r="BG23" s="1220"/>
      <c r="BH23" s="1220"/>
      <c r="BI23" s="1220">
        <v>166</v>
      </c>
      <c r="BJ23" s="1220"/>
      <c r="BK23" s="1220"/>
      <c r="BL23" s="1220"/>
      <c r="BM23" s="1220"/>
      <c r="BN23" s="1220"/>
      <c r="BO23" s="1221">
        <f t="shared" si="4"/>
        <v>0.9222222222222223</v>
      </c>
      <c r="BP23" s="1222"/>
      <c r="BQ23" s="1222"/>
      <c r="BR23" s="1222"/>
      <c r="BS23" s="1222"/>
      <c r="BT23" s="1223"/>
      <c r="BU23" s="1224"/>
      <c r="BV23" s="1224"/>
      <c r="BW23" s="1224"/>
      <c r="BX23" s="1224"/>
      <c r="BY23" s="1224"/>
      <c r="BZ23" s="1224"/>
      <c r="CA23" s="1224"/>
      <c r="CB23" s="1224"/>
      <c r="CC23" s="1224"/>
      <c r="CD23" s="1224"/>
      <c r="CE23" s="1224"/>
      <c r="CF23" s="1224"/>
      <c r="CG23" s="1224"/>
      <c r="CH23" s="1224"/>
      <c r="CI23" s="1224"/>
      <c r="CJ23" s="1224"/>
      <c r="CK23" s="1224"/>
      <c r="CL23" s="1224"/>
      <c r="CM23" s="1224">
        <f>AW23+Y23</f>
        <v>780</v>
      </c>
      <c r="CN23" s="1224"/>
      <c r="CO23" s="1224"/>
      <c r="CP23" s="1224"/>
      <c r="CQ23" s="1224"/>
      <c r="CR23" s="1225"/>
      <c r="CS23" s="1224">
        <f>AE23+BC23</f>
        <v>303</v>
      </c>
      <c r="CT23" s="1224"/>
      <c r="CU23" s="1224"/>
      <c r="CV23" s="1224"/>
      <c r="CW23" s="1224"/>
      <c r="CX23" s="1225"/>
      <c r="CY23" s="1224">
        <f>AK23+BI23+CA23+CG23+BU23</f>
        <v>288</v>
      </c>
      <c r="CZ23" s="1224"/>
      <c r="DA23" s="1224"/>
      <c r="DB23" s="1224"/>
      <c r="DC23" s="1224"/>
      <c r="DD23" s="1225"/>
      <c r="DE23" s="655">
        <f t="shared" si="3"/>
        <v>0.9504950495049505</v>
      </c>
      <c r="DG23" s="1226"/>
      <c r="DH23" s="1226"/>
      <c r="DI23" s="1226"/>
      <c r="DJ23" s="1226"/>
      <c r="DK23" s="1226"/>
      <c r="DL23" s="1226"/>
      <c r="DM23" s="1226"/>
      <c r="DN23" s="1226"/>
      <c r="DO23" s="1226"/>
      <c r="DP23" s="1226"/>
      <c r="DQ23" s="1226"/>
      <c r="DR23" s="1226"/>
      <c r="DS23" s="1226"/>
      <c r="DT23" s="1226"/>
      <c r="DU23" s="1226"/>
      <c r="DV23" s="1227"/>
      <c r="DW23" s="1227"/>
      <c r="DX23" s="1227"/>
      <c r="DY23" s="1227"/>
      <c r="DZ23" s="1227"/>
    </row>
    <row r="24" spans="1:130" s="659" customFormat="1" ht="12">
      <c r="A24" s="1212">
        <v>20</v>
      </c>
      <c r="B24" s="1213"/>
      <c r="C24" s="1228" t="s">
        <v>756</v>
      </c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1228"/>
      <c r="U24" s="1228"/>
      <c r="V24" s="1229" t="s">
        <v>757</v>
      </c>
      <c r="W24" s="1229"/>
      <c r="X24" s="1229"/>
      <c r="Y24" s="1230">
        <f>SUM(Y22:AD23)</f>
        <v>400</v>
      </c>
      <c r="Z24" s="1230"/>
      <c r="AA24" s="1230"/>
      <c r="AB24" s="1230"/>
      <c r="AC24" s="1230"/>
      <c r="AD24" s="1230"/>
      <c r="AE24" s="1230">
        <f>SUM(AE22:AJ23)</f>
        <v>740</v>
      </c>
      <c r="AF24" s="1230"/>
      <c r="AG24" s="1230"/>
      <c r="AH24" s="1230"/>
      <c r="AI24" s="1230"/>
      <c r="AJ24" s="1230"/>
      <c r="AK24" s="1230">
        <f>SUM(AK22:AP23)</f>
        <v>734</v>
      </c>
      <c r="AL24" s="1230"/>
      <c r="AM24" s="1230"/>
      <c r="AN24" s="1230"/>
      <c r="AO24" s="1230"/>
      <c r="AP24" s="1230"/>
      <c r="AQ24" s="1231">
        <f t="shared" si="2"/>
        <v>0.9918918918918919</v>
      </c>
      <c r="AR24" s="1232"/>
      <c r="AS24" s="1232"/>
      <c r="AT24" s="1232"/>
      <c r="AU24" s="1232"/>
      <c r="AV24" s="1233"/>
      <c r="AW24" s="1234">
        <f>SUM(AW22:BB23)</f>
        <v>580</v>
      </c>
      <c r="AX24" s="1234"/>
      <c r="AY24" s="1234"/>
      <c r="AZ24" s="1234"/>
      <c r="BA24" s="1234"/>
      <c r="BB24" s="1234"/>
      <c r="BC24" s="1234">
        <f>SUM(BC22:BH23)</f>
        <v>1324</v>
      </c>
      <c r="BD24" s="1234"/>
      <c r="BE24" s="1234"/>
      <c r="BF24" s="1234"/>
      <c r="BG24" s="1234"/>
      <c r="BH24" s="1234"/>
      <c r="BI24" s="1234">
        <f>SUM(BI22:BN23)</f>
        <v>1022</v>
      </c>
      <c r="BJ24" s="1234"/>
      <c r="BK24" s="1234"/>
      <c r="BL24" s="1234"/>
      <c r="BM24" s="1234"/>
      <c r="BN24" s="1234"/>
      <c r="BO24" s="1235">
        <f t="shared" si="4"/>
        <v>0.7719033232628398</v>
      </c>
      <c r="BP24" s="1236"/>
      <c r="BQ24" s="1236"/>
      <c r="BR24" s="1236"/>
      <c r="BS24" s="1236"/>
      <c r="BT24" s="1237"/>
      <c r="BU24" s="1238">
        <f>SUM(BU22:BZ23)</f>
        <v>0</v>
      </c>
      <c r="BV24" s="1238"/>
      <c r="BW24" s="1238"/>
      <c r="BX24" s="1238"/>
      <c r="BY24" s="1238"/>
      <c r="BZ24" s="1238"/>
      <c r="CA24" s="1238">
        <f>SUM(CA22:CF23)</f>
        <v>0</v>
      </c>
      <c r="CB24" s="1238"/>
      <c r="CC24" s="1238"/>
      <c r="CD24" s="1238"/>
      <c r="CE24" s="1238"/>
      <c r="CF24" s="1238"/>
      <c r="CG24" s="1238">
        <f>SUM(CG22:CL23)</f>
        <v>167</v>
      </c>
      <c r="CH24" s="1238"/>
      <c r="CI24" s="1238"/>
      <c r="CJ24" s="1238"/>
      <c r="CK24" s="1238"/>
      <c r="CL24" s="1238"/>
      <c r="CM24" s="1238">
        <f>SUM(CM22:CR23)</f>
        <v>980</v>
      </c>
      <c r="CN24" s="1238"/>
      <c r="CO24" s="1238"/>
      <c r="CP24" s="1238"/>
      <c r="CQ24" s="1238"/>
      <c r="CR24" s="1238"/>
      <c r="CS24" s="1238">
        <f>SUM(CS22:CX23)</f>
        <v>2064</v>
      </c>
      <c r="CT24" s="1238"/>
      <c r="CU24" s="1238"/>
      <c r="CV24" s="1238"/>
      <c r="CW24" s="1238"/>
      <c r="CX24" s="1238"/>
      <c r="CY24" s="1238">
        <f>SUM(CY22:DD23)</f>
        <v>1923</v>
      </c>
      <c r="CZ24" s="1238"/>
      <c r="DA24" s="1238"/>
      <c r="DB24" s="1238"/>
      <c r="DC24" s="1238"/>
      <c r="DD24" s="1238"/>
      <c r="DE24" s="658">
        <f t="shared" si="3"/>
        <v>0.9316860465116279</v>
      </c>
      <c r="DG24" s="1240"/>
      <c r="DH24" s="1240"/>
      <c r="DI24" s="1240"/>
      <c r="DJ24" s="1240"/>
      <c r="DK24" s="1240"/>
      <c r="DL24" s="1240"/>
      <c r="DM24" s="1240"/>
      <c r="DN24" s="1240"/>
      <c r="DO24" s="1240"/>
      <c r="DP24" s="1240"/>
      <c r="DQ24" s="1240"/>
      <c r="DR24" s="1240"/>
      <c r="DS24" s="1240"/>
      <c r="DT24" s="1240"/>
      <c r="DU24" s="1240"/>
      <c r="DV24" s="1227"/>
      <c r="DW24" s="1227"/>
      <c r="DX24" s="1227"/>
      <c r="DY24" s="1227"/>
      <c r="DZ24" s="1227"/>
    </row>
    <row r="25" spans="1:130" ht="12">
      <c r="A25" s="1212">
        <v>21</v>
      </c>
      <c r="B25" s="1213"/>
      <c r="C25" s="1214" t="s">
        <v>758</v>
      </c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5" t="s">
        <v>759</v>
      </c>
      <c r="W25" s="1215"/>
      <c r="X25" s="1215"/>
      <c r="Y25" s="1216">
        <v>1160</v>
      </c>
      <c r="Z25" s="1216"/>
      <c r="AA25" s="1216"/>
      <c r="AB25" s="1216"/>
      <c r="AC25" s="1216"/>
      <c r="AD25" s="1216"/>
      <c r="AE25" s="1216">
        <v>1160</v>
      </c>
      <c r="AF25" s="1216"/>
      <c r="AG25" s="1216"/>
      <c r="AH25" s="1216"/>
      <c r="AI25" s="1216"/>
      <c r="AJ25" s="1216"/>
      <c r="AK25" s="1216">
        <v>942</v>
      </c>
      <c r="AL25" s="1216"/>
      <c r="AM25" s="1216"/>
      <c r="AN25" s="1216"/>
      <c r="AO25" s="1216"/>
      <c r="AP25" s="1216"/>
      <c r="AQ25" s="1217">
        <f t="shared" si="2"/>
        <v>0.8120689655172414</v>
      </c>
      <c r="AR25" s="1218"/>
      <c r="AS25" s="1218"/>
      <c r="AT25" s="1218"/>
      <c r="AU25" s="1218"/>
      <c r="AV25" s="1219"/>
      <c r="AW25" s="1220">
        <v>1280</v>
      </c>
      <c r="AX25" s="1220"/>
      <c r="AY25" s="1220"/>
      <c r="AZ25" s="1220"/>
      <c r="BA25" s="1220"/>
      <c r="BB25" s="1220"/>
      <c r="BC25" s="1220">
        <v>1040</v>
      </c>
      <c r="BD25" s="1220"/>
      <c r="BE25" s="1220"/>
      <c r="BF25" s="1220"/>
      <c r="BG25" s="1220"/>
      <c r="BH25" s="1220"/>
      <c r="BI25" s="1220">
        <v>1056</v>
      </c>
      <c r="BJ25" s="1220"/>
      <c r="BK25" s="1220"/>
      <c r="BL25" s="1220"/>
      <c r="BM25" s="1220"/>
      <c r="BN25" s="1220"/>
      <c r="BO25" s="1221">
        <f t="shared" si="4"/>
        <v>1.0153846153846153</v>
      </c>
      <c r="BP25" s="1222"/>
      <c r="BQ25" s="1222"/>
      <c r="BR25" s="1222"/>
      <c r="BS25" s="1222"/>
      <c r="BT25" s="1223"/>
      <c r="BU25" s="1224"/>
      <c r="BV25" s="1224"/>
      <c r="BW25" s="1224"/>
      <c r="BX25" s="1224"/>
      <c r="BY25" s="1224"/>
      <c r="BZ25" s="1224"/>
      <c r="CA25" s="1224"/>
      <c r="CB25" s="1224"/>
      <c r="CC25" s="1224"/>
      <c r="CD25" s="1224"/>
      <c r="CE25" s="1224"/>
      <c r="CF25" s="1224"/>
      <c r="CG25" s="1224"/>
      <c r="CH25" s="1224"/>
      <c r="CI25" s="1224"/>
      <c r="CJ25" s="1224"/>
      <c r="CK25" s="1224"/>
      <c r="CL25" s="1224"/>
      <c r="CM25" s="1224">
        <f>AW25+Y25</f>
        <v>2440</v>
      </c>
      <c r="CN25" s="1224"/>
      <c r="CO25" s="1224"/>
      <c r="CP25" s="1224"/>
      <c r="CQ25" s="1224"/>
      <c r="CR25" s="1225"/>
      <c r="CS25" s="1224">
        <f>AE25+BC25</f>
        <v>2200</v>
      </c>
      <c r="CT25" s="1224"/>
      <c r="CU25" s="1224"/>
      <c r="CV25" s="1224"/>
      <c r="CW25" s="1224"/>
      <c r="CX25" s="1225"/>
      <c r="CY25" s="1224">
        <f>AK25+BI25+CA25+CG25+BU25</f>
        <v>1998</v>
      </c>
      <c r="CZ25" s="1224"/>
      <c r="DA25" s="1224"/>
      <c r="DB25" s="1224"/>
      <c r="DC25" s="1224"/>
      <c r="DD25" s="1225"/>
      <c r="DE25" s="655">
        <f t="shared" si="3"/>
        <v>0.9081818181818182</v>
      </c>
      <c r="DG25" s="1226"/>
      <c r="DH25" s="1226"/>
      <c r="DI25" s="1226"/>
      <c r="DJ25" s="1226"/>
      <c r="DK25" s="1226"/>
      <c r="DL25" s="1226"/>
      <c r="DM25" s="1226"/>
      <c r="DN25" s="1226"/>
      <c r="DO25" s="1226"/>
      <c r="DP25" s="1226"/>
      <c r="DQ25" s="1226"/>
      <c r="DR25" s="1226"/>
      <c r="DS25" s="1226"/>
      <c r="DT25" s="1226"/>
      <c r="DU25" s="1226"/>
      <c r="DV25" s="1227"/>
      <c r="DW25" s="1227"/>
      <c r="DX25" s="1227"/>
      <c r="DY25" s="1227"/>
      <c r="DZ25" s="1227"/>
    </row>
    <row r="26" spans="1:130" ht="12.75" customHeight="1">
      <c r="A26" s="1192">
        <v>22</v>
      </c>
      <c r="B26" s="1193"/>
      <c r="C26" s="1214" t="s">
        <v>760</v>
      </c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5" t="s">
        <v>761</v>
      </c>
      <c r="W26" s="1215"/>
      <c r="X26" s="1215"/>
      <c r="Y26" s="1216">
        <v>0</v>
      </c>
      <c r="Z26" s="1216"/>
      <c r="AA26" s="1216"/>
      <c r="AB26" s="1216"/>
      <c r="AC26" s="1216"/>
      <c r="AD26" s="1216"/>
      <c r="AE26" s="1216"/>
      <c r="AF26" s="1216"/>
      <c r="AG26" s="1216"/>
      <c r="AH26" s="1216"/>
      <c r="AI26" s="1216"/>
      <c r="AJ26" s="1216"/>
      <c r="AK26" s="1216"/>
      <c r="AL26" s="1216"/>
      <c r="AM26" s="1216"/>
      <c r="AN26" s="1216"/>
      <c r="AO26" s="1216"/>
      <c r="AP26" s="1216"/>
      <c r="AQ26" s="1217"/>
      <c r="AR26" s="1218"/>
      <c r="AS26" s="1218"/>
      <c r="AT26" s="1218"/>
      <c r="AU26" s="1218"/>
      <c r="AV26" s="1219"/>
      <c r="AW26" s="1220">
        <v>270</v>
      </c>
      <c r="AX26" s="1220"/>
      <c r="AY26" s="1220"/>
      <c r="AZ26" s="1220"/>
      <c r="BA26" s="1220"/>
      <c r="BB26" s="1220"/>
      <c r="BC26" s="1220">
        <v>40</v>
      </c>
      <c r="BD26" s="1220"/>
      <c r="BE26" s="1220"/>
      <c r="BF26" s="1220"/>
      <c r="BG26" s="1220"/>
      <c r="BH26" s="1220"/>
      <c r="BI26" s="1220">
        <v>36</v>
      </c>
      <c r="BJ26" s="1220"/>
      <c r="BK26" s="1220"/>
      <c r="BL26" s="1220"/>
      <c r="BM26" s="1220"/>
      <c r="BN26" s="1220"/>
      <c r="BO26" s="1221">
        <f t="shared" si="4"/>
        <v>0.9</v>
      </c>
      <c r="BP26" s="1222"/>
      <c r="BQ26" s="1222"/>
      <c r="BR26" s="1222"/>
      <c r="BS26" s="1222"/>
      <c r="BT26" s="1223"/>
      <c r="BU26" s="1224"/>
      <c r="BV26" s="1224"/>
      <c r="BW26" s="1224"/>
      <c r="BX26" s="1224"/>
      <c r="BY26" s="1224"/>
      <c r="BZ26" s="1224"/>
      <c r="CA26" s="1224"/>
      <c r="CB26" s="1224"/>
      <c r="CC26" s="1224"/>
      <c r="CD26" s="1224"/>
      <c r="CE26" s="1224"/>
      <c r="CF26" s="1224"/>
      <c r="CG26" s="1224"/>
      <c r="CH26" s="1224"/>
      <c r="CI26" s="1224"/>
      <c r="CJ26" s="1224"/>
      <c r="CK26" s="1224"/>
      <c r="CL26" s="1224"/>
      <c r="CM26" s="1224">
        <f>AW26+Y26</f>
        <v>270</v>
      </c>
      <c r="CN26" s="1224"/>
      <c r="CO26" s="1224"/>
      <c r="CP26" s="1224"/>
      <c r="CQ26" s="1224"/>
      <c r="CR26" s="1225"/>
      <c r="CS26" s="1224">
        <f>AE26+BC26</f>
        <v>40</v>
      </c>
      <c r="CT26" s="1224"/>
      <c r="CU26" s="1224"/>
      <c r="CV26" s="1224"/>
      <c r="CW26" s="1224"/>
      <c r="CX26" s="1225"/>
      <c r="CY26" s="1224">
        <f>AK26+BI26+CA26+CG26+BU26</f>
        <v>36</v>
      </c>
      <c r="CZ26" s="1224"/>
      <c r="DA26" s="1224"/>
      <c r="DB26" s="1224"/>
      <c r="DC26" s="1224"/>
      <c r="DD26" s="1225"/>
      <c r="DE26" s="655">
        <f t="shared" si="3"/>
        <v>0.9</v>
      </c>
      <c r="DG26" s="1226"/>
      <c r="DH26" s="1226"/>
      <c r="DI26" s="1226"/>
      <c r="DJ26" s="1226"/>
      <c r="DK26" s="1226"/>
      <c r="DL26" s="1226"/>
      <c r="DM26" s="1226"/>
      <c r="DN26" s="1226"/>
      <c r="DO26" s="1226"/>
      <c r="DP26" s="1226"/>
      <c r="DQ26" s="1226"/>
      <c r="DR26" s="1226"/>
      <c r="DS26" s="1226"/>
      <c r="DT26" s="1226"/>
      <c r="DU26" s="1226"/>
      <c r="DV26" s="1227"/>
      <c r="DW26" s="1227"/>
      <c r="DX26" s="1227"/>
      <c r="DY26" s="1227"/>
      <c r="DZ26" s="1227"/>
    </row>
    <row r="27" spans="1:130" ht="12">
      <c r="A27" s="1192">
        <v>23</v>
      </c>
      <c r="B27" s="1193"/>
      <c r="C27" s="1214" t="s">
        <v>762</v>
      </c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5" t="s">
        <v>763</v>
      </c>
      <c r="W27" s="1215"/>
      <c r="X27" s="1215"/>
      <c r="Y27" s="1216">
        <v>140</v>
      </c>
      <c r="Z27" s="1216"/>
      <c r="AA27" s="1216"/>
      <c r="AB27" s="1216"/>
      <c r="AC27" s="1216"/>
      <c r="AD27" s="1216"/>
      <c r="AE27" s="1216"/>
      <c r="AF27" s="1216"/>
      <c r="AG27" s="1216"/>
      <c r="AH27" s="1216"/>
      <c r="AI27" s="1216"/>
      <c r="AJ27" s="1216"/>
      <c r="AK27" s="1216"/>
      <c r="AL27" s="1216"/>
      <c r="AM27" s="1216"/>
      <c r="AN27" s="1216"/>
      <c r="AO27" s="1216"/>
      <c r="AP27" s="1216"/>
      <c r="AQ27" s="1217"/>
      <c r="AR27" s="1218"/>
      <c r="AS27" s="1218"/>
      <c r="AT27" s="1218"/>
      <c r="AU27" s="1218"/>
      <c r="AV27" s="1219"/>
      <c r="AW27" s="1220">
        <v>210</v>
      </c>
      <c r="AX27" s="1220"/>
      <c r="AY27" s="1220"/>
      <c r="AZ27" s="1220"/>
      <c r="BA27" s="1220"/>
      <c r="BB27" s="1220"/>
      <c r="BC27" s="1220"/>
      <c r="BD27" s="1220"/>
      <c r="BE27" s="1220"/>
      <c r="BF27" s="1220"/>
      <c r="BG27" s="1220"/>
      <c r="BH27" s="1220"/>
      <c r="BI27" s="1220"/>
      <c r="BJ27" s="1220"/>
      <c r="BK27" s="1220"/>
      <c r="BL27" s="1220"/>
      <c r="BM27" s="1220"/>
      <c r="BN27" s="1220"/>
      <c r="BO27" s="1221"/>
      <c r="BP27" s="1222"/>
      <c r="BQ27" s="1222"/>
      <c r="BR27" s="1222"/>
      <c r="BS27" s="1222"/>
      <c r="BT27" s="1223"/>
      <c r="BU27" s="1224"/>
      <c r="BV27" s="1224"/>
      <c r="BW27" s="1224"/>
      <c r="BX27" s="1224"/>
      <c r="BY27" s="1224"/>
      <c r="BZ27" s="1224"/>
      <c r="CA27" s="1224"/>
      <c r="CB27" s="1224"/>
      <c r="CC27" s="1224"/>
      <c r="CD27" s="1224"/>
      <c r="CE27" s="1224"/>
      <c r="CF27" s="1224"/>
      <c r="CG27" s="1224"/>
      <c r="CH27" s="1224"/>
      <c r="CI27" s="1224"/>
      <c r="CJ27" s="1224"/>
      <c r="CK27" s="1224"/>
      <c r="CL27" s="1224"/>
      <c r="CM27" s="1224">
        <f>AW27+Y27</f>
        <v>350</v>
      </c>
      <c r="CN27" s="1224"/>
      <c r="CO27" s="1224"/>
      <c r="CP27" s="1224"/>
      <c r="CQ27" s="1224"/>
      <c r="CR27" s="1225"/>
      <c r="CS27" s="1224">
        <f>AE27+BC27</f>
        <v>0</v>
      </c>
      <c r="CT27" s="1224"/>
      <c r="CU27" s="1224"/>
      <c r="CV27" s="1224"/>
      <c r="CW27" s="1224"/>
      <c r="CX27" s="1225"/>
      <c r="CY27" s="1224">
        <f>AK27+BI27+CA27+CG27+BU27</f>
        <v>0</v>
      </c>
      <c r="CZ27" s="1224"/>
      <c r="DA27" s="1224"/>
      <c r="DB27" s="1224"/>
      <c r="DC27" s="1224"/>
      <c r="DD27" s="1225"/>
      <c r="DE27" s="655"/>
      <c r="DG27" s="1226"/>
      <c r="DH27" s="1226"/>
      <c r="DI27" s="1226"/>
      <c r="DJ27" s="1226"/>
      <c r="DK27" s="1226"/>
      <c r="DL27" s="1226"/>
      <c r="DM27" s="1226"/>
      <c r="DN27" s="1226"/>
      <c r="DO27" s="1226"/>
      <c r="DP27" s="1226"/>
      <c r="DQ27" s="1226"/>
      <c r="DR27" s="1226"/>
      <c r="DS27" s="1226"/>
      <c r="DT27" s="1226"/>
      <c r="DU27" s="1226"/>
      <c r="DV27" s="1227"/>
      <c r="DW27" s="1227"/>
      <c r="DX27" s="1227"/>
      <c r="DY27" s="1227"/>
      <c r="DZ27" s="1227"/>
    </row>
    <row r="28" spans="1:130" ht="12">
      <c r="A28" s="1212">
        <v>24</v>
      </c>
      <c r="B28" s="1213"/>
      <c r="C28" s="1214" t="s">
        <v>764</v>
      </c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5" t="s">
        <v>765</v>
      </c>
      <c r="W28" s="1215"/>
      <c r="X28" s="1215"/>
      <c r="Y28" s="1216">
        <v>115</v>
      </c>
      <c r="Z28" s="1216"/>
      <c r="AA28" s="1216"/>
      <c r="AB28" s="1216"/>
      <c r="AC28" s="1216"/>
      <c r="AD28" s="1216"/>
      <c r="AE28" s="1216">
        <v>115</v>
      </c>
      <c r="AF28" s="1216"/>
      <c r="AG28" s="1216"/>
      <c r="AH28" s="1216"/>
      <c r="AI28" s="1216"/>
      <c r="AJ28" s="1216"/>
      <c r="AK28" s="1216">
        <v>109</v>
      </c>
      <c r="AL28" s="1216"/>
      <c r="AM28" s="1216"/>
      <c r="AN28" s="1216"/>
      <c r="AO28" s="1216"/>
      <c r="AP28" s="1216"/>
      <c r="AQ28" s="1217">
        <f t="shared" si="2"/>
        <v>0.9478260869565217</v>
      </c>
      <c r="AR28" s="1218"/>
      <c r="AS28" s="1218"/>
      <c r="AT28" s="1218"/>
      <c r="AU28" s="1218"/>
      <c r="AV28" s="1219"/>
      <c r="AW28" s="1220">
        <v>210</v>
      </c>
      <c r="AX28" s="1220"/>
      <c r="AY28" s="1220"/>
      <c r="AZ28" s="1220"/>
      <c r="BA28" s="1220"/>
      <c r="BB28" s="1220"/>
      <c r="BC28" s="1220">
        <v>33</v>
      </c>
      <c r="BD28" s="1220"/>
      <c r="BE28" s="1220"/>
      <c r="BF28" s="1220"/>
      <c r="BG28" s="1220"/>
      <c r="BH28" s="1220"/>
      <c r="BI28" s="1220">
        <v>28</v>
      </c>
      <c r="BJ28" s="1220"/>
      <c r="BK28" s="1220"/>
      <c r="BL28" s="1220"/>
      <c r="BM28" s="1220"/>
      <c r="BN28" s="1220"/>
      <c r="BO28" s="1221">
        <f aca="true" t="shared" si="5" ref="BO28:BO44">BI28/BC28</f>
        <v>0.8484848484848485</v>
      </c>
      <c r="BP28" s="1222"/>
      <c r="BQ28" s="1222"/>
      <c r="BR28" s="1222"/>
      <c r="BS28" s="1222"/>
      <c r="BT28" s="1223"/>
      <c r="BU28" s="1224"/>
      <c r="BV28" s="1224"/>
      <c r="BW28" s="1224"/>
      <c r="BX28" s="1224"/>
      <c r="BY28" s="1224"/>
      <c r="BZ28" s="1224"/>
      <c r="CA28" s="1224"/>
      <c r="CB28" s="1224"/>
      <c r="CC28" s="1224"/>
      <c r="CD28" s="1224"/>
      <c r="CE28" s="1224"/>
      <c r="CF28" s="1224"/>
      <c r="CG28" s="1224">
        <v>221</v>
      </c>
      <c r="CH28" s="1224"/>
      <c r="CI28" s="1224"/>
      <c r="CJ28" s="1224"/>
      <c r="CK28" s="1224"/>
      <c r="CL28" s="1224"/>
      <c r="CM28" s="1224">
        <f>AW28+Y28</f>
        <v>325</v>
      </c>
      <c r="CN28" s="1224"/>
      <c r="CO28" s="1224"/>
      <c r="CP28" s="1224"/>
      <c r="CQ28" s="1224"/>
      <c r="CR28" s="1225"/>
      <c r="CS28" s="1224">
        <f>AE28+BC28</f>
        <v>148</v>
      </c>
      <c r="CT28" s="1224"/>
      <c r="CU28" s="1224"/>
      <c r="CV28" s="1224"/>
      <c r="CW28" s="1224"/>
      <c r="CX28" s="1225"/>
      <c r="CY28" s="1224">
        <f>AK28+BI28+CA28+CG28+BU28</f>
        <v>358</v>
      </c>
      <c r="CZ28" s="1224"/>
      <c r="DA28" s="1224"/>
      <c r="DB28" s="1224"/>
      <c r="DC28" s="1224"/>
      <c r="DD28" s="1225"/>
      <c r="DE28" s="658">
        <f t="shared" si="3"/>
        <v>2.418918918918919</v>
      </c>
      <c r="DG28" s="1226"/>
      <c r="DH28" s="1226"/>
      <c r="DI28" s="1226"/>
      <c r="DJ28" s="1226"/>
      <c r="DK28" s="1226"/>
      <c r="DL28" s="1226"/>
      <c r="DM28" s="1226"/>
      <c r="DN28" s="1226"/>
      <c r="DO28" s="1226"/>
      <c r="DP28" s="1226"/>
      <c r="DQ28" s="1226"/>
      <c r="DR28" s="1226"/>
      <c r="DS28" s="1226"/>
      <c r="DT28" s="1226"/>
      <c r="DU28" s="1226"/>
      <c r="DV28" s="1227"/>
      <c r="DW28" s="1227"/>
      <c r="DX28" s="1227"/>
      <c r="DY28" s="1227"/>
      <c r="DZ28" s="1227"/>
    </row>
    <row r="29" spans="1:130" ht="12">
      <c r="A29" s="1212">
        <v>25</v>
      </c>
      <c r="B29" s="1213"/>
      <c r="C29" s="1214" t="s">
        <v>766</v>
      </c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5" t="s">
        <v>767</v>
      </c>
      <c r="W29" s="1215"/>
      <c r="X29" s="1215"/>
      <c r="Y29" s="1216">
        <v>400</v>
      </c>
      <c r="Z29" s="1216"/>
      <c r="AA29" s="1216"/>
      <c r="AB29" s="1216"/>
      <c r="AC29" s="1216"/>
      <c r="AD29" s="1216"/>
      <c r="AE29" s="1216">
        <v>300</v>
      </c>
      <c r="AF29" s="1216"/>
      <c r="AG29" s="1216"/>
      <c r="AH29" s="1216"/>
      <c r="AI29" s="1216"/>
      <c r="AJ29" s="1216"/>
      <c r="AK29" s="1216">
        <v>289</v>
      </c>
      <c r="AL29" s="1216"/>
      <c r="AM29" s="1216"/>
      <c r="AN29" s="1216"/>
      <c r="AO29" s="1216"/>
      <c r="AP29" s="1216"/>
      <c r="AQ29" s="1217">
        <f t="shared" si="2"/>
        <v>0.9633333333333334</v>
      </c>
      <c r="AR29" s="1218"/>
      <c r="AS29" s="1218"/>
      <c r="AT29" s="1218"/>
      <c r="AU29" s="1218"/>
      <c r="AV29" s="1219"/>
      <c r="AW29" s="1220">
        <v>500</v>
      </c>
      <c r="AX29" s="1220"/>
      <c r="AY29" s="1220"/>
      <c r="AZ29" s="1220"/>
      <c r="BA29" s="1220"/>
      <c r="BB29" s="1220"/>
      <c r="BC29" s="1220">
        <v>515</v>
      </c>
      <c r="BD29" s="1220"/>
      <c r="BE29" s="1220"/>
      <c r="BF29" s="1220"/>
      <c r="BG29" s="1220"/>
      <c r="BH29" s="1220"/>
      <c r="BI29" s="1220">
        <v>555</v>
      </c>
      <c r="BJ29" s="1220"/>
      <c r="BK29" s="1220"/>
      <c r="BL29" s="1220"/>
      <c r="BM29" s="1220"/>
      <c r="BN29" s="1220"/>
      <c r="BO29" s="1221">
        <f t="shared" si="5"/>
        <v>1.0776699029126213</v>
      </c>
      <c r="BP29" s="1222"/>
      <c r="BQ29" s="1222"/>
      <c r="BR29" s="1222"/>
      <c r="BS29" s="1222"/>
      <c r="BT29" s="1223"/>
      <c r="BU29" s="1224"/>
      <c r="BV29" s="1224"/>
      <c r="BW29" s="1224"/>
      <c r="BX29" s="1224"/>
      <c r="BY29" s="1224"/>
      <c r="BZ29" s="1224"/>
      <c r="CA29" s="1224"/>
      <c r="CB29" s="1224"/>
      <c r="CC29" s="1224"/>
      <c r="CD29" s="1224"/>
      <c r="CE29" s="1224"/>
      <c r="CF29" s="1224"/>
      <c r="CG29" s="1224"/>
      <c r="CH29" s="1224"/>
      <c r="CI29" s="1224"/>
      <c r="CJ29" s="1224"/>
      <c r="CK29" s="1224"/>
      <c r="CL29" s="1224"/>
      <c r="CM29" s="1224">
        <f>AW29+Y29</f>
        <v>900</v>
      </c>
      <c r="CN29" s="1224"/>
      <c r="CO29" s="1224"/>
      <c r="CP29" s="1224"/>
      <c r="CQ29" s="1224"/>
      <c r="CR29" s="1225"/>
      <c r="CS29" s="1224">
        <f>AE29+BC29</f>
        <v>815</v>
      </c>
      <c r="CT29" s="1224"/>
      <c r="CU29" s="1224"/>
      <c r="CV29" s="1224"/>
      <c r="CW29" s="1224"/>
      <c r="CX29" s="1225"/>
      <c r="CY29" s="1224">
        <f>AK29+BI29+CA29+CG29+BU29</f>
        <v>844</v>
      </c>
      <c r="CZ29" s="1224"/>
      <c r="DA29" s="1224"/>
      <c r="DB29" s="1224"/>
      <c r="DC29" s="1224"/>
      <c r="DD29" s="1225"/>
      <c r="DE29" s="655">
        <f t="shared" si="3"/>
        <v>1.0355828220858896</v>
      </c>
      <c r="DG29" s="1226"/>
      <c r="DH29" s="1226"/>
      <c r="DI29" s="1226"/>
      <c r="DJ29" s="1226"/>
      <c r="DK29" s="1226"/>
      <c r="DL29" s="1226"/>
      <c r="DM29" s="1226"/>
      <c r="DN29" s="1226"/>
      <c r="DO29" s="1226"/>
      <c r="DP29" s="1226"/>
      <c r="DQ29" s="1226"/>
      <c r="DR29" s="1226"/>
      <c r="DS29" s="1226"/>
      <c r="DT29" s="1226"/>
      <c r="DU29" s="1226"/>
      <c r="DV29" s="1227"/>
      <c r="DW29" s="1227"/>
      <c r="DX29" s="1227"/>
      <c r="DY29" s="1227"/>
      <c r="DZ29" s="1227"/>
    </row>
    <row r="30" spans="1:130" s="659" customFormat="1" ht="17.25" customHeight="1">
      <c r="A30" s="1192">
        <v>26</v>
      </c>
      <c r="B30" s="1193"/>
      <c r="C30" s="1228" t="s">
        <v>768</v>
      </c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9" t="s">
        <v>769</v>
      </c>
      <c r="W30" s="1229"/>
      <c r="X30" s="1229"/>
      <c r="Y30" s="1230">
        <f>SUM(Y25:AD29)</f>
        <v>1815</v>
      </c>
      <c r="Z30" s="1230"/>
      <c r="AA30" s="1230"/>
      <c r="AB30" s="1230"/>
      <c r="AC30" s="1230"/>
      <c r="AD30" s="1230"/>
      <c r="AE30" s="1230">
        <f>SUM(AE25:AJ29)</f>
        <v>1575</v>
      </c>
      <c r="AF30" s="1230"/>
      <c r="AG30" s="1230"/>
      <c r="AH30" s="1230"/>
      <c r="AI30" s="1230"/>
      <c r="AJ30" s="1230"/>
      <c r="AK30" s="1230">
        <f>SUM(AK25:AP29)</f>
        <v>1340</v>
      </c>
      <c r="AL30" s="1230"/>
      <c r="AM30" s="1230"/>
      <c r="AN30" s="1230"/>
      <c r="AO30" s="1230"/>
      <c r="AP30" s="1230"/>
      <c r="AQ30" s="1231">
        <f t="shared" si="2"/>
        <v>0.8507936507936508</v>
      </c>
      <c r="AR30" s="1232"/>
      <c r="AS30" s="1232"/>
      <c r="AT30" s="1232"/>
      <c r="AU30" s="1232"/>
      <c r="AV30" s="1233"/>
      <c r="AW30" s="1234">
        <f>SUM(AW25:BB29)</f>
        <v>2470</v>
      </c>
      <c r="AX30" s="1234"/>
      <c r="AY30" s="1234"/>
      <c r="AZ30" s="1234"/>
      <c r="BA30" s="1234"/>
      <c r="BB30" s="1234"/>
      <c r="BC30" s="1234">
        <f>SUM(BC25:BH29)</f>
        <v>1628</v>
      </c>
      <c r="BD30" s="1234"/>
      <c r="BE30" s="1234"/>
      <c r="BF30" s="1234"/>
      <c r="BG30" s="1234"/>
      <c r="BH30" s="1234"/>
      <c r="BI30" s="1234">
        <f>SUM(BI25:BN29)</f>
        <v>1675</v>
      </c>
      <c r="BJ30" s="1234"/>
      <c r="BK30" s="1234"/>
      <c r="BL30" s="1234"/>
      <c r="BM30" s="1234"/>
      <c r="BN30" s="1234"/>
      <c r="BO30" s="1235">
        <f t="shared" si="5"/>
        <v>1.028869778869779</v>
      </c>
      <c r="BP30" s="1236"/>
      <c r="BQ30" s="1236"/>
      <c r="BR30" s="1236"/>
      <c r="BS30" s="1236"/>
      <c r="BT30" s="1237"/>
      <c r="BU30" s="1238">
        <f>SUM(BU25:BZ29)</f>
        <v>0</v>
      </c>
      <c r="BV30" s="1238"/>
      <c r="BW30" s="1238"/>
      <c r="BX30" s="1238"/>
      <c r="BY30" s="1238"/>
      <c r="BZ30" s="1238"/>
      <c r="CA30" s="1238">
        <f>SUM(CA25:CF29)</f>
        <v>0</v>
      </c>
      <c r="CB30" s="1238"/>
      <c r="CC30" s="1238"/>
      <c r="CD30" s="1238"/>
      <c r="CE30" s="1238"/>
      <c r="CF30" s="1238"/>
      <c r="CG30" s="1238">
        <f>SUM(CG25:CL29)</f>
        <v>221</v>
      </c>
      <c r="CH30" s="1238"/>
      <c r="CI30" s="1238"/>
      <c r="CJ30" s="1238"/>
      <c r="CK30" s="1238"/>
      <c r="CL30" s="1238"/>
      <c r="CM30" s="1238">
        <f>SUM(CM25:CR29)</f>
        <v>4285</v>
      </c>
      <c r="CN30" s="1238"/>
      <c r="CO30" s="1238"/>
      <c r="CP30" s="1238"/>
      <c r="CQ30" s="1238"/>
      <c r="CR30" s="1238"/>
      <c r="CS30" s="1238">
        <f>SUM(CS25:CX29)</f>
        <v>3203</v>
      </c>
      <c r="CT30" s="1238"/>
      <c r="CU30" s="1238"/>
      <c r="CV30" s="1238"/>
      <c r="CW30" s="1238"/>
      <c r="CX30" s="1238"/>
      <c r="CY30" s="1238">
        <f>SUM(CY25:DD29)</f>
        <v>3236</v>
      </c>
      <c r="CZ30" s="1238"/>
      <c r="DA30" s="1238"/>
      <c r="DB30" s="1238"/>
      <c r="DC30" s="1238"/>
      <c r="DD30" s="1238"/>
      <c r="DE30" s="655">
        <f t="shared" si="3"/>
        <v>1.0103028410864814</v>
      </c>
      <c r="DG30" s="1240"/>
      <c r="DH30" s="1240"/>
      <c r="DI30" s="1240"/>
      <c r="DJ30" s="1240"/>
      <c r="DK30" s="1240"/>
      <c r="DL30" s="1240"/>
      <c r="DM30" s="1240"/>
      <c r="DN30" s="1240"/>
      <c r="DO30" s="1240"/>
      <c r="DP30" s="1240"/>
      <c r="DQ30" s="1240"/>
      <c r="DR30" s="1240"/>
      <c r="DS30" s="1240"/>
      <c r="DT30" s="1240"/>
      <c r="DU30" s="1240"/>
      <c r="DV30" s="1227"/>
      <c r="DW30" s="1227"/>
      <c r="DX30" s="1227"/>
      <c r="DY30" s="1227"/>
      <c r="DZ30" s="1227"/>
    </row>
    <row r="31" spans="1:130" ht="12">
      <c r="A31" s="1192">
        <v>27</v>
      </c>
      <c r="B31" s="1193"/>
      <c r="C31" s="1214" t="s">
        <v>770</v>
      </c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5" t="s">
        <v>771</v>
      </c>
      <c r="W31" s="1215"/>
      <c r="X31" s="1215"/>
      <c r="Y31" s="1216">
        <v>10</v>
      </c>
      <c r="Z31" s="1216"/>
      <c r="AA31" s="1216"/>
      <c r="AB31" s="1216"/>
      <c r="AC31" s="1216"/>
      <c r="AD31" s="1216"/>
      <c r="AE31" s="1216">
        <v>10</v>
      </c>
      <c r="AF31" s="1216"/>
      <c r="AG31" s="1216"/>
      <c r="AH31" s="1216"/>
      <c r="AI31" s="1216"/>
      <c r="AJ31" s="1216"/>
      <c r="AK31" s="1216">
        <v>3</v>
      </c>
      <c r="AL31" s="1216"/>
      <c r="AM31" s="1216"/>
      <c r="AN31" s="1216"/>
      <c r="AO31" s="1216"/>
      <c r="AP31" s="1216"/>
      <c r="AQ31" s="1217">
        <f t="shared" si="2"/>
        <v>0.3</v>
      </c>
      <c r="AR31" s="1218"/>
      <c r="AS31" s="1218"/>
      <c r="AT31" s="1218"/>
      <c r="AU31" s="1218"/>
      <c r="AV31" s="1219"/>
      <c r="AW31" s="1220">
        <v>10</v>
      </c>
      <c r="AX31" s="1220"/>
      <c r="AY31" s="1220"/>
      <c r="AZ31" s="1220"/>
      <c r="BA31" s="1220"/>
      <c r="BB31" s="1220"/>
      <c r="BC31" s="1220">
        <v>22</v>
      </c>
      <c r="BD31" s="1220"/>
      <c r="BE31" s="1220"/>
      <c r="BF31" s="1220"/>
      <c r="BG31" s="1220"/>
      <c r="BH31" s="1220"/>
      <c r="BI31" s="1220">
        <v>29</v>
      </c>
      <c r="BJ31" s="1220"/>
      <c r="BK31" s="1220"/>
      <c r="BL31" s="1220"/>
      <c r="BM31" s="1220"/>
      <c r="BN31" s="1220"/>
      <c r="BO31" s="1221">
        <f t="shared" si="5"/>
        <v>1.3181818181818181</v>
      </c>
      <c r="BP31" s="1222"/>
      <c r="BQ31" s="1222"/>
      <c r="BR31" s="1222"/>
      <c r="BS31" s="1222"/>
      <c r="BT31" s="1223"/>
      <c r="BU31" s="1224"/>
      <c r="BV31" s="1224"/>
      <c r="BW31" s="1224"/>
      <c r="BX31" s="1224"/>
      <c r="BY31" s="1224"/>
      <c r="BZ31" s="1224"/>
      <c r="CA31" s="1224"/>
      <c r="CB31" s="1224"/>
      <c r="CC31" s="1224"/>
      <c r="CD31" s="1224"/>
      <c r="CE31" s="1224"/>
      <c r="CF31" s="1224"/>
      <c r="CG31" s="1224"/>
      <c r="CH31" s="1224"/>
      <c r="CI31" s="1224"/>
      <c r="CJ31" s="1224"/>
      <c r="CK31" s="1224"/>
      <c r="CL31" s="1224"/>
      <c r="CM31" s="1224">
        <f>AW31+Y31</f>
        <v>20</v>
      </c>
      <c r="CN31" s="1224"/>
      <c r="CO31" s="1224"/>
      <c r="CP31" s="1224"/>
      <c r="CQ31" s="1224"/>
      <c r="CR31" s="1225"/>
      <c r="CS31" s="1224">
        <f>AE31+BC31</f>
        <v>32</v>
      </c>
      <c r="CT31" s="1224"/>
      <c r="CU31" s="1224"/>
      <c r="CV31" s="1224"/>
      <c r="CW31" s="1224"/>
      <c r="CX31" s="1225"/>
      <c r="CY31" s="1224">
        <f>AK31+BI31+CA31+CG31+BU31</f>
        <v>32</v>
      </c>
      <c r="CZ31" s="1224"/>
      <c r="DA31" s="1224"/>
      <c r="DB31" s="1224"/>
      <c r="DC31" s="1224"/>
      <c r="DD31" s="1225"/>
      <c r="DE31" s="658">
        <f t="shared" si="3"/>
        <v>1</v>
      </c>
      <c r="DG31" s="1226"/>
      <c r="DH31" s="1226"/>
      <c r="DI31" s="1226"/>
      <c r="DJ31" s="1226"/>
      <c r="DK31" s="1226"/>
      <c r="DL31" s="1226"/>
      <c r="DM31" s="1226"/>
      <c r="DN31" s="1226"/>
      <c r="DO31" s="1226"/>
      <c r="DP31" s="1226"/>
      <c r="DQ31" s="1226"/>
      <c r="DR31" s="1226"/>
      <c r="DS31" s="1226"/>
      <c r="DT31" s="1226"/>
      <c r="DU31" s="1226"/>
      <c r="DV31" s="1227"/>
      <c r="DW31" s="1227"/>
      <c r="DX31" s="1227"/>
      <c r="DY31" s="1227"/>
      <c r="DZ31" s="1227"/>
    </row>
    <row r="32" spans="1:130" s="659" customFormat="1" ht="16.5" customHeight="1">
      <c r="A32" s="1212">
        <v>28</v>
      </c>
      <c r="B32" s="1213"/>
      <c r="C32" s="1228" t="s">
        <v>772</v>
      </c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9" t="s">
        <v>773</v>
      </c>
      <c r="W32" s="1229"/>
      <c r="X32" s="1229"/>
      <c r="Y32" s="1230">
        <v>10</v>
      </c>
      <c r="Z32" s="1230"/>
      <c r="AA32" s="1230"/>
      <c r="AB32" s="1230"/>
      <c r="AC32" s="1230"/>
      <c r="AD32" s="1230"/>
      <c r="AE32" s="1230">
        <v>10</v>
      </c>
      <c r="AF32" s="1230"/>
      <c r="AG32" s="1230"/>
      <c r="AH32" s="1230"/>
      <c r="AI32" s="1230"/>
      <c r="AJ32" s="1230"/>
      <c r="AK32" s="1230">
        <v>3</v>
      </c>
      <c r="AL32" s="1230"/>
      <c r="AM32" s="1230"/>
      <c r="AN32" s="1230"/>
      <c r="AO32" s="1230"/>
      <c r="AP32" s="1230"/>
      <c r="AQ32" s="1217">
        <f t="shared" si="2"/>
        <v>0.3</v>
      </c>
      <c r="AR32" s="1218"/>
      <c r="AS32" s="1218"/>
      <c r="AT32" s="1218"/>
      <c r="AU32" s="1218"/>
      <c r="AV32" s="1219"/>
      <c r="AW32" s="1234">
        <v>10</v>
      </c>
      <c r="AX32" s="1234"/>
      <c r="AY32" s="1234"/>
      <c r="AZ32" s="1234"/>
      <c r="BA32" s="1234"/>
      <c r="BB32" s="1234"/>
      <c r="BC32" s="1234">
        <v>22</v>
      </c>
      <c r="BD32" s="1234"/>
      <c r="BE32" s="1234"/>
      <c r="BF32" s="1234"/>
      <c r="BG32" s="1234"/>
      <c r="BH32" s="1234"/>
      <c r="BI32" s="1234">
        <v>29</v>
      </c>
      <c r="BJ32" s="1234"/>
      <c r="BK32" s="1234"/>
      <c r="BL32" s="1234"/>
      <c r="BM32" s="1234"/>
      <c r="BN32" s="1234"/>
      <c r="BO32" s="1221">
        <f t="shared" si="5"/>
        <v>1.3181818181818181</v>
      </c>
      <c r="BP32" s="1222"/>
      <c r="BQ32" s="1222"/>
      <c r="BR32" s="1222"/>
      <c r="BS32" s="1222"/>
      <c r="BT32" s="1223"/>
      <c r="BU32" s="1238"/>
      <c r="BV32" s="1238"/>
      <c r="BW32" s="1238"/>
      <c r="BX32" s="1238"/>
      <c r="BY32" s="1238"/>
      <c r="BZ32" s="1238"/>
      <c r="CA32" s="1238"/>
      <c r="CB32" s="1238"/>
      <c r="CC32" s="1238"/>
      <c r="CD32" s="1238"/>
      <c r="CE32" s="1238"/>
      <c r="CF32" s="1238"/>
      <c r="CG32" s="1238"/>
      <c r="CH32" s="1238"/>
      <c r="CI32" s="1238"/>
      <c r="CJ32" s="1238"/>
      <c r="CK32" s="1238"/>
      <c r="CL32" s="1238"/>
      <c r="CM32" s="1224">
        <f>AW32+Y32</f>
        <v>20</v>
      </c>
      <c r="CN32" s="1224"/>
      <c r="CO32" s="1224"/>
      <c r="CP32" s="1224"/>
      <c r="CQ32" s="1224"/>
      <c r="CR32" s="1225"/>
      <c r="CS32" s="1224">
        <f>AE32+BC32</f>
        <v>32</v>
      </c>
      <c r="CT32" s="1224"/>
      <c r="CU32" s="1224"/>
      <c r="CV32" s="1224"/>
      <c r="CW32" s="1224"/>
      <c r="CX32" s="1225"/>
      <c r="CY32" s="1224">
        <f>AK32+BI32+CA32+CG32+BU32</f>
        <v>32</v>
      </c>
      <c r="CZ32" s="1224"/>
      <c r="DA32" s="1224"/>
      <c r="DB32" s="1224"/>
      <c r="DC32" s="1224"/>
      <c r="DD32" s="1225"/>
      <c r="DE32" s="658">
        <f t="shared" si="3"/>
        <v>1</v>
      </c>
      <c r="DG32" s="1240"/>
      <c r="DH32" s="1240"/>
      <c r="DI32" s="1240"/>
      <c r="DJ32" s="1240"/>
      <c r="DK32" s="1240"/>
      <c r="DL32" s="1240"/>
      <c r="DM32" s="1240"/>
      <c r="DN32" s="1240"/>
      <c r="DO32" s="1240"/>
      <c r="DP32" s="1240"/>
      <c r="DQ32" s="1240"/>
      <c r="DR32" s="1240"/>
      <c r="DS32" s="1240"/>
      <c r="DT32" s="1240"/>
      <c r="DU32" s="1240"/>
      <c r="DV32" s="1227"/>
      <c r="DW32" s="1227"/>
      <c r="DX32" s="1227"/>
      <c r="DY32" s="1227"/>
      <c r="DZ32" s="1227"/>
    </row>
    <row r="33" spans="1:130" ht="20.25" customHeight="1">
      <c r="A33" s="1212">
        <v>29</v>
      </c>
      <c r="B33" s="1213"/>
      <c r="C33" s="1214" t="s">
        <v>774</v>
      </c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5" t="s">
        <v>775</v>
      </c>
      <c r="W33" s="1215"/>
      <c r="X33" s="1215"/>
      <c r="Y33" s="1216">
        <v>696</v>
      </c>
      <c r="Z33" s="1216"/>
      <c r="AA33" s="1216"/>
      <c r="AB33" s="1216"/>
      <c r="AC33" s="1216"/>
      <c r="AD33" s="1216"/>
      <c r="AE33" s="1216">
        <v>696</v>
      </c>
      <c r="AF33" s="1216"/>
      <c r="AG33" s="1216"/>
      <c r="AH33" s="1216"/>
      <c r="AI33" s="1216"/>
      <c r="AJ33" s="1216"/>
      <c r="AK33" s="1216">
        <v>479</v>
      </c>
      <c r="AL33" s="1216"/>
      <c r="AM33" s="1216"/>
      <c r="AN33" s="1216"/>
      <c r="AO33" s="1216"/>
      <c r="AP33" s="1216"/>
      <c r="AQ33" s="1217">
        <f t="shared" si="2"/>
        <v>0.6882183908045977</v>
      </c>
      <c r="AR33" s="1218"/>
      <c r="AS33" s="1218"/>
      <c r="AT33" s="1218"/>
      <c r="AU33" s="1218"/>
      <c r="AV33" s="1219"/>
      <c r="AW33" s="1220">
        <v>1360</v>
      </c>
      <c r="AX33" s="1220"/>
      <c r="AY33" s="1220"/>
      <c r="AZ33" s="1220"/>
      <c r="BA33" s="1220"/>
      <c r="BB33" s="1220"/>
      <c r="BC33" s="1220">
        <v>1360</v>
      </c>
      <c r="BD33" s="1220"/>
      <c r="BE33" s="1220"/>
      <c r="BF33" s="1220"/>
      <c r="BG33" s="1220"/>
      <c r="BH33" s="1220"/>
      <c r="BI33" s="1220">
        <v>995</v>
      </c>
      <c r="BJ33" s="1220"/>
      <c r="BK33" s="1220"/>
      <c r="BL33" s="1220"/>
      <c r="BM33" s="1220"/>
      <c r="BN33" s="1220"/>
      <c r="BO33" s="1221">
        <f t="shared" si="5"/>
        <v>0.7316176470588235</v>
      </c>
      <c r="BP33" s="1222"/>
      <c r="BQ33" s="1222"/>
      <c r="BR33" s="1222"/>
      <c r="BS33" s="1222"/>
      <c r="BT33" s="1223"/>
      <c r="BU33" s="1224">
        <v>14</v>
      </c>
      <c r="BV33" s="1224"/>
      <c r="BW33" s="1224"/>
      <c r="BX33" s="1224"/>
      <c r="BY33" s="1224"/>
      <c r="BZ33" s="1224"/>
      <c r="CA33" s="1224">
        <v>54</v>
      </c>
      <c r="CB33" s="1224"/>
      <c r="CC33" s="1224"/>
      <c r="CD33" s="1224"/>
      <c r="CE33" s="1224"/>
      <c r="CF33" s="1224"/>
      <c r="CG33" s="1224">
        <v>54</v>
      </c>
      <c r="CH33" s="1224"/>
      <c r="CI33" s="1224"/>
      <c r="CJ33" s="1224"/>
      <c r="CK33" s="1224"/>
      <c r="CL33" s="1224"/>
      <c r="CM33" s="1224">
        <f>AW33+Y33</f>
        <v>2056</v>
      </c>
      <c r="CN33" s="1224"/>
      <c r="CO33" s="1224"/>
      <c r="CP33" s="1224"/>
      <c r="CQ33" s="1224"/>
      <c r="CR33" s="1225"/>
      <c r="CS33" s="1224">
        <f>AE33+BC33+BU33</f>
        <v>2070</v>
      </c>
      <c r="CT33" s="1224"/>
      <c r="CU33" s="1224"/>
      <c r="CV33" s="1224"/>
      <c r="CW33" s="1224"/>
      <c r="CX33" s="1225"/>
      <c r="CY33" s="1224">
        <f>AK33+BI33+CA33+CG33</f>
        <v>1582</v>
      </c>
      <c r="CZ33" s="1224"/>
      <c r="DA33" s="1224"/>
      <c r="DB33" s="1224"/>
      <c r="DC33" s="1224"/>
      <c r="DD33" s="1225"/>
      <c r="DE33" s="658">
        <f t="shared" si="3"/>
        <v>0.7642512077294686</v>
      </c>
      <c r="DG33" s="1226"/>
      <c r="DH33" s="1226"/>
      <c r="DI33" s="1226"/>
      <c r="DJ33" s="1226"/>
      <c r="DK33" s="1226"/>
      <c r="DL33" s="1226"/>
      <c r="DM33" s="1226"/>
      <c r="DN33" s="1226"/>
      <c r="DO33" s="1226"/>
      <c r="DP33" s="1226"/>
      <c r="DQ33" s="1226"/>
      <c r="DR33" s="1226"/>
      <c r="DS33" s="1226"/>
      <c r="DT33" s="1226"/>
      <c r="DU33" s="1226"/>
      <c r="DV33" s="1227"/>
      <c r="DW33" s="1227"/>
      <c r="DX33" s="1227"/>
      <c r="DY33" s="1227"/>
      <c r="DZ33" s="1227"/>
    </row>
    <row r="34" spans="1:130" ht="12">
      <c r="A34" s="1192">
        <v>30</v>
      </c>
      <c r="B34" s="1193"/>
      <c r="C34" s="1214" t="s">
        <v>776</v>
      </c>
      <c r="D34" s="1214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4"/>
      <c r="Q34" s="1214"/>
      <c r="R34" s="1214"/>
      <c r="S34" s="1214"/>
      <c r="T34" s="1214"/>
      <c r="U34" s="1214"/>
      <c r="V34" s="1215" t="s">
        <v>777</v>
      </c>
      <c r="W34" s="1215"/>
      <c r="X34" s="1215"/>
      <c r="Y34" s="1216">
        <v>35</v>
      </c>
      <c r="Z34" s="1216"/>
      <c r="AA34" s="1216"/>
      <c r="AB34" s="1216"/>
      <c r="AC34" s="1216"/>
      <c r="AD34" s="1216"/>
      <c r="AE34" s="1216">
        <v>35</v>
      </c>
      <c r="AF34" s="1216"/>
      <c r="AG34" s="1216"/>
      <c r="AH34" s="1216"/>
      <c r="AI34" s="1216"/>
      <c r="AJ34" s="1216"/>
      <c r="AK34" s="1216"/>
      <c r="AL34" s="1216"/>
      <c r="AM34" s="1216"/>
      <c r="AN34" s="1216"/>
      <c r="AO34" s="1216"/>
      <c r="AP34" s="1216"/>
      <c r="AQ34" s="1217">
        <f t="shared" si="2"/>
        <v>0</v>
      </c>
      <c r="AR34" s="1218"/>
      <c r="AS34" s="1218"/>
      <c r="AT34" s="1218"/>
      <c r="AU34" s="1218"/>
      <c r="AV34" s="1219"/>
      <c r="AW34" s="1220">
        <v>50</v>
      </c>
      <c r="AX34" s="1220"/>
      <c r="AY34" s="1220"/>
      <c r="AZ34" s="1220"/>
      <c r="BA34" s="1220"/>
      <c r="BB34" s="1220"/>
      <c r="BC34" s="1220">
        <v>50</v>
      </c>
      <c r="BD34" s="1220"/>
      <c r="BE34" s="1220"/>
      <c r="BF34" s="1220"/>
      <c r="BG34" s="1220"/>
      <c r="BH34" s="1220"/>
      <c r="BI34" s="1220"/>
      <c r="BJ34" s="1220"/>
      <c r="BK34" s="1220"/>
      <c r="BL34" s="1220"/>
      <c r="BM34" s="1220"/>
      <c r="BN34" s="1220"/>
      <c r="BO34" s="1221">
        <f t="shared" si="5"/>
        <v>0</v>
      </c>
      <c r="BP34" s="1222"/>
      <c r="BQ34" s="1222"/>
      <c r="BR34" s="1222"/>
      <c r="BS34" s="1222"/>
      <c r="BT34" s="1223"/>
      <c r="BU34" s="1224"/>
      <c r="BV34" s="1224"/>
      <c r="BW34" s="1224"/>
      <c r="BX34" s="1224"/>
      <c r="BY34" s="1224"/>
      <c r="BZ34" s="1224"/>
      <c r="CA34" s="1224"/>
      <c r="CB34" s="1224"/>
      <c r="CC34" s="1224"/>
      <c r="CD34" s="1224"/>
      <c r="CE34" s="1224"/>
      <c r="CF34" s="1224"/>
      <c r="CG34" s="1224">
        <v>83</v>
      </c>
      <c r="CH34" s="1224"/>
      <c r="CI34" s="1224"/>
      <c r="CJ34" s="1224"/>
      <c r="CK34" s="1224"/>
      <c r="CL34" s="1224"/>
      <c r="CM34" s="1224">
        <f>AW34+Y34</f>
        <v>85</v>
      </c>
      <c r="CN34" s="1224"/>
      <c r="CO34" s="1224"/>
      <c r="CP34" s="1224"/>
      <c r="CQ34" s="1224"/>
      <c r="CR34" s="1225"/>
      <c r="CS34" s="1224">
        <f>AE34+BC34</f>
        <v>85</v>
      </c>
      <c r="CT34" s="1224"/>
      <c r="CU34" s="1224"/>
      <c r="CV34" s="1224"/>
      <c r="CW34" s="1224"/>
      <c r="CX34" s="1225"/>
      <c r="CY34" s="1224">
        <f>AK34+BI34+CA34+CG34+BU34</f>
        <v>83</v>
      </c>
      <c r="CZ34" s="1224"/>
      <c r="DA34" s="1224"/>
      <c r="DB34" s="1224"/>
      <c r="DC34" s="1224"/>
      <c r="DD34" s="1225"/>
      <c r="DE34" s="655">
        <f t="shared" si="3"/>
        <v>0.9764705882352941</v>
      </c>
      <c r="DG34" s="1226"/>
      <c r="DH34" s="1226"/>
      <c r="DI34" s="1226"/>
      <c r="DJ34" s="1226"/>
      <c r="DK34" s="1226"/>
      <c r="DL34" s="1226"/>
      <c r="DM34" s="1226"/>
      <c r="DN34" s="1226"/>
      <c r="DO34" s="1226"/>
      <c r="DP34" s="1226"/>
      <c r="DQ34" s="1226"/>
      <c r="DR34" s="1226"/>
      <c r="DS34" s="1226"/>
      <c r="DT34" s="1226"/>
      <c r="DU34" s="1226"/>
      <c r="DV34" s="1227"/>
      <c r="DW34" s="1227"/>
      <c r="DX34" s="1227"/>
      <c r="DY34" s="1227"/>
      <c r="DZ34" s="1227"/>
    </row>
    <row r="35" spans="1:130" ht="12">
      <c r="A35" s="1192">
        <v>31</v>
      </c>
      <c r="B35" s="1193"/>
      <c r="C35" s="1214" t="s">
        <v>778</v>
      </c>
      <c r="D35" s="1214"/>
      <c r="E35" s="1214"/>
      <c r="F35" s="1214"/>
      <c r="G35" s="1214"/>
      <c r="H35" s="1214"/>
      <c r="I35" s="1214"/>
      <c r="J35" s="1214"/>
      <c r="K35" s="1214"/>
      <c r="L35" s="1214"/>
      <c r="M35" s="1214"/>
      <c r="N35" s="1214"/>
      <c r="O35" s="1214"/>
      <c r="P35" s="1214"/>
      <c r="Q35" s="1214"/>
      <c r="R35" s="1214"/>
      <c r="S35" s="1214"/>
      <c r="T35" s="1214"/>
      <c r="U35" s="1214"/>
      <c r="V35" s="1215" t="s">
        <v>779</v>
      </c>
      <c r="W35" s="1215"/>
      <c r="X35" s="1215"/>
      <c r="Y35" s="1216">
        <v>110</v>
      </c>
      <c r="Z35" s="1216"/>
      <c r="AA35" s="1216"/>
      <c r="AB35" s="1216"/>
      <c r="AC35" s="1216"/>
      <c r="AD35" s="1216"/>
      <c r="AE35" s="1216">
        <v>10</v>
      </c>
      <c r="AF35" s="1216"/>
      <c r="AG35" s="1216"/>
      <c r="AH35" s="1216"/>
      <c r="AI35" s="1216"/>
      <c r="AJ35" s="1216"/>
      <c r="AK35" s="1216">
        <v>5</v>
      </c>
      <c r="AL35" s="1216"/>
      <c r="AM35" s="1216"/>
      <c r="AN35" s="1216"/>
      <c r="AO35" s="1216"/>
      <c r="AP35" s="1216"/>
      <c r="AQ35" s="1217">
        <f t="shared" si="2"/>
        <v>0.5</v>
      </c>
      <c r="AR35" s="1218"/>
      <c r="AS35" s="1218"/>
      <c r="AT35" s="1218"/>
      <c r="AU35" s="1218"/>
      <c r="AV35" s="1219"/>
      <c r="AW35" s="1220">
        <v>410</v>
      </c>
      <c r="AX35" s="1220"/>
      <c r="AY35" s="1220"/>
      <c r="AZ35" s="1220"/>
      <c r="BA35" s="1220"/>
      <c r="BB35" s="1220"/>
      <c r="BC35" s="1220">
        <v>712</v>
      </c>
      <c r="BD35" s="1220"/>
      <c r="BE35" s="1220"/>
      <c r="BF35" s="1220"/>
      <c r="BG35" s="1220"/>
      <c r="BH35" s="1220"/>
      <c r="BI35" s="1220">
        <v>2</v>
      </c>
      <c r="BJ35" s="1220"/>
      <c r="BK35" s="1220"/>
      <c r="BL35" s="1220"/>
      <c r="BM35" s="1220"/>
      <c r="BN35" s="1220"/>
      <c r="BO35" s="1221">
        <f t="shared" si="5"/>
        <v>0.0028089887640449437</v>
      </c>
      <c r="BP35" s="1222"/>
      <c r="BQ35" s="1222"/>
      <c r="BR35" s="1222"/>
      <c r="BS35" s="1222"/>
      <c r="BT35" s="1223"/>
      <c r="BU35" s="1224"/>
      <c r="BV35" s="1224"/>
      <c r="BW35" s="1224"/>
      <c r="BX35" s="1224"/>
      <c r="BY35" s="1224"/>
      <c r="BZ35" s="1224"/>
      <c r="CA35" s="1224"/>
      <c r="CB35" s="1224"/>
      <c r="CC35" s="1224"/>
      <c r="CD35" s="1224"/>
      <c r="CE35" s="1224"/>
      <c r="CF35" s="1224"/>
      <c r="CG35" s="1224">
        <v>311</v>
      </c>
      <c r="CH35" s="1224"/>
      <c r="CI35" s="1224"/>
      <c r="CJ35" s="1224"/>
      <c r="CK35" s="1224"/>
      <c r="CL35" s="1224"/>
      <c r="CM35" s="1224">
        <f>AW35+Y35</f>
        <v>520</v>
      </c>
      <c r="CN35" s="1224"/>
      <c r="CO35" s="1224"/>
      <c r="CP35" s="1224"/>
      <c r="CQ35" s="1224"/>
      <c r="CR35" s="1225"/>
      <c r="CS35" s="1224">
        <f>AE35+BC35</f>
        <v>722</v>
      </c>
      <c r="CT35" s="1224"/>
      <c r="CU35" s="1224"/>
      <c r="CV35" s="1224"/>
      <c r="CW35" s="1224"/>
      <c r="CX35" s="1225"/>
      <c r="CY35" s="1224">
        <f>AK35+BI35+CA35+CG35+BU35</f>
        <v>318</v>
      </c>
      <c r="CZ35" s="1224"/>
      <c r="DA35" s="1224"/>
      <c r="DB35" s="1224"/>
      <c r="DC35" s="1224"/>
      <c r="DD35" s="1225"/>
      <c r="DE35" s="655">
        <f t="shared" si="3"/>
        <v>0.4404432132963989</v>
      </c>
      <c r="DG35" s="1226"/>
      <c r="DH35" s="1226"/>
      <c r="DI35" s="1226"/>
      <c r="DJ35" s="1226"/>
      <c r="DK35" s="1226"/>
      <c r="DL35" s="1226"/>
      <c r="DM35" s="1226"/>
      <c r="DN35" s="1226"/>
      <c r="DO35" s="1226"/>
      <c r="DP35" s="1226"/>
      <c r="DQ35" s="1226"/>
      <c r="DR35" s="1226"/>
      <c r="DS35" s="1226"/>
      <c r="DT35" s="1226"/>
      <c r="DU35" s="1226"/>
      <c r="DV35" s="1227"/>
      <c r="DW35" s="1227"/>
      <c r="DX35" s="1227"/>
      <c r="DY35" s="1227"/>
      <c r="DZ35" s="1227"/>
    </row>
    <row r="36" spans="1:130" s="659" customFormat="1" ht="19.5" customHeight="1">
      <c r="A36" s="1212">
        <v>32</v>
      </c>
      <c r="B36" s="1213"/>
      <c r="C36" s="1228" t="s">
        <v>780</v>
      </c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9" t="s">
        <v>781</v>
      </c>
      <c r="W36" s="1229"/>
      <c r="X36" s="1229"/>
      <c r="Y36" s="1230">
        <f>SUM(Y33:AD35)</f>
        <v>841</v>
      </c>
      <c r="Z36" s="1230"/>
      <c r="AA36" s="1230"/>
      <c r="AB36" s="1230"/>
      <c r="AC36" s="1230"/>
      <c r="AD36" s="1230"/>
      <c r="AE36" s="1230">
        <f>SUM(AE33:AJ35)</f>
        <v>741</v>
      </c>
      <c r="AF36" s="1230"/>
      <c r="AG36" s="1230"/>
      <c r="AH36" s="1230"/>
      <c r="AI36" s="1230"/>
      <c r="AJ36" s="1230"/>
      <c r="AK36" s="1230">
        <f>SUM(AK33:AP35)</f>
        <v>484</v>
      </c>
      <c r="AL36" s="1230"/>
      <c r="AM36" s="1230"/>
      <c r="AN36" s="1230"/>
      <c r="AO36" s="1230"/>
      <c r="AP36" s="1230"/>
      <c r="AQ36" s="1231">
        <f t="shared" si="2"/>
        <v>0.6531713900134952</v>
      </c>
      <c r="AR36" s="1232"/>
      <c r="AS36" s="1232"/>
      <c r="AT36" s="1232"/>
      <c r="AU36" s="1232"/>
      <c r="AV36" s="1233"/>
      <c r="AW36" s="1234">
        <f>SUM(AW33:BB35)</f>
        <v>1820</v>
      </c>
      <c r="AX36" s="1234"/>
      <c r="AY36" s="1234"/>
      <c r="AZ36" s="1234"/>
      <c r="BA36" s="1234"/>
      <c r="BB36" s="1234"/>
      <c r="BC36" s="1234">
        <f>SUM(BC33:BH35)</f>
        <v>2122</v>
      </c>
      <c r="BD36" s="1234"/>
      <c r="BE36" s="1234"/>
      <c r="BF36" s="1234"/>
      <c r="BG36" s="1234"/>
      <c r="BH36" s="1234"/>
      <c r="BI36" s="1234">
        <f>SUM(BI33:BN35)</f>
        <v>997</v>
      </c>
      <c r="BJ36" s="1234"/>
      <c r="BK36" s="1234"/>
      <c r="BL36" s="1234"/>
      <c r="BM36" s="1234"/>
      <c r="BN36" s="1234"/>
      <c r="BO36" s="1235">
        <f t="shared" si="5"/>
        <v>0.4698397737983035</v>
      </c>
      <c r="BP36" s="1236"/>
      <c r="BQ36" s="1236"/>
      <c r="BR36" s="1236"/>
      <c r="BS36" s="1236"/>
      <c r="BT36" s="1237"/>
      <c r="BU36" s="1238">
        <f>SUM(BU33:BZ35)</f>
        <v>14</v>
      </c>
      <c r="BV36" s="1238"/>
      <c r="BW36" s="1238"/>
      <c r="BX36" s="1238"/>
      <c r="BY36" s="1238"/>
      <c r="BZ36" s="1238"/>
      <c r="CA36" s="1238">
        <f>SUM(CA33:CF35)</f>
        <v>54</v>
      </c>
      <c r="CB36" s="1238"/>
      <c r="CC36" s="1238"/>
      <c r="CD36" s="1238"/>
      <c r="CE36" s="1238"/>
      <c r="CF36" s="1238"/>
      <c r="CG36" s="1238">
        <f>SUM(CG33:CL35)</f>
        <v>448</v>
      </c>
      <c r="CH36" s="1238"/>
      <c r="CI36" s="1238"/>
      <c r="CJ36" s="1238"/>
      <c r="CK36" s="1238"/>
      <c r="CL36" s="1238"/>
      <c r="CM36" s="1238">
        <f>SUM(CM33:CR35)</f>
        <v>2661</v>
      </c>
      <c r="CN36" s="1238"/>
      <c r="CO36" s="1238"/>
      <c r="CP36" s="1238"/>
      <c r="CQ36" s="1238"/>
      <c r="CR36" s="1238"/>
      <c r="CS36" s="1238">
        <f>SUM(CS33:CX35)</f>
        <v>2877</v>
      </c>
      <c r="CT36" s="1238"/>
      <c r="CU36" s="1238"/>
      <c r="CV36" s="1238"/>
      <c r="CW36" s="1238"/>
      <c r="CX36" s="1238"/>
      <c r="CY36" s="1238">
        <f>SUM(CY33:DD35)</f>
        <v>1983</v>
      </c>
      <c r="CZ36" s="1238"/>
      <c r="DA36" s="1238"/>
      <c r="DB36" s="1238"/>
      <c r="DC36" s="1238"/>
      <c r="DD36" s="1238"/>
      <c r="DE36" s="655">
        <f t="shared" si="3"/>
        <v>0.6892596454640251</v>
      </c>
      <c r="DG36" s="1240"/>
      <c r="DH36" s="1240"/>
      <c r="DI36" s="1240"/>
      <c r="DJ36" s="1240"/>
      <c r="DK36" s="1240"/>
      <c r="DL36" s="1240"/>
      <c r="DM36" s="1240"/>
      <c r="DN36" s="1240"/>
      <c r="DO36" s="1240"/>
      <c r="DP36" s="1240"/>
      <c r="DQ36" s="1240"/>
      <c r="DR36" s="1240"/>
      <c r="DS36" s="1240"/>
      <c r="DT36" s="1240"/>
      <c r="DU36" s="1240"/>
      <c r="DV36" s="1227"/>
      <c r="DW36" s="1227"/>
      <c r="DX36" s="1227"/>
      <c r="DY36" s="1227"/>
      <c r="DZ36" s="1227"/>
    </row>
    <row r="37" spans="1:130" s="659" customFormat="1" ht="12">
      <c r="A37" s="1212">
        <v>33</v>
      </c>
      <c r="B37" s="1213"/>
      <c r="C37" s="1228" t="s">
        <v>147</v>
      </c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9" t="s">
        <v>782</v>
      </c>
      <c r="W37" s="1229"/>
      <c r="X37" s="1229"/>
      <c r="Y37" s="1230">
        <f>Y36+Y32+Y30+Y24+Y21</f>
        <v>3396</v>
      </c>
      <c r="Z37" s="1230"/>
      <c r="AA37" s="1230"/>
      <c r="AB37" s="1230"/>
      <c r="AC37" s="1230"/>
      <c r="AD37" s="1230"/>
      <c r="AE37" s="1230">
        <f>AE36+AE32+AE30+AE24+AE21</f>
        <v>3396</v>
      </c>
      <c r="AF37" s="1230"/>
      <c r="AG37" s="1230"/>
      <c r="AH37" s="1230"/>
      <c r="AI37" s="1230"/>
      <c r="AJ37" s="1230"/>
      <c r="AK37" s="1230">
        <f>AK36+AK32+AK30+AK24+AK21</f>
        <v>2832</v>
      </c>
      <c r="AL37" s="1230"/>
      <c r="AM37" s="1230"/>
      <c r="AN37" s="1230"/>
      <c r="AO37" s="1230"/>
      <c r="AP37" s="1230"/>
      <c r="AQ37" s="1231">
        <f t="shared" si="2"/>
        <v>0.833922261484099</v>
      </c>
      <c r="AR37" s="1232"/>
      <c r="AS37" s="1232"/>
      <c r="AT37" s="1232"/>
      <c r="AU37" s="1232"/>
      <c r="AV37" s="1233"/>
      <c r="AW37" s="1234">
        <f>AW36+AW32+AW30+AW24+AW21</f>
        <v>6730</v>
      </c>
      <c r="AX37" s="1234"/>
      <c r="AY37" s="1234"/>
      <c r="AZ37" s="1234"/>
      <c r="BA37" s="1234"/>
      <c r="BB37" s="1234"/>
      <c r="BC37" s="1234">
        <f>BC36+BC32+BC30+BC24+BC21</f>
        <v>6730</v>
      </c>
      <c r="BD37" s="1234"/>
      <c r="BE37" s="1234"/>
      <c r="BF37" s="1234"/>
      <c r="BG37" s="1234"/>
      <c r="BH37" s="1234"/>
      <c r="BI37" s="1234">
        <f>BI36+BI32+BI30+BI24+BI21</f>
        <v>5387</v>
      </c>
      <c r="BJ37" s="1234"/>
      <c r="BK37" s="1234"/>
      <c r="BL37" s="1234"/>
      <c r="BM37" s="1234"/>
      <c r="BN37" s="1234"/>
      <c r="BO37" s="1235">
        <f t="shared" si="5"/>
        <v>0.8004457652303121</v>
      </c>
      <c r="BP37" s="1236"/>
      <c r="BQ37" s="1236"/>
      <c r="BR37" s="1236"/>
      <c r="BS37" s="1236"/>
      <c r="BT37" s="1237"/>
      <c r="BU37" s="1238">
        <f>BU36+BU32+BU30+BU24+BU21</f>
        <v>138</v>
      </c>
      <c r="BV37" s="1238"/>
      <c r="BW37" s="1238"/>
      <c r="BX37" s="1238"/>
      <c r="BY37" s="1238"/>
      <c r="BZ37" s="1238"/>
      <c r="CA37" s="1238">
        <f>CA36+CA32+CA30+CA24+CA21</f>
        <v>173</v>
      </c>
      <c r="CB37" s="1238"/>
      <c r="CC37" s="1238"/>
      <c r="CD37" s="1238"/>
      <c r="CE37" s="1238"/>
      <c r="CF37" s="1238"/>
      <c r="CG37" s="1238">
        <f>CG36+CG32+CG30+CG24+CG21</f>
        <v>836</v>
      </c>
      <c r="CH37" s="1238"/>
      <c r="CI37" s="1238"/>
      <c r="CJ37" s="1238"/>
      <c r="CK37" s="1238"/>
      <c r="CL37" s="1238"/>
      <c r="CM37" s="1238">
        <f>CM36+CM32+CM30+CM24+CM21</f>
        <v>10126</v>
      </c>
      <c r="CN37" s="1238"/>
      <c r="CO37" s="1238"/>
      <c r="CP37" s="1238"/>
      <c r="CQ37" s="1238"/>
      <c r="CR37" s="1238"/>
      <c r="CS37" s="1238">
        <f>CS36+CS32+CS30+CS24+CS21</f>
        <v>10264</v>
      </c>
      <c r="CT37" s="1238"/>
      <c r="CU37" s="1238"/>
      <c r="CV37" s="1238"/>
      <c r="CW37" s="1238"/>
      <c r="CX37" s="1238"/>
      <c r="CY37" s="1238">
        <f>CY36+CY32+CY30+CY24+CY21</f>
        <v>9228</v>
      </c>
      <c r="CZ37" s="1238"/>
      <c r="DA37" s="1238"/>
      <c r="DB37" s="1238"/>
      <c r="DC37" s="1238"/>
      <c r="DD37" s="1238"/>
      <c r="DE37" s="655">
        <f t="shared" si="3"/>
        <v>0.8990646921278254</v>
      </c>
      <c r="DG37" s="1240"/>
      <c r="DH37" s="1240"/>
      <c r="DI37" s="1240"/>
      <c r="DJ37" s="1240"/>
      <c r="DK37" s="1240"/>
      <c r="DL37" s="1240"/>
      <c r="DM37" s="1240"/>
      <c r="DN37" s="1240"/>
      <c r="DO37" s="1240"/>
      <c r="DP37" s="1240"/>
      <c r="DQ37" s="1240"/>
      <c r="DR37" s="1240"/>
      <c r="DS37" s="1240"/>
      <c r="DT37" s="1240"/>
      <c r="DU37" s="1240"/>
      <c r="DV37" s="1239"/>
      <c r="DW37" s="1239"/>
      <c r="DX37" s="1239"/>
      <c r="DY37" s="1239"/>
      <c r="DZ37" s="1239"/>
    </row>
    <row r="38" spans="1:130" s="662" customFormat="1" ht="19.5" customHeight="1">
      <c r="A38" s="1192">
        <v>34</v>
      </c>
      <c r="B38" s="1193"/>
      <c r="C38" s="1243" t="s">
        <v>783</v>
      </c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4" t="s">
        <v>784</v>
      </c>
      <c r="W38" s="1244"/>
      <c r="X38" s="1244"/>
      <c r="Y38" s="1216">
        <v>10944</v>
      </c>
      <c r="Z38" s="1216"/>
      <c r="AA38" s="1216"/>
      <c r="AB38" s="1216"/>
      <c r="AC38" s="1216"/>
      <c r="AD38" s="1216"/>
      <c r="AE38" s="1216">
        <v>10944</v>
      </c>
      <c r="AF38" s="1216"/>
      <c r="AG38" s="1216"/>
      <c r="AH38" s="1216"/>
      <c r="AI38" s="1216"/>
      <c r="AJ38" s="1216"/>
      <c r="AK38" s="1216">
        <v>5659</v>
      </c>
      <c r="AL38" s="1216"/>
      <c r="AM38" s="1216"/>
      <c r="AN38" s="1216"/>
      <c r="AO38" s="1216"/>
      <c r="AP38" s="1216"/>
      <c r="AQ38" s="1217">
        <f t="shared" si="2"/>
        <v>0.5170869883040936</v>
      </c>
      <c r="AR38" s="1218"/>
      <c r="AS38" s="1218"/>
      <c r="AT38" s="1218"/>
      <c r="AU38" s="1218"/>
      <c r="AV38" s="1219"/>
      <c r="AW38" s="1220">
        <v>4200</v>
      </c>
      <c r="AX38" s="1220"/>
      <c r="AY38" s="1220"/>
      <c r="AZ38" s="1220"/>
      <c r="BA38" s="1220"/>
      <c r="BB38" s="1220"/>
      <c r="BC38" s="1220">
        <v>4200</v>
      </c>
      <c r="BD38" s="1220"/>
      <c r="BE38" s="1220"/>
      <c r="BF38" s="1220"/>
      <c r="BG38" s="1220"/>
      <c r="BH38" s="1220"/>
      <c r="BI38" s="1220">
        <v>2953</v>
      </c>
      <c r="BJ38" s="1220"/>
      <c r="BK38" s="1220"/>
      <c r="BL38" s="1220"/>
      <c r="BM38" s="1220"/>
      <c r="BN38" s="1220"/>
      <c r="BO38" s="1221">
        <f t="shared" si="5"/>
        <v>0.7030952380952381</v>
      </c>
      <c r="BP38" s="1222"/>
      <c r="BQ38" s="1222"/>
      <c r="BR38" s="1222"/>
      <c r="BS38" s="1222"/>
      <c r="BT38" s="1223"/>
      <c r="BU38" s="1224"/>
      <c r="BV38" s="1224"/>
      <c r="BW38" s="1224"/>
      <c r="BX38" s="1224"/>
      <c r="BY38" s="1224"/>
      <c r="BZ38" s="1224"/>
      <c r="CA38" s="1224"/>
      <c r="CB38" s="1224"/>
      <c r="CC38" s="1224"/>
      <c r="CD38" s="1224"/>
      <c r="CE38" s="1224"/>
      <c r="CF38" s="1224"/>
      <c r="CG38" s="1224"/>
      <c r="CH38" s="1224"/>
      <c r="CI38" s="1224"/>
      <c r="CJ38" s="1224"/>
      <c r="CK38" s="1224"/>
      <c r="CL38" s="1224"/>
      <c r="CM38" s="1224">
        <f aca="true" t="shared" si="6" ref="CM38:CM43">AW38+Y38</f>
        <v>15144</v>
      </c>
      <c r="CN38" s="1224"/>
      <c r="CO38" s="1224"/>
      <c r="CP38" s="1224"/>
      <c r="CQ38" s="1224"/>
      <c r="CR38" s="1225"/>
      <c r="CS38" s="1224">
        <f aca="true" t="shared" si="7" ref="CS38:CS43">AE38+BC38</f>
        <v>15144</v>
      </c>
      <c r="CT38" s="1224"/>
      <c r="CU38" s="1224"/>
      <c r="CV38" s="1224"/>
      <c r="CW38" s="1224"/>
      <c r="CX38" s="1225"/>
      <c r="CY38" s="1224">
        <f aca="true" t="shared" si="8" ref="CY38:CY43">AK38+BI38+CA38+CG38+BU38</f>
        <v>8612</v>
      </c>
      <c r="CZ38" s="1224"/>
      <c r="DA38" s="1224"/>
      <c r="DB38" s="1224"/>
      <c r="DC38" s="1224"/>
      <c r="DD38" s="1225"/>
      <c r="DE38" s="655">
        <f t="shared" si="3"/>
        <v>0.5686740623349181</v>
      </c>
      <c r="DG38" s="1245"/>
      <c r="DH38" s="1245"/>
      <c r="DI38" s="1245"/>
      <c r="DJ38" s="1245"/>
      <c r="DK38" s="1245"/>
      <c r="DL38" s="1245"/>
      <c r="DM38" s="1245"/>
      <c r="DN38" s="1245"/>
      <c r="DO38" s="1245"/>
      <c r="DP38" s="1245"/>
      <c r="DQ38" s="1245"/>
      <c r="DR38" s="1245"/>
      <c r="DS38" s="1245"/>
      <c r="DT38" s="1245"/>
      <c r="DU38" s="1245"/>
      <c r="DV38" s="1227"/>
      <c r="DW38" s="1227"/>
      <c r="DX38" s="1227"/>
      <c r="DY38" s="1227"/>
      <c r="DZ38" s="1227"/>
    </row>
    <row r="39" spans="1:130" ht="23.25" customHeight="1">
      <c r="A39" s="1192">
        <v>35</v>
      </c>
      <c r="B39" s="1193"/>
      <c r="C39" s="1246" t="s">
        <v>785</v>
      </c>
      <c r="D39" s="1246"/>
      <c r="E39" s="1246"/>
      <c r="F39" s="1246"/>
      <c r="G39" s="1246"/>
      <c r="H39" s="1246"/>
      <c r="I39" s="1246"/>
      <c r="J39" s="1246"/>
      <c r="K39" s="1246"/>
      <c r="L39" s="1246"/>
      <c r="M39" s="1246"/>
      <c r="N39" s="1246"/>
      <c r="O39" s="1246"/>
      <c r="P39" s="1246"/>
      <c r="Q39" s="1246"/>
      <c r="R39" s="1246"/>
      <c r="S39" s="1246"/>
      <c r="T39" s="1246"/>
      <c r="U39" s="1246"/>
      <c r="V39" s="1215" t="s">
        <v>784</v>
      </c>
      <c r="W39" s="1215"/>
      <c r="X39" s="1215"/>
      <c r="Y39" s="1216">
        <v>10944</v>
      </c>
      <c r="Z39" s="1216"/>
      <c r="AA39" s="1216"/>
      <c r="AB39" s="1216"/>
      <c r="AC39" s="1216"/>
      <c r="AD39" s="1216"/>
      <c r="AE39" s="1216">
        <v>10944</v>
      </c>
      <c r="AF39" s="1216"/>
      <c r="AG39" s="1216"/>
      <c r="AH39" s="1216"/>
      <c r="AI39" s="1216"/>
      <c r="AJ39" s="1216"/>
      <c r="AK39" s="1216">
        <v>5659</v>
      </c>
      <c r="AL39" s="1216"/>
      <c r="AM39" s="1216"/>
      <c r="AN39" s="1216"/>
      <c r="AO39" s="1216"/>
      <c r="AP39" s="1216"/>
      <c r="AQ39" s="1217">
        <f t="shared" si="2"/>
        <v>0.5170869883040936</v>
      </c>
      <c r="AR39" s="1218"/>
      <c r="AS39" s="1218"/>
      <c r="AT39" s="1218"/>
      <c r="AU39" s="1218"/>
      <c r="AV39" s="1219"/>
      <c r="AW39" s="1220">
        <v>4200</v>
      </c>
      <c r="AX39" s="1220"/>
      <c r="AY39" s="1220"/>
      <c r="AZ39" s="1220"/>
      <c r="BA39" s="1220"/>
      <c r="BB39" s="1220"/>
      <c r="BC39" s="1220">
        <v>4200</v>
      </c>
      <c r="BD39" s="1220"/>
      <c r="BE39" s="1220"/>
      <c r="BF39" s="1220"/>
      <c r="BG39" s="1220"/>
      <c r="BH39" s="1220"/>
      <c r="BI39" s="1220">
        <v>2953</v>
      </c>
      <c r="BJ39" s="1220"/>
      <c r="BK39" s="1220"/>
      <c r="BL39" s="1220"/>
      <c r="BM39" s="1220"/>
      <c r="BN39" s="1220"/>
      <c r="BO39" s="1221">
        <f t="shared" si="5"/>
        <v>0.7030952380952381</v>
      </c>
      <c r="BP39" s="1222"/>
      <c r="BQ39" s="1222"/>
      <c r="BR39" s="1222"/>
      <c r="BS39" s="1222"/>
      <c r="BT39" s="1223"/>
      <c r="BU39" s="1224"/>
      <c r="BV39" s="1224"/>
      <c r="BW39" s="1224"/>
      <c r="BX39" s="1224"/>
      <c r="BY39" s="1224"/>
      <c r="BZ39" s="1224"/>
      <c r="CA39" s="1224"/>
      <c r="CB39" s="1224"/>
      <c r="CC39" s="1224"/>
      <c r="CD39" s="1224"/>
      <c r="CE39" s="1224"/>
      <c r="CF39" s="1224"/>
      <c r="CG39" s="1224"/>
      <c r="CH39" s="1224"/>
      <c r="CI39" s="1224"/>
      <c r="CJ39" s="1224"/>
      <c r="CK39" s="1224"/>
      <c r="CL39" s="1224"/>
      <c r="CM39" s="1224">
        <f t="shared" si="6"/>
        <v>15144</v>
      </c>
      <c r="CN39" s="1224"/>
      <c r="CO39" s="1224"/>
      <c r="CP39" s="1224"/>
      <c r="CQ39" s="1224"/>
      <c r="CR39" s="1225"/>
      <c r="CS39" s="1224">
        <f t="shared" si="7"/>
        <v>15144</v>
      </c>
      <c r="CT39" s="1224"/>
      <c r="CU39" s="1224"/>
      <c r="CV39" s="1224"/>
      <c r="CW39" s="1224"/>
      <c r="CX39" s="1225"/>
      <c r="CY39" s="1224">
        <f t="shared" si="8"/>
        <v>8612</v>
      </c>
      <c r="CZ39" s="1224"/>
      <c r="DA39" s="1224"/>
      <c r="DB39" s="1224"/>
      <c r="DC39" s="1224"/>
      <c r="DD39" s="1225"/>
      <c r="DE39" s="655">
        <f t="shared" si="3"/>
        <v>0.5686740623349181</v>
      </c>
      <c r="DG39" s="1226"/>
      <c r="DH39" s="1226"/>
      <c r="DI39" s="1226"/>
      <c r="DJ39" s="1226"/>
      <c r="DK39" s="1226"/>
      <c r="DL39" s="1226"/>
      <c r="DM39" s="1226"/>
      <c r="DN39" s="1226"/>
      <c r="DO39" s="1226"/>
      <c r="DP39" s="1226"/>
      <c r="DQ39" s="1226"/>
      <c r="DR39" s="1226"/>
      <c r="DS39" s="1226"/>
      <c r="DT39" s="1226"/>
      <c r="DU39" s="1226"/>
      <c r="DV39" s="1227"/>
      <c r="DW39" s="1227"/>
      <c r="DX39" s="1227"/>
      <c r="DY39" s="1227"/>
      <c r="DZ39" s="1227"/>
    </row>
    <row r="40" spans="1:130" s="662" customFormat="1" ht="12">
      <c r="A40" s="1212">
        <v>36</v>
      </c>
      <c r="B40" s="1213"/>
      <c r="C40" s="1246" t="s">
        <v>786</v>
      </c>
      <c r="D40" s="1246"/>
      <c r="E40" s="1246"/>
      <c r="F40" s="1246"/>
      <c r="G40" s="1246"/>
      <c r="H40" s="1246"/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6"/>
      <c r="V40" s="1244" t="s">
        <v>787</v>
      </c>
      <c r="W40" s="1244"/>
      <c r="X40" s="1244"/>
      <c r="Y40" s="1216">
        <v>5280</v>
      </c>
      <c r="Z40" s="1216"/>
      <c r="AA40" s="1216"/>
      <c r="AB40" s="1216"/>
      <c r="AC40" s="1216"/>
      <c r="AD40" s="1216"/>
      <c r="AE40" s="1216">
        <v>5280</v>
      </c>
      <c r="AF40" s="1216"/>
      <c r="AG40" s="1216"/>
      <c r="AH40" s="1216"/>
      <c r="AI40" s="1216"/>
      <c r="AJ40" s="1216"/>
      <c r="AK40" s="1216">
        <v>4270</v>
      </c>
      <c r="AL40" s="1216"/>
      <c r="AM40" s="1216"/>
      <c r="AN40" s="1216"/>
      <c r="AO40" s="1216"/>
      <c r="AP40" s="1216"/>
      <c r="AQ40" s="1217">
        <f t="shared" si="2"/>
        <v>0.8087121212121212</v>
      </c>
      <c r="AR40" s="1218"/>
      <c r="AS40" s="1218"/>
      <c r="AT40" s="1218"/>
      <c r="AU40" s="1218"/>
      <c r="AV40" s="1219"/>
      <c r="AW40" s="1220">
        <v>5000</v>
      </c>
      <c r="AX40" s="1220"/>
      <c r="AY40" s="1220"/>
      <c r="AZ40" s="1220"/>
      <c r="BA40" s="1220"/>
      <c r="BB40" s="1220"/>
      <c r="BC40" s="1220">
        <v>5000</v>
      </c>
      <c r="BD40" s="1220"/>
      <c r="BE40" s="1220"/>
      <c r="BF40" s="1220"/>
      <c r="BG40" s="1220"/>
      <c r="BH40" s="1220"/>
      <c r="BI40" s="1220">
        <v>4142</v>
      </c>
      <c r="BJ40" s="1220"/>
      <c r="BK40" s="1220"/>
      <c r="BL40" s="1220"/>
      <c r="BM40" s="1220"/>
      <c r="BN40" s="1220"/>
      <c r="BO40" s="1221">
        <f t="shared" si="5"/>
        <v>0.8284</v>
      </c>
      <c r="BP40" s="1222"/>
      <c r="BQ40" s="1222"/>
      <c r="BR40" s="1222"/>
      <c r="BS40" s="1222"/>
      <c r="BT40" s="1223"/>
      <c r="BU40" s="1224"/>
      <c r="BV40" s="1224"/>
      <c r="BW40" s="1224"/>
      <c r="BX40" s="1224"/>
      <c r="BY40" s="1224"/>
      <c r="BZ40" s="1224"/>
      <c r="CA40" s="1224"/>
      <c r="CB40" s="1224"/>
      <c r="CC40" s="1224"/>
      <c r="CD40" s="1224"/>
      <c r="CE40" s="1224"/>
      <c r="CF40" s="1224"/>
      <c r="CG40" s="1224"/>
      <c r="CH40" s="1224"/>
      <c r="CI40" s="1224"/>
      <c r="CJ40" s="1224"/>
      <c r="CK40" s="1224"/>
      <c r="CL40" s="1224"/>
      <c r="CM40" s="1224">
        <f t="shared" si="6"/>
        <v>10280</v>
      </c>
      <c r="CN40" s="1224"/>
      <c r="CO40" s="1224"/>
      <c r="CP40" s="1224"/>
      <c r="CQ40" s="1224"/>
      <c r="CR40" s="1225"/>
      <c r="CS40" s="1224">
        <f t="shared" si="7"/>
        <v>10280</v>
      </c>
      <c r="CT40" s="1224"/>
      <c r="CU40" s="1224"/>
      <c r="CV40" s="1224"/>
      <c r="CW40" s="1224"/>
      <c r="CX40" s="1225"/>
      <c r="CY40" s="1224">
        <f t="shared" si="8"/>
        <v>8412</v>
      </c>
      <c r="CZ40" s="1224"/>
      <c r="DA40" s="1224"/>
      <c r="DB40" s="1224"/>
      <c r="DC40" s="1224"/>
      <c r="DD40" s="1225"/>
      <c r="DE40" s="655">
        <f t="shared" si="3"/>
        <v>0.8182879377431906</v>
      </c>
      <c r="DG40" s="1245"/>
      <c r="DH40" s="1245"/>
      <c r="DI40" s="1245"/>
      <c r="DJ40" s="1245"/>
      <c r="DK40" s="1245"/>
      <c r="DL40" s="1245"/>
      <c r="DM40" s="1245"/>
      <c r="DN40" s="1245"/>
      <c r="DO40" s="1245"/>
      <c r="DP40" s="1245"/>
      <c r="DQ40" s="1245"/>
      <c r="DR40" s="1245"/>
      <c r="DS40" s="1245"/>
      <c r="DT40" s="1245"/>
      <c r="DU40" s="1245"/>
      <c r="DV40" s="1227"/>
      <c r="DW40" s="1227"/>
      <c r="DX40" s="1227"/>
      <c r="DY40" s="1227"/>
      <c r="DZ40" s="1227"/>
    </row>
    <row r="41" spans="1:130" ht="12">
      <c r="A41" s="1212">
        <v>37</v>
      </c>
      <c r="B41" s="1213"/>
      <c r="C41" s="1246" t="s">
        <v>788</v>
      </c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15" t="s">
        <v>787</v>
      </c>
      <c r="W41" s="1215"/>
      <c r="X41" s="1215"/>
      <c r="Y41" s="1216">
        <v>5280</v>
      </c>
      <c r="Z41" s="1216"/>
      <c r="AA41" s="1216"/>
      <c r="AB41" s="1216"/>
      <c r="AC41" s="1216"/>
      <c r="AD41" s="1216"/>
      <c r="AE41" s="1216">
        <v>5280</v>
      </c>
      <c r="AF41" s="1216"/>
      <c r="AG41" s="1216"/>
      <c r="AH41" s="1216"/>
      <c r="AI41" s="1216"/>
      <c r="AJ41" s="1216"/>
      <c r="AK41" s="1216">
        <v>4270</v>
      </c>
      <c r="AL41" s="1216"/>
      <c r="AM41" s="1216"/>
      <c r="AN41" s="1216"/>
      <c r="AO41" s="1216"/>
      <c r="AP41" s="1216"/>
      <c r="AQ41" s="1217">
        <f t="shared" si="2"/>
        <v>0.8087121212121212</v>
      </c>
      <c r="AR41" s="1218"/>
      <c r="AS41" s="1218"/>
      <c r="AT41" s="1218"/>
      <c r="AU41" s="1218"/>
      <c r="AV41" s="1219"/>
      <c r="AW41" s="1220">
        <v>5000</v>
      </c>
      <c r="AX41" s="1220"/>
      <c r="AY41" s="1220"/>
      <c r="AZ41" s="1220"/>
      <c r="BA41" s="1220"/>
      <c r="BB41" s="1220"/>
      <c r="BC41" s="1220">
        <v>5000</v>
      </c>
      <c r="BD41" s="1220"/>
      <c r="BE41" s="1220"/>
      <c r="BF41" s="1220"/>
      <c r="BG41" s="1220"/>
      <c r="BH41" s="1220"/>
      <c r="BI41" s="1220">
        <v>4142</v>
      </c>
      <c r="BJ41" s="1220"/>
      <c r="BK41" s="1220"/>
      <c r="BL41" s="1220"/>
      <c r="BM41" s="1220"/>
      <c r="BN41" s="1220"/>
      <c r="BO41" s="1221">
        <f t="shared" si="5"/>
        <v>0.8284</v>
      </c>
      <c r="BP41" s="1222"/>
      <c r="BQ41" s="1222"/>
      <c r="BR41" s="1222"/>
      <c r="BS41" s="1222"/>
      <c r="BT41" s="1223"/>
      <c r="BU41" s="1224"/>
      <c r="BV41" s="1224"/>
      <c r="BW41" s="1224"/>
      <c r="BX41" s="1224"/>
      <c r="BY41" s="1224"/>
      <c r="BZ41" s="1224"/>
      <c r="CA41" s="1224"/>
      <c r="CB41" s="1224"/>
      <c r="CC41" s="1224"/>
      <c r="CD41" s="1224"/>
      <c r="CE41" s="1224"/>
      <c r="CF41" s="1224"/>
      <c r="CG41" s="1224"/>
      <c r="CH41" s="1224"/>
      <c r="CI41" s="1224"/>
      <c r="CJ41" s="1224"/>
      <c r="CK41" s="1224"/>
      <c r="CL41" s="1224"/>
      <c r="CM41" s="1224">
        <f t="shared" si="6"/>
        <v>10280</v>
      </c>
      <c r="CN41" s="1224"/>
      <c r="CO41" s="1224"/>
      <c r="CP41" s="1224"/>
      <c r="CQ41" s="1224"/>
      <c r="CR41" s="1225"/>
      <c r="CS41" s="1224">
        <f t="shared" si="7"/>
        <v>10280</v>
      </c>
      <c r="CT41" s="1224"/>
      <c r="CU41" s="1224"/>
      <c r="CV41" s="1224"/>
      <c r="CW41" s="1224"/>
      <c r="CX41" s="1225"/>
      <c r="CY41" s="1224">
        <f t="shared" si="8"/>
        <v>8412</v>
      </c>
      <c r="CZ41" s="1224"/>
      <c r="DA41" s="1224"/>
      <c r="DB41" s="1224"/>
      <c r="DC41" s="1224"/>
      <c r="DD41" s="1225"/>
      <c r="DE41" s="655">
        <f t="shared" si="3"/>
        <v>0.8182879377431906</v>
      </c>
      <c r="DG41" s="1226"/>
      <c r="DH41" s="1226"/>
      <c r="DI41" s="1226"/>
      <c r="DJ41" s="1226"/>
      <c r="DK41" s="1226"/>
      <c r="DL41" s="1226"/>
      <c r="DM41" s="1226"/>
      <c r="DN41" s="1226"/>
      <c r="DO41" s="1226"/>
      <c r="DP41" s="1226"/>
      <c r="DQ41" s="1226"/>
      <c r="DR41" s="1226"/>
      <c r="DS41" s="1226"/>
      <c r="DT41" s="1226"/>
      <c r="DU41" s="1226"/>
      <c r="DV41" s="1227"/>
      <c r="DW41" s="1227"/>
      <c r="DX41" s="1227"/>
      <c r="DY41" s="1227"/>
      <c r="DZ41" s="1227"/>
    </row>
    <row r="42" spans="1:130" ht="12">
      <c r="A42" s="1192">
        <v>38</v>
      </c>
      <c r="B42" s="1193"/>
      <c r="C42" s="1246" t="s">
        <v>789</v>
      </c>
      <c r="D42" s="1246"/>
      <c r="E42" s="1246"/>
      <c r="F42" s="1246"/>
      <c r="G42" s="1246"/>
      <c r="H42" s="1246"/>
      <c r="I42" s="1246"/>
      <c r="J42" s="1246"/>
      <c r="K42" s="1246"/>
      <c r="L42" s="1246"/>
      <c r="M42" s="1246"/>
      <c r="N42" s="1246"/>
      <c r="O42" s="1246"/>
      <c r="P42" s="1246"/>
      <c r="Q42" s="1246"/>
      <c r="R42" s="1246"/>
      <c r="S42" s="1246"/>
      <c r="T42" s="1246"/>
      <c r="U42" s="1246"/>
      <c r="V42" s="1244" t="s">
        <v>790</v>
      </c>
      <c r="W42" s="1244"/>
      <c r="X42" s="1244"/>
      <c r="Y42" s="1216">
        <v>2365</v>
      </c>
      <c r="Z42" s="1216"/>
      <c r="AA42" s="1216"/>
      <c r="AB42" s="1216"/>
      <c r="AC42" s="1216"/>
      <c r="AD42" s="1216"/>
      <c r="AE42" s="1216">
        <v>2365</v>
      </c>
      <c r="AF42" s="1216"/>
      <c r="AG42" s="1216"/>
      <c r="AH42" s="1216"/>
      <c r="AI42" s="1216"/>
      <c r="AJ42" s="1216"/>
      <c r="AK42" s="1216">
        <v>1253</v>
      </c>
      <c r="AL42" s="1216"/>
      <c r="AM42" s="1216"/>
      <c r="AN42" s="1216"/>
      <c r="AO42" s="1216"/>
      <c r="AP42" s="1216"/>
      <c r="AQ42" s="1217">
        <f t="shared" si="2"/>
        <v>0.5298097251585624</v>
      </c>
      <c r="AR42" s="1218"/>
      <c r="AS42" s="1218"/>
      <c r="AT42" s="1218"/>
      <c r="AU42" s="1218"/>
      <c r="AV42" s="1219"/>
      <c r="AW42" s="1220">
        <v>900</v>
      </c>
      <c r="AX42" s="1220"/>
      <c r="AY42" s="1220"/>
      <c r="AZ42" s="1220"/>
      <c r="BA42" s="1220"/>
      <c r="BB42" s="1220"/>
      <c r="BC42" s="1220">
        <v>900</v>
      </c>
      <c r="BD42" s="1220"/>
      <c r="BE42" s="1220"/>
      <c r="BF42" s="1220"/>
      <c r="BG42" s="1220"/>
      <c r="BH42" s="1220"/>
      <c r="BI42" s="1220">
        <v>923</v>
      </c>
      <c r="BJ42" s="1220"/>
      <c r="BK42" s="1220"/>
      <c r="BL42" s="1220"/>
      <c r="BM42" s="1220"/>
      <c r="BN42" s="1220"/>
      <c r="BO42" s="1221">
        <f t="shared" si="5"/>
        <v>1.0255555555555556</v>
      </c>
      <c r="BP42" s="1222"/>
      <c r="BQ42" s="1222"/>
      <c r="BR42" s="1222"/>
      <c r="BS42" s="1222"/>
      <c r="BT42" s="1223"/>
      <c r="BU42" s="1224"/>
      <c r="BV42" s="1224"/>
      <c r="BW42" s="1224"/>
      <c r="BX42" s="1224"/>
      <c r="BY42" s="1224"/>
      <c r="BZ42" s="1224"/>
      <c r="CA42" s="1224"/>
      <c r="CB42" s="1224"/>
      <c r="CC42" s="1224"/>
      <c r="CD42" s="1224"/>
      <c r="CE42" s="1224"/>
      <c r="CF42" s="1224"/>
      <c r="CG42" s="1224"/>
      <c r="CH42" s="1224"/>
      <c r="CI42" s="1224"/>
      <c r="CJ42" s="1224"/>
      <c r="CK42" s="1224"/>
      <c r="CL42" s="1224"/>
      <c r="CM42" s="1224">
        <f t="shared" si="6"/>
        <v>3265</v>
      </c>
      <c r="CN42" s="1224"/>
      <c r="CO42" s="1224"/>
      <c r="CP42" s="1224"/>
      <c r="CQ42" s="1224"/>
      <c r="CR42" s="1225"/>
      <c r="CS42" s="1224">
        <f t="shared" si="7"/>
        <v>3265</v>
      </c>
      <c r="CT42" s="1224"/>
      <c r="CU42" s="1224"/>
      <c r="CV42" s="1224"/>
      <c r="CW42" s="1224"/>
      <c r="CX42" s="1225"/>
      <c r="CY42" s="1224">
        <f t="shared" si="8"/>
        <v>2176</v>
      </c>
      <c r="CZ42" s="1224"/>
      <c r="DA42" s="1224"/>
      <c r="DB42" s="1224"/>
      <c r="DC42" s="1224"/>
      <c r="DD42" s="1225"/>
      <c r="DE42" s="655">
        <f t="shared" si="3"/>
        <v>0.6664624808575804</v>
      </c>
      <c r="DG42" s="1226"/>
      <c r="DH42" s="1226"/>
      <c r="DI42" s="1226"/>
      <c r="DJ42" s="1226"/>
      <c r="DK42" s="1226"/>
      <c r="DL42" s="1226"/>
      <c r="DM42" s="1226"/>
      <c r="DN42" s="1226"/>
      <c r="DO42" s="1226"/>
      <c r="DP42" s="1226"/>
      <c r="DQ42" s="1226"/>
      <c r="DR42" s="1226"/>
      <c r="DS42" s="1226"/>
      <c r="DT42" s="1226"/>
      <c r="DU42" s="1226"/>
      <c r="DV42" s="1227"/>
      <c r="DW42" s="1227"/>
      <c r="DX42" s="1227"/>
      <c r="DY42" s="1227"/>
      <c r="DZ42" s="1227"/>
    </row>
    <row r="43" spans="1:130" ht="21" customHeight="1">
      <c r="A43" s="1192">
        <v>39</v>
      </c>
      <c r="B43" s="1193"/>
      <c r="C43" s="1246" t="s">
        <v>791</v>
      </c>
      <c r="D43" s="1246"/>
      <c r="E43" s="1246"/>
      <c r="F43" s="1246"/>
      <c r="G43" s="1246"/>
      <c r="H43" s="1246"/>
      <c r="I43" s="1246"/>
      <c r="J43" s="1246"/>
      <c r="K43" s="1246"/>
      <c r="L43" s="1246"/>
      <c r="M43" s="1246"/>
      <c r="N43" s="1246"/>
      <c r="O43" s="1246"/>
      <c r="P43" s="1246"/>
      <c r="Q43" s="1246"/>
      <c r="R43" s="1246"/>
      <c r="S43" s="1246"/>
      <c r="T43" s="1246"/>
      <c r="U43" s="1246"/>
      <c r="V43" s="1215" t="s">
        <v>790</v>
      </c>
      <c r="W43" s="1215"/>
      <c r="X43" s="1215"/>
      <c r="Y43" s="1216">
        <v>2365</v>
      </c>
      <c r="Z43" s="1216"/>
      <c r="AA43" s="1216"/>
      <c r="AB43" s="1216"/>
      <c r="AC43" s="1216"/>
      <c r="AD43" s="1216"/>
      <c r="AE43" s="1216">
        <v>2365</v>
      </c>
      <c r="AF43" s="1216"/>
      <c r="AG43" s="1216"/>
      <c r="AH43" s="1216"/>
      <c r="AI43" s="1216"/>
      <c r="AJ43" s="1216"/>
      <c r="AK43" s="1216">
        <v>1253</v>
      </c>
      <c r="AL43" s="1216"/>
      <c r="AM43" s="1216"/>
      <c r="AN43" s="1216"/>
      <c r="AO43" s="1216"/>
      <c r="AP43" s="1216"/>
      <c r="AQ43" s="1217">
        <f t="shared" si="2"/>
        <v>0.5298097251585624</v>
      </c>
      <c r="AR43" s="1218"/>
      <c r="AS43" s="1218"/>
      <c r="AT43" s="1218"/>
      <c r="AU43" s="1218"/>
      <c r="AV43" s="1219"/>
      <c r="AW43" s="1220">
        <v>900</v>
      </c>
      <c r="AX43" s="1220"/>
      <c r="AY43" s="1220"/>
      <c r="AZ43" s="1220"/>
      <c r="BA43" s="1220"/>
      <c r="BB43" s="1220"/>
      <c r="BC43" s="1220">
        <v>900</v>
      </c>
      <c r="BD43" s="1220"/>
      <c r="BE43" s="1220"/>
      <c r="BF43" s="1220"/>
      <c r="BG43" s="1220"/>
      <c r="BH43" s="1220"/>
      <c r="BI43" s="1220">
        <v>923</v>
      </c>
      <c r="BJ43" s="1220"/>
      <c r="BK43" s="1220"/>
      <c r="BL43" s="1220"/>
      <c r="BM43" s="1220"/>
      <c r="BN43" s="1220"/>
      <c r="BO43" s="1221">
        <f t="shared" si="5"/>
        <v>1.0255555555555556</v>
      </c>
      <c r="BP43" s="1222"/>
      <c r="BQ43" s="1222"/>
      <c r="BR43" s="1222"/>
      <c r="BS43" s="1222"/>
      <c r="BT43" s="1223"/>
      <c r="BU43" s="1224"/>
      <c r="BV43" s="1224"/>
      <c r="BW43" s="1224"/>
      <c r="BX43" s="1224"/>
      <c r="BY43" s="1224"/>
      <c r="BZ43" s="1224"/>
      <c r="CA43" s="1224"/>
      <c r="CB43" s="1224"/>
      <c r="CC43" s="1224"/>
      <c r="CD43" s="1224"/>
      <c r="CE43" s="1224"/>
      <c r="CF43" s="1224"/>
      <c r="CG43" s="1224"/>
      <c r="CH43" s="1224"/>
      <c r="CI43" s="1224"/>
      <c r="CJ43" s="1224"/>
      <c r="CK43" s="1224"/>
      <c r="CL43" s="1224"/>
      <c r="CM43" s="1224">
        <f t="shared" si="6"/>
        <v>3265</v>
      </c>
      <c r="CN43" s="1224"/>
      <c r="CO43" s="1224"/>
      <c r="CP43" s="1224"/>
      <c r="CQ43" s="1224"/>
      <c r="CR43" s="1225"/>
      <c r="CS43" s="1224">
        <f t="shared" si="7"/>
        <v>3265</v>
      </c>
      <c r="CT43" s="1224"/>
      <c r="CU43" s="1224"/>
      <c r="CV43" s="1224"/>
      <c r="CW43" s="1224"/>
      <c r="CX43" s="1225"/>
      <c r="CY43" s="1224">
        <f t="shared" si="8"/>
        <v>2176</v>
      </c>
      <c r="CZ43" s="1224"/>
      <c r="DA43" s="1224"/>
      <c r="DB43" s="1224"/>
      <c r="DC43" s="1224"/>
      <c r="DD43" s="1225"/>
      <c r="DE43" s="655">
        <f t="shared" si="3"/>
        <v>0.6664624808575804</v>
      </c>
      <c r="DG43" s="1226"/>
      <c r="DH43" s="1226"/>
      <c r="DI43" s="1226"/>
      <c r="DJ43" s="1226"/>
      <c r="DK43" s="1226"/>
      <c r="DL43" s="1226"/>
      <c r="DM43" s="1226"/>
      <c r="DN43" s="1226"/>
      <c r="DO43" s="1226"/>
      <c r="DP43" s="1226"/>
      <c r="DQ43" s="1226"/>
      <c r="DR43" s="1226"/>
      <c r="DS43" s="1226"/>
      <c r="DT43" s="1226"/>
      <c r="DU43" s="1226"/>
      <c r="DV43" s="1227"/>
      <c r="DW43" s="1227"/>
      <c r="DX43" s="1227"/>
      <c r="DY43" s="1227"/>
      <c r="DZ43" s="1227"/>
    </row>
    <row r="44" spans="1:130" s="659" customFormat="1" ht="19.5" customHeight="1">
      <c r="A44" s="1212">
        <v>40</v>
      </c>
      <c r="B44" s="1213"/>
      <c r="C44" s="1247" t="s">
        <v>792</v>
      </c>
      <c r="D44" s="1247"/>
      <c r="E44" s="1247"/>
      <c r="F44" s="1247"/>
      <c r="G44" s="1247"/>
      <c r="H44" s="1247"/>
      <c r="I44" s="1247"/>
      <c r="J44" s="1247"/>
      <c r="K44" s="1247"/>
      <c r="L44" s="1247"/>
      <c r="M44" s="1247"/>
      <c r="N44" s="1247"/>
      <c r="O44" s="1247"/>
      <c r="P44" s="1247"/>
      <c r="Q44" s="1247"/>
      <c r="R44" s="1247"/>
      <c r="S44" s="1247"/>
      <c r="T44" s="1247"/>
      <c r="U44" s="1247"/>
      <c r="V44" s="1229" t="s">
        <v>793</v>
      </c>
      <c r="W44" s="1229"/>
      <c r="X44" s="1229"/>
      <c r="Y44" s="1230">
        <f>Y38+Y40+Y42</f>
        <v>18589</v>
      </c>
      <c r="Z44" s="1230"/>
      <c r="AA44" s="1230"/>
      <c r="AB44" s="1230"/>
      <c r="AC44" s="1230"/>
      <c r="AD44" s="1230"/>
      <c r="AE44" s="1230">
        <f>AE38+AE40+AE42</f>
        <v>18589</v>
      </c>
      <c r="AF44" s="1230"/>
      <c r="AG44" s="1230"/>
      <c r="AH44" s="1230"/>
      <c r="AI44" s="1230"/>
      <c r="AJ44" s="1230"/>
      <c r="AK44" s="1230">
        <f>AK38+AK40+AK42</f>
        <v>11182</v>
      </c>
      <c r="AL44" s="1230"/>
      <c r="AM44" s="1230"/>
      <c r="AN44" s="1230"/>
      <c r="AO44" s="1230"/>
      <c r="AP44" s="1230"/>
      <c r="AQ44" s="1231">
        <f t="shared" si="2"/>
        <v>0.6015385443003927</v>
      </c>
      <c r="AR44" s="1232"/>
      <c r="AS44" s="1232"/>
      <c r="AT44" s="1232"/>
      <c r="AU44" s="1232"/>
      <c r="AV44" s="1233"/>
      <c r="AW44" s="1234">
        <f>AW38+AW40+AW42</f>
        <v>10100</v>
      </c>
      <c r="AX44" s="1234"/>
      <c r="AY44" s="1234"/>
      <c r="AZ44" s="1234"/>
      <c r="BA44" s="1234"/>
      <c r="BB44" s="1234"/>
      <c r="BC44" s="1234">
        <f>BC38+BC40+BC42</f>
        <v>10100</v>
      </c>
      <c r="BD44" s="1234"/>
      <c r="BE44" s="1234"/>
      <c r="BF44" s="1234"/>
      <c r="BG44" s="1234"/>
      <c r="BH44" s="1234"/>
      <c r="BI44" s="1234">
        <f>BI38+BI40+BI42</f>
        <v>8018</v>
      </c>
      <c r="BJ44" s="1234"/>
      <c r="BK44" s="1234"/>
      <c r="BL44" s="1234"/>
      <c r="BM44" s="1234"/>
      <c r="BN44" s="1234"/>
      <c r="BO44" s="1235">
        <f t="shared" si="5"/>
        <v>0.7938613861386139</v>
      </c>
      <c r="BP44" s="1236"/>
      <c r="BQ44" s="1236"/>
      <c r="BR44" s="1236"/>
      <c r="BS44" s="1236"/>
      <c r="BT44" s="1237"/>
      <c r="BU44" s="1238">
        <f>BU38+BU40+BU42</f>
        <v>0</v>
      </c>
      <c r="BV44" s="1238"/>
      <c r="BW44" s="1238"/>
      <c r="BX44" s="1238"/>
      <c r="BY44" s="1238"/>
      <c r="BZ44" s="1238"/>
      <c r="CA44" s="1238">
        <f>CA38+CA40+CA42</f>
        <v>0</v>
      </c>
      <c r="CB44" s="1238"/>
      <c r="CC44" s="1238"/>
      <c r="CD44" s="1238"/>
      <c r="CE44" s="1238"/>
      <c r="CF44" s="1238"/>
      <c r="CG44" s="1238">
        <f>CG38+CG40+CG42</f>
        <v>0</v>
      </c>
      <c r="CH44" s="1238"/>
      <c r="CI44" s="1238"/>
      <c r="CJ44" s="1238"/>
      <c r="CK44" s="1238"/>
      <c r="CL44" s="1238"/>
      <c r="CM44" s="1238">
        <f>CM38+CM40+CM42</f>
        <v>28689</v>
      </c>
      <c r="CN44" s="1238"/>
      <c r="CO44" s="1238"/>
      <c r="CP44" s="1238"/>
      <c r="CQ44" s="1238"/>
      <c r="CR44" s="1238"/>
      <c r="CS44" s="1238">
        <f>CS38+CS40+CS42</f>
        <v>28689</v>
      </c>
      <c r="CT44" s="1238"/>
      <c r="CU44" s="1238"/>
      <c r="CV44" s="1238"/>
      <c r="CW44" s="1238"/>
      <c r="CX44" s="1238"/>
      <c r="CY44" s="1238">
        <f>CY38+CY40+CY42</f>
        <v>19200</v>
      </c>
      <c r="CZ44" s="1238"/>
      <c r="DA44" s="1238"/>
      <c r="DB44" s="1238"/>
      <c r="DC44" s="1238"/>
      <c r="DD44" s="1238"/>
      <c r="DE44" s="655">
        <f t="shared" si="3"/>
        <v>0.6692460524939873</v>
      </c>
      <c r="DG44" s="1240"/>
      <c r="DH44" s="1240"/>
      <c r="DI44" s="1240"/>
      <c r="DJ44" s="1240"/>
      <c r="DK44" s="1240"/>
      <c r="DL44" s="1240"/>
      <c r="DM44" s="1240"/>
      <c r="DN44" s="1240"/>
      <c r="DO44" s="1240"/>
      <c r="DP44" s="1240"/>
      <c r="DQ44" s="1240"/>
      <c r="DR44" s="1240"/>
      <c r="DS44" s="1240"/>
      <c r="DT44" s="1240"/>
      <c r="DU44" s="1240"/>
      <c r="DV44" s="1227"/>
      <c r="DW44" s="1227"/>
      <c r="DX44" s="1227"/>
      <c r="DY44" s="1227"/>
      <c r="DZ44" s="1227"/>
    </row>
    <row r="45" spans="1:130" ht="12.75" customHeight="1">
      <c r="A45" s="1212">
        <v>41</v>
      </c>
      <c r="B45" s="1213"/>
      <c r="C45" s="1248" t="s">
        <v>794</v>
      </c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50"/>
      <c r="V45" s="1251" t="s">
        <v>795</v>
      </c>
      <c r="W45" s="1252"/>
      <c r="X45" s="1253"/>
      <c r="Y45" s="1254"/>
      <c r="Z45" s="1255"/>
      <c r="AA45" s="1255"/>
      <c r="AB45" s="1255"/>
      <c r="AC45" s="1255"/>
      <c r="AD45" s="1256"/>
      <c r="AE45" s="1254"/>
      <c r="AF45" s="1255"/>
      <c r="AG45" s="1255"/>
      <c r="AH45" s="1255"/>
      <c r="AI45" s="1255"/>
      <c r="AJ45" s="1256"/>
      <c r="AK45" s="1254"/>
      <c r="AL45" s="1255"/>
      <c r="AM45" s="1255"/>
      <c r="AN45" s="1255"/>
      <c r="AO45" s="1255"/>
      <c r="AP45" s="1256"/>
      <c r="AQ45" s="1217"/>
      <c r="AR45" s="1218"/>
      <c r="AS45" s="1218"/>
      <c r="AT45" s="1218"/>
      <c r="AU45" s="1218"/>
      <c r="AV45" s="1219"/>
      <c r="AW45" s="1257"/>
      <c r="AX45" s="1258"/>
      <c r="AY45" s="1258"/>
      <c r="AZ45" s="1258"/>
      <c r="BA45" s="1258"/>
      <c r="BB45" s="1259"/>
      <c r="BC45" s="1260">
        <v>305</v>
      </c>
      <c r="BD45" s="1261"/>
      <c r="BE45" s="1261"/>
      <c r="BF45" s="1261"/>
      <c r="BG45" s="1261"/>
      <c r="BH45" s="1262"/>
      <c r="BI45" s="1260">
        <v>305</v>
      </c>
      <c r="BJ45" s="1261"/>
      <c r="BK45" s="1261"/>
      <c r="BL45" s="1261"/>
      <c r="BM45" s="1261"/>
      <c r="BN45" s="1262"/>
      <c r="BO45" s="1235">
        <f>BI45/BC45</f>
        <v>1</v>
      </c>
      <c r="BP45" s="1236"/>
      <c r="BQ45" s="1236"/>
      <c r="BR45" s="1236"/>
      <c r="BS45" s="1236"/>
      <c r="BT45" s="1237"/>
      <c r="BU45" s="1263"/>
      <c r="BV45" s="1264"/>
      <c r="BW45" s="1264"/>
      <c r="BX45" s="1264"/>
      <c r="BY45" s="1264"/>
      <c r="BZ45" s="1265"/>
      <c r="CA45" s="1263"/>
      <c r="CB45" s="1264"/>
      <c r="CC45" s="1264"/>
      <c r="CD45" s="1264"/>
      <c r="CE45" s="1264"/>
      <c r="CF45" s="1265"/>
      <c r="CG45" s="1263"/>
      <c r="CH45" s="1264"/>
      <c r="CI45" s="1264"/>
      <c r="CJ45" s="1264"/>
      <c r="CK45" s="1264"/>
      <c r="CL45" s="1265"/>
      <c r="CM45" s="1263"/>
      <c r="CN45" s="1264"/>
      <c r="CO45" s="1264"/>
      <c r="CP45" s="1264"/>
      <c r="CQ45" s="1264"/>
      <c r="CR45" s="1265"/>
      <c r="CS45" s="1238">
        <f>AE45+BC45</f>
        <v>305</v>
      </c>
      <c r="CT45" s="1238"/>
      <c r="CU45" s="1238"/>
      <c r="CV45" s="1238"/>
      <c r="CW45" s="1238"/>
      <c r="CX45" s="1263"/>
      <c r="CY45" s="1238">
        <f>AK45+BI45</f>
        <v>305</v>
      </c>
      <c r="CZ45" s="1238"/>
      <c r="DA45" s="1238"/>
      <c r="DB45" s="1238"/>
      <c r="DC45" s="1238"/>
      <c r="DD45" s="1263"/>
      <c r="DE45" s="658">
        <f t="shared" si="3"/>
        <v>1</v>
      </c>
      <c r="DG45" s="1226"/>
      <c r="DH45" s="1226"/>
      <c r="DI45" s="1226"/>
      <c r="DJ45" s="1226"/>
      <c r="DK45" s="1226"/>
      <c r="DL45" s="1226"/>
      <c r="DM45" s="1226"/>
      <c r="DN45" s="1226"/>
      <c r="DO45" s="1226"/>
      <c r="DP45" s="1226"/>
      <c r="DQ45" s="1226"/>
      <c r="DR45" s="1226"/>
      <c r="DS45" s="1226"/>
      <c r="DT45" s="1226"/>
      <c r="DU45" s="1226"/>
      <c r="DV45" s="1227"/>
      <c r="DW45" s="1227"/>
      <c r="DX45" s="1227"/>
      <c r="DY45" s="1227"/>
      <c r="DZ45" s="1227"/>
    </row>
    <row r="46" spans="1:130" ht="12.75" thickBot="1">
      <c r="A46" s="1192">
        <v>42</v>
      </c>
      <c r="B46" s="1193"/>
      <c r="C46" s="1266" t="s">
        <v>121</v>
      </c>
      <c r="D46" s="1266"/>
      <c r="E46" s="1266"/>
      <c r="F46" s="1266"/>
      <c r="G46" s="1266"/>
      <c r="H46" s="1266"/>
      <c r="I46" s="1266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7" t="s">
        <v>796</v>
      </c>
      <c r="W46" s="1267"/>
      <c r="X46" s="1267"/>
      <c r="Y46" s="1268"/>
      <c r="Z46" s="1268"/>
      <c r="AA46" s="1268"/>
      <c r="AB46" s="1268"/>
      <c r="AC46" s="1268"/>
      <c r="AD46" s="1268"/>
      <c r="AE46" s="1268"/>
      <c r="AF46" s="1268"/>
      <c r="AG46" s="1268"/>
      <c r="AH46" s="1268"/>
      <c r="AI46" s="1268"/>
      <c r="AJ46" s="1268"/>
      <c r="AK46" s="1268"/>
      <c r="AL46" s="1268"/>
      <c r="AM46" s="1268"/>
      <c r="AN46" s="1268"/>
      <c r="AO46" s="1268"/>
      <c r="AP46" s="1268"/>
      <c r="AQ46" s="1269"/>
      <c r="AR46" s="1270"/>
      <c r="AS46" s="1270"/>
      <c r="AT46" s="1270"/>
      <c r="AU46" s="1270"/>
      <c r="AV46" s="1271"/>
      <c r="AW46" s="1272"/>
      <c r="AX46" s="1272"/>
      <c r="AY46" s="1272"/>
      <c r="AZ46" s="1272"/>
      <c r="BA46" s="1272"/>
      <c r="BB46" s="1272"/>
      <c r="BC46" s="1272"/>
      <c r="BD46" s="1272"/>
      <c r="BE46" s="1272"/>
      <c r="BF46" s="1272"/>
      <c r="BG46" s="1272"/>
      <c r="BH46" s="1272"/>
      <c r="BI46" s="1272"/>
      <c r="BJ46" s="1272"/>
      <c r="BK46" s="1272"/>
      <c r="BL46" s="1272"/>
      <c r="BM46" s="1272"/>
      <c r="BN46" s="1272"/>
      <c r="BO46" s="1273"/>
      <c r="BP46" s="1274"/>
      <c r="BQ46" s="1274"/>
      <c r="BR46" s="1274"/>
      <c r="BS46" s="1274"/>
      <c r="BT46" s="1275"/>
      <c r="BU46" s="1276"/>
      <c r="BV46" s="1276"/>
      <c r="BW46" s="1276"/>
      <c r="BX46" s="1276"/>
      <c r="BY46" s="1276"/>
      <c r="BZ46" s="1276"/>
      <c r="CA46" s="1276"/>
      <c r="CB46" s="1276"/>
      <c r="CC46" s="1276"/>
      <c r="CD46" s="1276"/>
      <c r="CE46" s="1276"/>
      <c r="CF46" s="1276"/>
      <c r="CG46" s="1276"/>
      <c r="CH46" s="1276"/>
      <c r="CI46" s="1276"/>
      <c r="CJ46" s="1276"/>
      <c r="CK46" s="1276"/>
      <c r="CL46" s="1276"/>
      <c r="CM46" s="1276">
        <f>AW46+Y46</f>
        <v>0</v>
      </c>
      <c r="CN46" s="1276"/>
      <c r="CO46" s="1276"/>
      <c r="CP46" s="1276"/>
      <c r="CQ46" s="1276"/>
      <c r="CR46" s="1277"/>
      <c r="CS46" s="1276">
        <f>AE46+BC46</f>
        <v>0</v>
      </c>
      <c r="CT46" s="1276"/>
      <c r="CU46" s="1276"/>
      <c r="CV46" s="1276"/>
      <c r="CW46" s="1276"/>
      <c r="CX46" s="1277"/>
      <c r="CY46" s="1276">
        <f>AK46+BI46+CA46+CG46+BU46</f>
        <v>0</v>
      </c>
      <c r="CZ46" s="1276"/>
      <c r="DA46" s="1276"/>
      <c r="DB46" s="1276"/>
      <c r="DC46" s="1276"/>
      <c r="DD46" s="1277"/>
      <c r="DE46" s="658"/>
      <c r="DG46" s="1226"/>
      <c r="DH46" s="1226"/>
      <c r="DI46" s="1226"/>
      <c r="DJ46" s="1226"/>
      <c r="DK46" s="1226"/>
      <c r="DL46" s="1226"/>
      <c r="DM46" s="1226"/>
      <c r="DN46" s="1226"/>
      <c r="DO46" s="1226"/>
      <c r="DP46" s="1226"/>
      <c r="DQ46" s="1226"/>
      <c r="DR46" s="1226"/>
      <c r="DS46" s="1226"/>
      <c r="DT46" s="1226"/>
      <c r="DU46" s="1226"/>
      <c r="DV46" s="1227"/>
      <c r="DW46" s="1227"/>
      <c r="DX46" s="1227"/>
      <c r="DY46" s="1227"/>
      <c r="DZ46" s="1227"/>
    </row>
    <row r="47" spans="1:130" s="664" customFormat="1" ht="18.75" customHeight="1" thickBot="1">
      <c r="A47" s="1212">
        <v>43</v>
      </c>
      <c r="B47" s="1278"/>
      <c r="C47" s="1279" t="s">
        <v>797</v>
      </c>
      <c r="D47" s="1280"/>
      <c r="E47" s="1280"/>
      <c r="F47" s="1280"/>
      <c r="G47" s="1280"/>
      <c r="H47" s="1280"/>
      <c r="I47" s="1280"/>
      <c r="J47" s="1280"/>
      <c r="K47" s="1280"/>
      <c r="L47" s="1280"/>
      <c r="M47" s="1280"/>
      <c r="N47" s="1280"/>
      <c r="O47" s="1280"/>
      <c r="P47" s="1280"/>
      <c r="Q47" s="1280"/>
      <c r="R47" s="1280"/>
      <c r="S47" s="1280"/>
      <c r="T47" s="1280"/>
      <c r="U47" s="1280"/>
      <c r="V47" s="1280" t="s">
        <v>798</v>
      </c>
      <c r="W47" s="1280"/>
      <c r="X47" s="1280"/>
      <c r="Y47" s="1281">
        <f>Y15+Y16+Y37+Y44+Y45+Y46</f>
        <v>35550</v>
      </c>
      <c r="Z47" s="1281"/>
      <c r="AA47" s="1281"/>
      <c r="AB47" s="1281"/>
      <c r="AC47" s="1281"/>
      <c r="AD47" s="1281"/>
      <c r="AE47" s="1281">
        <f>AE15+AE16+AE37+AE44+AE45+AE46</f>
        <v>36155</v>
      </c>
      <c r="AF47" s="1281"/>
      <c r="AG47" s="1281"/>
      <c r="AH47" s="1281"/>
      <c r="AI47" s="1281"/>
      <c r="AJ47" s="1281"/>
      <c r="AK47" s="1281">
        <f>AK15+AK16+AK37+AK44+AK45+AK46</f>
        <v>28256</v>
      </c>
      <c r="AL47" s="1281"/>
      <c r="AM47" s="1281"/>
      <c r="AN47" s="1281"/>
      <c r="AO47" s="1281"/>
      <c r="AP47" s="1281"/>
      <c r="AQ47" s="1282">
        <f t="shared" si="2"/>
        <v>0.7815239939150879</v>
      </c>
      <c r="AR47" s="1283"/>
      <c r="AS47" s="1283"/>
      <c r="AT47" s="1283"/>
      <c r="AU47" s="1283"/>
      <c r="AV47" s="1284"/>
      <c r="AW47" s="1281">
        <f>AW15+AW16+AW37+AW44+AW45+AW46</f>
        <v>39665</v>
      </c>
      <c r="AX47" s="1281"/>
      <c r="AY47" s="1281"/>
      <c r="AZ47" s="1281"/>
      <c r="BA47" s="1281"/>
      <c r="BB47" s="1281"/>
      <c r="BC47" s="1281">
        <f>BC15+BC16+BC37+BC44+BC45+BC46</f>
        <v>41945</v>
      </c>
      <c r="BD47" s="1281"/>
      <c r="BE47" s="1281"/>
      <c r="BF47" s="1281"/>
      <c r="BG47" s="1281"/>
      <c r="BH47" s="1281"/>
      <c r="BI47" s="1281">
        <f>BI15+BI16+BI37+BI44+BI45+BI46</f>
        <v>38359</v>
      </c>
      <c r="BJ47" s="1281"/>
      <c r="BK47" s="1281"/>
      <c r="BL47" s="1281"/>
      <c r="BM47" s="1281"/>
      <c r="BN47" s="1281"/>
      <c r="BO47" s="1282">
        <f>BI47/BC47</f>
        <v>0.9145070926212898</v>
      </c>
      <c r="BP47" s="1283"/>
      <c r="BQ47" s="1283"/>
      <c r="BR47" s="1283"/>
      <c r="BS47" s="1283"/>
      <c r="BT47" s="1284"/>
      <c r="BU47" s="1281">
        <f>BU15+BU16+BU37+BU44+BU45+BU46</f>
        <v>2118</v>
      </c>
      <c r="BV47" s="1281"/>
      <c r="BW47" s="1281"/>
      <c r="BX47" s="1281"/>
      <c r="BY47" s="1281"/>
      <c r="BZ47" s="1281"/>
      <c r="CA47" s="1281">
        <f>CA15+CA16+CA37+CA44+CA45+CA46</f>
        <v>2174</v>
      </c>
      <c r="CB47" s="1281"/>
      <c r="CC47" s="1281"/>
      <c r="CD47" s="1281"/>
      <c r="CE47" s="1281"/>
      <c r="CF47" s="1281"/>
      <c r="CG47" s="1281">
        <f>CG15+CG16+CG37+CG44+CG45+CG46</f>
        <v>836</v>
      </c>
      <c r="CH47" s="1281"/>
      <c r="CI47" s="1281"/>
      <c r="CJ47" s="1281"/>
      <c r="CK47" s="1281"/>
      <c r="CL47" s="1281"/>
      <c r="CM47" s="1281">
        <f>CM15+CM16+CM37+CM44+CM45+CM46</f>
        <v>75215</v>
      </c>
      <c r="CN47" s="1281"/>
      <c r="CO47" s="1281"/>
      <c r="CP47" s="1281"/>
      <c r="CQ47" s="1281"/>
      <c r="CR47" s="1281"/>
      <c r="CS47" s="1281">
        <f>CS15+CS16+CS37+CS44+CS45+CS46</f>
        <v>80218</v>
      </c>
      <c r="CT47" s="1281"/>
      <c r="CU47" s="1281"/>
      <c r="CV47" s="1281"/>
      <c r="CW47" s="1281"/>
      <c r="CX47" s="1281"/>
      <c r="CY47" s="1281">
        <f>CY15+CY16+CY37+CY44+CY45+CY46</f>
        <v>69625</v>
      </c>
      <c r="CZ47" s="1281"/>
      <c r="DA47" s="1281"/>
      <c r="DB47" s="1281"/>
      <c r="DC47" s="1281"/>
      <c r="DD47" s="1285"/>
      <c r="DE47" s="663">
        <f>CY47/CS47</f>
        <v>0.8679473434889925</v>
      </c>
      <c r="DG47" s="1286"/>
      <c r="DH47" s="1286"/>
      <c r="DI47" s="1286"/>
      <c r="DJ47" s="1286"/>
      <c r="DK47" s="1286"/>
      <c r="DL47" s="1286"/>
      <c r="DM47" s="1286"/>
      <c r="DN47" s="1286"/>
      <c r="DO47" s="1286"/>
      <c r="DP47" s="1286"/>
      <c r="DQ47" s="1286"/>
      <c r="DR47" s="1286"/>
      <c r="DS47" s="1286"/>
      <c r="DT47" s="1286"/>
      <c r="DU47" s="1286"/>
      <c r="DV47" s="1286"/>
      <c r="DW47" s="1286"/>
      <c r="DX47" s="1286"/>
      <c r="DY47" s="1286"/>
      <c r="DZ47" s="1286"/>
    </row>
    <row r="48" spans="1:130" ht="12.75" customHeight="1">
      <c r="A48" s="1212">
        <v>44</v>
      </c>
      <c r="B48" s="1213"/>
      <c r="C48" s="1287" t="s">
        <v>799</v>
      </c>
      <c r="D48" s="1288"/>
      <c r="E48" s="1288"/>
      <c r="F48" s="1288"/>
      <c r="G48" s="1288"/>
      <c r="H48" s="1288"/>
      <c r="I48" s="1288"/>
      <c r="J48" s="1288"/>
      <c r="K48" s="1288"/>
      <c r="L48" s="1288"/>
      <c r="M48" s="1288"/>
      <c r="N48" s="1288"/>
      <c r="O48" s="1288"/>
      <c r="P48" s="1288"/>
      <c r="Q48" s="1288"/>
      <c r="R48" s="1288"/>
      <c r="S48" s="1288"/>
      <c r="T48" s="1288"/>
      <c r="U48" s="1289"/>
      <c r="V48" s="1290" t="s">
        <v>361</v>
      </c>
      <c r="W48" s="1291"/>
      <c r="X48" s="1292"/>
      <c r="Y48" s="1293">
        <v>40</v>
      </c>
      <c r="Z48" s="1294"/>
      <c r="AA48" s="1294"/>
      <c r="AB48" s="1294"/>
      <c r="AC48" s="1294"/>
      <c r="AD48" s="1295"/>
      <c r="AE48" s="1293">
        <v>40</v>
      </c>
      <c r="AF48" s="1294"/>
      <c r="AG48" s="1294"/>
      <c r="AH48" s="1294"/>
      <c r="AI48" s="1294"/>
      <c r="AJ48" s="1295"/>
      <c r="AK48" s="1293">
        <v>11</v>
      </c>
      <c r="AL48" s="1294"/>
      <c r="AM48" s="1294"/>
      <c r="AN48" s="1294"/>
      <c r="AO48" s="1294"/>
      <c r="AP48" s="1295"/>
      <c r="AQ48" s="1296">
        <f t="shared" si="2"/>
        <v>0.275</v>
      </c>
      <c r="AR48" s="1297"/>
      <c r="AS48" s="1297"/>
      <c r="AT48" s="1297"/>
      <c r="AU48" s="1297"/>
      <c r="AV48" s="1298"/>
      <c r="AW48" s="1299">
        <v>100</v>
      </c>
      <c r="AX48" s="1300"/>
      <c r="AY48" s="1300"/>
      <c r="AZ48" s="1300"/>
      <c r="BA48" s="1300"/>
      <c r="BB48" s="1301"/>
      <c r="BC48" s="1299">
        <v>100</v>
      </c>
      <c r="BD48" s="1300"/>
      <c r="BE48" s="1300"/>
      <c r="BF48" s="1300"/>
      <c r="BG48" s="1300"/>
      <c r="BH48" s="1301"/>
      <c r="BI48" s="1299">
        <v>463</v>
      </c>
      <c r="BJ48" s="1300"/>
      <c r="BK48" s="1300"/>
      <c r="BL48" s="1300"/>
      <c r="BM48" s="1300"/>
      <c r="BN48" s="1301"/>
      <c r="BO48" s="1302">
        <f>BI48/BC48</f>
        <v>4.63</v>
      </c>
      <c r="BP48" s="1303"/>
      <c r="BQ48" s="1303"/>
      <c r="BR48" s="1303"/>
      <c r="BS48" s="1303"/>
      <c r="BT48" s="1304"/>
      <c r="BU48" s="1305"/>
      <c r="BV48" s="1306"/>
      <c r="BW48" s="1306"/>
      <c r="BX48" s="1306"/>
      <c r="BY48" s="1306"/>
      <c r="BZ48" s="1307"/>
      <c r="CA48" s="1305"/>
      <c r="CB48" s="1306"/>
      <c r="CC48" s="1306"/>
      <c r="CD48" s="1306"/>
      <c r="CE48" s="1306"/>
      <c r="CF48" s="1307"/>
      <c r="CG48" s="1305"/>
      <c r="CH48" s="1306"/>
      <c r="CI48" s="1306"/>
      <c r="CJ48" s="1306"/>
      <c r="CK48" s="1306"/>
      <c r="CL48" s="1307"/>
      <c r="CM48" s="1308">
        <f>AW48+Y48</f>
        <v>140</v>
      </c>
      <c r="CN48" s="1308"/>
      <c r="CO48" s="1308"/>
      <c r="CP48" s="1308"/>
      <c r="CQ48" s="1308"/>
      <c r="CR48" s="1305"/>
      <c r="CS48" s="1308">
        <f>AE48+BC48</f>
        <v>140</v>
      </c>
      <c r="CT48" s="1308"/>
      <c r="CU48" s="1308"/>
      <c r="CV48" s="1308"/>
      <c r="CW48" s="1308"/>
      <c r="CX48" s="1305"/>
      <c r="CY48" s="1308">
        <f>AK48+BI48+CA48+CG48</f>
        <v>474</v>
      </c>
      <c r="CZ48" s="1308"/>
      <c r="DA48" s="1308"/>
      <c r="DB48" s="1308"/>
      <c r="DC48" s="1308"/>
      <c r="DD48" s="1305"/>
      <c r="DE48" s="655"/>
      <c r="DG48" s="1226"/>
      <c r="DH48" s="1226"/>
      <c r="DI48" s="1226"/>
      <c r="DJ48" s="1226"/>
      <c r="DK48" s="1226"/>
      <c r="DL48" s="1226"/>
      <c r="DM48" s="1226"/>
      <c r="DN48" s="1226"/>
      <c r="DO48" s="1226"/>
      <c r="DP48" s="1226"/>
      <c r="DQ48" s="1226"/>
      <c r="DR48" s="1226"/>
      <c r="DS48" s="1226"/>
      <c r="DT48" s="1226"/>
      <c r="DU48" s="1226"/>
      <c r="DV48" s="1226"/>
      <c r="DW48" s="1226"/>
      <c r="DX48" s="1226"/>
      <c r="DY48" s="1226"/>
      <c r="DZ48" s="1226"/>
    </row>
    <row r="49" spans="1:130" ht="16.5" customHeight="1">
      <c r="A49" s="1192">
        <v>45</v>
      </c>
      <c r="B49" s="1193"/>
      <c r="C49" s="1309" t="s">
        <v>800</v>
      </c>
      <c r="D49" s="1310"/>
      <c r="E49" s="1310"/>
      <c r="F49" s="1310"/>
      <c r="G49" s="1310"/>
      <c r="H49" s="1310"/>
      <c r="I49" s="1310"/>
      <c r="J49" s="1310"/>
      <c r="K49" s="1310"/>
      <c r="L49" s="1310"/>
      <c r="M49" s="1310"/>
      <c r="N49" s="1310"/>
      <c r="O49" s="1310"/>
      <c r="P49" s="1310"/>
      <c r="Q49" s="1310"/>
      <c r="R49" s="1310"/>
      <c r="S49" s="1310"/>
      <c r="T49" s="1310"/>
      <c r="U49" s="1310"/>
      <c r="V49" s="1311" t="s">
        <v>361</v>
      </c>
      <c r="W49" s="1312"/>
      <c r="X49" s="1313"/>
      <c r="Y49" s="1254">
        <v>19375</v>
      </c>
      <c r="Z49" s="1255"/>
      <c r="AA49" s="1255"/>
      <c r="AB49" s="1255"/>
      <c r="AC49" s="1255"/>
      <c r="AD49" s="1256"/>
      <c r="AE49" s="1254">
        <v>19375</v>
      </c>
      <c r="AF49" s="1255"/>
      <c r="AG49" s="1255"/>
      <c r="AH49" s="1255"/>
      <c r="AI49" s="1255"/>
      <c r="AJ49" s="1256"/>
      <c r="AK49" s="1254">
        <v>12375</v>
      </c>
      <c r="AL49" s="1255"/>
      <c r="AM49" s="1255"/>
      <c r="AN49" s="1255"/>
      <c r="AO49" s="1255"/>
      <c r="AP49" s="1256"/>
      <c r="AQ49" s="1217">
        <f t="shared" si="2"/>
        <v>0.6387096774193548</v>
      </c>
      <c r="AR49" s="1218"/>
      <c r="AS49" s="1218"/>
      <c r="AT49" s="1218"/>
      <c r="AU49" s="1218"/>
      <c r="AV49" s="1219"/>
      <c r="AW49" s="1257">
        <v>15762</v>
      </c>
      <c r="AX49" s="1258"/>
      <c r="AY49" s="1258"/>
      <c r="AZ49" s="1258"/>
      <c r="BA49" s="1258"/>
      <c r="BB49" s="1259"/>
      <c r="BC49" s="1257">
        <v>17694</v>
      </c>
      <c r="BD49" s="1258"/>
      <c r="BE49" s="1258"/>
      <c r="BF49" s="1258"/>
      <c r="BG49" s="1258"/>
      <c r="BH49" s="1259"/>
      <c r="BI49" s="1257">
        <v>16145</v>
      </c>
      <c r="BJ49" s="1258"/>
      <c r="BK49" s="1258"/>
      <c r="BL49" s="1258"/>
      <c r="BM49" s="1258"/>
      <c r="BN49" s="1259"/>
      <c r="BO49" s="1221">
        <f>BI49/BC49</f>
        <v>0.9124561998417543</v>
      </c>
      <c r="BP49" s="1222"/>
      <c r="BQ49" s="1222"/>
      <c r="BR49" s="1222"/>
      <c r="BS49" s="1222"/>
      <c r="BT49" s="1223"/>
      <c r="BU49" s="1225"/>
      <c r="BV49" s="1314"/>
      <c r="BW49" s="1314"/>
      <c r="BX49" s="1314"/>
      <c r="BY49" s="1314"/>
      <c r="BZ49" s="1315"/>
      <c r="CA49" s="1225"/>
      <c r="CB49" s="1314"/>
      <c r="CC49" s="1314"/>
      <c r="CD49" s="1314"/>
      <c r="CE49" s="1314"/>
      <c r="CF49" s="1315"/>
      <c r="CG49" s="1225"/>
      <c r="CH49" s="1314"/>
      <c r="CI49" s="1314"/>
      <c r="CJ49" s="1314"/>
      <c r="CK49" s="1314"/>
      <c r="CL49" s="1315"/>
      <c r="CM49" s="1224">
        <f>AW49+Y49</f>
        <v>35137</v>
      </c>
      <c r="CN49" s="1224"/>
      <c r="CO49" s="1224"/>
      <c r="CP49" s="1224"/>
      <c r="CQ49" s="1224"/>
      <c r="CR49" s="1225"/>
      <c r="CS49" s="1224">
        <f>AE49+BC49</f>
        <v>37069</v>
      </c>
      <c r="CT49" s="1224"/>
      <c r="CU49" s="1224"/>
      <c r="CV49" s="1224"/>
      <c r="CW49" s="1224"/>
      <c r="CX49" s="1225"/>
      <c r="CY49" s="1224">
        <f>AK49+BI49+CA49+CG49</f>
        <v>28520</v>
      </c>
      <c r="CZ49" s="1224"/>
      <c r="DA49" s="1224"/>
      <c r="DB49" s="1224"/>
      <c r="DC49" s="1224"/>
      <c r="DD49" s="1225"/>
      <c r="DE49" s="655">
        <f t="shared" si="3"/>
        <v>0.7693760284874154</v>
      </c>
      <c r="DG49" s="1226"/>
      <c r="DH49" s="1226"/>
      <c r="DI49" s="1226"/>
      <c r="DJ49" s="1226"/>
      <c r="DK49" s="1226"/>
      <c r="DL49" s="1226"/>
      <c r="DM49" s="1226"/>
      <c r="DN49" s="1226"/>
      <c r="DO49" s="1226"/>
      <c r="DP49" s="1226"/>
      <c r="DQ49" s="1226"/>
      <c r="DR49" s="1226"/>
      <c r="DS49" s="1226"/>
      <c r="DT49" s="1226"/>
      <c r="DU49" s="1226"/>
      <c r="DV49" s="1226"/>
      <c r="DW49" s="1226"/>
      <c r="DX49" s="1226"/>
      <c r="DY49" s="1226"/>
      <c r="DZ49" s="1226"/>
    </row>
    <row r="50" spans="1:130" ht="12.75" customHeight="1" thickBot="1">
      <c r="A50" s="1212">
        <v>46</v>
      </c>
      <c r="B50" s="1213"/>
      <c r="C50" s="1316" t="s">
        <v>801</v>
      </c>
      <c r="D50" s="1316"/>
      <c r="E50" s="1316"/>
      <c r="F50" s="1316"/>
      <c r="G50" s="1316"/>
      <c r="H50" s="1316"/>
      <c r="I50" s="1316"/>
      <c r="J50" s="1316"/>
      <c r="K50" s="1316"/>
      <c r="L50" s="1316"/>
      <c r="M50" s="1316"/>
      <c r="N50" s="1316"/>
      <c r="O50" s="1316"/>
      <c r="P50" s="1316"/>
      <c r="Q50" s="1316"/>
      <c r="R50" s="1316"/>
      <c r="S50" s="1316"/>
      <c r="T50" s="1316"/>
      <c r="U50" s="1316"/>
      <c r="V50" s="1317" t="s">
        <v>802</v>
      </c>
      <c r="W50" s="1318"/>
      <c r="X50" s="1319"/>
      <c r="Y50" s="1320">
        <v>16135</v>
      </c>
      <c r="Z50" s="1321"/>
      <c r="AA50" s="1321"/>
      <c r="AB50" s="1321"/>
      <c r="AC50" s="1321"/>
      <c r="AD50" s="1322"/>
      <c r="AE50" s="1320">
        <v>16740</v>
      </c>
      <c r="AF50" s="1321"/>
      <c r="AG50" s="1321"/>
      <c r="AH50" s="1321"/>
      <c r="AI50" s="1321"/>
      <c r="AJ50" s="1322"/>
      <c r="AK50" s="1320">
        <v>16740</v>
      </c>
      <c r="AL50" s="1321"/>
      <c r="AM50" s="1321"/>
      <c r="AN50" s="1321"/>
      <c r="AO50" s="1321"/>
      <c r="AP50" s="1322"/>
      <c r="AQ50" s="1269">
        <f t="shared" si="2"/>
        <v>1</v>
      </c>
      <c r="AR50" s="1270"/>
      <c r="AS50" s="1270"/>
      <c r="AT50" s="1270"/>
      <c r="AU50" s="1270"/>
      <c r="AV50" s="1271"/>
      <c r="AW50" s="1323">
        <v>23803</v>
      </c>
      <c r="AX50" s="1324"/>
      <c r="AY50" s="1324"/>
      <c r="AZ50" s="1324"/>
      <c r="BA50" s="1324"/>
      <c r="BB50" s="1325"/>
      <c r="BC50" s="1323">
        <v>24151</v>
      </c>
      <c r="BD50" s="1324"/>
      <c r="BE50" s="1324"/>
      <c r="BF50" s="1324"/>
      <c r="BG50" s="1324"/>
      <c r="BH50" s="1325"/>
      <c r="BI50" s="1323">
        <v>24151</v>
      </c>
      <c r="BJ50" s="1324"/>
      <c r="BK50" s="1324"/>
      <c r="BL50" s="1324"/>
      <c r="BM50" s="1324"/>
      <c r="BN50" s="1325"/>
      <c r="BO50" s="1273">
        <f>BI50/BC50</f>
        <v>1</v>
      </c>
      <c r="BP50" s="1274"/>
      <c r="BQ50" s="1274"/>
      <c r="BR50" s="1274"/>
      <c r="BS50" s="1274"/>
      <c r="BT50" s="1275"/>
      <c r="BU50" s="1277">
        <v>2118</v>
      </c>
      <c r="BV50" s="1326"/>
      <c r="BW50" s="1326"/>
      <c r="BX50" s="1326"/>
      <c r="BY50" s="1326"/>
      <c r="BZ50" s="1327"/>
      <c r="CA50" s="1277">
        <v>2118</v>
      </c>
      <c r="CB50" s="1326"/>
      <c r="CC50" s="1326"/>
      <c r="CD50" s="1326"/>
      <c r="CE50" s="1326"/>
      <c r="CF50" s="1327"/>
      <c r="CG50" s="1277"/>
      <c r="CH50" s="1326"/>
      <c r="CI50" s="1326"/>
      <c r="CJ50" s="1326"/>
      <c r="CK50" s="1326"/>
      <c r="CL50" s="1327"/>
      <c r="CM50" s="1276">
        <f>AW50+Y50</f>
        <v>39938</v>
      </c>
      <c r="CN50" s="1276"/>
      <c r="CO50" s="1276"/>
      <c r="CP50" s="1276"/>
      <c r="CQ50" s="1276"/>
      <c r="CR50" s="1277"/>
      <c r="CS50" s="1276">
        <f>AE50+BC50+BU50</f>
        <v>43009</v>
      </c>
      <c r="CT50" s="1276"/>
      <c r="CU50" s="1276"/>
      <c r="CV50" s="1276"/>
      <c r="CW50" s="1276"/>
      <c r="CX50" s="1277"/>
      <c r="CY50" s="1276">
        <f>AK50+BI50+CA50+CG50</f>
        <v>43009</v>
      </c>
      <c r="CZ50" s="1276"/>
      <c r="DA50" s="1276"/>
      <c r="DB50" s="1276"/>
      <c r="DC50" s="1276"/>
      <c r="DD50" s="1277"/>
      <c r="DE50" s="655">
        <f t="shared" si="3"/>
        <v>1</v>
      </c>
      <c r="DG50" s="1226"/>
      <c r="DH50" s="1226"/>
      <c r="DI50" s="1226"/>
      <c r="DJ50" s="1226"/>
      <c r="DL50" s="1226"/>
      <c r="DM50" s="1226"/>
      <c r="DN50" s="1226"/>
      <c r="DO50" s="1226"/>
      <c r="DP50" s="1226"/>
      <c r="DQ50" s="1226"/>
      <c r="DR50" s="1226"/>
      <c r="DS50" s="1226"/>
      <c r="DT50" s="1226"/>
      <c r="DU50" s="1226"/>
      <c r="DV50" s="1226"/>
      <c r="DW50" s="1226"/>
      <c r="DX50" s="1226"/>
      <c r="DY50" s="1226"/>
      <c r="DZ50" s="1226"/>
    </row>
    <row r="51" spans="1:130" ht="12.75" customHeight="1" thickBot="1">
      <c r="A51" s="1328">
        <v>47</v>
      </c>
      <c r="B51" s="1329"/>
      <c r="C51" s="1330" t="s">
        <v>803</v>
      </c>
      <c r="D51" s="1331"/>
      <c r="E51" s="1331"/>
      <c r="F51" s="1331"/>
      <c r="G51" s="1331"/>
      <c r="H51" s="1331"/>
      <c r="I51" s="1331"/>
      <c r="J51" s="1331"/>
      <c r="K51" s="1331"/>
      <c r="L51" s="1331"/>
      <c r="M51" s="1331"/>
      <c r="N51" s="1331"/>
      <c r="O51" s="1331"/>
      <c r="P51" s="1331"/>
      <c r="Q51" s="1331"/>
      <c r="R51" s="1331"/>
      <c r="S51" s="1331"/>
      <c r="T51" s="1331"/>
      <c r="U51" s="1332"/>
      <c r="V51" s="1333" t="s">
        <v>361</v>
      </c>
      <c r="W51" s="1334"/>
      <c r="X51" s="1335"/>
      <c r="Y51" s="1336">
        <f>SUM(Y48:AD50)</f>
        <v>35550</v>
      </c>
      <c r="Z51" s="1337"/>
      <c r="AA51" s="1337"/>
      <c r="AB51" s="1337"/>
      <c r="AC51" s="1337"/>
      <c r="AD51" s="1338"/>
      <c r="AE51" s="1336">
        <f>SUM(AE48:AJ50)</f>
        <v>36155</v>
      </c>
      <c r="AF51" s="1337"/>
      <c r="AG51" s="1337"/>
      <c r="AH51" s="1337"/>
      <c r="AI51" s="1337"/>
      <c r="AJ51" s="1338"/>
      <c r="AK51" s="1336">
        <f>SUM(AK48:AP50)</f>
        <v>29126</v>
      </c>
      <c r="AL51" s="1337"/>
      <c r="AM51" s="1337"/>
      <c r="AN51" s="1337"/>
      <c r="AO51" s="1337"/>
      <c r="AP51" s="1338"/>
      <c r="AQ51" s="1282">
        <f t="shared" si="2"/>
        <v>0.8055870557322639</v>
      </c>
      <c r="AR51" s="1283"/>
      <c r="AS51" s="1283"/>
      <c r="AT51" s="1283"/>
      <c r="AU51" s="1283"/>
      <c r="AV51" s="1284"/>
      <c r="AW51" s="1336">
        <f>SUM(AW48:BB50)</f>
        <v>39665</v>
      </c>
      <c r="AX51" s="1337"/>
      <c r="AY51" s="1337"/>
      <c r="AZ51" s="1337"/>
      <c r="BA51" s="1337"/>
      <c r="BB51" s="1338"/>
      <c r="BC51" s="1336">
        <f>SUM(BC48:BH50)</f>
        <v>41945</v>
      </c>
      <c r="BD51" s="1337"/>
      <c r="BE51" s="1337"/>
      <c r="BF51" s="1337"/>
      <c r="BG51" s="1337"/>
      <c r="BH51" s="1338"/>
      <c r="BI51" s="1336">
        <f>SUM(BI48:BN50)</f>
        <v>40759</v>
      </c>
      <c r="BJ51" s="1337"/>
      <c r="BK51" s="1337"/>
      <c r="BL51" s="1337"/>
      <c r="BM51" s="1337"/>
      <c r="BN51" s="1338"/>
      <c r="BO51" s="1282">
        <f>BI51/BC51</f>
        <v>0.9717248778161879</v>
      </c>
      <c r="BP51" s="1283"/>
      <c r="BQ51" s="1283"/>
      <c r="BR51" s="1283"/>
      <c r="BS51" s="1283"/>
      <c r="BT51" s="1284"/>
      <c r="BU51" s="1336">
        <f>SUM(BU48:BZ50)</f>
        <v>2118</v>
      </c>
      <c r="BV51" s="1337"/>
      <c r="BW51" s="1337"/>
      <c r="BX51" s="1337"/>
      <c r="BY51" s="1337"/>
      <c r="BZ51" s="1338"/>
      <c r="CA51" s="1336">
        <f>SUM(CA48:CF50)</f>
        <v>2118</v>
      </c>
      <c r="CB51" s="1337"/>
      <c r="CC51" s="1337"/>
      <c r="CD51" s="1337"/>
      <c r="CE51" s="1337"/>
      <c r="CF51" s="1338"/>
      <c r="CG51" s="1336">
        <f>SUM(CG48:CL50)</f>
        <v>0</v>
      </c>
      <c r="CH51" s="1337"/>
      <c r="CI51" s="1337"/>
      <c r="CJ51" s="1337"/>
      <c r="CK51" s="1337"/>
      <c r="CL51" s="1338"/>
      <c r="CM51" s="1336">
        <f>SUM(CM48:CR50)</f>
        <v>75215</v>
      </c>
      <c r="CN51" s="1337"/>
      <c r="CO51" s="1337"/>
      <c r="CP51" s="1337"/>
      <c r="CQ51" s="1337"/>
      <c r="CR51" s="1338"/>
      <c r="CS51" s="1336">
        <f>SUM(CS48:CX50)</f>
        <v>80218</v>
      </c>
      <c r="CT51" s="1337"/>
      <c r="CU51" s="1337"/>
      <c r="CV51" s="1337"/>
      <c r="CW51" s="1337"/>
      <c r="CX51" s="1338"/>
      <c r="CY51" s="1336">
        <f>SUM(CY48:DD50)</f>
        <v>72003</v>
      </c>
      <c r="CZ51" s="1337"/>
      <c r="DA51" s="1337"/>
      <c r="DB51" s="1337"/>
      <c r="DC51" s="1337"/>
      <c r="DD51" s="1339"/>
      <c r="DE51" s="663">
        <f t="shared" si="3"/>
        <v>0.89759156299085</v>
      </c>
      <c r="DG51" s="1226"/>
      <c r="DH51" s="1226"/>
      <c r="DI51" s="1226"/>
      <c r="DJ51" s="1226"/>
      <c r="DL51" s="1226"/>
      <c r="DM51" s="1226"/>
      <c r="DN51" s="1226"/>
      <c r="DO51" s="1226"/>
      <c r="DP51" s="1226"/>
      <c r="DQ51" s="1226"/>
      <c r="DR51" s="1226"/>
      <c r="DS51" s="1226"/>
      <c r="DT51" s="1226"/>
      <c r="DU51" s="1226"/>
      <c r="DV51" s="1226"/>
      <c r="DW51" s="1226"/>
      <c r="DX51" s="1226"/>
      <c r="DY51" s="1226"/>
      <c r="DZ51" s="1226"/>
    </row>
    <row r="52" spans="1:120" ht="12.75" customHeight="1">
      <c r="A52" s="1192">
        <v>48</v>
      </c>
      <c r="B52" s="1193"/>
      <c r="C52" s="1340" t="s">
        <v>804</v>
      </c>
      <c r="D52" s="1341"/>
      <c r="E52" s="1341"/>
      <c r="F52" s="1341"/>
      <c r="G52" s="1341"/>
      <c r="H52" s="1341"/>
      <c r="I52" s="1341"/>
      <c r="J52" s="1341"/>
      <c r="K52" s="1341"/>
      <c r="L52" s="1341"/>
      <c r="M52" s="1341"/>
      <c r="N52" s="1341"/>
      <c r="O52" s="1341"/>
      <c r="P52" s="1341"/>
      <c r="Q52" s="1341"/>
      <c r="R52" s="1341"/>
      <c r="S52" s="1341"/>
      <c r="T52" s="1341"/>
      <c r="U52" s="1341"/>
      <c r="V52" s="1290"/>
      <c r="W52" s="1291"/>
      <c r="X52" s="1292"/>
      <c r="Y52" s="1293">
        <f>Y51-Y47</f>
        <v>0</v>
      </c>
      <c r="Z52" s="1294"/>
      <c r="AA52" s="1294"/>
      <c r="AB52" s="1294"/>
      <c r="AC52" s="1294"/>
      <c r="AD52" s="1295"/>
      <c r="AE52" s="1293">
        <f>AE51-AE47</f>
        <v>0</v>
      </c>
      <c r="AF52" s="1294"/>
      <c r="AG52" s="1294"/>
      <c r="AH52" s="1294"/>
      <c r="AI52" s="1294"/>
      <c r="AJ52" s="1295"/>
      <c r="AK52" s="1293">
        <v>446</v>
      </c>
      <c r="AL52" s="1294"/>
      <c r="AM52" s="1294"/>
      <c r="AN52" s="1294"/>
      <c r="AO52" s="1294"/>
      <c r="AP52" s="1295"/>
      <c r="AQ52" s="1293"/>
      <c r="AR52" s="1294"/>
      <c r="AS52" s="1294"/>
      <c r="AT52" s="1294"/>
      <c r="AU52" s="1294"/>
      <c r="AV52" s="1295"/>
      <c r="AW52" s="1299">
        <f>AW51-AW47</f>
        <v>0</v>
      </c>
      <c r="AX52" s="1300"/>
      <c r="AY52" s="1300"/>
      <c r="AZ52" s="1300"/>
      <c r="BA52" s="1300"/>
      <c r="BB52" s="1301"/>
      <c r="BC52" s="1299">
        <f>BC51-BC47</f>
        <v>0</v>
      </c>
      <c r="BD52" s="1300"/>
      <c r="BE52" s="1300"/>
      <c r="BF52" s="1300"/>
      <c r="BG52" s="1300"/>
      <c r="BH52" s="1301"/>
      <c r="BI52" s="1299">
        <v>446</v>
      </c>
      <c r="BJ52" s="1300"/>
      <c r="BK52" s="1300"/>
      <c r="BL52" s="1300"/>
      <c r="BM52" s="1300"/>
      <c r="BN52" s="1301"/>
      <c r="BO52" s="1299"/>
      <c r="BP52" s="1300"/>
      <c r="BQ52" s="1300"/>
      <c r="BR52" s="1300"/>
      <c r="BS52" s="1300"/>
      <c r="BT52" s="1301"/>
      <c r="BU52" s="1305">
        <f>BU51-BU47</f>
        <v>0</v>
      </c>
      <c r="BV52" s="1306"/>
      <c r="BW52" s="1306"/>
      <c r="BX52" s="1306"/>
      <c r="BY52" s="1306"/>
      <c r="BZ52" s="1307"/>
      <c r="CA52" s="1305">
        <f>CA51-CA47</f>
        <v>-56</v>
      </c>
      <c r="CB52" s="1306"/>
      <c r="CC52" s="1306"/>
      <c r="CD52" s="1306"/>
      <c r="CE52" s="1306"/>
      <c r="CF52" s="1307"/>
      <c r="CG52" s="1305">
        <f>CG51-CG47</f>
        <v>-836</v>
      </c>
      <c r="CH52" s="1306"/>
      <c r="CI52" s="1306"/>
      <c r="CJ52" s="1306"/>
      <c r="CK52" s="1306"/>
      <c r="CL52" s="1307"/>
      <c r="CM52" s="1305">
        <f>CM51-CM47</f>
        <v>0</v>
      </c>
      <c r="CN52" s="1306"/>
      <c r="CO52" s="1306"/>
      <c r="CP52" s="1306"/>
      <c r="CQ52" s="1306"/>
      <c r="CR52" s="1307"/>
      <c r="CS52" s="1305">
        <f>CS51-CS47</f>
        <v>0</v>
      </c>
      <c r="CT52" s="1306"/>
      <c r="CU52" s="1306"/>
      <c r="CV52" s="1306"/>
      <c r="CW52" s="1306"/>
      <c r="CX52" s="1307"/>
      <c r="CY52" s="1305">
        <f>AK52+BI52+CA52+CG52</f>
        <v>0</v>
      </c>
      <c r="CZ52" s="1306"/>
      <c r="DA52" s="1306"/>
      <c r="DB52" s="1306"/>
      <c r="DC52" s="1306"/>
      <c r="DD52" s="1307"/>
      <c r="DE52" s="665"/>
      <c r="DG52" s="1226"/>
      <c r="DH52" s="1226"/>
      <c r="DI52" s="1226"/>
      <c r="DJ52" s="1226"/>
      <c r="DL52" s="1226"/>
      <c r="DM52" s="1226"/>
      <c r="DN52" s="1226"/>
      <c r="DO52" s="1226"/>
      <c r="DP52" s="1226"/>
    </row>
    <row r="53" spans="1:109" ht="12" customHeight="1" thickBot="1">
      <c r="A53" s="1192">
        <v>50</v>
      </c>
      <c r="B53" s="1193"/>
      <c r="C53" s="1342" t="s">
        <v>805</v>
      </c>
      <c r="D53" s="1343"/>
      <c r="E53" s="1343"/>
      <c r="F53" s="1343"/>
      <c r="G53" s="1343"/>
      <c r="H53" s="1343"/>
      <c r="I53" s="1343"/>
      <c r="J53" s="1343"/>
      <c r="K53" s="1343"/>
      <c r="L53" s="1343"/>
      <c r="M53" s="1343"/>
      <c r="N53" s="1343"/>
      <c r="O53" s="1343"/>
      <c r="P53" s="1343"/>
      <c r="Q53" s="1343"/>
      <c r="R53" s="1343"/>
      <c r="S53" s="1343"/>
      <c r="T53" s="1343"/>
      <c r="U53" s="1343"/>
      <c r="V53" s="1317"/>
      <c r="W53" s="1318"/>
      <c r="X53" s="1319"/>
      <c r="Y53" s="1320"/>
      <c r="Z53" s="1321"/>
      <c r="AA53" s="1321"/>
      <c r="AB53" s="1321"/>
      <c r="AC53" s="1321"/>
      <c r="AD53" s="1322"/>
      <c r="AE53" s="1320"/>
      <c r="AF53" s="1321"/>
      <c r="AG53" s="1321"/>
      <c r="AH53" s="1321"/>
      <c r="AI53" s="1321"/>
      <c r="AJ53" s="1322"/>
      <c r="AK53" s="1320"/>
      <c r="AL53" s="1321"/>
      <c r="AM53" s="1321"/>
      <c r="AN53" s="1321"/>
      <c r="AO53" s="1321"/>
      <c r="AP53" s="1322"/>
      <c r="AQ53" s="1320"/>
      <c r="AR53" s="1321"/>
      <c r="AS53" s="1321"/>
      <c r="AT53" s="1321"/>
      <c r="AU53" s="1321"/>
      <c r="AV53" s="1322"/>
      <c r="AW53" s="1323"/>
      <c r="AX53" s="1324"/>
      <c r="AY53" s="1324"/>
      <c r="AZ53" s="1324"/>
      <c r="BA53" s="1324"/>
      <c r="BB53" s="1325"/>
      <c r="BC53" s="1323"/>
      <c r="BD53" s="1324"/>
      <c r="BE53" s="1324"/>
      <c r="BF53" s="1324"/>
      <c r="BG53" s="1324"/>
      <c r="BH53" s="1325"/>
      <c r="BI53" s="1323">
        <v>103</v>
      </c>
      <c r="BJ53" s="1324"/>
      <c r="BK53" s="1324"/>
      <c r="BL53" s="1324"/>
      <c r="BM53" s="1324"/>
      <c r="BN53" s="1325"/>
      <c r="BO53" s="1323"/>
      <c r="BP53" s="1324"/>
      <c r="BQ53" s="1324"/>
      <c r="BR53" s="1324"/>
      <c r="BS53" s="1324"/>
      <c r="BT53" s="1325"/>
      <c r="BU53" s="1277"/>
      <c r="BV53" s="1326"/>
      <c r="BW53" s="1326"/>
      <c r="BX53" s="1326"/>
      <c r="BY53" s="1326"/>
      <c r="BZ53" s="1327"/>
      <c r="CA53" s="1277"/>
      <c r="CB53" s="1326"/>
      <c r="CC53" s="1326"/>
      <c r="CD53" s="1326"/>
      <c r="CE53" s="1326"/>
      <c r="CF53" s="1327"/>
      <c r="CG53" s="1277"/>
      <c r="CH53" s="1326"/>
      <c r="CI53" s="1326"/>
      <c r="CJ53" s="1326"/>
      <c r="CK53" s="1326"/>
      <c r="CL53" s="1327"/>
      <c r="CM53" s="1277"/>
      <c r="CN53" s="1326"/>
      <c r="CO53" s="1326"/>
      <c r="CP53" s="1326"/>
      <c r="CQ53" s="1326"/>
      <c r="CR53" s="1327"/>
      <c r="CS53" s="1277"/>
      <c r="CT53" s="1326"/>
      <c r="CU53" s="1326"/>
      <c r="CV53" s="1326"/>
      <c r="CW53" s="1326"/>
      <c r="CX53" s="1327"/>
      <c r="CY53" s="1277">
        <f>AK53+BI53+CA53+CG53</f>
        <v>103</v>
      </c>
      <c r="CZ53" s="1326"/>
      <c r="DA53" s="1326"/>
      <c r="DB53" s="1326"/>
      <c r="DC53" s="1326"/>
      <c r="DD53" s="1327"/>
      <c r="DE53" s="666"/>
    </row>
    <row r="54" spans="1:109" ht="12" customHeight="1" thickBot="1">
      <c r="A54" s="1212">
        <v>51</v>
      </c>
      <c r="B54" s="1278"/>
      <c r="C54" s="1347" t="s">
        <v>806</v>
      </c>
      <c r="D54" s="1348"/>
      <c r="E54" s="1348"/>
      <c r="F54" s="1348"/>
      <c r="G54" s="1348"/>
      <c r="H54" s="1348"/>
      <c r="I54" s="1348"/>
      <c r="J54" s="1348"/>
      <c r="K54" s="1348"/>
      <c r="L54" s="1348"/>
      <c r="M54" s="1348"/>
      <c r="N54" s="1348"/>
      <c r="O54" s="1348"/>
      <c r="P54" s="1348"/>
      <c r="Q54" s="1348"/>
      <c r="R54" s="1348"/>
      <c r="S54" s="1348"/>
      <c r="T54" s="1348"/>
      <c r="U54" s="1349"/>
      <c r="V54" s="1350"/>
      <c r="W54" s="1351"/>
      <c r="X54" s="1352"/>
      <c r="Y54" s="1353"/>
      <c r="Z54" s="1354"/>
      <c r="AA54" s="1354"/>
      <c r="AB54" s="1354"/>
      <c r="AC54" s="1354"/>
      <c r="AD54" s="1355"/>
      <c r="AE54" s="1353"/>
      <c r="AF54" s="1354"/>
      <c r="AG54" s="1354"/>
      <c r="AH54" s="1354"/>
      <c r="AI54" s="1354"/>
      <c r="AJ54" s="1355"/>
      <c r="AK54" s="1353">
        <f>AK51-AK47-AK52</f>
        <v>424</v>
      </c>
      <c r="AL54" s="1354"/>
      <c r="AM54" s="1354"/>
      <c r="AN54" s="1354"/>
      <c r="AO54" s="1354"/>
      <c r="AP54" s="1355"/>
      <c r="AQ54" s="1356"/>
      <c r="AR54" s="1357"/>
      <c r="AS54" s="1357"/>
      <c r="AT54" s="1357"/>
      <c r="AU54" s="1357"/>
      <c r="AV54" s="1358"/>
      <c r="AW54" s="1359"/>
      <c r="AX54" s="1360"/>
      <c r="AY54" s="1360"/>
      <c r="AZ54" s="1360"/>
      <c r="BA54" s="1360"/>
      <c r="BB54" s="1361"/>
      <c r="BC54" s="1359"/>
      <c r="BD54" s="1360"/>
      <c r="BE54" s="1360"/>
      <c r="BF54" s="1360"/>
      <c r="BG54" s="1360"/>
      <c r="BH54" s="1361"/>
      <c r="BI54" s="1359">
        <f>BI513-BI47-BI52+BI51-BI53</f>
        <v>1851</v>
      </c>
      <c r="BJ54" s="1360"/>
      <c r="BK54" s="1360"/>
      <c r="BL54" s="1360"/>
      <c r="BM54" s="1360"/>
      <c r="BN54" s="1361"/>
      <c r="BO54" s="1362"/>
      <c r="BP54" s="1363"/>
      <c r="BQ54" s="1363"/>
      <c r="BR54" s="1363"/>
      <c r="BS54" s="1363"/>
      <c r="BT54" s="1364"/>
      <c r="BU54" s="1344"/>
      <c r="BV54" s="1345"/>
      <c r="BW54" s="1345"/>
      <c r="BX54" s="1345"/>
      <c r="BY54" s="1345"/>
      <c r="BZ54" s="1346"/>
      <c r="CA54" s="1344"/>
      <c r="CB54" s="1345"/>
      <c r="CC54" s="1345"/>
      <c r="CD54" s="1345"/>
      <c r="CE54" s="1345"/>
      <c r="CF54" s="1346"/>
      <c r="CG54" s="1344"/>
      <c r="CH54" s="1345"/>
      <c r="CI54" s="1345"/>
      <c r="CJ54" s="1345"/>
      <c r="CK54" s="1345"/>
      <c r="CL54" s="1346"/>
      <c r="CM54" s="1344"/>
      <c r="CN54" s="1345"/>
      <c r="CO54" s="1345"/>
      <c r="CP54" s="1345"/>
      <c r="CQ54" s="1345"/>
      <c r="CR54" s="1346"/>
      <c r="CS54" s="1344"/>
      <c r="CT54" s="1345"/>
      <c r="CU54" s="1345"/>
      <c r="CV54" s="1345"/>
      <c r="CW54" s="1345"/>
      <c r="CX54" s="1346"/>
      <c r="CY54" s="1344">
        <f>AK54+BI54+CA54+CG54</f>
        <v>2275</v>
      </c>
      <c r="CZ54" s="1345"/>
      <c r="DA54" s="1345"/>
      <c r="DB54" s="1345"/>
      <c r="DC54" s="1345"/>
      <c r="DD54" s="1346"/>
      <c r="DE54" s="667"/>
    </row>
  </sheetData>
  <sheetProtection/>
  <mergeCells count="1051">
    <mergeCell ref="CA54:CF54"/>
    <mergeCell ref="CG54:CL54"/>
    <mergeCell ref="CM54:CR54"/>
    <mergeCell ref="CS54:CX54"/>
    <mergeCell ref="CY54:DD54"/>
    <mergeCell ref="AQ54:AV54"/>
    <mergeCell ref="AW54:BB54"/>
    <mergeCell ref="BC54:BH54"/>
    <mergeCell ref="BI54:BN54"/>
    <mergeCell ref="BO54:BT54"/>
    <mergeCell ref="BU54:BZ54"/>
    <mergeCell ref="A54:B54"/>
    <mergeCell ref="C54:U54"/>
    <mergeCell ref="V54:X54"/>
    <mergeCell ref="Y54:AD54"/>
    <mergeCell ref="AE54:AJ54"/>
    <mergeCell ref="AK54:AP54"/>
    <mergeCell ref="BU53:BZ53"/>
    <mergeCell ref="CA53:CF53"/>
    <mergeCell ref="CG53:CL53"/>
    <mergeCell ref="CM53:CR53"/>
    <mergeCell ref="CS53:CX53"/>
    <mergeCell ref="CY53:DD53"/>
    <mergeCell ref="AK53:AP53"/>
    <mergeCell ref="AQ53:AV53"/>
    <mergeCell ref="AW53:BB53"/>
    <mergeCell ref="BC53:BH53"/>
    <mergeCell ref="BI53:BN53"/>
    <mergeCell ref="BO53:BT53"/>
    <mergeCell ref="CM52:CR52"/>
    <mergeCell ref="CS52:CX52"/>
    <mergeCell ref="CY52:DD52"/>
    <mergeCell ref="DG52:DJ52"/>
    <mergeCell ref="DL52:DP52"/>
    <mergeCell ref="A53:B53"/>
    <mergeCell ref="C53:U53"/>
    <mergeCell ref="V53:X53"/>
    <mergeCell ref="Y53:AD53"/>
    <mergeCell ref="AE53:AJ53"/>
    <mergeCell ref="BC52:BH52"/>
    <mergeCell ref="BI52:BN52"/>
    <mergeCell ref="BO52:BT52"/>
    <mergeCell ref="BU52:BZ52"/>
    <mergeCell ref="CA52:CF52"/>
    <mergeCell ref="CG52:CL52"/>
    <mergeCell ref="DQ51:DU51"/>
    <mergeCell ref="DV51:DZ51"/>
    <mergeCell ref="A52:B52"/>
    <mergeCell ref="C52:U52"/>
    <mergeCell ref="V52:X52"/>
    <mergeCell ref="Y52:AD52"/>
    <mergeCell ref="AE52:AJ52"/>
    <mergeCell ref="AK52:AP52"/>
    <mergeCell ref="AQ52:AV52"/>
    <mergeCell ref="AW52:BB52"/>
    <mergeCell ref="CG51:CL51"/>
    <mergeCell ref="CM51:CR51"/>
    <mergeCell ref="CS51:CX51"/>
    <mergeCell ref="CY51:DD51"/>
    <mergeCell ref="DG51:DJ51"/>
    <mergeCell ref="DL51:DP51"/>
    <mergeCell ref="AW51:BB51"/>
    <mergeCell ref="BC51:BH51"/>
    <mergeCell ref="BI51:BN51"/>
    <mergeCell ref="BO51:BT51"/>
    <mergeCell ref="BU51:BZ51"/>
    <mergeCell ref="CA51:CF51"/>
    <mergeCell ref="DL50:DP50"/>
    <mergeCell ref="DQ50:DU50"/>
    <mergeCell ref="DV50:DZ50"/>
    <mergeCell ref="A51:B51"/>
    <mergeCell ref="C51:U51"/>
    <mergeCell ref="V51:X51"/>
    <mergeCell ref="Y51:AD51"/>
    <mergeCell ref="AE51:AJ51"/>
    <mergeCell ref="AK51:AP51"/>
    <mergeCell ref="AQ51:AV51"/>
    <mergeCell ref="CA50:CF50"/>
    <mergeCell ref="CG50:CL50"/>
    <mergeCell ref="CM50:CR50"/>
    <mergeCell ref="CS50:CX50"/>
    <mergeCell ref="CY50:DD50"/>
    <mergeCell ref="DG50:DJ50"/>
    <mergeCell ref="AQ50:AV50"/>
    <mergeCell ref="AW50:BB50"/>
    <mergeCell ref="BC50:BH50"/>
    <mergeCell ref="BI50:BN50"/>
    <mergeCell ref="BO50:BT50"/>
    <mergeCell ref="BU50:BZ50"/>
    <mergeCell ref="A50:B50"/>
    <mergeCell ref="C50:U50"/>
    <mergeCell ref="V50:X50"/>
    <mergeCell ref="Y50:AD50"/>
    <mergeCell ref="AE50:AJ50"/>
    <mergeCell ref="AK50:AP50"/>
    <mergeCell ref="CS49:CX49"/>
    <mergeCell ref="CY49:DD49"/>
    <mergeCell ref="DG49:DK49"/>
    <mergeCell ref="DL49:DP49"/>
    <mergeCell ref="DQ49:DU49"/>
    <mergeCell ref="DV49:DZ49"/>
    <mergeCell ref="BI49:BN49"/>
    <mergeCell ref="BO49:BT49"/>
    <mergeCell ref="BU49:BZ49"/>
    <mergeCell ref="CA49:CF49"/>
    <mergeCell ref="CG49:CL49"/>
    <mergeCell ref="CM49:CR49"/>
    <mergeCell ref="DV48:DZ48"/>
    <mergeCell ref="A49:B49"/>
    <mergeCell ref="C49:U49"/>
    <mergeCell ref="V49:X49"/>
    <mergeCell ref="Y49:AD49"/>
    <mergeCell ref="AE49:AJ49"/>
    <mergeCell ref="AK49:AP49"/>
    <mergeCell ref="AQ49:AV49"/>
    <mergeCell ref="AW49:BB49"/>
    <mergeCell ref="BC49:BH49"/>
    <mergeCell ref="CM48:CR48"/>
    <mergeCell ref="CS48:CX48"/>
    <mergeCell ref="CY48:DD48"/>
    <mergeCell ref="DG48:DK48"/>
    <mergeCell ref="DL48:DP48"/>
    <mergeCell ref="DQ48:DU48"/>
    <mergeCell ref="BC48:BH48"/>
    <mergeCell ref="BI48:BN48"/>
    <mergeCell ref="BO48:BT48"/>
    <mergeCell ref="BU48:BZ48"/>
    <mergeCell ref="CA48:CF48"/>
    <mergeCell ref="CG48:CL48"/>
    <mergeCell ref="DQ47:DU47"/>
    <mergeCell ref="DV47:DZ47"/>
    <mergeCell ref="A48:B48"/>
    <mergeCell ref="C48:U48"/>
    <mergeCell ref="V48:X48"/>
    <mergeCell ref="Y48:AD48"/>
    <mergeCell ref="AE48:AJ48"/>
    <mergeCell ref="AK48:AP48"/>
    <mergeCell ref="AQ48:AV48"/>
    <mergeCell ref="AW48:BB48"/>
    <mergeCell ref="CG47:CL47"/>
    <mergeCell ref="CM47:CR47"/>
    <mergeCell ref="CS47:CX47"/>
    <mergeCell ref="CY47:DD47"/>
    <mergeCell ref="DG47:DK47"/>
    <mergeCell ref="DL47:DP47"/>
    <mergeCell ref="AW47:BB47"/>
    <mergeCell ref="BC47:BH47"/>
    <mergeCell ref="BI47:BN47"/>
    <mergeCell ref="BO47:BT47"/>
    <mergeCell ref="BU47:BZ47"/>
    <mergeCell ref="CA47:CF47"/>
    <mergeCell ref="DL46:DP46"/>
    <mergeCell ref="DQ46:DU46"/>
    <mergeCell ref="DV46:DZ46"/>
    <mergeCell ref="A47:B47"/>
    <mergeCell ref="C47:U47"/>
    <mergeCell ref="V47:X47"/>
    <mergeCell ref="Y47:AD47"/>
    <mergeCell ref="AE47:AJ47"/>
    <mergeCell ref="AK47:AP47"/>
    <mergeCell ref="AQ47:AV47"/>
    <mergeCell ref="CA46:CF46"/>
    <mergeCell ref="CG46:CL46"/>
    <mergeCell ref="CM46:CR46"/>
    <mergeCell ref="CS46:CX46"/>
    <mergeCell ref="CY46:DD46"/>
    <mergeCell ref="DG46:DK46"/>
    <mergeCell ref="AQ46:AV46"/>
    <mergeCell ref="AW46:BB46"/>
    <mergeCell ref="BC46:BH46"/>
    <mergeCell ref="BI46:BN46"/>
    <mergeCell ref="BO46:BT46"/>
    <mergeCell ref="BU46:BZ46"/>
    <mergeCell ref="A46:B46"/>
    <mergeCell ref="C46:U46"/>
    <mergeCell ref="V46:X46"/>
    <mergeCell ref="Y46:AD46"/>
    <mergeCell ref="AE46:AJ46"/>
    <mergeCell ref="AK46:AP46"/>
    <mergeCell ref="CS45:CX45"/>
    <mergeCell ref="CY45:DD45"/>
    <mergeCell ref="DG45:DK45"/>
    <mergeCell ref="DL45:DP45"/>
    <mergeCell ref="DQ45:DU45"/>
    <mergeCell ref="DV45:DZ45"/>
    <mergeCell ref="BI45:BN45"/>
    <mergeCell ref="BO45:BT45"/>
    <mergeCell ref="BU45:BZ45"/>
    <mergeCell ref="CA45:CF45"/>
    <mergeCell ref="CG45:CL45"/>
    <mergeCell ref="CM45:CR45"/>
    <mergeCell ref="DV44:DZ44"/>
    <mergeCell ref="A45:B45"/>
    <mergeCell ref="C45:U45"/>
    <mergeCell ref="V45:X45"/>
    <mergeCell ref="Y45:AD45"/>
    <mergeCell ref="AE45:AJ45"/>
    <mergeCell ref="AK45:AP45"/>
    <mergeCell ref="AQ45:AV45"/>
    <mergeCell ref="AW45:BB45"/>
    <mergeCell ref="BC45:BH45"/>
    <mergeCell ref="CM44:CR44"/>
    <mergeCell ref="CS44:CX44"/>
    <mergeCell ref="CY44:DD44"/>
    <mergeCell ref="DG44:DK44"/>
    <mergeCell ref="DL44:DP44"/>
    <mergeCell ref="DQ44:DU44"/>
    <mergeCell ref="BC44:BH44"/>
    <mergeCell ref="BI44:BN44"/>
    <mergeCell ref="BO44:BT44"/>
    <mergeCell ref="BU44:BZ44"/>
    <mergeCell ref="CA44:CF44"/>
    <mergeCell ref="CG44:CL44"/>
    <mergeCell ref="DQ43:DU43"/>
    <mergeCell ref="DV43:DZ43"/>
    <mergeCell ref="A44:B44"/>
    <mergeCell ref="C44:U44"/>
    <mergeCell ref="V44:X44"/>
    <mergeCell ref="Y44:AD44"/>
    <mergeCell ref="AE44:AJ44"/>
    <mergeCell ref="AK44:AP44"/>
    <mergeCell ref="AQ44:AV44"/>
    <mergeCell ref="AW44:BB44"/>
    <mergeCell ref="CG43:CL43"/>
    <mergeCell ref="CM43:CR43"/>
    <mergeCell ref="CS43:CX43"/>
    <mergeCell ref="CY43:DD43"/>
    <mergeCell ref="DG43:DK43"/>
    <mergeCell ref="DL43:DP43"/>
    <mergeCell ref="AW43:BB43"/>
    <mergeCell ref="BC43:BH43"/>
    <mergeCell ref="BI43:BN43"/>
    <mergeCell ref="BO43:BT43"/>
    <mergeCell ref="BU43:BZ43"/>
    <mergeCell ref="CA43:CF43"/>
    <mergeCell ref="DL42:DP42"/>
    <mergeCell ref="DQ42:DU42"/>
    <mergeCell ref="DV42:DZ42"/>
    <mergeCell ref="A43:B43"/>
    <mergeCell ref="C43:U43"/>
    <mergeCell ref="V43:X43"/>
    <mergeCell ref="Y43:AD43"/>
    <mergeCell ref="AE43:AJ43"/>
    <mergeCell ref="AK43:AP43"/>
    <mergeCell ref="AQ43:AV43"/>
    <mergeCell ref="CA42:CF42"/>
    <mergeCell ref="CG42:CL42"/>
    <mergeCell ref="CM42:CR42"/>
    <mergeCell ref="CS42:CX42"/>
    <mergeCell ref="CY42:DD42"/>
    <mergeCell ref="DG42:DK42"/>
    <mergeCell ref="AQ42:AV42"/>
    <mergeCell ref="AW42:BB42"/>
    <mergeCell ref="BC42:BH42"/>
    <mergeCell ref="BI42:BN42"/>
    <mergeCell ref="BO42:BT42"/>
    <mergeCell ref="BU42:BZ42"/>
    <mergeCell ref="A42:B42"/>
    <mergeCell ref="C42:U42"/>
    <mergeCell ref="V42:X42"/>
    <mergeCell ref="Y42:AD42"/>
    <mergeCell ref="AE42:AJ42"/>
    <mergeCell ref="AK42:AP42"/>
    <mergeCell ref="CS41:CX41"/>
    <mergeCell ref="CY41:DD41"/>
    <mergeCell ref="DG41:DK41"/>
    <mergeCell ref="DL41:DP41"/>
    <mergeCell ref="DQ41:DU41"/>
    <mergeCell ref="DV41:DZ41"/>
    <mergeCell ref="BI41:BN41"/>
    <mergeCell ref="BO41:BT41"/>
    <mergeCell ref="BU41:BZ41"/>
    <mergeCell ref="CA41:CF41"/>
    <mergeCell ref="CG41:CL41"/>
    <mergeCell ref="CM41:CR41"/>
    <mergeCell ref="DV40:DZ40"/>
    <mergeCell ref="A41:B41"/>
    <mergeCell ref="C41:U41"/>
    <mergeCell ref="V41:X41"/>
    <mergeCell ref="Y41:AD41"/>
    <mergeCell ref="AE41:AJ41"/>
    <mergeCell ref="AK41:AP41"/>
    <mergeCell ref="AQ41:AV41"/>
    <mergeCell ref="AW41:BB41"/>
    <mergeCell ref="BC41:BH41"/>
    <mergeCell ref="CM40:CR40"/>
    <mergeCell ref="CS40:CX40"/>
    <mergeCell ref="CY40:DD40"/>
    <mergeCell ref="DG40:DK40"/>
    <mergeCell ref="DL40:DP40"/>
    <mergeCell ref="DQ40:DU40"/>
    <mergeCell ref="BC40:BH40"/>
    <mergeCell ref="BI40:BN40"/>
    <mergeCell ref="BO40:BT40"/>
    <mergeCell ref="BU40:BZ40"/>
    <mergeCell ref="CA40:CF40"/>
    <mergeCell ref="CG40:CL40"/>
    <mergeCell ref="DQ39:DU39"/>
    <mergeCell ref="DV39:DZ39"/>
    <mergeCell ref="A40:B40"/>
    <mergeCell ref="C40:U40"/>
    <mergeCell ref="V40:X40"/>
    <mergeCell ref="Y40:AD40"/>
    <mergeCell ref="AE40:AJ40"/>
    <mergeCell ref="AK40:AP40"/>
    <mergeCell ref="AQ40:AV40"/>
    <mergeCell ref="AW40:BB40"/>
    <mergeCell ref="CG39:CL39"/>
    <mergeCell ref="CM39:CR39"/>
    <mergeCell ref="CS39:CX39"/>
    <mergeCell ref="CY39:DD39"/>
    <mergeCell ref="DG39:DK39"/>
    <mergeCell ref="DL39:DP39"/>
    <mergeCell ref="AW39:BB39"/>
    <mergeCell ref="BC39:BH39"/>
    <mergeCell ref="BI39:BN39"/>
    <mergeCell ref="BO39:BT39"/>
    <mergeCell ref="BU39:BZ39"/>
    <mergeCell ref="CA39:CF39"/>
    <mergeCell ref="DL38:DP38"/>
    <mergeCell ref="DQ38:DU38"/>
    <mergeCell ref="DV38:DZ38"/>
    <mergeCell ref="A39:B39"/>
    <mergeCell ref="C39:U39"/>
    <mergeCell ref="V39:X39"/>
    <mergeCell ref="Y39:AD39"/>
    <mergeCell ref="AE39:AJ39"/>
    <mergeCell ref="AK39:AP39"/>
    <mergeCell ref="AQ39:AV39"/>
    <mergeCell ref="CA38:CF38"/>
    <mergeCell ref="CG38:CL38"/>
    <mergeCell ref="CM38:CR38"/>
    <mergeCell ref="CS38:CX38"/>
    <mergeCell ref="CY38:DD38"/>
    <mergeCell ref="DG38:DK38"/>
    <mergeCell ref="AQ38:AV38"/>
    <mergeCell ref="AW38:BB38"/>
    <mergeCell ref="BC38:BH38"/>
    <mergeCell ref="BI38:BN38"/>
    <mergeCell ref="BO38:BT38"/>
    <mergeCell ref="BU38:BZ38"/>
    <mergeCell ref="A38:B38"/>
    <mergeCell ref="C38:U38"/>
    <mergeCell ref="V38:X38"/>
    <mergeCell ref="Y38:AD38"/>
    <mergeCell ref="AE38:AJ38"/>
    <mergeCell ref="AK38:AP38"/>
    <mergeCell ref="CS37:CX37"/>
    <mergeCell ref="CY37:DD37"/>
    <mergeCell ref="DG37:DK37"/>
    <mergeCell ref="DL37:DP37"/>
    <mergeCell ref="DQ37:DU37"/>
    <mergeCell ref="DV37:DZ37"/>
    <mergeCell ref="BI37:BN37"/>
    <mergeCell ref="BO37:BT37"/>
    <mergeCell ref="BU37:BZ37"/>
    <mergeCell ref="CA37:CF37"/>
    <mergeCell ref="CG37:CL37"/>
    <mergeCell ref="CM37:CR37"/>
    <mergeCell ref="DV36:DZ36"/>
    <mergeCell ref="A37:B37"/>
    <mergeCell ref="C37:U37"/>
    <mergeCell ref="V37:X37"/>
    <mergeCell ref="Y37:AD37"/>
    <mergeCell ref="AE37:AJ37"/>
    <mergeCell ref="AK37:AP37"/>
    <mergeCell ref="AQ37:AV37"/>
    <mergeCell ref="AW37:BB37"/>
    <mergeCell ref="BC37:BH37"/>
    <mergeCell ref="CM36:CR36"/>
    <mergeCell ref="CS36:CX36"/>
    <mergeCell ref="CY36:DD36"/>
    <mergeCell ref="DG36:DK36"/>
    <mergeCell ref="DL36:DP36"/>
    <mergeCell ref="DQ36:DU36"/>
    <mergeCell ref="BC36:BH36"/>
    <mergeCell ref="BI36:BN36"/>
    <mergeCell ref="BO36:BT36"/>
    <mergeCell ref="BU36:BZ36"/>
    <mergeCell ref="CA36:CF36"/>
    <mergeCell ref="CG36:CL36"/>
    <mergeCell ref="DQ35:DU35"/>
    <mergeCell ref="DV35:DZ35"/>
    <mergeCell ref="A36:B36"/>
    <mergeCell ref="C36:U36"/>
    <mergeCell ref="V36:X36"/>
    <mergeCell ref="Y36:AD36"/>
    <mergeCell ref="AE36:AJ36"/>
    <mergeCell ref="AK36:AP36"/>
    <mergeCell ref="AQ36:AV36"/>
    <mergeCell ref="AW36:BB36"/>
    <mergeCell ref="CG35:CL35"/>
    <mergeCell ref="CM35:CR35"/>
    <mergeCell ref="CS35:CX35"/>
    <mergeCell ref="CY35:DD35"/>
    <mergeCell ref="DG35:DK35"/>
    <mergeCell ref="DL35:DP35"/>
    <mergeCell ref="AW35:BB35"/>
    <mergeCell ref="BC35:BH35"/>
    <mergeCell ref="BI35:BN35"/>
    <mergeCell ref="BO35:BT35"/>
    <mergeCell ref="BU35:BZ35"/>
    <mergeCell ref="CA35:CF35"/>
    <mergeCell ref="DL34:DP34"/>
    <mergeCell ref="DQ34:DU34"/>
    <mergeCell ref="DV34:DZ34"/>
    <mergeCell ref="A35:B35"/>
    <mergeCell ref="C35:U35"/>
    <mergeCell ref="V35:X35"/>
    <mergeCell ref="Y35:AD35"/>
    <mergeCell ref="AE35:AJ35"/>
    <mergeCell ref="AK35:AP35"/>
    <mergeCell ref="AQ35:AV35"/>
    <mergeCell ref="CA34:CF34"/>
    <mergeCell ref="CG34:CL34"/>
    <mergeCell ref="CM34:CR34"/>
    <mergeCell ref="CS34:CX34"/>
    <mergeCell ref="CY34:DD34"/>
    <mergeCell ref="DG34:DK34"/>
    <mergeCell ref="AQ34:AV34"/>
    <mergeCell ref="AW34:BB34"/>
    <mergeCell ref="BC34:BH34"/>
    <mergeCell ref="BI34:BN34"/>
    <mergeCell ref="BO34:BT34"/>
    <mergeCell ref="BU34:BZ34"/>
    <mergeCell ref="A34:B34"/>
    <mergeCell ref="C34:U34"/>
    <mergeCell ref="V34:X34"/>
    <mergeCell ref="Y34:AD34"/>
    <mergeCell ref="AE34:AJ34"/>
    <mergeCell ref="AK34:AP34"/>
    <mergeCell ref="CS33:CX33"/>
    <mergeCell ref="CY33:DD33"/>
    <mergeCell ref="DG33:DK33"/>
    <mergeCell ref="DL33:DP33"/>
    <mergeCell ref="DQ33:DU33"/>
    <mergeCell ref="DV33:DZ33"/>
    <mergeCell ref="BI33:BN33"/>
    <mergeCell ref="BO33:BT33"/>
    <mergeCell ref="BU33:BZ33"/>
    <mergeCell ref="CA33:CF33"/>
    <mergeCell ref="CG33:CL33"/>
    <mergeCell ref="CM33:CR33"/>
    <mergeCell ref="DV32:DZ32"/>
    <mergeCell ref="A33:B33"/>
    <mergeCell ref="C33:U33"/>
    <mergeCell ref="V33:X33"/>
    <mergeCell ref="Y33:AD33"/>
    <mergeCell ref="AE33:AJ33"/>
    <mergeCell ref="AK33:AP33"/>
    <mergeCell ref="AQ33:AV33"/>
    <mergeCell ref="AW33:BB33"/>
    <mergeCell ref="BC33:BH33"/>
    <mergeCell ref="CM32:CR32"/>
    <mergeCell ref="CS32:CX32"/>
    <mergeCell ref="CY32:DD32"/>
    <mergeCell ref="DG32:DK32"/>
    <mergeCell ref="DL32:DP32"/>
    <mergeCell ref="DQ32:DU32"/>
    <mergeCell ref="BC32:BH32"/>
    <mergeCell ref="BI32:BN32"/>
    <mergeCell ref="BO32:BT32"/>
    <mergeCell ref="BU32:BZ32"/>
    <mergeCell ref="CA32:CF32"/>
    <mergeCell ref="CG32:CL32"/>
    <mergeCell ref="DQ31:DU31"/>
    <mergeCell ref="DV31:DZ31"/>
    <mergeCell ref="A32:B32"/>
    <mergeCell ref="C32:U32"/>
    <mergeCell ref="V32:X32"/>
    <mergeCell ref="Y32:AD32"/>
    <mergeCell ref="AE32:AJ32"/>
    <mergeCell ref="AK32:AP32"/>
    <mergeCell ref="AQ32:AV32"/>
    <mergeCell ref="AW32:BB32"/>
    <mergeCell ref="CG31:CL31"/>
    <mergeCell ref="CM31:CR31"/>
    <mergeCell ref="CS31:CX31"/>
    <mergeCell ref="CY31:DD31"/>
    <mergeCell ref="DG31:DK31"/>
    <mergeCell ref="DL31:DP31"/>
    <mergeCell ref="AW31:BB31"/>
    <mergeCell ref="BC31:BH31"/>
    <mergeCell ref="BI31:BN31"/>
    <mergeCell ref="BO31:BT31"/>
    <mergeCell ref="BU31:BZ31"/>
    <mergeCell ref="CA31:CF31"/>
    <mergeCell ref="DL30:DP30"/>
    <mergeCell ref="DQ30:DU30"/>
    <mergeCell ref="DV30:DZ30"/>
    <mergeCell ref="A31:B31"/>
    <mergeCell ref="C31:U31"/>
    <mergeCell ref="V31:X31"/>
    <mergeCell ref="Y31:AD31"/>
    <mergeCell ref="AE31:AJ31"/>
    <mergeCell ref="AK31:AP31"/>
    <mergeCell ref="AQ31:AV31"/>
    <mergeCell ref="CA30:CF30"/>
    <mergeCell ref="CG30:CL30"/>
    <mergeCell ref="CM30:CR30"/>
    <mergeCell ref="CS30:CX30"/>
    <mergeCell ref="CY30:DD30"/>
    <mergeCell ref="DG30:DK30"/>
    <mergeCell ref="AQ30:AV30"/>
    <mergeCell ref="AW30:BB30"/>
    <mergeCell ref="BC30:BH30"/>
    <mergeCell ref="BI30:BN30"/>
    <mergeCell ref="BO30:BT30"/>
    <mergeCell ref="BU30:BZ30"/>
    <mergeCell ref="A30:B30"/>
    <mergeCell ref="C30:U30"/>
    <mergeCell ref="V30:X30"/>
    <mergeCell ref="Y30:AD30"/>
    <mergeCell ref="AE30:AJ30"/>
    <mergeCell ref="AK30:AP30"/>
    <mergeCell ref="CS29:CX29"/>
    <mergeCell ref="CY29:DD29"/>
    <mergeCell ref="DG29:DK29"/>
    <mergeCell ref="DL29:DP29"/>
    <mergeCell ref="DQ29:DU29"/>
    <mergeCell ref="DV29:DZ29"/>
    <mergeCell ref="BI29:BN29"/>
    <mergeCell ref="BO29:BT29"/>
    <mergeCell ref="BU29:BZ29"/>
    <mergeCell ref="CA29:CF29"/>
    <mergeCell ref="CG29:CL29"/>
    <mergeCell ref="CM29:CR29"/>
    <mergeCell ref="DV28:DZ28"/>
    <mergeCell ref="A29:B29"/>
    <mergeCell ref="C29:U29"/>
    <mergeCell ref="V29:X29"/>
    <mergeCell ref="Y29:AD29"/>
    <mergeCell ref="AE29:AJ29"/>
    <mergeCell ref="AK29:AP29"/>
    <mergeCell ref="AQ29:AV29"/>
    <mergeCell ref="AW29:BB29"/>
    <mergeCell ref="BC29:BH29"/>
    <mergeCell ref="CM28:CR28"/>
    <mergeCell ref="CS28:CX28"/>
    <mergeCell ref="CY28:DD28"/>
    <mergeCell ref="DG28:DK28"/>
    <mergeCell ref="DL28:DP28"/>
    <mergeCell ref="DQ28:DU28"/>
    <mergeCell ref="BC28:BH28"/>
    <mergeCell ref="BI28:BN28"/>
    <mergeCell ref="BO28:BT28"/>
    <mergeCell ref="BU28:BZ28"/>
    <mergeCell ref="CA28:CF28"/>
    <mergeCell ref="CG28:CL28"/>
    <mergeCell ref="DQ27:DU27"/>
    <mergeCell ref="DV27:DZ27"/>
    <mergeCell ref="A28:B28"/>
    <mergeCell ref="C28:U28"/>
    <mergeCell ref="V28:X28"/>
    <mergeCell ref="Y28:AD28"/>
    <mergeCell ref="AE28:AJ28"/>
    <mergeCell ref="AK28:AP28"/>
    <mergeCell ref="AQ28:AV28"/>
    <mergeCell ref="AW28:BB28"/>
    <mergeCell ref="CG27:CL27"/>
    <mergeCell ref="CM27:CR27"/>
    <mergeCell ref="CS27:CX27"/>
    <mergeCell ref="CY27:DD27"/>
    <mergeCell ref="DG27:DK27"/>
    <mergeCell ref="DL27:DP27"/>
    <mergeCell ref="AW27:BB27"/>
    <mergeCell ref="BC27:BH27"/>
    <mergeCell ref="BI27:BN27"/>
    <mergeCell ref="BO27:BT27"/>
    <mergeCell ref="BU27:BZ27"/>
    <mergeCell ref="CA27:CF27"/>
    <mergeCell ref="DL26:DP26"/>
    <mergeCell ref="DQ26:DU26"/>
    <mergeCell ref="DV26:DZ26"/>
    <mergeCell ref="A27:B27"/>
    <mergeCell ref="C27:U27"/>
    <mergeCell ref="V27:X27"/>
    <mergeCell ref="Y27:AD27"/>
    <mergeCell ref="AE27:AJ27"/>
    <mergeCell ref="AK27:AP27"/>
    <mergeCell ref="AQ27:AV27"/>
    <mergeCell ref="CA26:CF26"/>
    <mergeCell ref="CG26:CL26"/>
    <mergeCell ref="CM26:CR26"/>
    <mergeCell ref="CS26:CX26"/>
    <mergeCell ref="CY26:DD26"/>
    <mergeCell ref="DG26:DK26"/>
    <mergeCell ref="AQ26:AV26"/>
    <mergeCell ref="AW26:BB26"/>
    <mergeCell ref="BC26:BH26"/>
    <mergeCell ref="BI26:BN26"/>
    <mergeCell ref="BO26:BT26"/>
    <mergeCell ref="BU26:BZ26"/>
    <mergeCell ref="A26:B26"/>
    <mergeCell ref="C26:U26"/>
    <mergeCell ref="V26:X26"/>
    <mergeCell ref="Y26:AD26"/>
    <mergeCell ref="AE26:AJ26"/>
    <mergeCell ref="AK26:AP26"/>
    <mergeCell ref="CS25:CX25"/>
    <mergeCell ref="CY25:DD25"/>
    <mergeCell ref="DG25:DK25"/>
    <mergeCell ref="DL25:DP25"/>
    <mergeCell ref="DQ25:DU25"/>
    <mergeCell ref="DV25:DZ25"/>
    <mergeCell ref="BI25:BN25"/>
    <mergeCell ref="BO25:BT25"/>
    <mergeCell ref="BU25:BZ25"/>
    <mergeCell ref="CA25:CF25"/>
    <mergeCell ref="CG25:CL25"/>
    <mergeCell ref="CM25:CR25"/>
    <mergeCell ref="DV24:DZ24"/>
    <mergeCell ref="A25:B25"/>
    <mergeCell ref="C25:U25"/>
    <mergeCell ref="V25:X25"/>
    <mergeCell ref="Y25:AD25"/>
    <mergeCell ref="AE25:AJ25"/>
    <mergeCell ref="AK25:AP25"/>
    <mergeCell ref="AQ25:AV25"/>
    <mergeCell ref="AW25:BB25"/>
    <mergeCell ref="BC25:BH25"/>
    <mergeCell ref="CM24:CR24"/>
    <mergeCell ref="CS24:CX24"/>
    <mergeCell ref="CY24:DD24"/>
    <mergeCell ref="DG24:DK24"/>
    <mergeCell ref="DL24:DP24"/>
    <mergeCell ref="DQ24:DU24"/>
    <mergeCell ref="BC24:BH24"/>
    <mergeCell ref="BI24:BN24"/>
    <mergeCell ref="BO24:BT24"/>
    <mergeCell ref="BU24:BZ24"/>
    <mergeCell ref="CA24:CF24"/>
    <mergeCell ref="CG24:CL24"/>
    <mergeCell ref="DQ23:DU23"/>
    <mergeCell ref="DV23:DZ23"/>
    <mergeCell ref="A24:B24"/>
    <mergeCell ref="C24:U24"/>
    <mergeCell ref="V24:X24"/>
    <mergeCell ref="Y24:AD24"/>
    <mergeCell ref="AE24:AJ24"/>
    <mergeCell ref="AK24:AP24"/>
    <mergeCell ref="AQ24:AV24"/>
    <mergeCell ref="AW24:BB24"/>
    <mergeCell ref="CG23:CL23"/>
    <mergeCell ref="CM23:CR23"/>
    <mergeCell ref="CS23:CX23"/>
    <mergeCell ref="CY23:DD23"/>
    <mergeCell ref="DG23:DK23"/>
    <mergeCell ref="DL23:DP23"/>
    <mergeCell ref="AW23:BB23"/>
    <mergeCell ref="BC23:BH23"/>
    <mergeCell ref="BI23:BN23"/>
    <mergeCell ref="BO23:BT23"/>
    <mergeCell ref="BU23:BZ23"/>
    <mergeCell ref="CA23:CF23"/>
    <mergeCell ref="DL22:DP22"/>
    <mergeCell ref="DQ22:DU22"/>
    <mergeCell ref="DV22:DZ22"/>
    <mergeCell ref="A23:B23"/>
    <mergeCell ref="C23:U23"/>
    <mergeCell ref="V23:X23"/>
    <mergeCell ref="Y23:AD23"/>
    <mergeCell ref="AE23:AJ23"/>
    <mergeCell ref="AK23:AP23"/>
    <mergeCell ref="AQ23:AV23"/>
    <mergeCell ref="CA22:CF22"/>
    <mergeCell ref="CG22:CL22"/>
    <mergeCell ref="CM22:CR22"/>
    <mergeCell ref="CS22:CX22"/>
    <mergeCell ref="CY22:DD22"/>
    <mergeCell ref="DG22:DK22"/>
    <mergeCell ref="AQ22:AV22"/>
    <mergeCell ref="AW22:BB22"/>
    <mergeCell ref="BC22:BH22"/>
    <mergeCell ref="BI22:BN22"/>
    <mergeCell ref="BO22:BT22"/>
    <mergeCell ref="BU22:BZ22"/>
    <mergeCell ref="A22:B22"/>
    <mergeCell ref="C22:U22"/>
    <mergeCell ref="V22:X22"/>
    <mergeCell ref="Y22:AD22"/>
    <mergeCell ref="AE22:AJ22"/>
    <mergeCell ref="AK22:AP22"/>
    <mergeCell ref="CS21:CX21"/>
    <mergeCell ref="CY21:DD21"/>
    <mergeCell ref="DG21:DK21"/>
    <mergeCell ref="DL21:DP21"/>
    <mergeCell ref="DQ21:DU21"/>
    <mergeCell ref="DV21:DZ21"/>
    <mergeCell ref="BI21:BN21"/>
    <mergeCell ref="BO21:BT21"/>
    <mergeCell ref="BU21:BZ21"/>
    <mergeCell ref="CA21:CF21"/>
    <mergeCell ref="CG21:CL21"/>
    <mergeCell ref="CM21:CR21"/>
    <mergeCell ref="DV20:DZ20"/>
    <mergeCell ref="A21:B21"/>
    <mergeCell ref="C21:U21"/>
    <mergeCell ref="V21:X21"/>
    <mergeCell ref="Y21:AD21"/>
    <mergeCell ref="AE21:AJ21"/>
    <mergeCell ref="AK21:AP21"/>
    <mergeCell ref="AQ21:AV21"/>
    <mergeCell ref="AW21:BB21"/>
    <mergeCell ref="BC21:BH21"/>
    <mergeCell ref="CM20:CR20"/>
    <mergeCell ref="CS20:CX20"/>
    <mergeCell ref="CY20:DD20"/>
    <mergeCell ref="DG20:DK20"/>
    <mergeCell ref="DL20:DP20"/>
    <mergeCell ref="DQ20:DU20"/>
    <mergeCell ref="BC20:BH20"/>
    <mergeCell ref="BI20:BN20"/>
    <mergeCell ref="BO20:BT20"/>
    <mergeCell ref="BU20:BZ20"/>
    <mergeCell ref="CA20:CF20"/>
    <mergeCell ref="CG20:CL20"/>
    <mergeCell ref="DQ19:DU19"/>
    <mergeCell ref="DV19:DZ19"/>
    <mergeCell ref="A20:B20"/>
    <mergeCell ref="C20:U20"/>
    <mergeCell ref="V20:X20"/>
    <mergeCell ref="Y20:AD20"/>
    <mergeCell ref="AE20:AJ20"/>
    <mergeCell ref="AK20:AP20"/>
    <mergeCell ref="AQ20:AV20"/>
    <mergeCell ref="AW20:BB20"/>
    <mergeCell ref="CG19:CL19"/>
    <mergeCell ref="CM19:CR19"/>
    <mergeCell ref="CS19:CX19"/>
    <mergeCell ref="CY19:DD19"/>
    <mergeCell ref="DG19:DK19"/>
    <mergeCell ref="DL19:DP19"/>
    <mergeCell ref="AW19:BB19"/>
    <mergeCell ref="BC19:BH19"/>
    <mergeCell ref="BI19:BN19"/>
    <mergeCell ref="BO19:BT19"/>
    <mergeCell ref="BU19:BZ19"/>
    <mergeCell ref="CA19:CF19"/>
    <mergeCell ref="DL18:DP18"/>
    <mergeCell ref="DQ18:DU18"/>
    <mergeCell ref="DV18:DZ18"/>
    <mergeCell ref="A19:B19"/>
    <mergeCell ref="C19:U19"/>
    <mergeCell ref="V19:X19"/>
    <mergeCell ref="Y19:AD19"/>
    <mergeCell ref="AE19:AJ19"/>
    <mergeCell ref="AK19:AP19"/>
    <mergeCell ref="AQ19:AV19"/>
    <mergeCell ref="CA18:CF18"/>
    <mergeCell ref="CG18:CL18"/>
    <mergeCell ref="CM18:CR18"/>
    <mergeCell ref="CS18:CX18"/>
    <mergeCell ref="CY18:DD18"/>
    <mergeCell ref="DG18:DK18"/>
    <mergeCell ref="AQ18:AV18"/>
    <mergeCell ref="AW18:BB18"/>
    <mergeCell ref="BC18:BH18"/>
    <mergeCell ref="BI18:BN18"/>
    <mergeCell ref="BO18:BT18"/>
    <mergeCell ref="BU18:BZ18"/>
    <mergeCell ref="A18:B18"/>
    <mergeCell ref="C18:U18"/>
    <mergeCell ref="V18:X18"/>
    <mergeCell ref="Y18:AD18"/>
    <mergeCell ref="AE18:AJ18"/>
    <mergeCell ref="AK18:AP18"/>
    <mergeCell ref="CS17:CX17"/>
    <mergeCell ref="CY17:DD17"/>
    <mergeCell ref="DG17:DK17"/>
    <mergeCell ref="DL17:DP17"/>
    <mergeCell ref="DQ17:DU17"/>
    <mergeCell ref="DV17:DZ17"/>
    <mergeCell ref="BI17:BN17"/>
    <mergeCell ref="BO17:BT17"/>
    <mergeCell ref="BU17:BZ17"/>
    <mergeCell ref="CA17:CF17"/>
    <mergeCell ref="CG17:CL17"/>
    <mergeCell ref="CM17:CR17"/>
    <mergeCell ref="DV16:DZ16"/>
    <mergeCell ref="A17:B17"/>
    <mergeCell ref="C17:U17"/>
    <mergeCell ref="V17:X17"/>
    <mergeCell ref="Y17:AD17"/>
    <mergeCell ref="AE17:AJ17"/>
    <mergeCell ref="AK17:AP17"/>
    <mergeCell ref="AQ17:AV17"/>
    <mergeCell ref="AW17:BB17"/>
    <mergeCell ref="BC17:BH17"/>
    <mergeCell ref="CM16:CR16"/>
    <mergeCell ref="CS16:CX16"/>
    <mergeCell ref="CY16:DD16"/>
    <mergeCell ref="DG16:DK16"/>
    <mergeCell ref="DL16:DP16"/>
    <mergeCell ref="DQ16:DU16"/>
    <mergeCell ref="BC16:BH16"/>
    <mergeCell ref="BI16:BN16"/>
    <mergeCell ref="BO16:BT16"/>
    <mergeCell ref="BU16:BZ16"/>
    <mergeCell ref="CA16:CF16"/>
    <mergeCell ref="CG16:CL16"/>
    <mergeCell ref="DQ15:DU15"/>
    <mergeCell ref="DV15:DZ15"/>
    <mergeCell ref="A16:B16"/>
    <mergeCell ref="C16:U16"/>
    <mergeCell ref="V16:X16"/>
    <mergeCell ref="Y16:AD16"/>
    <mergeCell ref="AE16:AJ16"/>
    <mergeCell ref="AK16:AP16"/>
    <mergeCell ref="AQ16:AV16"/>
    <mergeCell ref="AW16:BB16"/>
    <mergeCell ref="CG15:CL15"/>
    <mergeCell ref="CM15:CR15"/>
    <mergeCell ref="CS15:CX15"/>
    <mergeCell ref="CY15:DD15"/>
    <mergeCell ref="DG15:DK15"/>
    <mergeCell ref="DL15:DP15"/>
    <mergeCell ref="AW15:BB15"/>
    <mergeCell ref="BC15:BH15"/>
    <mergeCell ref="BI15:BN15"/>
    <mergeCell ref="BO15:BT15"/>
    <mergeCell ref="BU15:BZ15"/>
    <mergeCell ref="CA15:CF15"/>
    <mergeCell ref="DL14:DP14"/>
    <mergeCell ref="DQ14:DU14"/>
    <mergeCell ref="DV14:DZ14"/>
    <mergeCell ref="A15:B15"/>
    <mergeCell ref="C15:U15"/>
    <mergeCell ref="V15:X15"/>
    <mergeCell ref="Y15:AD15"/>
    <mergeCell ref="AE15:AJ15"/>
    <mergeCell ref="AK15:AP15"/>
    <mergeCell ref="AQ15:AV15"/>
    <mergeCell ref="CA14:CF14"/>
    <mergeCell ref="CG14:CL14"/>
    <mergeCell ref="CM14:CR14"/>
    <mergeCell ref="CS14:CX14"/>
    <mergeCell ref="CY14:DD14"/>
    <mergeCell ref="DG14:DK14"/>
    <mergeCell ref="AQ14:AV14"/>
    <mergeCell ref="AW14:BB14"/>
    <mergeCell ref="BC14:BH14"/>
    <mergeCell ref="BI14:BN14"/>
    <mergeCell ref="BO14:BT14"/>
    <mergeCell ref="BU14:BZ14"/>
    <mergeCell ref="A14:B14"/>
    <mergeCell ref="C14:U14"/>
    <mergeCell ref="V14:X14"/>
    <mergeCell ref="Y14:AD14"/>
    <mergeCell ref="AE14:AJ14"/>
    <mergeCell ref="AK14:AP14"/>
    <mergeCell ref="CS13:CX13"/>
    <mergeCell ref="CY13:DD13"/>
    <mergeCell ref="DG13:DK13"/>
    <mergeCell ref="DL13:DP13"/>
    <mergeCell ref="DQ13:DU13"/>
    <mergeCell ref="DV13:DZ13"/>
    <mergeCell ref="BI13:BN13"/>
    <mergeCell ref="BO13:BT13"/>
    <mergeCell ref="BU13:BZ13"/>
    <mergeCell ref="CA13:CF13"/>
    <mergeCell ref="CG13:CL13"/>
    <mergeCell ref="CM13:CR13"/>
    <mergeCell ref="DV12:DZ12"/>
    <mergeCell ref="A13:B13"/>
    <mergeCell ref="C13:U13"/>
    <mergeCell ref="V13:X13"/>
    <mergeCell ref="Y13:AD13"/>
    <mergeCell ref="AE13:AJ13"/>
    <mergeCell ref="AK13:AP13"/>
    <mergeCell ref="AQ13:AV13"/>
    <mergeCell ref="AW13:BB13"/>
    <mergeCell ref="BC13:BH13"/>
    <mergeCell ref="CM12:CR12"/>
    <mergeCell ref="CS12:CX12"/>
    <mergeCell ref="CY12:DD12"/>
    <mergeCell ref="DG12:DK12"/>
    <mergeCell ref="DL12:DP12"/>
    <mergeCell ref="DQ12:DU12"/>
    <mergeCell ref="BC12:BH12"/>
    <mergeCell ref="BI12:BN12"/>
    <mergeCell ref="BO12:BT12"/>
    <mergeCell ref="BU12:BZ12"/>
    <mergeCell ref="CA12:CF12"/>
    <mergeCell ref="CG12:CL12"/>
    <mergeCell ref="DQ11:DU11"/>
    <mergeCell ref="DV11:DZ11"/>
    <mergeCell ref="A12:B12"/>
    <mergeCell ref="C12:U12"/>
    <mergeCell ref="V12:X12"/>
    <mergeCell ref="Y12:AD12"/>
    <mergeCell ref="AE12:AJ12"/>
    <mergeCell ref="AK12:AP12"/>
    <mergeCell ref="AQ12:AV12"/>
    <mergeCell ref="AW12:BB12"/>
    <mergeCell ref="CG11:CL11"/>
    <mergeCell ref="CM11:CR11"/>
    <mergeCell ref="CS11:CX11"/>
    <mergeCell ref="CY11:DD11"/>
    <mergeCell ref="DG11:DK11"/>
    <mergeCell ref="DL11:DP11"/>
    <mergeCell ref="AW11:BB11"/>
    <mergeCell ref="BC11:BH11"/>
    <mergeCell ref="BI11:BN11"/>
    <mergeCell ref="BO11:BT11"/>
    <mergeCell ref="BU11:BZ11"/>
    <mergeCell ref="CA11:CF11"/>
    <mergeCell ref="DL10:DP10"/>
    <mergeCell ref="DQ10:DU10"/>
    <mergeCell ref="DV10:DZ10"/>
    <mergeCell ref="A11:B11"/>
    <mergeCell ref="C11:U11"/>
    <mergeCell ref="V11:X11"/>
    <mergeCell ref="Y11:AD11"/>
    <mergeCell ref="AE11:AJ11"/>
    <mergeCell ref="AK11:AP11"/>
    <mergeCell ref="AQ11:AV11"/>
    <mergeCell ref="CA10:CF10"/>
    <mergeCell ref="CG10:CL10"/>
    <mergeCell ref="CM10:CR10"/>
    <mergeCell ref="CS10:CX10"/>
    <mergeCell ref="CY10:DD10"/>
    <mergeCell ref="DG10:DK10"/>
    <mergeCell ref="AQ10:AV10"/>
    <mergeCell ref="AW10:BB10"/>
    <mergeCell ref="BC10:BH10"/>
    <mergeCell ref="BI10:BN10"/>
    <mergeCell ref="BO10:BT10"/>
    <mergeCell ref="BU10:BZ10"/>
    <mergeCell ref="A10:B10"/>
    <mergeCell ref="C10:U10"/>
    <mergeCell ref="V10:X10"/>
    <mergeCell ref="Y10:AD10"/>
    <mergeCell ref="AE10:AJ10"/>
    <mergeCell ref="AK10:AP10"/>
    <mergeCell ref="CS9:CX9"/>
    <mergeCell ref="CY9:DD9"/>
    <mergeCell ref="DG9:DK9"/>
    <mergeCell ref="DL9:DP9"/>
    <mergeCell ref="DQ9:DU9"/>
    <mergeCell ref="DV9:DZ9"/>
    <mergeCell ref="BI9:BN9"/>
    <mergeCell ref="BO9:BT9"/>
    <mergeCell ref="BU9:BZ9"/>
    <mergeCell ref="CA9:CF9"/>
    <mergeCell ref="CG9:CL9"/>
    <mergeCell ref="CM9:CR9"/>
    <mergeCell ref="DV8:DZ8"/>
    <mergeCell ref="A9:B9"/>
    <mergeCell ref="C9:U9"/>
    <mergeCell ref="V9:X9"/>
    <mergeCell ref="Y9:AD9"/>
    <mergeCell ref="AE9:AJ9"/>
    <mergeCell ref="AK9:AP9"/>
    <mergeCell ref="AQ9:AV9"/>
    <mergeCell ref="AW9:BB9"/>
    <mergeCell ref="BC9:BH9"/>
    <mergeCell ref="CM8:CR8"/>
    <mergeCell ref="CS8:CX8"/>
    <mergeCell ref="CY8:DD8"/>
    <mergeCell ref="DG8:DK8"/>
    <mergeCell ref="DL8:DP8"/>
    <mergeCell ref="DQ8:DU8"/>
    <mergeCell ref="BC8:BH8"/>
    <mergeCell ref="BI8:BN8"/>
    <mergeCell ref="BO8:BT8"/>
    <mergeCell ref="BU8:BZ8"/>
    <mergeCell ref="CA8:CF8"/>
    <mergeCell ref="CG8:CL8"/>
    <mergeCell ref="DQ7:DU7"/>
    <mergeCell ref="DV7:DZ7"/>
    <mergeCell ref="A8:B8"/>
    <mergeCell ref="C8:U8"/>
    <mergeCell ref="V8:X8"/>
    <mergeCell ref="Y8:AD8"/>
    <mergeCell ref="AE8:AJ8"/>
    <mergeCell ref="AK8:AP8"/>
    <mergeCell ref="AQ8:AV8"/>
    <mergeCell ref="AW8:BB8"/>
    <mergeCell ref="CG7:CL7"/>
    <mergeCell ref="CM7:CR7"/>
    <mergeCell ref="CS7:CX7"/>
    <mergeCell ref="CY7:DD7"/>
    <mergeCell ref="DG7:DK7"/>
    <mergeCell ref="DL7:DP7"/>
    <mergeCell ref="AW7:BB7"/>
    <mergeCell ref="BC7:BH7"/>
    <mergeCell ref="BI7:BN7"/>
    <mergeCell ref="BO7:BT7"/>
    <mergeCell ref="BU7:BZ7"/>
    <mergeCell ref="CA7:CF7"/>
    <mergeCell ref="DL6:DP6"/>
    <mergeCell ref="DQ6:DU6"/>
    <mergeCell ref="DV6:DZ6"/>
    <mergeCell ref="A7:B7"/>
    <mergeCell ref="C7:U7"/>
    <mergeCell ref="V7:X7"/>
    <mergeCell ref="Y7:AD7"/>
    <mergeCell ref="AE7:AJ7"/>
    <mergeCell ref="AK7:AP7"/>
    <mergeCell ref="AQ7:AV7"/>
    <mergeCell ref="CA6:CF6"/>
    <mergeCell ref="CG6:CL6"/>
    <mergeCell ref="CM6:CR6"/>
    <mergeCell ref="CS6:CX6"/>
    <mergeCell ref="CY6:DD6"/>
    <mergeCell ref="DG6:DK6"/>
    <mergeCell ref="AQ6:AV6"/>
    <mergeCell ref="AW6:BB6"/>
    <mergeCell ref="BC6:BH6"/>
    <mergeCell ref="BI6:BN6"/>
    <mergeCell ref="BO6:BT6"/>
    <mergeCell ref="BU6:BZ6"/>
    <mergeCell ref="A6:B6"/>
    <mergeCell ref="C6:U6"/>
    <mergeCell ref="V6:X6"/>
    <mergeCell ref="Y6:AD6"/>
    <mergeCell ref="AE6:AJ6"/>
    <mergeCell ref="AK6:AP6"/>
    <mergeCell ref="CS5:CX5"/>
    <mergeCell ref="CY5:DD5"/>
    <mergeCell ref="DG5:DK5"/>
    <mergeCell ref="DL5:DP5"/>
    <mergeCell ref="DQ5:DU5"/>
    <mergeCell ref="DV5:DZ5"/>
    <mergeCell ref="BI5:BN5"/>
    <mergeCell ref="BO5:BT5"/>
    <mergeCell ref="BU5:BZ5"/>
    <mergeCell ref="CA5:CF5"/>
    <mergeCell ref="CG5:CL5"/>
    <mergeCell ref="CM5:CR5"/>
    <mergeCell ref="CM4:DD4"/>
    <mergeCell ref="A5:B5"/>
    <mergeCell ref="C5:U5"/>
    <mergeCell ref="V5:X5"/>
    <mergeCell ref="Y5:AD5"/>
    <mergeCell ref="AE5:AJ5"/>
    <mergeCell ref="AK5:AP5"/>
    <mergeCell ref="AQ5:AV5"/>
    <mergeCell ref="AW5:BB5"/>
    <mergeCell ref="BC5:BH5"/>
    <mergeCell ref="A1:DE1"/>
    <mergeCell ref="A2:DE2"/>
    <mergeCell ref="A3:DE3"/>
    <mergeCell ref="A4:B4"/>
    <mergeCell ref="C4:U4"/>
    <mergeCell ref="V4:X4"/>
    <mergeCell ref="Y4:AV4"/>
    <mergeCell ref="AW4:BT4"/>
    <mergeCell ref="BU4:CF4"/>
    <mergeCell ref="CG4:C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5">
      <selection activeCell="E58" sqref="E58"/>
    </sheetView>
  </sheetViews>
  <sheetFormatPr defaultColWidth="9.00390625" defaultRowHeight="12.75"/>
  <cols>
    <col min="1" max="1" width="18.625" style="422" customWidth="1"/>
    <col min="2" max="2" width="62.00390625" style="19" customWidth="1"/>
    <col min="3" max="5" width="15.875" style="19" customWidth="1"/>
    <col min="6" max="16384" width="9.375" style="19" customWidth="1"/>
  </cols>
  <sheetData>
    <row r="1" spans="1:5" s="357" customFormat="1" ht="21" customHeight="1" thickBot="1">
      <c r="A1" s="356"/>
      <c r="B1" s="358"/>
      <c r="C1" s="403"/>
      <c r="D1" s="403"/>
      <c r="E1" s="469" t="str">
        <f>+CONCATENATE("8.1. melléklet a ……/",LEFT(ÖSSZEFÜGGÉSEK!A4,4)+1,". (……) önkormányzati rendelethez")</f>
        <v>8.1. melléklet a ……/2015. (……) önkormányzati rendelethez</v>
      </c>
    </row>
    <row r="2" spans="1:5" s="404" customFormat="1" ht="25.5" customHeight="1">
      <c r="A2" s="384" t="s">
        <v>131</v>
      </c>
      <c r="B2" s="1164" t="s">
        <v>574</v>
      </c>
      <c r="C2" s="1165"/>
      <c r="D2" s="1166"/>
      <c r="E2" s="427" t="s">
        <v>48</v>
      </c>
    </row>
    <row r="3" spans="1:5" s="404" customFormat="1" ht="24.75" thickBot="1">
      <c r="A3" s="402" t="s">
        <v>130</v>
      </c>
      <c r="B3" s="1167" t="s">
        <v>489</v>
      </c>
      <c r="C3" s="1173"/>
      <c r="D3" s="1174"/>
      <c r="E3" s="428" t="s">
        <v>39</v>
      </c>
    </row>
    <row r="4" spans="1:5" s="405" customFormat="1" ht="15.75" customHeight="1" thickBot="1">
      <c r="A4" s="359"/>
      <c r="B4" s="359"/>
      <c r="C4" s="360"/>
      <c r="D4" s="360"/>
      <c r="E4" s="360" t="s">
        <v>40</v>
      </c>
    </row>
    <row r="5" spans="1:5" ht="24.75" thickBot="1">
      <c r="A5" s="193" t="s">
        <v>132</v>
      </c>
      <c r="B5" s="194" t="s">
        <v>41</v>
      </c>
      <c r="C5" s="37" t="s">
        <v>164</v>
      </c>
      <c r="D5" s="37" t="s">
        <v>165</v>
      </c>
      <c r="E5" s="361" t="s">
        <v>166</v>
      </c>
    </row>
    <row r="6" spans="1:5" s="406" customFormat="1" ht="12.75" customHeight="1" thickBot="1">
      <c r="A6" s="354" t="s">
        <v>360</v>
      </c>
      <c r="B6" s="355" t="s">
        <v>361</v>
      </c>
      <c r="C6" s="355" t="s">
        <v>362</v>
      </c>
      <c r="D6" s="50" t="s">
        <v>363</v>
      </c>
      <c r="E6" s="48" t="s">
        <v>364</v>
      </c>
    </row>
    <row r="7" spans="1:5" s="406" customFormat="1" ht="15.75" customHeight="1" thickBot="1">
      <c r="A7" s="1161" t="s">
        <v>42</v>
      </c>
      <c r="B7" s="1162"/>
      <c r="C7" s="1162"/>
      <c r="D7" s="1162"/>
      <c r="E7" s="1163"/>
    </row>
    <row r="8" spans="1:5" s="380" customFormat="1" ht="12" customHeight="1" thickBot="1">
      <c r="A8" s="354" t="s">
        <v>6</v>
      </c>
      <c r="B8" s="418" t="s">
        <v>497</v>
      </c>
      <c r="C8" s="288">
        <f>SUM(C9:C18)</f>
        <v>18925</v>
      </c>
      <c r="D8" s="446">
        <f>SUM(D9:D18)</f>
        <v>18925</v>
      </c>
      <c r="E8" s="424">
        <f>SUM(E9:E18)</f>
        <v>17763</v>
      </c>
    </row>
    <row r="9" spans="1:5" s="380" customFormat="1" ht="12" customHeight="1">
      <c r="A9" s="429" t="s">
        <v>69</v>
      </c>
      <c r="B9" s="209" t="s">
        <v>279</v>
      </c>
      <c r="C9" s="44"/>
      <c r="D9" s="447"/>
      <c r="E9" s="413"/>
    </row>
    <row r="10" spans="1:5" s="380" customFormat="1" ht="12" customHeight="1">
      <c r="A10" s="430" t="s">
        <v>70</v>
      </c>
      <c r="B10" s="207" t="s">
        <v>280</v>
      </c>
      <c r="C10" s="285"/>
      <c r="D10" s="448"/>
      <c r="E10" s="53"/>
    </row>
    <row r="11" spans="1:5" s="380" customFormat="1" ht="12" customHeight="1">
      <c r="A11" s="430" t="s">
        <v>71</v>
      </c>
      <c r="B11" s="207" t="s">
        <v>281</v>
      </c>
      <c r="C11" s="285"/>
      <c r="D11" s="448"/>
      <c r="E11" s="53"/>
    </row>
    <row r="12" spans="1:5" s="380" customFormat="1" ht="12" customHeight="1">
      <c r="A12" s="430" t="s">
        <v>72</v>
      </c>
      <c r="B12" s="207" t="s">
        <v>282</v>
      </c>
      <c r="C12" s="285">
        <v>400</v>
      </c>
      <c r="D12" s="448">
        <v>400</v>
      </c>
      <c r="E12" s="53">
        <v>42</v>
      </c>
    </row>
    <row r="13" spans="1:5" s="380" customFormat="1" ht="12" customHeight="1">
      <c r="A13" s="430" t="s">
        <v>91</v>
      </c>
      <c r="B13" s="207" t="s">
        <v>283</v>
      </c>
      <c r="C13" s="285">
        <v>8200</v>
      </c>
      <c r="D13" s="448">
        <v>8200</v>
      </c>
      <c r="E13" s="53">
        <v>8248</v>
      </c>
    </row>
    <row r="14" spans="1:5" s="380" customFormat="1" ht="12" customHeight="1">
      <c r="A14" s="430" t="s">
        <v>73</v>
      </c>
      <c r="B14" s="207" t="s">
        <v>498</v>
      </c>
      <c r="C14" s="285">
        <v>2925</v>
      </c>
      <c r="D14" s="448">
        <v>2925</v>
      </c>
      <c r="E14" s="53">
        <v>3111</v>
      </c>
    </row>
    <row r="15" spans="1:5" s="407" customFormat="1" ht="12" customHeight="1">
      <c r="A15" s="430" t="s">
        <v>74</v>
      </c>
      <c r="B15" s="206" t="s">
        <v>499</v>
      </c>
      <c r="C15" s="285">
        <v>2100</v>
      </c>
      <c r="D15" s="448">
        <v>2100</v>
      </c>
      <c r="E15" s="53"/>
    </row>
    <row r="16" spans="1:5" s="407" customFormat="1" ht="12" customHeight="1">
      <c r="A16" s="430" t="s">
        <v>81</v>
      </c>
      <c r="B16" s="207" t="s">
        <v>286</v>
      </c>
      <c r="C16" s="45"/>
      <c r="D16" s="449">
        <v>0</v>
      </c>
      <c r="E16" s="412"/>
    </row>
    <row r="17" spans="1:5" s="380" customFormat="1" ht="12" customHeight="1">
      <c r="A17" s="430" t="s">
        <v>82</v>
      </c>
      <c r="B17" s="207" t="s">
        <v>288</v>
      </c>
      <c r="C17" s="285"/>
      <c r="D17" s="448">
        <v>0</v>
      </c>
      <c r="E17" s="53"/>
    </row>
    <row r="18" spans="1:5" s="407" customFormat="1" ht="12" customHeight="1" thickBot="1">
      <c r="A18" s="430" t="s">
        <v>83</v>
      </c>
      <c r="B18" s="206" t="s">
        <v>290</v>
      </c>
      <c r="C18" s="287">
        <v>5300</v>
      </c>
      <c r="D18" s="54">
        <v>5300</v>
      </c>
      <c r="E18" s="408">
        <v>6362</v>
      </c>
    </row>
    <row r="19" spans="1:5" s="407" customFormat="1" ht="12" customHeight="1" thickBot="1">
      <c r="A19" s="354" t="s">
        <v>7</v>
      </c>
      <c r="B19" s="418" t="s">
        <v>500</v>
      </c>
      <c r="C19" s="288">
        <f>SUM(C20:C22)</f>
        <v>0</v>
      </c>
      <c r="D19" s="446">
        <f>SUM(D20:D22)</f>
        <v>114</v>
      </c>
      <c r="E19" s="424">
        <f>SUM(E20:E22)</f>
        <v>114</v>
      </c>
    </row>
    <row r="20" spans="1:5" s="407" customFormat="1" ht="12" customHeight="1">
      <c r="A20" s="430" t="s">
        <v>75</v>
      </c>
      <c r="B20" s="208" t="s">
        <v>252</v>
      </c>
      <c r="C20" s="285"/>
      <c r="D20" s="448"/>
      <c r="E20" s="53"/>
    </row>
    <row r="21" spans="1:5" s="407" customFormat="1" ht="12" customHeight="1">
      <c r="A21" s="430" t="s">
        <v>76</v>
      </c>
      <c r="B21" s="207" t="s">
        <v>501</v>
      </c>
      <c r="C21" s="285"/>
      <c r="D21" s="448"/>
      <c r="E21" s="53"/>
    </row>
    <row r="22" spans="1:5" s="407" customFormat="1" ht="12" customHeight="1">
      <c r="A22" s="430" t="s">
        <v>77</v>
      </c>
      <c r="B22" s="207" t="s">
        <v>502</v>
      </c>
      <c r="C22" s="285"/>
      <c r="D22" s="291">
        <v>114</v>
      </c>
      <c r="E22" s="53">
        <v>114</v>
      </c>
    </row>
    <row r="23" spans="1:5" s="380" customFormat="1" ht="12" customHeight="1" thickBot="1">
      <c r="A23" s="430" t="s">
        <v>78</v>
      </c>
      <c r="B23" s="207" t="s">
        <v>540</v>
      </c>
      <c r="C23" s="285"/>
      <c r="D23" s="448"/>
      <c r="E23" s="53"/>
    </row>
    <row r="24" spans="1:5" s="380" customFormat="1" ht="12" customHeight="1" thickBot="1">
      <c r="A24" s="417" t="s">
        <v>8</v>
      </c>
      <c r="B24" s="227" t="s">
        <v>108</v>
      </c>
      <c r="C24" s="28"/>
      <c r="D24" s="450"/>
      <c r="E24" s="423"/>
    </row>
    <row r="25" spans="1:5" s="380" customFormat="1" ht="12" customHeight="1" thickBot="1">
      <c r="A25" s="417" t="s">
        <v>9</v>
      </c>
      <c r="B25" s="227" t="s">
        <v>503</v>
      </c>
      <c r="C25" s="288">
        <f>+C26+C27</f>
        <v>0</v>
      </c>
      <c r="D25" s="446">
        <f>+D26+D27</f>
        <v>0</v>
      </c>
      <c r="E25" s="424">
        <f>+E26+E27</f>
        <v>0</v>
      </c>
    </row>
    <row r="26" spans="1:5" s="380" customFormat="1" ht="12" customHeight="1">
      <c r="A26" s="431" t="s">
        <v>266</v>
      </c>
      <c r="B26" s="432" t="s">
        <v>501</v>
      </c>
      <c r="C26" s="43"/>
      <c r="D26" s="438"/>
      <c r="E26" s="411"/>
    </row>
    <row r="27" spans="1:5" s="380" customFormat="1" ht="12" customHeight="1">
      <c r="A27" s="431" t="s">
        <v>272</v>
      </c>
      <c r="B27" s="433" t="s">
        <v>504</v>
      </c>
      <c r="C27" s="289"/>
      <c r="D27" s="451"/>
      <c r="E27" s="410"/>
    </row>
    <row r="28" spans="1:5" s="380" customFormat="1" ht="12" customHeight="1" thickBot="1">
      <c r="A28" s="430" t="s">
        <v>274</v>
      </c>
      <c r="B28" s="434" t="s">
        <v>541</v>
      </c>
      <c r="C28" s="414"/>
      <c r="D28" s="452"/>
      <c r="E28" s="409"/>
    </row>
    <row r="29" spans="1:5" s="380" customFormat="1" ht="12" customHeight="1" thickBot="1">
      <c r="A29" s="417" t="s">
        <v>10</v>
      </c>
      <c r="B29" s="227" t="s">
        <v>505</v>
      </c>
      <c r="C29" s="288">
        <f>+C30+C31+C32</f>
        <v>0</v>
      </c>
      <c r="D29" s="446">
        <f>+D30+D31+D32</f>
        <v>0</v>
      </c>
      <c r="E29" s="424">
        <f>+E30+E31+E32</f>
        <v>0</v>
      </c>
    </row>
    <row r="30" spans="1:5" s="380" customFormat="1" ht="12" customHeight="1">
      <c r="A30" s="431" t="s">
        <v>62</v>
      </c>
      <c r="B30" s="432" t="s">
        <v>292</v>
      </c>
      <c r="C30" s="43"/>
      <c r="D30" s="438"/>
      <c r="E30" s="411"/>
    </row>
    <row r="31" spans="1:5" s="380" customFormat="1" ht="12" customHeight="1">
      <c r="A31" s="431" t="s">
        <v>63</v>
      </c>
      <c r="B31" s="433" t="s">
        <v>293</v>
      </c>
      <c r="C31" s="289"/>
      <c r="D31" s="451"/>
      <c r="E31" s="410"/>
    </row>
    <row r="32" spans="1:5" s="380" customFormat="1" ht="12" customHeight="1" thickBot="1">
      <c r="A32" s="430" t="s">
        <v>64</v>
      </c>
      <c r="B32" s="416" t="s">
        <v>295</v>
      </c>
      <c r="C32" s="414"/>
      <c r="D32" s="452"/>
      <c r="E32" s="409"/>
    </row>
    <row r="33" spans="1:5" s="380" customFormat="1" ht="12" customHeight="1" thickBot="1">
      <c r="A33" s="417" t="s">
        <v>11</v>
      </c>
      <c r="B33" s="227" t="s">
        <v>420</v>
      </c>
      <c r="C33" s="28"/>
      <c r="D33" s="450"/>
      <c r="E33" s="423"/>
    </row>
    <row r="34" spans="1:5" s="380" customFormat="1" ht="12" customHeight="1" thickBot="1">
      <c r="A34" s="417" t="s">
        <v>12</v>
      </c>
      <c r="B34" s="227" t="s">
        <v>506</v>
      </c>
      <c r="C34" s="28"/>
      <c r="D34" s="450"/>
      <c r="E34" s="423"/>
    </row>
    <row r="35" spans="1:5" s="380" customFormat="1" ht="12" customHeight="1" thickBot="1">
      <c r="A35" s="354" t="s">
        <v>13</v>
      </c>
      <c r="B35" s="227" t="s">
        <v>507</v>
      </c>
      <c r="C35" s="288">
        <f>+C8+C19+C24+C25+C29+C33+C34</f>
        <v>18925</v>
      </c>
      <c r="D35" s="446">
        <f>+D8+D19+D24+D25+D29+D33+D34</f>
        <v>19039</v>
      </c>
      <c r="E35" s="424">
        <f>+E8+E19+E24+E25+E29+E33+E34</f>
        <v>17877</v>
      </c>
    </row>
    <row r="36" spans="1:5" s="407" customFormat="1" ht="12" customHeight="1" thickBot="1">
      <c r="A36" s="419" t="s">
        <v>14</v>
      </c>
      <c r="B36" s="227" t="s">
        <v>508</v>
      </c>
      <c r="C36" s="288">
        <f>+C37+C38+C39</f>
        <v>56776</v>
      </c>
      <c r="D36" s="446">
        <f>+D37+D38+D39</f>
        <v>58536</v>
      </c>
      <c r="E36" s="424">
        <f>+E37+E38+E39</f>
        <v>53486</v>
      </c>
    </row>
    <row r="37" spans="1:5" s="407" customFormat="1" ht="15" customHeight="1">
      <c r="A37" s="431" t="s">
        <v>509</v>
      </c>
      <c r="B37" s="432" t="s">
        <v>151</v>
      </c>
      <c r="C37" s="43"/>
      <c r="D37" s="438">
        <v>336</v>
      </c>
      <c r="E37" s="411">
        <v>336</v>
      </c>
    </row>
    <row r="38" spans="1:5" s="407" customFormat="1" ht="15" customHeight="1">
      <c r="A38" s="431" t="s">
        <v>510</v>
      </c>
      <c r="B38" s="433" t="s">
        <v>2</v>
      </c>
      <c r="C38" s="289"/>
      <c r="D38" s="451">
        <v>0</v>
      </c>
      <c r="E38" s="410"/>
    </row>
    <row r="39" spans="1:5" ht="13.5" thickBot="1">
      <c r="A39" s="430" t="s">
        <v>511</v>
      </c>
      <c r="B39" s="416" t="s">
        <v>512</v>
      </c>
      <c r="C39" s="414">
        <v>56776</v>
      </c>
      <c r="D39" s="452">
        <v>58200</v>
      </c>
      <c r="E39" s="409">
        <v>53150</v>
      </c>
    </row>
    <row r="40" spans="1:5" s="406" customFormat="1" ht="16.5" customHeight="1" thickBot="1">
      <c r="A40" s="419" t="s">
        <v>15</v>
      </c>
      <c r="B40" s="420" t="s">
        <v>513</v>
      </c>
      <c r="C40" s="47">
        <f>+C35+C36</f>
        <v>75701</v>
      </c>
      <c r="D40" s="453">
        <f>+D35+D36</f>
        <v>77575</v>
      </c>
      <c r="E40" s="425">
        <f>+E35+E36</f>
        <v>71363</v>
      </c>
    </row>
    <row r="41" spans="1:5" s="192" customFormat="1" ht="12" customHeight="1">
      <c r="A41" s="362"/>
      <c r="B41" s="363"/>
      <c r="C41" s="378"/>
      <c r="D41" s="378"/>
      <c r="E41" s="378"/>
    </row>
    <row r="42" spans="1:5" ht="12" customHeight="1" thickBot="1">
      <c r="A42" s="364"/>
      <c r="B42" s="365"/>
      <c r="C42" s="379"/>
      <c r="D42" s="379"/>
      <c r="E42" s="379"/>
    </row>
    <row r="43" spans="1:5" ht="12" customHeight="1" thickBot="1">
      <c r="A43" s="1161" t="s">
        <v>43</v>
      </c>
      <c r="B43" s="1162"/>
      <c r="C43" s="1162"/>
      <c r="D43" s="1162"/>
      <c r="E43" s="1163"/>
    </row>
    <row r="44" spans="1:5" ht="12" customHeight="1" thickBot="1">
      <c r="A44" s="417" t="s">
        <v>6</v>
      </c>
      <c r="B44" s="227" t="s">
        <v>514</v>
      </c>
      <c r="C44" s="288">
        <f>SUM(C45:C49)</f>
        <v>75701</v>
      </c>
      <c r="D44" s="288">
        <f>SUM(D45:D49)</f>
        <v>77175</v>
      </c>
      <c r="E44" s="424">
        <f>SUM(E45:E49)</f>
        <v>67790</v>
      </c>
    </row>
    <row r="45" spans="1:13" ht="12" customHeight="1">
      <c r="A45" s="430" t="s">
        <v>69</v>
      </c>
      <c r="B45" s="208" t="s">
        <v>36</v>
      </c>
      <c r="C45" s="43">
        <v>34313</v>
      </c>
      <c r="D45" s="43">
        <v>35740</v>
      </c>
      <c r="E45" s="411">
        <v>34152</v>
      </c>
      <c r="M45" s="19">
        <f>15000/60</f>
        <v>250</v>
      </c>
    </row>
    <row r="46" spans="1:13" ht="12" customHeight="1">
      <c r="A46" s="430" t="s">
        <v>70</v>
      </c>
      <c r="B46" s="207" t="s">
        <v>117</v>
      </c>
      <c r="C46" s="282">
        <v>10441</v>
      </c>
      <c r="D46" s="282">
        <v>10734</v>
      </c>
      <c r="E46" s="435">
        <v>9441</v>
      </c>
      <c r="M46" s="19">
        <f>+M45/8</f>
        <v>31.25</v>
      </c>
    </row>
    <row r="47" spans="1:5" ht="12" customHeight="1">
      <c r="A47" s="430" t="s">
        <v>71</v>
      </c>
      <c r="B47" s="207" t="s">
        <v>89</v>
      </c>
      <c r="C47" s="282">
        <v>30947</v>
      </c>
      <c r="D47" s="282">
        <v>30701</v>
      </c>
      <c r="E47" s="435">
        <v>24197</v>
      </c>
    </row>
    <row r="48" spans="1:5" s="192" customFormat="1" ht="12" customHeight="1">
      <c r="A48" s="430" t="s">
        <v>72</v>
      </c>
      <c r="B48" s="207" t="s">
        <v>118</v>
      </c>
      <c r="C48" s="282"/>
      <c r="D48" s="282"/>
      <c r="E48" s="435"/>
    </row>
    <row r="49" spans="1:5" ht="12" customHeight="1" thickBot="1">
      <c r="A49" s="430" t="s">
        <v>91</v>
      </c>
      <c r="B49" s="207" t="s">
        <v>119</v>
      </c>
      <c r="C49" s="282"/>
      <c r="D49" s="282"/>
      <c r="E49" s="435"/>
    </row>
    <row r="50" spans="1:5" ht="12" customHeight="1" thickBot="1">
      <c r="A50" s="417" t="s">
        <v>7</v>
      </c>
      <c r="B50" s="227" t="s">
        <v>515</v>
      </c>
      <c r="C50" s="288">
        <f>SUM(C51:C53)</f>
        <v>0</v>
      </c>
      <c r="D50" s="288">
        <f>SUM(D51:D53)</f>
        <v>400</v>
      </c>
      <c r="E50" s="424">
        <f>SUM(E51:E53)</f>
        <v>400</v>
      </c>
    </row>
    <row r="51" spans="1:5" ht="12" customHeight="1">
      <c r="A51" s="430" t="s">
        <v>75</v>
      </c>
      <c r="B51" s="208" t="s">
        <v>141</v>
      </c>
      <c r="C51" s="43"/>
      <c r="D51" s="43">
        <v>400</v>
      </c>
      <c r="E51" s="411">
        <v>400</v>
      </c>
    </row>
    <row r="52" spans="1:5" ht="12" customHeight="1">
      <c r="A52" s="430" t="s">
        <v>76</v>
      </c>
      <c r="B52" s="207" t="s">
        <v>121</v>
      </c>
      <c r="C52" s="282"/>
      <c r="D52" s="282"/>
      <c r="E52" s="435"/>
    </row>
    <row r="53" spans="1:5" ht="15" customHeight="1">
      <c r="A53" s="430" t="s">
        <v>77</v>
      </c>
      <c r="B53" s="207" t="s">
        <v>44</v>
      </c>
      <c r="C53" s="282"/>
      <c r="D53" s="282"/>
      <c r="E53" s="435"/>
    </row>
    <row r="54" spans="1:5" ht="13.5" thickBot="1">
      <c r="A54" s="430" t="s">
        <v>78</v>
      </c>
      <c r="B54" s="207" t="s">
        <v>542</v>
      </c>
      <c r="C54" s="282"/>
      <c r="D54" s="282"/>
      <c r="E54" s="435"/>
    </row>
    <row r="55" spans="1:5" ht="15" customHeight="1" thickBot="1">
      <c r="A55" s="417" t="s">
        <v>8</v>
      </c>
      <c r="B55" s="421" t="s">
        <v>516</v>
      </c>
      <c r="C55" s="47">
        <f>+C44+C50</f>
        <v>75701</v>
      </c>
      <c r="D55" s="47">
        <f>+D44+D50</f>
        <v>77575</v>
      </c>
      <c r="E55" s="425">
        <f>+E44+E50</f>
        <v>68190</v>
      </c>
    </row>
    <row r="56" spans="3:5" ht="13.5" thickBot="1">
      <c r="C56" s="426"/>
      <c r="D56" s="426"/>
      <c r="E56" s="426"/>
    </row>
    <row r="57" spans="1:5" ht="13.5" thickBot="1">
      <c r="A57" s="366" t="s">
        <v>536</v>
      </c>
      <c r="B57" s="367"/>
      <c r="C57" s="51">
        <v>16</v>
      </c>
      <c r="D57" s="51">
        <v>19</v>
      </c>
      <c r="E57" s="415">
        <v>19</v>
      </c>
    </row>
    <row r="58" spans="1:5" ht="13.5" thickBot="1">
      <c r="A58" s="366" t="s">
        <v>133</v>
      </c>
      <c r="B58" s="367"/>
      <c r="C58" s="51"/>
      <c r="D58" s="51"/>
      <c r="E58" s="415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5.375" style="6" customWidth="1"/>
    <col min="2" max="2" width="52.875" style="605" customWidth="1"/>
    <col min="3" max="8" width="12.50390625" style="6" customWidth="1"/>
    <col min="9" max="16384" width="9.375" style="6" customWidth="1"/>
  </cols>
  <sheetData>
    <row r="1" spans="1:10" ht="12.75">
      <c r="A1" s="1170" t="s">
        <v>823</v>
      </c>
      <c r="B1" s="1170"/>
      <c r="C1" s="1170"/>
      <c r="D1" s="1170"/>
      <c r="E1" s="1170"/>
      <c r="F1" s="1170"/>
      <c r="G1" s="1170"/>
      <c r="H1" s="1170"/>
      <c r="I1" s="1170"/>
      <c r="J1" s="1170"/>
    </row>
    <row r="2" spans="1:10" ht="12.75">
      <c r="A2" s="1365" t="s">
        <v>822</v>
      </c>
      <c r="B2" s="1365"/>
      <c r="C2" s="1365"/>
      <c r="D2" s="1365"/>
      <c r="E2" s="1365"/>
      <c r="F2" s="1365"/>
      <c r="G2" s="1365"/>
      <c r="H2" s="1365"/>
      <c r="I2" s="1365"/>
      <c r="J2" s="1365"/>
    </row>
    <row r="4" spans="6:10" ht="12.75">
      <c r="F4" s="1172"/>
      <c r="G4" s="1172"/>
      <c r="H4" s="1172"/>
      <c r="I4" s="606"/>
      <c r="J4" s="606"/>
    </row>
    <row r="5" spans="1:10" ht="19.5">
      <c r="A5" s="607" t="s">
        <v>57</v>
      </c>
      <c r="B5" s="608" t="s">
        <v>637</v>
      </c>
      <c r="C5" s="609" t="s">
        <v>638</v>
      </c>
      <c r="D5" s="609" t="s">
        <v>639</v>
      </c>
      <c r="E5" s="610" t="s">
        <v>807</v>
      </c>
      <c r="F5" s="609" t="s">
        <v>808</v>
      </c>
      <c r="G5" s="609" t="s">
        <v>642</v>
      </c>
      <c r="H5" s="609" t="s">
        <v>643</v>
      </c>
      <c r="I5" s="668"/>
      <c r="J5" s="606"/>
    </row>
    <row r="6" spans="1:9" ht="12.75">
      <c r="A6" s="611">
        <v>1</v>
      </c>
      <c r="B6" s="669" t="s">
        <v>809</v>
      </c>
      <c r="C6" s="670">
        <f>C7+C12+C17+C22</f>
        <v>25576</v>
      </c>
      <c r="D6" s="670">
        <f>D7+D12+D17+D22</f>
        <v>25991</v>
      </c>
      <c r="E6" s="670">
        <f>E7+E12+E17+E22</f>
        <v>25928</v>
      </c>
      <c r="F6" s="670">
        <v>25928</v>
      </c>
      <c r="G6" s="670">
        <f>G7+G12+G17+G22</f>
        <v>0</v>
      </c>
      <c r="H6" s="670">
        <f>H7+H12+H17</f>
        <v>0</v>
      </c>
      <c r="I6" s="671"/>
    </row>
    <row r="7" spans="1:9" ht="12.75">
      <c r="A7" s="611">
        <v>2</v>
      </c>
      <c r="B7" s="672" t="s">
        <v>810</v>
      </c>
      <c r="C7" s="673">
        <f aca="true" t="shared" si="0" ref="C7:H7">C8</f>
        <v>912</v>
      </c>
      <c r="D7" s="673">
        <f t="shared" si="0"/>
        <v>912</v>
      </c>
      <c r="E7" s="673">
        <f t="shared" si="0"/>
        <v>921</v>
      </c>
      <c r="F7" s="673">
        <v>921</v>
      </c>
      <c r="G7" s="673">
        <f t="shared" si="0"/>
        <v>0</v>
      </c>
      <c r="H7" s="673">
        <f t="shared" si="0"/>
        <v>0</v>
      </c>
      <c r="I7" s="671"/>
    </row>
    <row r="8" spans="1:9" ht="12.75">
      <c r="A8" s="611">
        <v>3</v>
      </c>
      <c r="B8" s="608" t="s">
        <v>645</v>
      </c>
      <c r="C8" s="614">
        <f>C9+C10+C11</f>
        <v>912</v>
      </c>
      <c r="D8" s="614">
        <f>D9+D10+D11</f>
        <v>912</v>
      </c>
      <c r="E8" s="614">
        <f>E9+E10+E11</f>
        <v>921</v>
      </c>
      <c r="F8" s="614">
        <v>921</v>
      </c>
      <c r="G8" s="613">
        <f>E8-F8</f>
        <v>0</v>
      </c>
      <c r="H8" s="611">
        <v>0</v>
      </c>
      <c r="I8" s="671"/>
    </row>
    <row r="9" spans="1:9" ht="12.75">
      <c r="A9" s="611">
        <v>4</v>
      </c>
      <c r="B9" s="608" t="s">
        <v>51</v>
      </c>
      <c r="C9" s="614"/>
      <c r="D9" s="614"/>
      <c r="E9" s="615"/>
      <c r="F9" s="614">
        <v>0</v>
      </c>
      <c r="G9" s="613">
        <f>E9-F9</f>
        <v>0</v>
      </c>
      <c r="H9" s="611"/>
      <c r="I9" s="671"/>
    </row>
    <row r="10" spans="1:9" ht="12.75">
      <c r="A10" s="611">
        <v>5</v>
      </c>
      <c r="B10" s="608" t="s">
        <v>811</v>
      </c>
      <c r="C10" s="611"/>
      <c r="D10" s="611"/>
      <c r="E10" s="615"/>
      <c r="F10" s="611">
        <v>0</v>
      </c>
      <c r="G10" s="613">
        <f>E10-F10</f>
        <v>0</v>
      </c>
      <c r="H10" s="611"/>
      <c r="I10" s="671"/>
    </row>
    <row r="11" spans="1:9" ht="12.75">
      <c r="A11" s="611">
        <v>6</v>
      </c>
      <c r="B11" s="608" t="s">
        <v>647</v>
      </c>
      <c r="C11" s="611">
        <v>912</v>
      </c>
      <c r="D11" s="611">
        <v>912</v>
      </c>
      <c r="E11" s="615">
        <v>921</v>
      </c>
      <c r="F11" s="611">
        <v>921</v>
      </c>
      <c r="G11" s="613">
        <f>E11-F11</f>
        <v>0</v>
      </c>
      <c r="H11" s="611"/>
      <c r="I11" s="671"/>
    </row>
    <row r="12" spans="1:9" ht="12.75">
      <c r="A12" s="611">
        <v>7</v>
      </c>
      <c r="B12" s="672" t="s">
        <v>812</v>
      </c>
      <c r="C12" s="673">
        <f aca="true" t="shared" si="1" ref="C12:H12">C13</f>
        <v>23112</v>
      </c>
      <c r="D12" s="673">
        <f t="shared" si="1"/>
        <v>23248</v>
      </c>
      <c r="E12" s="673">
        <f t="shared" si="1"/>
        <v>22865</v>
      </c>
      <c r="F12" s="673">
        <v>22865</v>
      </c>
      <c r="G12" s="673">
        <f t="shared" si="1"/>
        <v>0</v>
      </c>
      <c r="H12" s="673">
        <f t="shared" si="1"/>
        <v>0</v>
      </c>
      <c r="I12" s="674"/>
    </row>
    <row r="13" spans="1:9" ht="12.75">
      <c r="A13" s="611">
        <v>8</v>
      </c>
      <c r="B13" s="608" t="s">
        <v>645</v>
      </c>
      <c r="C13" s="614">
        <f>C14+C15+C16</f>
        <v>23112</v>
      </c>
      <c r="D13" s="614">
        <f>D14+D15+D16</f>
        <v>23248</v>
      </c>
      <c r="E13" s="614">
        <f>E14+E15+E16</f>
        <v>22865</v>
      </c>
      <c r="F13" s="614">
        <v>22865</v>
      </c>
      <c r="G13" s="614">
        <f>G14+G15+G16</f>
        <v>0</v>
      </c>
      <c r="H13" s="614">
        <f>H14+H15+H16</f>
        <v>0</v>
      </c>
      <c r="I13" s="671"/>
    </row>
    <row r="14" spans="1:9" ht="12.75">
      <c r="A14" s="611">
        <v>9</v>
      </c>
      <c r="B14" s="608" t="s">
        <v>51</v>
      </c>
      <c r="C14" s="614">
        <v>6407</v>
      </c>
      <c r="D14" s="614">
        <v>6515</v>
      </c>
      <c r="E14" s="614">
        <v>6435</v>
      </c>
      <c r="F14" s="614">
        <v>6435</v>
      </c>
      <c r="G14" s="613">
        <f>E14-F14</f>
        <v>0</v>
      </c>
      <c r="H14" s="611"/>
      <c r="I14" s="671"/>
    </row>
    <row r="15" spans="1:9" ht="12.75">
      <c r="A15" s="611">
        <v>10</v>
      </c>
      <c r="B15" s="608" t="s">
        <v>646</v>
      </c>
      <c r="C15" s="614">
        <v>1855</v>
      </c>
      <c r="D15" s="614">
        <v>1883</v>
      </c>
      <c r="E15" s="614">
        <v>1799</v>
      </c>
      <c r="F15" s="611">
        <v>1799</v>
      </c>
      <c r="G15" s="613">
        <f>E15-F15</f>
        <v>0</v>
      </c>
      <c r="H15" s="611"/>
      <c r="I15" s="671"/>
    </row>
    <row r="16" spans="1:9" ht="12.75">
      <c r="A16" s="611">
        <v>11</v>
      </c>
      <c r="B16" s="608" t="s">
        <v>647</v>
      </c>
      <c r="C16" s="614">
        <v>14850</v>
      </c>
      <c r="D16" s="614">
        <v>14850</v>
      </c>
      <c r="E16" s="614">
        <v>14631</v>
      </c>
      <c r="F16" s="614">
        <v>14631</v>
      </c>
      <c r="G16" s="613">
        <f>E16-F16</f>
        <v>0</v>
      </c>
      <c r="H16" s="611"/>
      <c r="I16" s="671"/>
    </row>
    <row r="17" spans="1:9" ht="12.75">
      <c r="A17" s="611">
        <v>12</v>
      </c>
      <c r="B17" s="672" t="s">
        <v>813</v>
      </c>
      <c r="C17" s="673">
        <f aca="true" t="shared" si="2" ref="C17:H17">C18</f>
        <v>1552</v>
      </c>
      <c r="D17" s="673">
        <f t="shared" si="2"/>
        <v>1831</v>
      </c>
      <c r="E17" s="673">
        <f t="shared" si="2"/>
        <v>2142</v>
      </c>
      <c r="F17" s="673">
        <v>2142</v>
      </c>
      <c r="G17" s="673">
        <f t="shared" si="2"/>
        <v>0</v>
      </c>
      <c r="H17" s="673">
        <f t="shared" si="2"/>
        <v>0</v>
      </c>
      <c r="I17" s="671"/>
    </row>
    <row r="18" spans="1:9" ht="12.75">
      <c r="A18" s="611">
        <v>13</v>
      </c>
      <c r="B18" s="608" t="s">
        <v>645</v>
      </c>
      <c r="C18" s="614">
        <f>C19+C20+C21</f>
        <v>1552</v>
      </c>
      <c r="D18" s="614">
        <f>D19+D20+D21</f>
        <v>1831</v>
      </c>
      <c r="E18" s="614">
        <f>E19+E20+E21</f>
        <v>2142</v>
      </c>
      <c r="F18" s="614">
        <v>2142</v>
      </c>
      <c r="G18" s="614">
        <f>G19+G20+G21</f>
        <v>0</v>
      </c>
      <c r="H18" s="614">
        <f>H19+H20+H21</f>
        <v>0</v>
      </c>
      <c r="I18" s="671"/>
    </row>
    <row r="19" spans="1:9" ht="12.75">
      <c r="A19" s="611">
        <v>14</v>
      </c>
      <c r="B19" s="608" t="s">
        <v>51</v>
      </c>
      <c r="C19" s="614">
        <v>1202</v>
      </c>
      <c r="D19" s="614">
        <v>1422</v>
      </c>
      <c r="E19" s="615">
        <v>1554</v>
      </c>
      <c r="F19" s="614">
        <v>1554</v>
      </c>
      <c r="G19" s="613">
        <f>E19-F19</f>
        <v>0</v>
      </c>
      <c r="H19" s="611"/>
      <c r="I19" s="671"/>
    </row>
    <row r="20" spans="1:9" ht="12.75">
      <c r="A20" s="611">
        <v>15</v>
      </c>
      <c r="B20" s="608" t="s">
        <v>646</v>
      </c>
      <c r="C20" s="611">
        <v>345</v>
      </c>
      <c r="D20" s="611">
        <v>404</v>
      </c>
      <c r="E20" s="615">
        <v>433</v>
      </c>
      <c r="F20" s="611">
        <v>433</v>
      </c>
      <c r="G20" s="613">
        <f>E20-F20</f>
        <v>0</v>
      </c>
      <c r="H20" s="611"/>
      <c r="I20" s="671"/>
    </row>
    <row r="21" spans="1:9" ht="12.75">
      <c r="A21" s="611">
        <v>16</v>
      </c>
      <c r="B21" s="608" t="s">
        <v>647</v>
      </c>
      <c r="C21" s="611">
        <v>5</v>
      </c>
      <c r="D21" s="611">
        <v>5</v>
      </c>
      <c r="E21" s="615">
        <v>155</v>
      </c>
      <c r="F21" s="611">
        <v>155</v>
      </c>
      <c r="G21" s="613">
        <f>E21-F21</f>
        <v>0</v>
      </c>
      <c r="H21" s="611"/>
      <c r="I21" s="671"/>
    </row>
    <row r="22" spans="1:9" ht="12.75">
      <c r="A22" s="611">
        <v>17</v>
      </c>
      <c r="B22" s="672" t="s">
        <v>814</v>
      </c>
      <c r="C22" s="673">
        <f aca="true" t="shared" si="3" ref="C22:H22">C23</f>
        <v>0</v>
      </c>
      <c r="D22" s="673">
        <f t="shared" si="3"/>
        <v>0</v>
      </c>
      <c r="E22" s="673">
        <f t="shared" si="3"/>
        <v>0</v>
      </c>
      <c r="F22" s="673">
        <v>0</v>
      </c>
      <c r="G22" s="673">
        <f t="shared" si="3"/>
        <v>0</v>
      </c>
      <c r="H22" s="673">
        <f t="shared" si="3"/>
        <v>0</v>
      </c>
      <c r="I22" s="671"/>
    </row>
    <row r="23" spans="1:9" ht="12.75">
      <c r="A23" s="611">
        <v>18</v>
      </c>
      <c r="B23" s="608" t="s">
        <v>645</v>
      </c>
      <c r="C23" s="614">
        <f>C24+C25+C26</f>
        <v>0</v>
      </c>
      <c r="D23" s="614"/>
      <c r="E23" s="614"/>
      <c r="F23" s="614">
        <v>0</v>
      </c>
      <c r="G23" s="614">
        <f>G24+G25+G26</f>
        <v>0</v>
      </c>
      <c r="H23" s="614">
        <f>H24+H25+H26</f>
        <v>0</v>
      </c>
      <c r="I23" s="671"/>
    </row>
    <row r="24" spans="1:9" ht="12.75">
      <c r="A24" s="611">
        <v>19</v>
      </c>
      <c r="B24" s="608" t="s">
        <v>51</v>
      </c>
      <c r="C24" s="614"/>
      <c r="D24" s="614"/>
      <c r="E24" s="615"/>
      <c r="F24" s="619">
        <v>0</v>
      </c>
      <c r="G24" s="615">
        <f>E24-F24</f>
        <v>0</v>
      </c>
      <c r="H24" s="619"/>
      <c r="I24" s="671"/>
    </row>
    <row r="25" spans="1:9" ht="12.75">
      <c r="A25" s="611">
        <v>20</v>
      </c>
      <c r="B25" s="608" t="s">
        <v>646</v>
      </c>
      <c r="C25" s="614"/>
      <c r="D25" s="614"/>
      <c r="E25" s="615"/>
      <c r="F25" s="619">
        <v>0</v>
      </c>
      <c r="G25" s="615">
        <f>E25-F25</f>
        <v>0</v>
      </c>
      <c r="H25" s="619"/>
      <c r="I25" s="671"/>
    </row>
    <row r="26" spans="1:9" ht="12.75">
      <c r="A26" s="611">
        <v>21</v>
      </c>
      <c r="B26" s="608" t="s">
        <v>647</v>
      </c>
      <c r="C26" s="611"/>
      <c r="D26" s="611"/>
      <c r="E26" s="615"/>
      <c r="F26" s="619">
        <v>0</v>
      </c>
      <c r="G26" s="615">
        <f>E26-F26</f>
        <v>0</v>
      </c>
      <c r="H26" s="619"/>
      <c r="I26" s="671"/>
    </row>
    <row r="27" spans="1:12" ht="12.75">
      <c r="A27" s="611">
        <v>22</v>
      </c>
      <c r="B27" s="669" t="s">
        <v>815</v>
      </c>
      <c r="C27" s="670">
        <f aca="true" t="shared" si="4" ref="C27:H27">C28</f>
        <v>39622</v>
      </c>
      <c r="D27" s="670">
        <f t="shared" si="4"/>
        <v>39958</v>
      </c>
      <c r="E27" s="670">
        <f t="shared" si="4"/>
        <v>32694</v>
      </c>
      <c r="F27" s="670">
        <v>32694</v>
      </c>
      <c r="G27" s="670">
        <f t="shared" si="4"/>
        <v>0</v>
      </c>
      <c r="H27" s="670">
        <f t="shared" si="4"/>
        <v>0</v>
      </c>
      <c r="I27" s="671"/>
      <c r="J27" s="627"/>
      <c r="L27" s="627"/>
    </row>
    <row r="28" spans="1:12" ht="12.75">
      <c r="A28" s="611">
        <v>23</v>
      </c>
      <c r="B28" s="672" t="s">
        <v>816</v>
      </c>
      <c r="C28" s="673">
        <f>C29+C33+C34</f>
        <v>39622</v>
      </c>
      <c r="D28" s="673">
        <f>D29+D33+D34</f>
        <v>39958</v>
      </c>
      <c r="E28" s="673">
        <f>E29+E33+E34</f>
        <v>32694</v>
      </c>
      <c r="F28" s="673">
        <v>32694</v>
      </c>
      <c r="G28" s="673">
        <f>G29+G33+G34</f>
        <v>0</v>
      </c>
      <c r="H28" s="673">
        <f>H29+H33+H34</f>
        <v>0</v>
      </c>
      <c r="I28" s="671"/>
      <c r="L28" s="627"/>
    </row>
    <row r="29" spans="1:9" ht="12.75">
      <c r="A29" s="611">
        <v>24</v>
      </c>
      <c r="B29" s="608" t="s">
        <v>645</v>
      </c>
      <c r="C29" s="614">
        <f>C30+C31+C32</f>
        <v>39622</v>
      </c>
      <c r="D29" s="614">
        <f>D30+D31+D32</f>
        <v>39958</v>
      </c>
      <c r="E29" s="614">
        <f>E30+E31+E32</f>
        <v>32694</v>
      </c>
      <c r="F29" s="614">
        <v>32694</v>
      </c>
      <c r="G29" s="614">
        <f>G30+G31+G32</f>
        <v>0</v>
      </c>
      <c r="H29" s="614">
        <f>H30+H31+H32</f>
        <v>0</v>
      </c>
      <c r="I29" s="671"/>
    </row>
    <row r="30" spans="1:12" ht="12.75">
      <c r="A30" s="611">
        <v>25</v>
      </c>
      <c r="B30" s="608" t="s">
        <v>51</v>
      </c>
      <c r="C30" s="614">
        <v>23210</v>
      </c>
      <c r="D30" s="614">
        <v>23545</v>
      </c>
      <c r="E30" s="615">
        <v>22731</v>
      </c>
      <c r="F30" s="615">
        <v>22731</v>
      </c>
      <c r="G30" s="615">
        <f>E30-F30</f>
        <v>0</v>
      </c>
      <c r="H30" s="619"/>
      <c r="I30" s="671"/>
      <c r="L30" s="627"/>
    </row>
    <row r="31" spans="1:9" ht="12.75">
      <c r="A31" s="611">
        <v>26</v>
      </c>
      <c r="B31" s="608" t="s">
        <v>646</v>
      </c>
      <c r="C31" s="614">
        <v>7242</v>
      </c>
      <c r="D31" s="614">
        <v>7242</v>
      </c>
      <c r="E31" s="615">
        <v>6258</v>
      </c>
      <c r="F31" s="615">
        <v>6258</v>
      </c>
      <c r="G31" s="615">
        <f>E31-F31</f>
        <v>0</v>
      </c>
      <c r="H31" s="619">
        <v>0</v>
      </c>
      <c r="I31" s="671"/>
    </row>
    <row r="32" spans="1:9" ht="12.75">
      <c r="A32" s="611">
        <v>27</v>
      </c>
      <c r="B32" s="608" t="s">
        <v>647</v>
      </c>
      <c r="C32" s="614">
        <v>9170</v>
      </c>
      <c r="D32" s="614">
        <v>9171</v>
      </c>
      <c r="E32" s="615">
        <v>3705</v>
      </c>
      <c r="F32" s="615">
        <v>3705</v>
      </c>
      <c r="G32" s="615">
        <f>E32-F32</f>
        <v>0</v>
      </c>
      <c r="H32" s="619"/>
      <c r="I32" s="671"/>
    </row>
    <row r="33" spans="1:9" ht="12.75">
      <c r="A33" s="611">
        <v>28</v>
      </c>
      <c r="B33" s="608" t="s">
        <v>121</v>
      </c>
      <c r="C33" s="614"/>
      <c r="D33" s="614"/>
      <c r="E33" s="615"/>
      <c r="F33" s="615">
        <v>0</v>
      </c>
      <c r="G33" s="615">
        <f>E33-F33</f>
        <v>0</v>
      </c>
      <c r="H33" s="619"/>
      <c r="I33" s="671"/>
    </row>
    <row r="34" spans="1:9" ht="12.75">
      <c r="A34" s="611">
        <v>29</v>
      </c>
      <c r="B34" s="608" t="s">
        <v>657</v>
      </c>
      <c r="C34" s="614"/>
      <c r="D34" s="614"/>
      <c r="E34" s="615"/>
      <c r="F34" s="615">
        <v>0</v>
      </c>
      <c r="G34" s="615">
        <f>E34-F34</f>
        <v>0</v>
      </c>
      <c r="H34" s="619"/>
      <c r="I34" s="671"/>
    </row>
    <row r="35" spans="1:9" ht="12.75">
      <c r="A35" s="611">
        <v>30</v>
      </c>
      <c r="B35" s="669" t="s">
        <v>817</v>
      </c>
      <c r="C35" s="670">
        <f>C36+C41+C47</f>
        <v>10503</v>
      </c>
      <c r="D35" s="670">
        <f>D36+D41+D47</f>
        <v>11226</v>
      </c>
      <c r="E35" s="670">
        <f>E36+E41+E47</f>
        <v>9168</v>
      </c>
      <c r="F35" s="670">
        <v>9168</v>
      </c>
      <c r="G35" s="670">
        <f>G36+G41+G47</f>
        <v>0</v>
      </c>
      <c r="H35" s="675"/>
      <c r="I35" s="671"/>
    </row>
    <row r="36" spans="1:9" ht="12.75">
      <c r="A36" s="611">
        <v>31</v>
      </c>
      <c r="B36" s="672" t="s">
        <v>818</v>
      </c>
      <c r="C36" s="673">
        <f>C37</f>
        <v>3281</v>
      </c>
      <c r="D36" s="673">
        <f>D37</f>
        <v>3817</v>
      </c>
      <c r="E36" s="673">
        <f>E37</f>
        <v>2818</v>
      </c>
      <c r="F36" s="676">
        <v>2818</v>
      </c>
      <c r="G36" s="673">
        <f aca="true" t="shared" si="5" ref="G36:G41">E36-F36</f>
        <v>0</v>
      </c>
      <c r="H36" s="676"/>
      <c r="I36" s="671"/>
    </row>
    <row r="37" spans="1:9" ht="12.75">
      <c r="A37" s="611">
        <v>32</v>
      </c>
      <c r="B37" s="608" t="s">
        <v>645</v>
      </c>
      <c r="C37" s="614">
        <f>C38+C39+C40</f>
        <v>3281</v>
      </c>
      <c r="D37" s="614">
        <f>D38+D39+D40</f>
        <v>3817</v>
      </c>
      <c r="E37" s="614">
        <f>E38+E39+E40</f>
        <v>2818</v>
      </c>
      <c r="F37" s="619">
        <v>2818</v>
      </c>
      <c r="G37" s="615">
        <f t="shared" si="5"/>
        <v>0</v>
      </c>
      <c r="H37" s="611"/>
      <c r="I37" s="671"/>
    </row>
    <row r="38" spans="1:9" ht="12.75">
      <c r="A38" s="611">
        <v>33</v>
      </c>
      <c r="B38" s="608" t="s">
        <v>51</v>
      </c>
      <c r="C38" s="614">
        <v>1851</v>
      </c>
      <c r="D38" s="614">
        <v>2273</v>
      </c>
      <c r="E38" s="615">
        <v>1809</v>
      </c>
      <c r="F38" s="619">
        <v>1809</v>
      </c>
      <c r="G38" s="615">
        <f t="shared" si="5"/>
        <v>0</v>
      </c>
      <c r="H38" s="611"/>
      <c r="I38" s="671"/>
    </row>
    <row r="39" spans="1:9" ht="12.75">
      <c r="A39" s="611">
        <v>34</v>
      </c>
      <c r="B39" s="608" t="s">
        <v>646</v>
      </c>
      <c r="C39" s="611">
        <v>530</v>
      </c>
      <c r="D39" s="611">
        <v>644</v>
      </c>
      <c r="E39" s="615">
        <v>501</v>
      </c>
      <c r="F39" s="619">
        <v>501</v>
      </c>
      <c r="G39" s="615">
        <f t="shared" si="5"/>
        <v>0</v>
      </c>
      <c r="H39" s="611"/>
      <c r="I39" s="671"/>
    </row>
    <row r="40" spans="1:9" ht="12.75">
      <c r="A40" s="611">
        <v>35</v>
      </c>
      <c r="B40" s="608" t="s">
        <v>647</v>
      </c>
      <c r="C40" s="611">
        <v>900</v>
      </c>
      <c r="D40" s="611">
        <v>900</v>
      </c>
      <c r="E40" s="615">
        <v>508</v>
      </c>
      <c r="F40" s="619">
        <v>508</v>
      </c>
      <c r="G40" s="615">
        <f t="shared" si="5"/>
        <v>0</v>
      </c>
      <c r="H40" s="611"/>
      <c r="I40" s="671"/>
    </row>
    <row r="41" spans="1:9" ht="12.75">
      <c r="A41" s="611">
        <v>36</v>
      </c>
      <c r="B41" s="672" t="s">
        <v>819</v>
      </c>
      <c r="C41" s="673">
        <f>C42+C46</f>
        <v>7097</v>
      </c>
      <c r="D41" s="673">
        <f>D42+D46</f>
        <v>7284</v>
      </c>
      <c r="E41" s="673">
        <f>E42+E46</f>
        <v>6246</v>
      </c>
      <c r="F41" s="676">
        <v>6246</v>
      </c>
      <c r="G41" s="673">
        <f t="shared" si="5"/>
        <v>0</v>
      </c>
      <c r="H41" s="676"/>
      <c r="I41" s="671"/>
    </row>
    <row r="42" spans="1:9" ht="12.75">
      <c r="A42" s="611">
        <v>37</v>
      </c>
      <c r="B42" s="608" t="s">
        <v>645</v>
      </c>
      <c r="C42" s="614">
        <f>C43+C44+C45</f>
        <v>7097</v>
      </c>
      <c r="D42" s="614">
        <f>D43+D44+D45</f>
        <v>7284</v>
      </c>
      <c r="E42" s="614">
        <f>E43+E44+E45</f>
        <v>6246</v>
      </c>
      <c r="F42" s="614">
        <v>6246</v>
      </c>
      <c r="G42" s="614">
        <f>G43+G44+G45</f>
        <v>0</v>
      </c>
      <c r="H42" s="611"/>
      <c r="I42" s="671"/>
    </row>
    <row r="43" spans="1:9" ht="12.75">
      <c r="A43" s="611">
        <v>38</v>
      </c>
      <c r="B43" s="608" t="s">
        <v>51</v>
      </c>
      <c r="C43" s="614">
        <v>1643</v>
      </c>
      <c r="D43" s="614">
        <v>1985</v>
      </c>
      <c r="E43" s="615">
        <v>1623</v>
      </c>
      <c r="F43" s="619">
        <v>1623</v>
      </c>
      <c r="G43" s="615">
        <f aca="true" t="shared" si="6" ref="G43:G49">E43-F43</f>
        <v>0</v>
      </c>
      <c r="H43" s="619"/>
      <c r="I43" s="671"/>
    </row>
    <row r="44" spans="1:9" ht="12.75">
      <c r="A44" s="611">
        <v>39</v>
      </c>
      <c r="B44" s="608" t="s">
        <v>646</v>
      </c>
      <c r="C44" s="611">
        <v>469</v>
      </c>
      <c r="D44" s="611">
        <v>561</v>
      </c>
      <c r="E44" s="615">
        <v>450</v>
      </c>
      <c r="F44" s="619">
        <v>450</v>
      </c>
      <c r="G44" s="615">
        <f t="shared" si="6"/>
        <v>0</v>
      </c>
      <c r="H44" s="619"/>
      <c r="I44" s="671"/>
    </row>
    <row r="45" spans="1:9" ht="12.75">
      <c r="A45" s="611">
        <v>40</v>
      </c>
      <c r="B45" s="608" t="s">
        <v>647</v>
      </c>
      <c r="C45" s="614">
        <v>4985</v>
      </c>
      <c r="D45" s="614">
        <v>4738</v>
      </c>
      <c r="E45" s="615">
        <v>4173</v>
      </c>
      <c r="F45" s="619">
        <v>4173</v>
      </c>
      <c r="G45" s="615">
        <f t="shared" si="6"/>
        <v>0</v>
      </c>
      <c r="H45" s="619"/>
      <c r="I45" s="671"/>
    </row>
    <row r="46" spans="1:9" ht="12.75">
      <c r="A46" s="611">
        <v>41</v>
      </c>
      <c r="B46" s="608" t="s">
        <v>820</v>
      </c>
      <c r="C46" s="614"/>
      <c r="D46" s="614"/>
      <c r="E46" s="615"/>
      <c r="F46" s="619">
        <v>0</v>
      </c>
      <c r="G46" s="615">
        <f t="shared" si="6"/>
        <v>0</v>
      </c>
      <c r="H46" s="619"/>
      <c r="I46" s="671"/>
    </row>
    <row r="47" spans="1:9" ht="12.75">
      <c r="A47" s="611">
        <v>42</v>
      </c>
      <c r="B47" s="672" t="s">
        <v>821</v>
      </c>
      <c r="C47" s="676">
        <f aca="true" t="shared" si="7" ref="C47:E48">C48</f>
        <v>125</v>
      </c>
      <c r="D47" s="676">
        <f t="shared" si="7"/>
        <v>125</v>
      </c>
      <c r="E47" s="676">
        <f t="shared" si="7"/>
        <v>104</v>
      </c>
      <c r="F47" s="676">
        <v>104</v>
      </c>
      <c r="G47" s="673">
        <f t="shared" si="6"/>
        <v>0</v>
      </c>
      <c r="H47" s="677"/>
      <c r="I47" s="671"/>
    </row>
    <row r="48" spans="1:9" ht="12.75">
      <c r="A48" s="611">
        <v>43</v>
      </c>
      <c r="B48" s="608" t="s">
        <v>645</v>
      </c>
      <c r="C48" s="611">
        <f t="shared" si="7"/>
        <v>125</v>
      </c>
      <c r="D48" s="611">
        <f t="shared" si="7"/>
        <v>125</v>
      </c>
      <c r="E48" s="611">
        <f t="shared" si="7"/>
        <v>104</v>
      </c>
      <c r="F48" s="619">
        <v>104</v>
      </c>
      <c r="G48" s="615">
        <f t="shared" si="6"/>
        <v>0</v>
      </c>
      <c r="H48" s="611"/>
      <c r="I48" s="671"/>
    </row>
    <row r="49" spans="1:9" ht="12.75">
      <c r="A49" s="611">
        <v>44</v>
      </c>
      <c r="B49" s="608" t="s">
        <v>647</v>
      </c>
      <c r="C49" s="611">
        <v>125</v>
      </c>
      <c r="D49" s="611">
        <v>125</v>
      </c>
      <c r="E49" s="615">
        <v>104</v>
      </c>
      <c r="F49" s="619">
        <v>104</v>
      </c>
      <c r="G49" s="615">
        <f t="shared" si="6"/>
        <v>0</v>
      </c>
      <c r="H49" s="611"/>
      <c r="I49" s="671"/>
    </row>
    <row r="50" spans="1:10" ht="13.5" thickBot="1">
      <c r="A50" s="611">
        <v>45</v>
      </c>
      <c r="B50" s="641" t="s">
        <v>681</v>
      </c>
      <c r="C50" s="642">
        <f aca="true" t="shared" si="8" ref="C50:H50">C6+C27+C35</f>
        <v>75701</v>
      </c>
      <c r="D50" s="642">
        <f t="shared" si="8"/>
        <v>77175</v>
      </c>
      <c r="E50" s="642">
        <f t="shared" si="8"/>
        <v>67790</v>
      </c>
      <c r="F50" s="642">
        <v>67790</v>
      </c>
      <c r="G50" s="642">
        <f t="shared" si="8"/>
        <v>0</v>
      </c>
      <c r="H50" s="642">
        <f t="shared" si="8"/>
        <v>0</v>
      </c>
      <c r="I50" s="671"/>
      <c r="J50" s="643"/>
    </row>
    <row r="51" spans="1:9" ht="13.5" thickTop="1">
      <c r="A51" s="611">
        <v>46</v>
      </c>
      <c r="B51" s="645" t="s">
        <v>682</v>
      </c>
      <c r="C51" s="646">
        <f aca="true" t="shared" si="9" ref="C51:H51">C52+C53+C54+C55</f>
        <v>75701</v>
      </c>
      <c r="D51" s="646">
        <f t="shared" si="9"/>
        <v>77175</v>
      </c>
      <c r="E51" s="646">
        <f t="shared" si="9"/>
        <v>67790</v>
      </c>
      <c r="F51" s="646">
        <v>67790</v>
      </c>
      <c r="G51" s="646">
        <f t="shared" si="9"/>
        <v>0</v>
      </c>
      <c r="H51" s="646">
        <f t="shared" si="9"/>
        <v>0</v>
      </c>
      <c r="I51" s="671"/>
    </row>
    <row r="52" spans="1:11" ht="12.75">
      <c r="A52" s="611">
        <v>47</v>
      </c>
      <c r="B52" s="612" t="s">
        <v>683</v>
      </c>
      <c r="C52" s="622">
        <f aca="true" t="shared" si="10" ref="C52:H53">C43+C38+C30+C19+C14+C9+C24</f>
        <v>34313</v>
      </c>
      <c r="D52" s="622">
        <f t="shared" si="10"/>
        <v>35740</v>
      </c>
      <c r="E52" s="622">
        <f t="shared" si="10"/>
        <v>34152</v>
      </c>
      <c r="F52" s="622">
        <v>34152</v>
      </c>
      <c r="G52" s="622">
        <f t="shared" si="10"/>
        <v>0</v>
      </c>
      <c r="H52" s="622">
        <f t="shared" si="10"/>
        <v>0</v>
      </c>
      <c r="I52" s="671"/>
      <c r="K52" s="627"/>
    </row>
    <row r="53" spans="1:12" ht="12.75">
      <c r="A53" s="611">
        <v>48</v>
      </c>
      <c r="B53" s="612" t="s">
        <v>684</v>
      </c>
      <c r="C53" s="622">
        <f t="shared" si="10"/>
        <v>10441</v>
      </c>
      <c r="D53" s="622">
        <f t="shared" si="10"/>
        <v>10734</v>
      </c>
      <c r="E53" s="622">
        <f t="shared" si="10"/>
        <v>9441</v>
      </c>
      <c r="F53" s="622">
        <v>9441</v>
      </c>
      <c r="G53" s="622">
        <f t="shared" si="10"/>
        <v>0</v>
      </c>
      <c r="H53" s="622">
        <f t="shared" si="10"/>
        <v>0</v>
      </c>
      <c r="I53" s="671"/>
      <c r="J53" s="627"/>
      <c r="L53" s="627"/>
    </row>
    <row r="54" spans="1:12" ht="12.75">
      <c r="A54" s="611">
        <v>49</v>
      </c>
      <c r="B54" s="612" t="s">
        <v>685</v>
      </c>
      <c r="C54" s="622">
        <f>C45+C40+C32+C21+C16+C11+C26+C49</f>
        <v>30947</v>
      </c>
      <c r="D54" s="622">
        <f>D45+D40+D32+D21+D16+D11+D26+D49</f>
        <v>30701</v>
      </c>
      <c r="E54" s="622">
        <f>E45+E40+E32+E21+E16+E11+E26+E49</f>
        <v>24197</v>
      </c>
      <c r="F54" s="622">
        <v>24197</v>
      </c>
      <c r="G54" s="622">
        <f>G45+G40+G32+G21+G16+G11+G26+G49</f>
        <v>0</v>
      </c>
      <c r="H54" s="622">
        <f>H45+H40+H32+H21+H16+H11+H26</f>
        <v>0</v>
      </c>
      <c r="I54" s="671"/>
      <c r="K54" s="627"/>
      <c r="L54" s="627"/>
    </row>
    <row r="55" spans="1:9" ht="12.75">
      <c r="A55" s="611">
        <v>50</v>
      </c>
      <c r="B55" s="612" t="s">
        <v>686</v>
      </c>
      <c r="C55" s="623">
        <v>0</v>
      </c>
      <c r="D55" s="623">
        <v>0</v>
      </c>
      <c r="E55" s="623">
        <v>0</v>
      </c>
      <c r="F55" s="623">
        <v>0</v>
      </c>
      <c r="G55" s="623">
        <v>0</v>
      </c>
      <c r="H55" s="623">
        <v>0</v>
      </c>
      <c r="I55" s="671"/>
    </row>
    <row r="56" spans="1:9" ht="12.75">
      <c r="A56" s="611">
        <v>51</v>
      </c>
      <c r="B56" s="612" t="s">
        <v>687</v>
      </c>
      <c r="C56" s="622"/>
      <c r="D56" s="622"/>
      <c r="E56" s="622"/>
      <c r="F56" s="622"/>
      <c r="G56" s="622"/>
      <c r="H56" s="623"/>
      <c r="I56" s="671"/>
    </row>
    <row r="57" spans="1:9" ht="12.75">
      <c r="A57" s="611">
        <v>52</v>
      </c>
      <c r="B57" s="608" t="s">
        <v>688</v>
      </c>
      <c r="C57" s="611"/>
      <c r="D57" s="611"/>
      <c r="E57" s="613"/>
      <c r="F57" s="611"/>
      <c r="G57" s="611"/>
      <c r="H57" s="611"/>
      <c r="I57" s="671"/>
    </row>
    <row r="58" spans="1:9" ht="12.75">
      <c r="A58" s="611">
        <v>53</v>
      </c>
      <c r="B58" s="608" t="s">
        <v>689</v>
      </c>
      <c r="C58" s="614"/>
      <c r="D58" s="614"/>
      <c r="E58" s="613"/>
      <c r="F58" s="611"/>
      <c r="G58" s="614"/>
      <c r="H58" s="611"/>
      <c r="I58" s="671"/>
    </row>
    <row r="59" spans="1:9" ht="12.75">
      <c r="A59" s="611">
        <v>54</v>
      </c>
      <c r="B59" s="608" t="s">
        <v>690</v>
      </c>
      <c r="C59" s="613"/>
      <c r="D59" s="613"/>
      <c r="E59" s="613"/>
      <c r="F59" s="614"/>
      <c r="G59" s="614"/>
      <c r="H59" s="611"/>
      <c r="I59" s="671"/>
    </row>
    <row r="60" spans="1:9" ht="12.75">
      <c r="A60" s="611">
        <v>55</v>
      </c>
      <c r="B60" s="608" t="s">
        <v>691</v>
      </c>
      <c r="C60" s="611"/>
      <c r="D60" s="617"/>
      <c r="E60" s="613"/>
      <c r="F60" s="611"/>
      <c r="G60" s="617"/>
      <c r="H60" s="611"/>
      <c r="I60" s="671"/>
    </row>
    <row r="61" spans="1:9" ht="12.75">
      <c r="A61" s="611">
        <v>56</v>
      </c>
      <c r="B61" s="608" t="s">
        <v>692</v>
      </c>
      <c r="C61" s="611"/>
      <c r="D61" s="611"/>
      <c r="E61" s="613"/>
      <c r="F61" s="611"/>
      <c r="G61" s="611"/>
      <c r="H61" s="611"/>
      <c r="I61" s="671"/>
    </row>
    <row r="62" spans="1:9" ht="12.75">
      <c r="A62" s="611">
        <v>57</v>
      </c>
      <c r="B62" s="612" t="s">
        <v>693</v>
      </c>
      <c r="C62" s="611">
        <v>0</v>
      </c>
      <c r="D62" s="617"/>
      <c r="E62" s="617"/>
      <c r="F62" s="617"/>
      <c r="G62" s="617"/>
      <c r="H62" s="611"/>
      <c r="I62" s="671"/>
    </row>
    <row r="63" spans="1:9" ht="12.75">
      <c r="A63" s="611">
        <v>58</v>
      </c>
      <c r="B63" s="608" t="s">
        <v>45</v>
      </c>
      <c r="C63" s="611"/>
      <c r="D63" s="611"/>
      <c r="E63" s="613"/>
      <c r="F63" s="611"/>
      <c r="G63" s="611"/>
      <c r="H63" s="611"/>
      <c r="I63" s="671"/>
    </row>
    <row r="64" spans="1:9" ht="12.75">
      <c r="A64" s="611">
        <v>59</v>
      </c>
      <c r="B64" s="608" t="s">
        <v>694</v>
      </c>
      <c r="C64" s="611"/>
      <c r="D64" s="611"/>
      <c r="E64" s="615"/>
      <c r="F64" s="611"/>
      <c r="G64" s="611"/>
      <c r="H64" s="611"/>
      <c r="I64" s="671"/>
    </row>
    <row r="65" spans="1:9" ht="12.75">
      <c r="A65" s="611">
        <v>60</v>
      </c>
      <c r="B65" s="618" t="s">
        <v>695</v>
      </c>
      <c r="C65" s="613">
        <f aca="true" t="shared" si="11" ref="C65:H65">C69+C67+C66+C68</f>
        <v>0</v>
      </c>
      <c r="D65" s="613">
        <f t="shared" si="11"/>
        <v>400</v>
      </c>
      <c r="E65" s="613">
        <f t="shared" si="11"/>
        <v>400</v>
      </c>
      <c r="F65" s="613">
        <v>0</v>
      </c>
      <c r="G65" s="613">
        <f t="shared" si="11"/>
        <v>0</v>
      </c>
      <c r="H65" s="613">
        <f t="shared" si="11"/>
        <v>0</v>
      </c>
      <c r="I65" s="671"/>
    </row>
    <row r="66" spans="1:9" ht="12.75">
      <c r="A66" s="611">
        <v>61</v>
      </c>
      <c r="B66" s="608" t="s">
        <v>696</v>
      </c>
      <c r="C66" s="614">
        <f>C46+C34</f>
        <v>0</v>
      </c>
      <c r="D66" s="614">
        <v>400</v>
      </c>
      <c r="E66" s="614">
        <v>400</v>
      </c>
      <c r="F66" s="614">
        <v>0</v>
      </c>
      <c r="G66" s="614">
        <f>G46+G34</f>
        <v>0</v>
      </c>
      <c r="H66" s="611"/>
      <c r="I66" s="671"/>
    </row>
    <row r="67" spans="1:9" ht="12.75">
      <c r="A67" s="611">
        <v>62</v>
      </c>
      <c r="B67" s="608" t="s">
        <v>697</v>
      </c>
      <c r="C67" s="614">
        <f>C33</f>
        <v>0</v>
      </c>
      <c r="D67" s="614"/>
      <c r="E67" s="614">
        <f>E33</f>
        <v>0</v>
      </c>
      <c r="F67" s="614">
        <v>0</v>
      </c>
      <c r="G67" s="614">
        <f>G33</f>
        <v>0</v>
      </c>
      <c r="H67" s="614">
        <f>H33</f>
        <v>0</v>
      </c>
      <c r="I67" s="671"/>
    </row>
    <row r="68" spans="1:12" ht="12.75">
      <c r="A68" s="611">
        <v>63</v>
      </c>
      <c r="B68" s="608" t="s">
        <v>698</v>
      </c>
      <c r="C68" s="611"/>
      <c r="D68" s="611"/>
      <c r="E68" s="613"/>
      <c r="F68" s="611"/>
      <c r="G68" s="611"/>
      <c r="H68" s="611"/>
      <c r="I68" s="671"/>
      <c r="L68" s="627"/>
    </row>
    <row r="69" spans="1:9" ht="12.75">
      <c r="A69" s="611">
        <v>64</v>
      </c>
      <c r="B69" s="608" t="s">
        <v>699</v>
      </c>
      <c r="C69" s="611"/>
      <c r="D69" s="611"/>
      <c r="E69" s="615"/>
      <c r="F69" s="611"/>
      <c r="G69" s="611"/>
      <c r="H69" s="611"/>
      <c r="I69" s="671"/>
    </row>
    <row r="70" spans="1:9" ht="12.75">
      <c r="A70" s="611">
        <v>65</v>
      </c>
      <c r="B70" s="618" t="s">
        <v>700</v>
      </c>
      <c r="C70" s="611"/>
      <c r="D70" s="611"/>
      <c r="E70" s="613"/>
      <c r="F70" s="613"/>
      <c r="G70" s="611"/>
      <c r="H70" s="611"/>
      <c r="I70" s="671"/>
    </row>
    <row r="71" spans="1:9" ht="12.75">
      <c r="A71" s="611">
        <v>66</v>
      </c>
      <c r="B71" s="608" t="s">
        <v>701</v>
      </c>
      <c r="C71" s="611"/>
      <c r="D71" s="611"/>
      <c r="E71" s="613"/>
      <c r="F71" s="611"/>
      <c r="G71" s="611"/>
      <c r="H71" s="611"/>
      <c r="I71" s="671"/>
    </row>
    <row r="72" spans="1:9" ht="12.75">
      <c r="A72" s="611">
        <v>67</v>
      </c>
      <c r="B72" s="608" t="s">
        <v>702</v>
      </c>
      <c r="C72" s="611"/>
      <c r="D72" s="611"/>
      <c r="E72" s="613"/>
      <c r="F72" s="611"/>
      <c r="G72" s="611"/>
      <c r="H72" s="611"/>
      <c r="I72" s="671"/>
    </row>
    <row r="73" spans="1:11" ht="12.75">
      <c r="A73" s="611">
        <v>68</v>
      </c>
      <c r="B73" s="618" t="s">
        <v>703</v>
      </c>
      <c r="C73" s="613">
        <f aca="true" t="shared" si="12" ref="C73:H73">C51+C65+C70</f>
        <v>75701</v>
      </c>
      <c r="D73" s="613">
        <f t="shared" si="12"/>
        <v>77575</v>
      </c>
      <c r="E73" s="613">
        <f t="shared" si="12"/>
        <v>68190</v>
      </c>
      <c r="F73" s="613">
        <v>67790</v>
      </c>
      <c r="G73" s="613">
        <f t="shared" si="12"/>
        <v>0</v>
      </c>
      <c r="H73" s="613">
        <f t="shared" si="12"/>
        <v>0</v>
      </c>
      <c r="I73" s="671"/>
      <c r="J73" s="627"/>
      <c r="K73" s="627"/>
    </row>
    <row r="74" spans="1:11" ht="12.75">
      <c r="A74" s="611">
        <v>69</v>
      </c>
      <c r="B74" s="618" t="s">
        <v>704</v>
      </c>
      <c r="C74" s="611">
        <v>0</v>
      </c>
      <c r="D74" s="611">
        <v>0</v>
      </c>
      <c r="E74" s="613"/>
      <c r="F74" s="611">
        <v>0</v>
      </c>
      <c r="G74" s="611">
        <v>0</v>
      </c>
      <c r="H74" s="611"/>
      <c r="I74" s="671"/>
      <c r="K74" s="627"/>
    </row>
    <row r="75" spans="1:9" ht="12.75">
      <c r="A75" s="611">
        <v>70</v>
      </c>
      <c r="B75" s="608" t="s">
        <v>705</v>
      </c>
      <c r="C75" s="611"/>
      <c r="D75" s="611">
        <v>0</v>
      </c>
      <c r="E75" s="613"/>
      <c r="F75" s="611"/>
      <c r="G75" s="611"/>
      <c r="H75" s="611"/>
      <c r="I75" s="671"/>
    </row>
    <row r="76" spans="1:11" ht="12.75">
      <c r="A76" s="611">
        <v>71</v>
      </c>
      <c r="B76" s="608" t="s">
        <v>706</v>
      </c>
      <c r="C76" s="611"/>
      <c r="D76" s="611">
        <v>0</v>
      </c>
      <c r="E76" s="613"/>
      <c r="F76" s="611"/>
      <c r="G76" s="611"/>
      <c r="H76" s="611"/>
      <c r="I76" s="671"/>
      <c r="K76" s="627"/>
    </row>
    <row r="77" spans="1:9" ht="12.75">
      <c r="A77" s="611">
        <v>72</v>
      </c>
      <c r="B77" s="618" t="s">
        <v>707</v>
      </c>
      <c r="C77" s="613">
        <f aca="true" t="shared" si="13" ref="C77:H77">C73+C74</f>
        <v>75701</v>
      </c>
      <c r="D77" s="613">
        <f t="shared" si="13"/>
        <v>77575</v>
      </c>
      <c r="E77" s="613">
        <f t="shared" si="13"/>
        <v>68190</v>
      </c>
      <c r="F77" s="613">
        <v>67790</v>
      </c>
      <c r="G77" s="613">
        <f t="shared" si="13"/>
        <v>0</v>
      </c>
      <c r="H77" s="613">
        <f t="shared" si="13"/>
        <v>0</v>
      </c>
      <c r="I77" s="671"/>
    </row>
    <row r="78" ht="12.75">
      <c r="I78" s="627"/>
    </row>
    <row r="79" spans="5:7" ht="12.75">
      <c r="E79" s="627"/>
      <c r="G79" s="627"/>
    </row>
  </sheetData>
  <sheetProtection/>
  <mergeCells count="3">
    <mergeCell ref="A1:J1"/>
    <mergeCell ref="A2:J2"/>
    <mergeCell ref="F4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 topLeftCell="A1">
      <selection activeCell="J7" sqref="J7"/>
    </sheetView>
  </sheetViews>
  <sheetFormatPr defaultColWidth="9.00390625" defaultRowHeight="12.75"/>
  <cols>
    <col min="2" max="2" width="47.125" style="0" customWidth="1"/>
    <col min="3" max="3" width="12.875" style="0" customWidth="1"/>
    <col min="4" max="6" width="11.875" style="0" customWidth="1"/>
    <col min="12" max="12" width="49.875" style="0" customWidth="1"/>
  </cols>
  <sheetData>
    <row r="1" spans="2:6" ht="12.75">
      <c r="B1" s="1366" t="s">
        <v>1500</v>
      </c>
      <c r="C1" s="1366"/>
      <c r="D1" s="1366"/>
      <c r="E1" s="1366"/>
      <c r="F1" s="1366"/>
    </row>
    <row r="2" spans="2:6" ht="12.75">
      <c r="B2" s="1039"/>
      <c r="C2" s="1039"/>
      <c r="D2" s="1039"/>
      <c r="E2" s="1039"/>
      <c r="F2" s="1039"/>
    </row>
    <row r="3" spans="2:6" ht="12.75">
      <c r="B3" s="1039"/>
      <c r="C3" s="1039"/>
      <c r="D3" s="1039"/>
      <c r="E3" s="1039"/>
      <c r="F3" s="1039"/>
    </row>
    <row r="4" spans="2:6" ht="12.75">
      <c r="B4" s="1039"/>
      <c r="C4" s="1039"/>
      <c r="D4" s="1039"/>
      <c r="E4" s="1039"/>
      <c r="F4" s="1039"/>
    </row>
    <row r="5" spans="2:6" ht="12.75">
      <c r="B5" s="1039"/>
      <c r="C5" s="1039"/>
      <c r="D5" s="1039"/>
      <c r="E5" s="1039"/>
      <c r="F5" s="1039"/>
    </row>
    <row r="6" spans="4:6" ht="12.75">
      <c r="D6" s="1367" t="s">
        <v>1502</v>
      </c>
      <c r="E6" s="1367"/>
      <c r="F6" s="1367"/>
    </row>
    <row r="7" spans="4:6" ht="12.75">
      <c r="D7" s="1368" t="s">
        <v>712</v>
      </c>
      <c r="E7" s="1368"/>
      <c r="F7" s="1368"/>
    </row>
    <row r="8" spans="1:6" ht="38.25">
      <c r="A8" s="1089"/>
      <c r="B8" s="1040" t="s">
        <v>50</v>
      </c>
      <c r="C8" s="1040" t="s">
        <v>1499</v>
      </c>
      <c r="D8" s="1084" t="s">
        <v>1501</v>
      </c>
      <c r="E8" s="1085" t="s">
        <v>574</v>
      </c>
      <c r="F8" s="1084" t="s">
        <v>573</v>
      </c>
    </row>
    <row r="9" spans="1:6" ht="12.75">
      <c r="A9" s="1089">
        <v>1</v>
      </c>
      <c r="B9" s="1089">
        <v>2</v>
      </c>
      <c r="C9" s="1089">
        <v>6</v>
      </c>
      <c r="D9" s="1086">
        <v>4</v>
      </c>
      <c r="E9" s="1086">
        <v>5</v>
      </c>
      <c r="F9" s="1086">
        <v>6</v>
      </c>
    </row>
    <row r="10" spans="1:7" ht="12.75">
      <c r="A10" s="1041" t="s">
        <v>39</v>
      </c>
      <c r="B10" s="1042" t="s">
        <v>1492</v>
      </c>
      <c r="C10" s="1090">
        <v>19935</v>
      </c>
      <c r="D10" s="1087">
        <v>14746</v>
      </c>
      <c r="E10" s="1088">
        <v>2914</v>
      </c>
      <c r="F10" s="1087">
        <v>2275</v>
      </c>
      <c r="G10" s="1038"/>
    </row>
    <row r="11" spans="1:7" ht="12.75">
      <c r="A11" s="1041" t="s">
        <v>47</v>
      </c>
      <c r="B11" s="1042" t="s">
        <v>1493</v>
      </c>
      <c r="C11" s="1090"/>
      <c r="D11" s="1087"/>
      <c r="E11" s="1088"/>
      <c r="F11" s="1087"/>
      <c r="G11" s="1038"/>
    </row>
    <row r="12" spans="1:7" ht="12.75">
      <c r="A12" s="1041" t="s">
        <v>48</v>
      </c>
      <c r="B12" s="1042" t="s">
        <v>1495</v>
      </c>
      <c r="C12" s="1090">
        <v>19935</v>
      </c>
      <c r="D12" s="1087">
        <v>14746</v>
      </c>
      <c r="E12" s="1088">
        <v>2914</v>
      </c>
      <c r="F12" s="1087">
        <v>2275</v>
      </c>
      <c r="G12" s="1038"/>
    </row>
    <row r="13" spans="1:7" ht="12.75">
      <c r="A13" s="1041" t="s">
        <v>882</v>
      </c>
      <c r="B13" s="1042" t="s">
        <v>1496</v>
      </c>
      <c r="C13" s="1090">
        <v>5343</v>
      </c>
      <c r="D13" s="1087">
        <v>2429</v>
      </c>
      <c r="E13" s="1088">
        <v>2914</v>
      </c>
      <c r="F13" s="1087"/>
      <c r="G13" s="1038"/>
    </row>
    <row r="14" spans="1:7" ht="12.75">
      <c r="A14" s="1041" t="s">
        <v>884</v>
      </c>
      <c r="B14" s="1042" t="s">
        <v>1497</v>
      </c>
      <c r="C14" s="1090">
        <f>C12-C13</f>
        <v>14592</v>
      </c>
      <c r="D14" s="1087">
        <f>D12-D13</f>
        <v>12317</v>
      </c>
      <c r="E14" s="1087">
        <f>E12-E13</f>
        <v>0</v>
      </c>
      <c r="F14" s="1087">
        <f>F12-F13</f>
        <v>2275</v>
      </c>
      <c r="G14" s="1038"/>
    </row>
    <row r="15" spans="1:7" ht="12.75">
      <c r="A15" s="1041" t="s">
        <v>886</v>
      </c>
      <c r="B15" s="1042" t="s">
        <v>1494</v>
      </c>
      <c r="C15" s="1090">
        <v>13835</v>
      </c>
      <c r="D15" s="1087">
        <v>12317</v>
      </c>
      <c r="E15" s="1088"/>
      <c r="F15" s="1087">
        <v>1518</v>
      </c>
      <c r="G15" s="1038"/>
    </row>
    <row r="16" spans="1:7" ht="12.75">
      <c r="A16" s="1041" t="s">
        <v>1451</v>
      </c>
      <c r="B16" s="1042" t="s">
        <v>1498</v>
      </c>
      <c r="C16" s="1090">
        <f>C14-C15</f>
        <v>757</v>
      </c>
      <c r="D16" s="1087">
        <f>D14-D15</f>
        <v>0</v>
      </c>
      <c r="E16" s="1087">
        <f>E14-E15</f>
        <v>0</v>
      </c>
      <c r="F16" s="1087">
        <f>F14-F15</f>
        <v>757</v>
      </c>
      <c r="G16" s="1038"/>
    </row>
  </sheetData>
  <sheetProtection/>
  <mergeCells count="3">
    <mergeCell ref="B1:F1"/>
    <mergeCell ref="D6:F6"/>
    <mergeCell ref="D7:F7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E6" sqref="E6"/>
    </sheetView>
  </sheetViews>
  <sheetFormatPr defaultColWidth="9.00390625" defaultRowHeight="12.75"/>
  <cols>
    <col min="1" max="1" width="46.375" style="171" customWidth="1"/>
    <col min="2" max="2" width="66.125" style="171" customWidth="1"/>
    <col min="3" max="16384" width="9.375" style="171" customWidth="1"/>
  </cols>
  <sheetData>
    <row r="1" ht="18.75">
      <c r="A1" s="341" t="s">
        <v>94</v>
      </c>
    </row>
    <row r="3" spans="1:2" ht="12.75">
      <c r="A3" s="342"/>
      <c r="B3" s="342"/>
    </row>
    <row r="4" spans="1:2" ht="15.75">
      <c r="A4" s="316" t="s">
        <v>451</v>
      </c>
      <c r="B4" s="343"/>
    </row>
    <row r="5" spans="1:2" s="344" customFormat="1" ht="12.75">
      <c r="A5" s="342"/>
      <c r="B5" s="342"/>
    </row>
    <row r="6" spans="1:2" ht="12.75">
      <c r="A6" s="342" t="s">
        <v>455</v>
      </c>
      <c r="B6" s="342" t="s">
        <v>456</v>
      </c>
    </row>
    <row r="7" spans="1:2" ht="12.75">
      <c r="A7" s="342" t="s">
        <v>457</v>
      </c>
      <c r="B7" s="342" t="s">
        <v>458</v>
      </c>
    </row>
    <row r="8" spans="1:2" ht="12.75">
      <c r="A8" s="342" t="s">
        <v>459</v>
      </c>
      <c r="B8" s="342" t="s">
        <v>460</v>
      </c>
    </row>
    <row r="9" spans="1:2" ht="12.75">
      <c r="A9" s="342"/>
      <c r="B9" s="342"/>
    </row>
    <row r="10" spans="1:2" ht="15.75">
      <c r="A10" s="316" t="str">
        <f>+CONCATENATE(LEFT(A4,4),". évi módosított előirányzat BEVÉTELEK")</f>
        <v>2014. évi módosított előirányzat BEVÉTELEK</v>
      </c>
      <c r="B10" s="343"/>
    </row>
    <row r="11" spans="1:2" ht="12.75">
      <c r="A11" s="342"/>
      <c r="B11" s="342"/>
    </row>
    <row r="12" spans="1:2" s="344" customFormat="1" ht="12.75">
      <c r="A12" s="342" t="s">
        <v>461</v>
      </c>
      <c r="B12" s="342" t="s">
        <v>467</v>
      </c>
    </row>
    <row r="13" spans="1:2" ht="12.75">
      <c r="A13" s="342" t="s">
        <v>462</v>
      </c>
      <c r="B13" s="342" t="s">
        <v>468</v>
      </c>
    </row>
    <row r="14" spans="1:2" ht="12.75">
      <c r="A14" s="342" t="s">
        <v>463</v>
      </c>
      <c r="B14" s="342" t="s">
        <v>469</v>
      </c>
    </row>
    <row r="15" spans="1:2" ht="12.75">
      <c r="A15" s="342"/>
      <c r="B15" s="342"/>
    </row>
    <row r="16" spans="1:2" ht="14.25">
      <c r="A16" s="345" t="str">
        <f>+CONCATENATE(LEFT(A4,4),". évi teljesítés BEVÉTELEK")</f>
        <v>2014. évi teljesítés BEVÉTELEK</v>
      </c>
      <c r="B16" s="343"/>
    </row>
    <row r="17" spans="1:2" ht="12.75">
      <c r="A17" s="342"/>
      <c r="B17" s="342"/>
    </row>
    <row r="18" spans="1:2" ht="12.75">
      <c r="A18" s="342" t="s">
        <v>464</v>
      </c>
      <c r="B18" s="342" t="s">
        <v>470</v>
      </c>
    </row>
    <row r="19" spans="1:2" ht="12.75">
      <c r="A19" s="342" t="s">
        <v>465</v>
      </c>
      <c r="B19" s="342" t="s">
        <v>471</v>
      </c>
    </row>
    <row r="20" spans="1:2" ht="12.75">
      <c r="A20" s="342" t="s">
        <v>466</v>
      </c>
      <c r="B20" s="342" t="s">
        <v>472</v>
      </c>
    </row>
    <row r="21" spans="1:2" ht="12.75">
      <c r="A21" s="342"/>
      <c r="B21" s="342"/>
    </row>
    <row r="22" spans="1:2" ht="15.75">
      <c r="A22" s="316" t="str">
        <f>+CONCATENATE(LEFT(A4,4),". évi eredeti előirányzat KIADÁSOK")</f>
        <v>2014. évi eredeti előirányzat KIADÁSOK</v>
      </c>
      <c r="B22" s="343"/>
    </row>
    <row r="23" spans="1:2" ht="12.75">
      <c r="A23" s="342"/>
      <c r="B23" s="342"/>
    </row>
    <row r="24" spans="1:2" ht="12.75">
      <c r="A24" s="342" t="s">
        <v>473</v>
      </c>
      <c r="B24" s="342" t="s">
        <v>479</v>
      </c>
    </row>
    <row r="25" spans="1:2" ht="12.75">
      <c r="A25" s="342" t="s">
        <v>452</v>
      </c>
      <c r="B25" s="342" t="s">
        <v>480</v>
      </c>
    </row>
    <row r="26" spans="1:2" ht="12.75">
      <c r="A26" s="342" t="s">
        <v>474</v>
      </c>
      <c r="B26" s="342" t="s">
        <v>481</v>
      </c>
    </row>
    <row r="27" spans="1:2" ht="12.75">
      <c r="A27" s="342"/>
      <c r="B27" s="342"/>
    </row>
    <row r="28" spans="1:2" ht="15.75">
      <c r="A28" s="316" t="str">
        <f>+CONCATENATE(LEFT(A4,4),". évi módosított előirányzat KIADÁSOK")</f>
        <v>2014. évi módosított előirányzat KIADÁSOK</v>
      </c>
      <c r="B28" s="343"/>
    </row>
    <row r="29" spans="1:2" ht="12.75">
      <c r="A29" s="342"/>
      <c r="B29" s="342"/>
    </row>
    <row r="30" spans="1:2" ht="12.75">
      <c r="A30" s="342" t="s">
        <v>475</v>
      </c>
      <c r="B30" s="342" t="s">
        <v>486</v>
      </c>
    </row>
    <row r="31" spans="1:2" ht="12.75">
      <c r="A31" s="342" t="s">
        <v>453</v>
      </c>
      <c r="B31" s="342" t="s">
        <v>483</v>
      </c>
    </row>
    <row r="32" spans="1:2" ht="12.75">
      <c r="A32" s="342" t="s">
        <v>476</v>
      </c>
      <c r="B32" s="342" t="s">
        <v>482</v>
      </c>
    </row>
    <row r="33" spans="1:2" ht="12.75">
      <c r="A33" s="342"/>
      <c r="B33" s="342"/>
    </row>
    <row r="34" spans="1:2" ht="15.75">
      <c r="A34" s="346" t="str">
        <f>+CONCATENATE(LEFT(A4,4),". évi teljesítés KIADÁSOK")</f>
        <v>2014. évi teljesítés KIADÁSOK</v>
      </c>
      <c r="B34" s="343"/>
    </row>
    <row r="35" spans="1:2" ht="12.75">
      <c r="A35" s="342"/>
      <c r="B35" s="342"/>
    </row>
    <row r="36" spans="1:2" ht="12.75">
      <c r="A36" s="342" t="s">
        <v>477</v>
      </c>
      <c r="B36" s="342" t="s">
        <v>487</v>
      </c>
    </row>
    <row r="37" spans="1:2" ht="12.75">
      <c r="A37" s="342" t="s">
        <v>454</v>
      </c>
      <c r="B37" s="342" t="s">
        <v>485</v>
      </c>
    </row>
    <row r="38" spans="1:2" ht="12.75">
      <c r="A38" s="342" t="s">
        <v>478</v>
      </c>
      <c r="B38" s="342" t="s">
        <v>484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2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9.50390625" style="0" customWidth="1"/>
    <col min="2" max="2" width="90.875" style="0" customWidth="1"/>
    <col min="3" max="4" width="19.875" style="0" customWidth="1"/>
  </cols>
  <sheetData>
    <row r="1" spans="1:7" ht="18.75" customHeight="1">
      <c r="A1" s="1369" t="s">
        <v>996</v>
      </c>
      <c r="B1" s="1370"/>
      <c r="C1" s="1370"/>
      <c r="D1" s="1370"/>
      <c r="E1" s="1370"/>
      <c r="F1" s="1370"/>
      <c r="G1" s="1371"/>
    </row>
    <row r="2" spans="1:7" ht="30">
      <c r="A2" s="728" t="s">
        <v>878</v>
      </c>
      <c r="B2" s="728" t="s">
        <v>50</v>
      </c>
      <c r="C2" s="728" t="s">
        <v>993</v>
      </c>
      <c r="D2" s="728" t="s">
        <v>994</v>
      </c>
      <c r="E2" s="742" t="s">
        <v>995</v>
      </c>
      <c r="F2" s="731" t="s">
        <v>574</v>
      </c>
      <c r="G2" s="731" t="s">
        <v>573</v>
      </c>
    </row>
    <row r="3" spans="1:7" ht="15">
      <c r="A3" s="728">
        <v>1</v>
      </c>
      <c r="B3" s="728"/>
      <c r="C3" s="728"/>
      <c r="D3" s="729"/>
      <c r="E3" s="730"/>
      <c r="F3" s="731"/>
      <c r="G3" s="731"/>
    </row>
    <row r="4" spans="1:7" ht="12.75">
      <c r="A4" s="732" t="s">
        <v>879</v>
      </c>
      <c r="B4" s="732" t="s">
        <v>229</v>
      </c>
      <c r="C4" s="727"/>
      <c r="D4" s="727"/>
      <c r="E4" s="734"/>
      <c r="F4" s="734"/>
      <c r="G4" s="734"/>
    </row>
    <row r="5" spans="1:7" ht="12.75">
      <c r="A5" s="735" t="s">
        <v>39</v>
      </c>
      <c r="B5" s="736" t="s">
        <v>880</v>
      </c>
      <c r="C5" s="737">
        <v>0</v>
      </c>
      <c r="D5" s="737">
        <v>151</v>
      </c>
      <c r="E5" s="734">
        <v>151</v>
      </c>
      <c r="F5" s="734">
        <v>0</v>
      </c>
      <c r="G5" s="734">
        <v>0</v>
      </c>
    </row>
    <row r="6" spans="1:7" ht="12.75">
      <c r="A6" s="735" t="s">
        <v>47</v>
      </c>
      <c r="B6" s="736" t="s">
        <v>881</v>
      </c>
      <c r="C6" s="737">
        <v>193</v>
      </c>
      <c r="D6" s="737">
        <v>0</v>
      </c>
      <c r="E6" s="734">
        <v>0</v>
      </c>
      <c r="F6" s="734">
        <v>0</v>
      </c>
      <c r="G6" s="734">
        <v>0</v>
      </c>
    </row>
    <row r="7" spans="1:7" ht="12.75">
      <c r="A7" s="732" t="s">
        <v>882</v>
      </c>
      <c r="B7" s="733" t="s">
        <v>883</v>
      </c>
      <c r="C7" s="738">
        <v>193</v>
      </c>
      <c r="D7" s="738">
        <v>151</v>
      </c>
      <c r="E7" s="734">
        <v>151</v>
      </c>
      <c r="F7" s="734">
        <v>0</v>
      </c>
      <c r="G7" s="734">
        <v>0</v>
      </c>
    </row>
    <row r="8" spans="1:7" ht="12.75">
      <c r="A8" s="735" t="s">
        <v>884</v>
      </c>
      <c r="B8" s="736" t="s">
        <v>885</v>
      </c>
      <c r="C8" s="737">
        <v>590012</v>
      </c>
      <c r="D8" s="737">
        <v>628645</v>
      </c>
      <c r="E8" s="734">
        <v>628645</v>
      </c>
      <c r="F8" s="734">
        <v>0</v>
      </c>
      <c r="G8" s="734">
        <v>0</v>
      </c>
    </row>
    <row r="9" spans="1:7" ht="12.75">
      <c r="A9" s="735" t="s">
        <v>886</v>
      </c>
      <c r="B9" s="736" t="s">
        <v>887</v>
      </c>
      <c r="C9" s="737">
        <v>67611</v>
      </c>
      <c r="D9" s="737">
        <v>26657</v>
      </c>
      <c r="E9" s="734">
        <v>23567</v>
      </c>
      <c r="F9" s="734">
        <v>2698</v>
      </c>
      <c r="G9" s="734">
        <v>392</v>
      </c>
    </row>
    <row r="10" spans="1:7" ht="12.75">
      <c r="A10" s="735" t="s">
        <v>888</v>
      </c>
      <c r="B10" s="736" t="s">
        <v>889</v>
      </c>
      <c r="C10" s="737">
        <v>6142</v>
      </c>
      <c r="D10" s="737">
        <v>8708</v>
      </c>
      <c r="E10" s="734">
        <v>8708</v>
      </c>
      <c r="F10" s="734">
        <v>0</v>
      </c>
      <c r="G10" s="734">
        <v>0</v>
      </c>
    </row>
    <row r="11" spans="1:7" ht="12.75">
      <c r="A11" s="732" t="s">
        <v>890</v>
      </c>
      <c r="B11" s="733" t="s">
        <v>891</v>
      </c>
      <c r="C11" s="738">
        <v>663765</v>
      </c>
      <c r="D11" s="738">
        <v>664010</v>
      </c>
      <c r="E11" s="734">
        <v>660920</v>
      </c>
      <c r="F11" s="734">
        <v>2698</v>
      </c>
      <c r="G11" s="734">
        <v>392</v>
      </c>
    </row>
    <row r="12" spans="1:7" ht="12.75">
      <c r="A12" s="735" t="s">
        <v>892</v>
      </c>
      <c r="B12" s="736" t="s">
        <v>893</v>
      </c>
      <c r="C12" s="737">
        <v>7335</v>
      </c>
      <c r="D12" s="737">
        <v>5005</v>
      </c>
      <c r="E12" s="734">
        <v>5005</v>
      </c>
      <c r="F12" s="734">
        <v>0</v>
      </c>
      <c r="G12" s="734">
        <v>0</v>
      </c>
    </row>
    <row r="13" spans="1:7" ht="12.75">
      <c r="A13" s="735" t="s">
        <v>894</v>
      </c>
      <c r="B13" s="736" t="s">
        <v>895</v>
      </c>
      <c r="C13" s="737">
        <v>200</v>
      </c>
      <c r="D13" s="737">
        <v>200</v>
      </c>
      <c r="E13" s="734">
        <v>200</v>
      </c>
      <c r="F13" s="734">
        <v>0</v>
      </c>
      <c r="G13" s="734">
        <v>0</v>
      </c>
    </row>
    <row r="14" spans="1:7" ht="12.75">
      <c r="A14" s="732" t="s">
        <v>896</v>
      </c>
      <c r="B14" s="733" t="s">
        <v>897</v>
      </c>
      <c r="C14" s="738">
        <v>7335</v>
      </c>
      <c r="D14" s="738">
        <v>5005</v>
      </c>
      <c r="E14" s="734">
        <v>5005</v>
      </c>
      <c r="F14" s="734">
        <v>0</v>
      </c>
      <c r="G14" s="734">
        <v>0</v>
      </c>
    </row>
    <row r="15" spans="1:7" ht="12.75">
      <c r="A15" s="735" t="s">
        <v>898</v>
      </c>
      <c r="B15" s="736" t="s">
        <v>899</v>
      </c>
      <c r="C15" s="737">
        <v>0</v>
      </c>
      <c r="D15" s="737">
        <v>46911</v>
      </c>
      <c r="E15" s="734">
        <v>46911</v>
      </c>
      <c r="F15" s="734">
        <v>0</v>
      </c>
      <c r="G15" s="734">
        <v>0</v>
      </c>
    </row>
    <row r="16" spans="1:7" ht="12.75">
      <c r="A16" s="735" t="s">
        <v>900</v>
      </c>
      <c r="B16" s="736" t="s">
        <v>901</v>
      </c>
      <c r="C16" s="737">
        <v>0</v>
      </c>
      <c r="D16" s="737">
        <v>0</v>
      </c>
      <c r="E16" s="734">
        <v>0</v>
      </c>
      <c r="F16" s="734">
        <v>0</v>
      </c>
      <c r="G16" s="734">
        <v>0</v>
      </c>
    </row>
    <row r="17" spans="1:7" ht="25.5">
      <c r="A17" s="732" t="s">
        <v>902</v>
      </c>
      <c r="B17" s="733" t="s">
        <v>903</v>
      </c>
      <c r="C17" s="738">
        <v>0</v>
      </c>
      <c r="D17" s="738">
        <v>46911</v>
      </c>
      <c r="E17" s="734">
        <v>46911</v>
      </c>
      <c r="F17" s="734">
        <v>0</v>
      </c>
      <c r="G17" s="734">
        <v>0</v>
      </c>
    </row>
    <row r="18" spans="1:7" ht="12.75">
      <c r="A18" s="732" t="s">
        <v>904</v>
      </c>
      <c r="B18" s="733" t="s">
        <v>992</v>
      </c>
      <c r="C18" s="738">
        <v>671293</v>
      </c>
      <c r="D18" s="738">
        <v>716077</v>
      </c>
      <c r="E18" s="734">
        <v>712987</v>
      </c>
      <c r="F18" s="734">
        <v>2698</v>
      </c>
      <c r="G18" s="734">
        <v>392</v>
      </c>
    </row>
    <row r="19" spans="1:7" ht="12.75">
      <c r="A19" s="735" t="s">
        <v>905</v>
      </c>
      <c r="B19" s="736" t="s">
        <v>906</v>
      </c>
      <c r="C19" s="737">
        <v>93</v>
      </c>
      <c r="D19" s="737">
        <v>93</v>
      </c>
      <c r="E19" s="734">
        <v>0</v>
      </c>
      <c r="F19" s="734">
        <v>93</v>
      </c>
      <c r="G19" s="734">
        <v>0</v>
      </c>
    </row>
    <row r="20" spans="1:7" ht="12.75">
      <c r="A20" s="732" t="s">
        <v>907</v>
      </c>
      <c r="B20" s="733" t="s">
        <v>908</v>
      </c>
      <c r="C20" s="738">
        <v>93</v>
      </c>
      <c r="D20" s="738">
        <v>93</v>
      </c>
      <c r="E20" s="734">
        <v>0</v>
      </c>
      <c r="F20" s="734">
        <v>93</v>
      </c>
      <c r="G20" s="734">
        <v>0</v>
      </c>
    </row>
    <row r="21" spans="1:7" ht="12.75">
      <c r="A21" s="735" t="s">
        <v>909</v>
      </c>
      <c r="B21" s="736" t="s">
        <v>910</v>
      </c>
      <c r="C21" s="737">
        <v>30656</v>
      </c>
      <c r="D21" s="737">
        <v>46604</v>
      </c>
      <c r="E21" s="734">
        <v>46604</v>
      </c>
      <c r="F21" s="734">
        <v>0</v>
      </c>
      <c r="G21" s="734">
        <v>0</v>
      </c>
    </row>
    <row r="22" spans="1:7" ht="12.75">
      <c r="A22" s="732" t="s">
        <v>911</v>
      </c>
      <c r="B22" s="733" t="s">
        <v>912</v>
      </c>
      <c r="C22" s="738">
        <v>30656</v>
      </c>
      <c r="D22" s="738">
        <v>46604</v>
      </c>
      <c r="E22" s="734">
        <v>46604</v>
      </c>
      <c r="F22" s="734">
        <v>0</v>
      </c>
      <c r="G22" s="734">
        <v>0</v>
      </c>
    </row>
    <row r="23" spans="1:7" ht="12.75">
      <c r="A23" s="732" t="s">
        <v>913</v>
      </c>
      <c r="B23" s="733" t="s">
        <v>914</v>
      </c>
      <c r="C23" s="738">
        <v>30749</v>
      </c>
      <c r="D23" s="738">
        <v>46697</v>
      </c>
      <c r="E23" s="734">
        <v>46604</v>
      </c>
      <c r="F23" s="734">
        <v>93</v>
      </c>
      <c r="G23" s="734">
        <v>0</v>
      </c>
    </row>
    <row r="24" spans="1:7" ht="12.75">
      <c r="A24" s="735" t="s">
        <v>915</v>
      </c>
      <c r="B24" s="736" t="s">
        <v>916</v>
      </c>
      <c r="C24" s="737">
        <v>190</v>
      </c>
      <c r="D24" s="737">
        <v>116</v>
      </c>
      <c r="E24" s="734">
        <v>32</v>
      </c>
      <c r="F24" s="734">
        <v>35</v>
      </c>
      <c r="G24" s="734">
        <v>49</v>
      </c>
    </row>
    <row r="25" spans="1:7" ht="12.75">
      <c r="A25" s="735" t="s">
        <v>917</v>
      </c>
      <c r="B25" s="736" t="s">
        <v>918</v>
      </c>
      <c r="C25" s="737">
        <v>8963</v>
      </c>
      <c r="D25" s="737">
        <v>19819</v>
      </c>
      <c r="E25" s="734">
        <v>14714</v>
      </c>
      <c r="F25" s="734">
        <v>2879</v>
      </c>
      <c r="G25" s="734">
        <v>2226</v>
      </c>
    </row>
    <row r="26" spans="1:7" ht="12.75">
      <c r="A26" s="732" t="s">
        <v>919</v>
      </c>
      <c r="B26" s="733" t="s">
        <v>920</v>
      </c>
      <c r="C26" s="738">
        <v>9153</v>
      </c>
      <c r="D26" s="738">
        <v>19935</v>
      </c>
      <c r="E26" s="734">
        <v>14746</v>
      </c>
      <c r="F26" s="734">
        <v>2914</v>
      </c>
      <c r="G26" s="734">
        <v>2275</v>
      </c>
    </row>
    <row r="27" spans="1:7" ht="12.75">
      <c r="A27" s="735" t="s">
        <v>921</v>
      </c>
      <c r="B27" s="736" t="s">
        <v>922</v>
      </c>
      <c r="C27" s="737">
        <v>4033</v>
      </c>
      <c r="D27" s="737">
        <v>1401</v>
      </c>
      <c r="E27" s="734">
        <v>1401</v>
      </c>
      <c r="F27" s="734">
        <v>0</v>
      </c>
      <c r="G27" s="734">
        <v>0</v>
      </c>
    </row>
    <row r="28" spans="1:7" ht="12.75">
      <c r="A28" s="735" t="s">
        <v>923</v>
      </c>
      <c r="B28" s="736" t="s">
        <v>924</v>
      </c>
      <c r="C28" s="737">
        <v>1811</v>
      </c>
      <c r="D28" s="737">
        <v>864</v>
      </c>
      <c r="E28" s="734">
        <v>864</v>
      </c>
      <c r="F28" s="734">
        <v>0</v>
      </c>
      <c r="G28" s="734">
        <v>0</v>
      </c>
    </row>
    <row r="29" spans="1:7" ht="24">
      <c r="A29" s="735" t="s">
        <v>925</v>
      </c>
      <c r="B29" s="739" t="s">
        <v>926</v>
      </c>
      <c r="C29" s="737">
        <v>7</v>
      </c>
      <c r="D29" s="737">
        <v>0</v>
      </c>
      <c r="E29" s="734">
        <v>0</v>
      </c>
      <c r="F29" s="734">
        <v>0</v>
      </c>
      <c r="G29" s="734">
        <v>0</v>
      </c>
    </row>
    <row r="30" spans="1:7" ht="22.5">
      <c r="A30" s="735" t="s">
        <v>927</v>
      </c>
      <c r="B30" s="741" t="s">
        <v>928</v>
      </c>
      <c r="C30" s="737">
        <v>7</v>
      </c>
      <c r="D30" s="737">
        <v>0</v>
      </c>
      <c r="E30" s="734">
        <v>0</v>
      </c>
      <c r="F30" s="734">
        <v>0</v>
      </c>
      <c r="G30" s="734">
        <v>0</v>
      </c>
    </row>
    <row r="31" spans="1:7" ht="12.75">
      <c r="A31" s="732" t="s">
        <v>929</v>
      </c>
      <c r="B31" s="733" t="s">
        <v>991</v>
      </c>
      <c r="C31" s="738">
        <v>5851</v>
      </c>
      <c r="D31" s="738">
        <v>2265</v>
      </c>
      <c r="E31" s="734">
        <v>2265</v>
      </c>
      <c r="F31" s="734">
        <v>0</v>
      </c>
      <c r="G31" s="734">
        <v>0</v>
      </c>
    </row>
    <row r="32" spans="1:7" ht="12.75">
      <c r="A32" s="735" t="s">
        <v>930</v>
      </c>
      <c r="B32" s="736" t="s">
        <v>931</v>
      </c>
      <c r="C32" s="737">
        <v>0</v>
      </c>
      <c r="D32" s="737">
        <v>219</v>
      </c>
      <c r="E32" s="734">
        <v>219</v>
      </c>
      <c r="F32" s="734">
        <v>0</v>
      </c>
      <c r="G32" s="734">
        <v>0</v>
      </c>
    </row>
    <row r="33" spans="1:7" ht="12.75">
      <c r="A33" s="732" t="s">
        <v>932</v>
      </c>
      <c r="B33" s="733" t="s">
        <v>990</v>
      </c>
      <c r="C33" s="738">
        <v>0</v>
      </c>
      <c r="D33" s="738">
        <v>219</v>
      </c>
      <c r="E33" s="734">
        <v>219</v>
      </c>
      <c r="F33" s="734">
        <v>0</v>
      </c>
      <c r="G33" s="734">
        <v>0</v>
      </c>
    </row>
    <row r="34" spans="1:7" ht="12.75">
      <c r="A34" s="735" t="s">
        <v>933</v>
      </c>
      <c r="B34" s="736" t="s">
        <v>934</v>
      </c>
      <c r="C34" s="737">
        <v>0</v>
      </c>
      <c r="D34" s="737">
        <v>60</v>
      </c>
      <c r="E34" s="734">
        <v>60</v>
      </c>
      <c r="F34" s="734">
        <v>0</v>
      </c>
      <c r="G34" s="734">
        <v>0</v>
      </c>
    </row>
    <row r="35" spans="1:7" ht="12.75">
      <c r="A35" s="735" t="s">
        <v>935</v>
      </c>
      <c r="B35" s="736" t="s">
        <v>936</v>
      </c>
      <c r="C35" s="737">
        <v>0</v>
      </c>
      <c r="D35" s="737">
        <v>60</v>
      </c>
      <c r="E35" s="734">
        <v>60</v>
      </c>
      <c r="F35" s="734">
        <v>0</v>
      </c>
      <c r="G35" s="734">
        <v>0</v>
      </c>
    </row>
    <row r="36" spans="1:7" ht="12.75">
      <c r="A36" s="735" t="s">
        <v>937</v>
      </c>
      <c r="B36" s="736" t="s">
        <v>938</v>
      </c>
      <c r="C36" s="737">
        <v>0</v>
      </c>
      <c r="D36" s="737">
        <v>60</v>
      </c>
      <c r="E36" s="734">
        <v>60</v>
      </c>
      <c r="F36" s="734">
        <v>0</v>
      </c>
      <c r="G36" s="734">
        <v>0</v>
      </c>
    </row>
    <row r="37" spans="1:7" ht="25.5">
      <c r="A37" s="732" t="s">
        <v>939</v>
      </c>
      <c r="B37" s="733" t="s">
        <v>940</v>
      </c>
      <c r="C37" s="738">
        <v>0</v>
      </c>
      <c r="D37" s="738">
        <v>120</v>
      </c>
      <c r="E37" s="734">
        <v>120</v>
      </c>
      <c r="F37" s="734">
        <v>0</v>
      </c>
      <c r="G37" s="734">
        <v>0</v>
      </c>
    </row>
    <row r="38" spans="1:7" ht="12.75">
      <c r="A38" s="732" t="s">
        <v>941</v>
      </c>
      <c r="B38" s="733" t="s">
        <v>942</v>
      </c>
      <c r="C38" s="738">
        <v>5851</v>
      </c>
      <c r="D38" s="738">
        <v>2604</v>
      </c>
      <c r="E38" s="734">
        <v>2604</v>
      </c>
      <c r="F38" s="734">
        <v>0</v>
      </c>
      <c r="G38" s="734">
        <v>0</v>
      </c>
    </row>
    <row r="39" spans="1:7" ht="12.75">
      <c r="A39" s="732" t="s">
        <v>943</v>
      </c>
      <c r="B39" s="733" t="s">
        <v>944</v>
      </c>
      <c r="C39" s="738">
        <v>3851</v>
      </c>
      <c r="D39" s="738">
        <v>4219</v>
      </c>
      <c r="E39" s="734">
        <v>821</v>
      </c>
      <c r="F39" s="734">
        <v>1882</v>
      </c>
      <c r="G39" s="734">
        <v>1516</v>
      </c>
    </row>
    <row r="40" spans="1:7" ht="12.75">
      <c r="A40" s="735" t="s">
        <v>945</v>
      </c>
      <c r="B40" s="736" t="s">
        <v>946</v>
      </c>
      <c r="C40" s="737">
        <v>0</v>
      </c>
      <c r="D40" s="737">
        <v>200</v>
      </c>
      <c r="E40" s="734">
        <v>200</v>
      </c>
      <c r="F40" s="734">
        <v>0</v>
      </c>
      <c r="G40" s="734">
        <v>0</v>
      </c>
    </row>
    <row r="41" spans="1:7" ht="12.75">
      <c r="A41" s="732" t="s">
        <v>947</v>
      </c>
      <c r="B41" s="733" t="s">
        <v>948</v>
      </c>
      <c r="C41" s="738">
        <v>0</v>
      </c>
      <c r="D41" s="738">
        <v>200</v>
      </c>
      <c r="E41" s="734">
        <v>200</v>
      </c>
      <c r="F41" s="734">
        <v>0</v>
      </c>
      <c r="G41" s="734">
        <v>0</v>
      </c>
    </row>
    <row r="42" spans="1:7" ht="12.75">
      <c r="A42" s="732" t="s">
        <v>949</v>
      </c>
      <c r="B42" s="743" t="s">
        <v>950</v>
      </c>
      <c r="C42" s="744">
        <v>720897</v>
      </c>
      <c r="D42" s="744">
        <v>789732</v>
      </c>
      <c r="E42" s="734">
        <v>777962</v>
      </c>
      <c r="F42" s="734">
        <v>7587</v>
      </c>
      <c r="G42" s="734">
        <v>4183</v>
      </c>
    </row>
    <row r="43" spans="1:7" ht="12.75">
      <c r="A43" s="732" t="s">
        <v>879</v>
      </c>
      <c r="B43" s="732" t="s">
        <v>232</v>
      </c>
      <c r="C43" s="727"/>
      <c r="D43" s="727"/>
      <c r="E43" s="734"/>
      <c r="F43" s="734"/>
      <c r="G43" s="734"/>
    </row>
    <row r="44" spans="1:7" ht="12.75">
      <c r="A44" s="735" t="s">
        <v>951</v>
      </c>
      <c r="B44" s="736" t="s">
        <v>952</v>
      </c>
      <c r="C44" s="737">
        <v>851224</v>
      </c>
      <c r="D44" s="737">
        <v>851224</v>
      </c>
      <c r="E44" s="734">
        <v>844014</v>
      </c>
      <c r="F44" s="734">
        <v>6935</v>
      </c>
      <c r="G44" s="734">
        <v>275</v>
      </c>
    </row>
    <row r="45" spans="1:7" ht="12.75">
      <c r="A45" s="735" t="s">
        <v>953</v>
      </c>
      <c r="B45" s="736" t="s">
        <v>954</v>
      </c>
      <c r="C45" s="737">
        <v>9153</v>
      </c>
      <c r="D45" s="737">
        <v>9153</v>
      </c>
      <c r="E45" s="734">
        <v>7378</v>
      </c>
      <c r="F45" s="734">
        <v>336</v>
      </c>
      <c r="G45" s="734">
        <v>1439</v>
      </c>
    </row>
    <row r="46" spans="1:7" ht="12.75">
      <c r="A46" s="735" t="s">
        <v>955</v>
      </c>
      <c r="B46" s="736" t="s">
        <v>956</v>
      </c>
      <c r="C46" s="737">
        <v>-143062</v>
      </c>
      <c r="D46" s="737">
        <v>-143062</v>
      </c>
      <c r="E46" s="734">
        <v>-142234</v>
      </c>
      <c r="F46" s="734">
        <v>-2238</v>
      </c>
      <c r="G46" s="734">
        <v>1410</v>
      </c>
    </row>
    <row r="47" spans="1:7" ht="12.75">
      <c r="A47" s="735" t="s">
        <v>957</v>
      </c>
      <c r="B47" s="736" t="s">
        <v>958</v>
      </c>
      <c r="C47" s="737">
        <v>0</v>
      </c>
      <c r="D47" s="737">
        <v>35739</v>
      </c>
      <c r="E47" s="734">
        <v>35366</v>
      </c>
      <c r="F47" s="734">
        <v>907</v>
      </c>
      <c r="G47" s="734">
        <v>-534</v>
      </c>
    </row>
    <row r="48" spans="1:7" ht="12.75">
      <c r="A48" s="732" t="s">
        <v>959</v>
      </c>
      <c r="B48" s="733" t="s">
        <v>960</v>
      </c>
      <c r="C48" s="738">
        <v>717315</v>
      </c>
      <c r="D48" s="738">
        <v>753054</v>
      </c>
      <c r="E48" s="734">
        <v>744524</v>
      </c>
      <c r="F48" s="734">
        <v>5940</v>
      </c>
      <c r="G48" s="734">
        <v>2590</v>
      </c>
    </row>
    <row r="49" spans="1:7" ht="12.75">
      <c r="A49" s="735" t="s">
        <v>961</v>
      </c>
      <c r="B49" s="736" t="s">
        <v>962</v>
      </c>
      <c r="C49" s="737">
        <v>605</v>
      </c>
      <c r="D49" s="737">
        <v>0</v>
      </c>
      <c r="E49" s="734">
        <v>0</v>
      </c>
      <c r="F49" s="734">
        <v>0</v>
      </c>
      <c r="G49" s="734">
        <v>0</v>
      </c>
    </row>
    <row r="50" spans="1:7" ht="12.75">
      <c r="A50" s="732" t="s">
        <v>963</v>
      </c>
      <c r="B50" s="733" t="s">
        <v>989</v>
      </c>
      <c r="C50" s="738">
        <v>605</v>
      </c>
      <c r="D50" s="738">
        <v>0</v>
      </c>
      <c r="E50" s="734">
        <v>0</v>
      </c>
      <c r="F50" s="734">
        <v>0</v>
      </c>
      <c r="G50" s="734">
        <v>0</v>
      </c>
    </row>
    <row r="51" spans="1:7" ht="12.75">
      <c r="A51" s="735" t="s">
        <v>964</v>
      </c>
      <c r="B51" s="736" t="s">
        <v>965</v>
      </c>
      <c r="C51" s="737">
        <v>0</v>
      </c>
      <c r="D51" s="737">
        <v>1035</v>
      </c>
      <c r="E51" s="734">
        <v>770</v>
      </c>
      <c r="F51" s="734">
        <v>102</v>
      </c>
      <c r="G51" s="734">
        <v>163</v>
      </c>
    </row>
    <row r="52" spans="1:7" ht="12.75">
      <c r="A52" s="735" t="s">
        <v>966</v>
      </c>
      <c r="B52" s="739" t="s">
        <v>967</v>
      </c>
      <c r="C52" s="737">
        <v>0</v>
      </c>
      <c r="D52" s="737">
        <v>648</v>
      </c>
      <c r="E52" s="740">
        <v>648</v>
      </c>
      <c r="F52" s="740">
        <v>0</v>
      </c>
      <c r="G52" s="740">
        <v>0</v>
      </c>
    </row>
    <row r="53" spans="1:7" ht="12.75">
      <c r="A53" s="735" t="s">
        <v>968</v>
      </c>
      <c r="B53" s="739" t="s">
        <v>988</v>
      </c>
      <c r="C53" s="737">
        <v>0</v>
      </c>
      <c r="D53" s="737">
        <v>4009</v>
      </c>
      <c r="E53" s="734">
        <v>4009</v>
      </c>
      <c r="F53" s="734">
        <v>0</v>
      </c>
      <c r="G53" s="734">
        <v>0</v>
      </c>
    </row>
    <row r="54" spans="1:7" ht="22.5">
      <c r="A54" s="735" t="s">
        <v>969</v>
      </c>
      <c r="B54" s="741" t="s">
        <v>987</v>
      </c>
      <c r="C54" s="737">
        <v>0</v>
      </c>
      <c r="D54" s="737">
        <v>4009</v>
      </c>
      <c r="E54" s="734">
        <v>4009</v>
      </c>
      <c r="F54" s="734">
        <v>0</v>
      </c>
      <c r="G54" s="734">
        <v>0</v>
      </c>
    </row>
    <row r="55" spans="1:7" ht="12.75">
      <c r="A55" s="732" t="s">
        <v>970</v>
      </c>
      <c r="B55" s="733" t="s">
        <v>986</v>
      </c>
      <c r="C55" s="738">
        <v>0</v>
      </c>
      <c r="D55" s="738">
        <v>5692</v>
      </c>
      <c r="E55" s="734">
        <v>5427</v>
      </c>
      <c r="F55" s="734">
        <v>102</v>
      </c>
      <c r="G55" s="734">
        <v>163</v>
      </c>
    </row>
    <row r="56" spans="1:7" ht="12.75">
      <c r="A56" s="735" t="s">
        <v>971</v>
      </c>
      <c r="B56" s="736" t="s">
        <v>972</v>
      </c>
      <c r="C56" s="737">
        <v>2977</v>
      </c>
      <c r="D56" s="737">
        <v>4397</v>
      </c>
      <c r="E56" s="734">
        <v>4397</v>
      </c>
      <c r="F56" s="734">
        <v>0</v>
      </c>
      <c r="G56" s="734">
        <v>0</v>
      </c>
    </row>
    <row r="57" spans="1:7" ht="25.5">
      <c r="A57" s="735" t="s">
        <v>973</v>
      </c>
      <c r="B57" s="736" t="s">
        <v>974</v>
      </c>
      <c r="C57" s="737">
        <v>2977</v>
      </c>
      <c r="D57" s="737">
        <v>4397</v>
      </c>
      <c r="E57" s="734">
        <v>4397</v>
      </c>
      <c r="F57" s="734">
        <v>0</v>
      </c>
      <c r="G57" s="734">
        <v>0</v>
      </c>
    </row>
    <row r="58" spans="1:7" ht="12.75">
      <c r="A58" s="732" t="s">
        <v>975</v>
      </c>
      <c r="B58" s="733" t="s">
        <v>976</v>
      </c>
      <c r="C58" s="738">
        <v>3582</v>
      </c>
      <c r="D58" s="738">
        <v>10089</v>
      </c>
      <c r="E58" s="734">
        <v>9824</v>
      </c>
      <c r="F58" s="734">
        <v>102</v>
      </c>
      <c r="G58" s="734">
        <v>163</v>
      </c>
    </row>
    <row r="59" spans="1:7" ht="12.75">
      <c r="A59" s="735" t="s">
        <v>977</v>
      </c>
      <c r="B59" s="736" t="s">
        <v>978</v>
      </c>
      <c r="C59" s="737">
        <v>0</v>
      </c>
      <c r="D59" s="737">
        <v>3886</v>
      </c>
      <c r="E59" s="734">
        <v>911</v>
      </c>
      <c r="F59" s="734">
        <v>1545</v>
      </c>
      <c r="G59" s="734">
        <v>1430</v>
      </c>
    </row>
    <row r="60" spans="1:7" ht="12.75">
      <c r="A60" s="735" t="s">
        <v>979</v>
      </c>
      <c r="B60" s="736" t="s">
        <v>980</v>
      </c>
      <c r="C60" s="737">
        <v>0</v>
      </c>
      <c r="D60" s="737">
        <v>22703</v>
      </c>
      <c r="E60" s="734">
        <v>22703</v>
      </c>
      <c r="F60" s="734">
        <v>0</v>
      </c>
      <c r="G60" s="734">
        <v>0</v>
      </c>
    </row>
    <row r="61" spans="1:7" ht="12.75">
      <c r="A61" s="732" t="s">
        <v>981</v>
      </c>
      <c r="B61" s="733" t="s">
        <v>982</v>
      </c>
      <c r="C61" s="738">
        <v>0</v>
      </c>
      <c r="D61" s="738">
        <v>26589</v>
      </c>
      <c r="E61" s="734">
        <v>23614</v>
      </c>
      <c r="F61" s="734">
        <v>1545</v>
      </c>
      <c r="G61" s="734">
        <v>1430</v>
      </c>
    </row>
    <row r="62" spans="1:7" ht="12.75">
      <c r="A62" s="732" t="s">
        <v>983</v>
      </c>
      <c r="B62" s="743" t="s">
        <v>984</v>
      </c>
      <c r="C62" s="744">
        <v>720897</v>
      </c>
      <c r="D62" s="744">
        <v>789732</v>
      </c>
      <c r="E62" s="734">
        <v>777962</v>
      </c>
      <c r="F62" s="734">
        <v>7587</v>
      </c>
      <c r="G62" s="734">
        <v>4183</v>
      </c>
    </row>
  </sheetData>
  <sheetProtection/>
  <mergeCells count="1">
    <mergeCell ref="A1:G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J52"/>
  <sheetViews>
    <sheetView zoomScalePageLayoutView="0" workbookViewId="0" topLeftCell="A1">
      <selection activeCell="A5" sqref="A5:F5"/>
    </sheetView>
  </sheetViews>
  <sheetFormatPr defaultColWidth="9.00390625" defaultRowHeight="12.75"/>
  <cols>
    <col min="2" max="2" width="31.875" style="0" customWidth="1"/>
    <col min="3" max="6" width="10.875" style="0" customWidth="1"/>
    <col min="7" max="7" width="9.375" style="0" customWidth="1"/>
    <col min="8" max="8" width="70.625" style="0" customWidth="1"/>
    <col min="9" max="9" width="20.50390625" style="0" customWidth="1"/>
  </cols>
  <sheetData>
    <row r="2" ht="12.75">
      <c r="F2" s="797" t="s">
        <v>1019</v>
      </c>
    </row>
    <row r="5" spans="1:6" ht="37.5" customHeight="1">
      <c r="A5" s="1372" t="s">
        <v>998</v>
      </c>
      <c r="B5" s="1372"/>
      <c r="C5" s="1372"/>
      <c r="D5" s="1372"/>
      <c r="E5" s="1372"/>
      <c r="F5" s="1372"/>
    </row>
    <row r="6" spans="1:6" ht="37.5" customHeight="1">
      <c r="A6" s="745"/>
      <c r="B6" s="745"/>
      <c r="C6" s="745"/>
      <c r="D6" s="745"/>
      <c r="E6" s="745"/>
      <c r="F6" s="745"/>
    </row>
    <row r="7" spans="1:6" ht="15.75" thickBot="1">
      <c r="A7" s="746"/>
      <c r="B7" s="746"/>
      <c r="C7" s="1373"/>
      <c r="D7" s="1373"/>
      <c r="E7" s="1374" t="s">
        <v>40</v>
      </c>
      <c r="F7" s="1374"/>
    </row>
    <row r="8" spans="1:6" ht="12.75">
      <c r="A8" s="1375" t="s">
        <v>4</v>
      </c>
      <c r="B8" s="1377" t="s">
        <v>999</v>
      </c>
      <c r="C8" s="1377" t="s">
        <v>1000</v>
      </c>
      <c r="D8" s="1377"/>
      <c r="E8" s="1377"/>
      <c r="F8" s="1379" t="s">
        <v>1001</v>
      </c>
    </row>
    <row r="9" spans="1:6" ht="13.5" thickBot="1">
      <c r="A9" s="1376"/>
      <c r="B9" s="1378"/>
      <c r="C9" s="747">
        <v>2014</v>
      </c>
      <c r="D9" s="747">
        <f>+C9+1</f>
        <v>2015</v>
      </c>
      <c r="E9" s="747">
        <f>+D9+1</f>
        <v>2016</v>
      </c>
      <c r="F9" s="1380"/>
    </row>
    <row r="10" spans="1:6" ht="13.5" thickBot="1">
      <c r="A10" s="748" t="s">
        <v>360</v>
      </c>
      <c r="B10" s="749" t="s">
        <v>361</v>
      </c>
      <c r="C10" s="749" t="s">
        <v>362</v>
      </c>
      <c r="D10" s="749" t="s">
        <v>363</v>
      </c>
      <c r="E10" s="749" t="s">
        <v>364</v>
      </c>
      <c r="F10" s="750" t="s">
        <v>441</v>
      </c>
    </row>
    <row r="11" spans="1:6" ht="12.75">
      <c r="A11" s="751" t="s">
        <v>6</v>
      </c>
      <c r="B11" s="752" t="s">
        <v>1002</v>
      </c>
      <c r="C11" s="753"/>
      <c r="D11" s="753"/>
      <c r="E11" s="753"/>
      <c r="F11" s="754">
        <f>SUM(C11:E11)</f>
        <v>0</v>
      </c>
    </row>
    <row r="12" spans="1:6" ht="12.75">
      <c r="A12" s="755" t="s">
        <v>7</v>
      </c>
      <c r="B12" s="756"/>
      <c r="C12" s="757"/>
      <c r="D12" s="757"/>
      <c r="E12" s="757"/>
      <c r="F12" s="758">
        <f>SUM(C12:E12)</f>
        <v>0</v>
      </c>
    </row>
    <row r="13" spans="1:6" ht="12.75">
      <c r="A13" s="755" t="s">
        <v>8</v>
      </c>
      <c r="B13" s="756"/>
      <c r="C13" s="757"/>
      <c r="D13" s="757"/>
      <c r="E13" s="757"/>
      <c r="F13" s="758">
        <f>SUM(C13:E13)</f>
        <v>0</v>
      </c>
    </row>
    <row r="14" spans="1:6" ht="12.75">
      <c r="A14" s="755" t="s">
        <v>9</v>
      </c>
      <c r="B14" s="756"/>
      <c r="C14" s="757"/>
      <c r="D14" s="757"/>
      <c r="E14" s="757"/>
      <c r="F14" s="758">
        <f>SUM(C14:E14)</f>
        <v>0</v>
      </c>
    </row>
    <row r="15" spans="1:6" ht="13.5" thickBot="1">
      <c r="A15" s="759" t="s">
        <v>10</v>
      </c>
      <c r="B15" s="760"/>
      <c r="C15" s="761"/>
      <c r="D15" s="761"/>
      <c r="E15" s="761"/>
      <c r="F15" s="758">
        <f>SUM(C15:E15)</f>
        <v>0</v>
      </c>
    </row>
    <row r="16" spans="1:6" ht="13.5" thickBot="1">
      <c r="A16" s="762" t="s">
        <v>11</v>
      </c>
      <c r="B16" s="763" t="s">
        <v>1003</v>
      </c>
      <c r="C16" s="764">
        <f>SUM(C11:C15)</f>
        <v>0</v>
      </c>
      <c r="D16" s="764">
        <f>SUM(D11:D15)</f>
        <v>0</v>
      </c>
      <c r="E16" s="764">
        <f>SUM(E11:E15)</f>
        <v>0</v>
      </c>
      <c r="F16" s="765">
        <f>SUM(F11:F15)</f>
        <v>0</v>
      </c>
    </row>
    <row r="18" ht="14.25" customHeight="1"/>
    <row r="29" ht="12.75" customHeight="1"/>
    <row r="40" spans="7:10" ht="15" customHeight="1">
      <c r="G40" s="1372"/>
      <c r="H40" s="1372"/>
      <c r="I40" s="1372"/>
      <c r="J40" s="792"/>
    </row>
    <row r="41" spans="7:10" ht="14.25">
      <c r="G41" s="766"/>
      <c r="H41" s="766"/>
      <c r="I41" s="784"/>
      <c r="J41" s="792"/>
    </row>
    <row r="42" spans="7:10" ht="12.75">
      <c r="G42" s="785"/>
      <c r="H42" s="785"/>
      <c r="I42" s="785"/>
      <c r="J42" s="792"/>
    </row>
    <row r="43" spans="7:10" ht="12.75">
      <c r="G43" s="786"/>
      <c r="H43" s="786"/>
      <c r="I43" s="786"/>
      <c r="J43" s="792"/>
    </row>
    <row r="44" spans="1:10" ht="14.25">
      <c r="A44" s="1372"/>
      <c r="B44" s="1372"/>
      <c r="C44" s="1372"/>
      <c r="G44" s="786"/>
      <c r="H44" s="787"/>
      <c r="I44" s="788"/>
      <c r="J44" s="792"/>
    </row>
    <row r="45" spans="1:10" ht="14.25">
      <c r="A45" s="766"/>
      <c r="B45" s="766"/>
      <c r="C45" s="784"/>
      <c r="G45" s="786"/>
      <c r="H45" s="787"/>
      <c r="I45" s="788"/>
      <c r="J45" s="792"/>
    </row>
    <row r="46" spans="1:10" ht="12.75">
      <c r="A46" s="785"/>
      <c r="B46" s="785"/>
      <c r="C46" s="785"/>
      <c r="G46" s="786"/>
      <c r="H46" s="787"/>
      <c r="I46" s="788"/>
      <c r="J46" s="792"/>
    </row>
    <row r="47" spans="1:10" ht="12.75">
      <c r="A47" s="786"/>
      <c r="B47" s="786"/>
      <c r="C47" s="786"/>
      <c r="G47" s="789"/>
      <c r="H47" s="790"/>
      <c r="I47" s="791"/>
      <c r="J47" s="792"/>
    </row>
    <row r="48" spans="1:10" ht="12.75">
      <c r="A48" s="786"/>
      <c r="B48" s="787"/>
      <c r="C48" s="788"/>
      <c r="G48" s="792"/>
      <c r="H48" s="792"/>
      <c r="I48" s="792"/>
      <c r="J48" s="792"/>
    </row>
    <row r="49" spans="1:3" ht="12.75">
      <c r="A49" s="786"/>
      <c r="B49" s="787"/>
      <c r="C49" s="788"/>
    </row>
    <row r="50" spans="1:3" ht="12.75">
      <c r="A50" s="786"/>
      <c r="B50" s="787"/>
      <c r="C50" s="788"/>
    </row>
    <row r="51" spans="1:3" ht="12.75">
      <c r="A51" s="789"/>
      <c r="B51" s="790"/>
      <c r="C51" s="791"/>
    </row>
    <row r="52" spans="1:3" ht="12.75">
      <c r="A52" s="792"/>
      <c r="B52" s="792"/>
      <c r="C52" s="792"/>
    </row>
  </sheetData>
  <sheetProtection/>
  <mergeCells count="9">
    <mergeCell ref="A44:C44"/>
    <mergeCell ref="G40:I40"/>
    <mergeCell ref="A5:F5"/>
    <mergeCell ref="C7:D7"/>
    <mergeCell ref="E7:F7"/>
    <mergeCell ref="A8:A9"/>
    <mergeCell ref="B8:B9"/>
    <mergeCell ref="C8:E8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PageLayoutView="0" workbookViewId="0" topLeftCell="A1">
      <selection activeCell="G8" sqref="G8"/>
    </sheetView>
  </sheetViews>
  <sheetFormatPr defaultColWidth="9.00390625" defaultRowHeight="12.75"/>
  <cols>
    <col min="2" max="2" width="64.00390625" style="0" customWidth="1"/>
    <col min="3" max="5" width="10.375" style="0" customWidth="1"/>
  </cols>
  <sheetData>
    <row r="1" ht="12.75">
      <c r="E1" s="797" t="s">
        <v>1020</v>
      </c>
    </row>
    <row r="5" spans="1:5" ht="12.75">
      <c r="A5" s="1384" t="s">
        <v>1004</v>
      </c>
      <c r="B5" s="1384"/>
      <c r="C5" s="1384"/>
      <c r="D5" s="1384"/>
      <c r="E5" s="1385"/>
    </row>
    <row r="6" spans="1:5" ht="12.75">
      <c r="A6" s="1384" t="s">
        <v>1005</v>
      </c>
      <c r="B6" s="1384"/>
      <c r="C6" s="1384"/>
      <c r="D6" s="1384"/>
      <c r="E6" s="1384"/>
    </row>
    <row r="10" spans="3:5" ht="13.5" thickBot="1">
      <c r="C10" s="1386" t="s">
        <v>712</v>
      </c>
      <c r="D10" s="1387"/>
      <c r="E10" s="1387"/>
    </row>
    <row r="11" spans="1:6" ht="13.5" thickBot="1">
      <c r="A11" s="768" t="s">
        <v>1006</v>
      </c>
      <c r="B11" s="769" t="s">
        <v>1007</v>
      </c>
      <c r="C11" s="770" t="s">
        <v>638</v>
      </c>
      <c r="D11" s="771" t="s">
        <v>639</v>
      </c>
      <c r="E11" s="770" t="s">
        <v>640</v>
      </c>
      <c r="F11" s="796"/>
    </row>
    <row r="12" spans="1:6" ht="12.75">
      <c r="A12" s="793" t="s">
        <v>6</v>
      </c>
      <c r="B12" s="772" t="s">
        <v>1008</v>
      </c>
      <c r="C12" s="773">
        <v>60850</v>
      </c>
      <c r="D12" s="772">
        <v>60850</v>
      </c>
      <c r="E12" s="773">
        <v>78864</v>
      </c>
      <c r="F12" s="796"/>
    </row>
    <row r="13" spans="1:6" ht="12.75">
      <c r="A13" s="794" t="s">
        <v>7</v>
      </c>
      <c r="B13" s="727" t="s">
        <v>1009</v>
      </c>
      <c r="C13" s="774">
        <v>0</v>
      </c>
      <c r="D13" s="727">
        <v>0</v>
      </c>
      <c r="E13" s="774"/>
      <c r="F13" s="796"/>
    </row>
    <row r="14" spans="1:6" ht="12.75">
      <c r="A14" s="794" t="s">
        <v>8</v>
      </c>
      <c r="B14" s="727" t="s">
        <v>1010</v>
      </c>
      <c r="C14" s="774">
        <v>100</v>
      </c>
      <c r="D14" s="727">
        <v>100</v>
      </c>
      <c r="E14" s="774">
        <v>378</v>
      </c>
      <c r="F14" s="796"/>
    </row>
    <row r="15" spans="1:6" ht="12.75">
      <c r="A15" s="794" t="s">
        <v>9</v>
      </c>
      <c r="B15" s="727" t="s">
        <v>1011</v>
      </c>
      <c r="C15" s="774">
        <v>0</v>
      </c>
      <c r="D15" s="727">
        <v>0</v>
      </c>
      <c r="E15" s="774"/>
      <c r="F15" s="796"/>
    </row>
    <row r="16" spans="1:6" ht="12.75">
      <c r="A16" s="794" t="s">
        <v>10</v>
      </c>
      <c r="B16" s="727" t="s">
        <v>1012</v>
      </c>
      <c r="C16" s="774">
        <v>0</v>
      </c>
      <c r="D16" s="727">
        <v>0</v>
      </c>
      <c r="E16" s="774"/>
      <c r="F16" s="796"/>
    </row>
    <row r="17" spans="1:6" ht="12.75">
      <c r="A17" s="794" t="s">
        <v>11</v>
      </c>
      <c r="B17" s="727" t="s">
        <v>1013</v>
      </c>
      <c r="C17" s="774">
        <v>0</v>
      </c>
      <c r="D17" s="727">
        <v>0</v>
      </c>
      <c r="E17" s="774"/>
      <c r="F17" s="796"/>
    </row>
    <row r="18" spans="1:6" ht="13.5" thickBot="1">
      <c r="A18" s="795" t="s">
        <v>12</v>
      </c>
      <c r="B18" s="776" t="s">
        <v>1014</v>
      </c>
      <c r="C18" s="777">
        <v>0</v>
      </c>
      <c r="D18" s="776">
        <v>0</v>
      </c>
      <c r="E18" s="777"/>
      <c r="F18" s="796"/>
    </row>
    <row r="19" spans="1:6" ht="13.5" thickBot="1">
      <c r="A19" s="778" t="s">
        <v>1015</v>
      </c>
      <c r="B19" s="779"/>
      <c r="C19" s="780">
        <f>SUM(C12:C18)</f>
        <v>60950</v>
      </c>
      <c r="D19" s="780">
        <f>SUM(D12:D18)</f>
        <v>60950</v>
      </c>
      <c r="E19" s="780">
        <f>SUM(E12:E18)</f>
        <v>79242</v>
      </c>
      <c r="F19" s="796"/>
    </row>
    <row r="26" spans="1:5" ht="14.25">
      <c r="A26" s="1388" t="s">
        <v>1016</v>
      </c>
      <c r="B26" s="1388"/>
      <c r="C26" s="1388"/>
      <c r="D26" s="1388"/>
      <c r="E26" s="1385"/>
    </row>
    <row r="27" spans="3:5" ht="13.5" thickBot="1">
      <c r="C27" s="1389" t="s">
        <v>712</v>
      </c>
      <c r="D27" s="1390"/>
      <c r="E27" s="1390"/>
    </row>
    <row r="28" spans="1:5" ht="25.5">
      <c r="A28" s="781" t="s">
        <v>1017</v>
      </c>
      <c r="B28" s="1391" t="s">
        <v>1018</v>
      </c>
      <c r="C28" s="1391"/>
      <c r="D28" s="1391"/>
      <c r="E28" s="782" t="s">
        <v>640</v>
      </c>
    </row>
    <row r="29" spans="1:5" ht="13.5" thickBot="1">
      <c r="A29" s="775"/>
      <c r="B29" s="1381">
        <v>0</v>
      </c>
      <c r="C29" s="1382"/>
      <c r="D29" s="1383"/>
      <c r="E29" s="783">
        <v>0</v>
      </c>
    </row>
  </sheetData>
  <sheetProtection/>
  <mergeCells count="7">
    <mergeCell ref="B29:D29"/>
    <mergeCell ref="A6:E6"/>
    <mergeCell ref="A5:E5"/>
    <mergeCell ref="C10:E10"/>
    <mergeCell ref="A26:E26"/>
    <mergeCell ref="C27:E27"/>
    <mergeCell ref="B28:D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64">
      <selection activeCell="H25" sqref="H25"/>
    </sheetView>
  </sheetViews>
  <sheetFormatPr defaultColWidth="9.00390625" defaultRowHeight="12.75"/>
  <cols>
    <col min="1" max="1" width="9.00390625" style="248" customWidth="1"/>
    <col min="2" max="2" width="64.875" style="248" customWidth="1"/>
    <col min="3" max="3" width="17.375" style="248" customWidth="1"/>
    <col min="4" max="5" width="17.375" style="249" customWidth="1"/>
    <col min="6" max="16384" width="9.375" style="259" customWidth="1"/>
  </cols>
  <sheetData>
    <row r="1" spans="1:5" ht="15.75" customHeight="1">
      <c r="A1" s="1110" t="s">
        <v>3</v>
      </c>
      <c r="B1" s="1110"/>
      <c r="C1" s="1110"/>
      <c r="D1" s="1110"/>
      <c r="E1" s="1110"/>
    </row>
    <row r="2" spans="1:5" ht="15.75" customHeight="1" thickBot="1">
      <c r="A2" s="32" t="s">
        <v>95</v>
      </c>
      <c r="B2" s="32"/>
      <c r="C2" s="32"/>
      <c r="D2" s="246"/>
      <c r="E2" s="246" t="s">
        <v>142</v>
      </c>
    </row>
    <row r="3" spans="1:5" ht="15.75" customHeight="1">
      <c r="A3" s="1111" t="s">
        <v>57</v>
      </c>
      <c r="B3" s="1113" t="s">
        <v>5</v>
      </c>
      <c r="C3" s="1392" t="str">
        <f>+CONCATENATE(LEFT(ÖSSZEFÜGGÉSEK!A4,4)-1,". évi tény")</f>
        <v>2013. évi tény</v>
      </c>
      <c r="D3" s="1115" t="str">
        <f>+CONCATENATE(LEFT(ÖSSZEFÜGGÉSEK!A4,4),". évi")</f>
        <v>2014. évi</v>
      </c>
      <c r="E3" s="1116"/>
    </row>
    <row r="4" spans="1:5" ht="37.5" customHeight="1" thickBot="1">
      <c r="A4" s="1112"/>
      <c r="B4" s="1114"/>
      <c r="C4" s="1393"/>
      <c r="D4" s="34" t="s">
        <v>165</v>
      </c>
      <c r="E4" s="35" t="s">
        <v>166</v>
      </c>
    </row>
    <row r="5" spans="1:5" s="260" customFormat="1" ht="12" customHeight="1" thickBot="1">
      <c r="A5" s="224" t="s">
        <v>360</v>
      </c>
      <c r="B5" s="225" t="s">
        <v>361</v>
      </c>
      <c r="C5" s="225" t="s">
        <v>362</v>
      </c>
      <c r="D5" s="225" t="s">
        <v>364</v>
      </c>
      <c r="E5" s="226" t="s">
        <v>441</v>
      </c>
    </row>
    <row r="6" spans="1:5" s="261" customFormat="1" ht="12" customHeight="1" thickBot="1">
      <c r="A6" s="219" t="s">
        <v>6</v>
      </c>
      <c r="B6" s="454" t="s">
        <v>244</v>
      </c>
      <c r="C6" s="251">
        <f>+C7+C8+C9+C10+C11+C12</f>
        <v>84405</v>
      </c>
      <c r="D6" s="251">
        <f>+D7+D8+D9+D10+D11+D12</f>
        <v>129668</v>
      </c>
      <c r="E6" s="234">
        <f>+E7+E8+E9+E10+E11+E12</f>
        <v>129663</v>
      </c>
    </row>
    <row r="7" spans="1:5" s="261" customFormat="1" ht="12" customHeight="1">
      <c r="A7" s="214" t="s">
        <v>69</v>
      </c>
      <c r="B7" s="455" t="s">
        <v>245</v>
      </c>
      <c r="C7" s="253">
        <v>13182</v>
      </c>
      <c r="D7" s="253">
        <v>56734</v>
      </c>
      <c r="E7" s="555">
        <v>56734</v>
      </c>
    </row>
    <row r="8" spans="1:5" s="261" customFormat="1" ht="12" customHeight="1">
      <c r="A8" s="213" t="s">
        <v>70</v>
      </c>
      <c r="B8" s="456" t="s">
        <v>246</v>
      </c>
      <c r="C8" s="252">
        <v>27712</v>
      </c>
      <c r="D8" s="252">
        <v>40845</v>
      </c>
      <c r="E8" s="556">
        <v>40845</v>
      </c>
    </row>
    <row r="9" spans="1:5" s="261" customFormat="1" ht="12" customHeight="1">
      <c r="A9" s="213" t="s">
        <v>71</v>
      </c>
      <c r="B9" s="456" t="s">
        <v>247</v>
      </c>
      <c r="C9" s="252">
        <v>15555</v>
      </c>
      <c r="D9" s="252">
        <v>22930</v>
      </c>
      <c r="E9" s="556">
        <v>22930</v>
      </c>
    </row>
    <row r="10" spans="1:5" s="261" customFormat="1" ht="12" customHeight="1">
      <c r="A10" s="213" t="s">
        <v>72</v>
      </c>
      <c r="B10" s="456" t="s">
        <v>248</v>
      </c>
      <c r="C10" s="252">
        <v>1933</v>
      </c>
      <c r="D10" s="252">
        <v>1943</v>
      </c>
      <c r="E10" s="556">
        <v>1943</v>
      </c>
    </row>
    <row r="11" spans="1:5" s="261" customFormat="1" ht="12" customHeight="1">
      <c r="A11" s="213" t="s">
        <v>91</v>
      </c>
      <c r="B11" s="456" t="s">
        <v>249</v>
      </c>
      <c r="C11" s="444">
        <v>17477</v>
      </c>
      <c r="D11" s="252">
        <v>2515</v>
      </c>
      <c r="E11" s="556">
        <v>2515</v>
      </c>
    </row>
    <row r="12" spans="1:5" s="261" customFormat="1" ht="12" customHeight="1" thickBot="1">
      <c r="A12" s="215" t="s">
        <v>73</v>
      </c>
      <c r="B12" s="457" t="s">
        <v>250</v>
      </c>
      <c r="C12" s="445">
        <v>8546</v>
      </c>
      <c r="D12" s="254">
        <v>4701</v>
      </c>
      <c r="E12" s="557">
        <v>4696</v>
      </c>
    </row>
    <row r="13" spans="1:5" s="261" customFormat="1" ht="12" customHeight="1" thickBot="1">
      <c r="A13" s="219" t="s">
        <v>7</v>
      </c>
      <c r="B13" s="458" t="s">
        <v>251</v>
      </c>
      <c r="C13" s="251">
        <f>+C14+C15+C16+C17+C18</f>
        <v>0</v>
      </c>
      <c r="D13" s="251">
        <f>SUM(D14:D19)</f>
        <v>21607</v>
      </c>
      <c r="E13" s="558">
        <f>SUM(E14:E19)</f>
        <v>14607</v>
      </c>
    </row>
    <row r="14" spans="1:5" s="261" customFormat="1" ht="12" customHeight="1">
      <c r="A14" s="214" t="s">
        <v>75</v>
      </c>
      <c r="B14" s="455" t="s">
        <v>252</v>
      </c>
      <c r="C14" s="253"/>
      <c r="D14" s="253">
        <v>0</v>
      </c>
      <c r="E14" s="555"/>
    </row>
    <row r="15" spans="1:5" s="261" customFormat="1" ht="12" customHeight="1">
      <c r="A15" s="213" t="s">
        <v>76</v>
      </c>
      <c r="B15" s="456" t="s">
        <v>253</v>
      </c>
      <c r="C15" s="252"/>
      <c r="D15" s="252">
        <v>0</v>
      </c>
      <c r="E15" s="556"/>
    </row>
    <row r="16" spans="1:5" s="261" customFormat="1" ht="12" customHeight="1">
      <c r="A16" s="213" t="s">
        <v>77</v>
      </c>
      <c r="B16" s="456" t="s">
        <v>254</v>
      </c>
      <c r="C16" s="252"/>
      <c r="D16" s="252">
        <v>0</v>
      </c>
      <c r="E16" s="556"/>
    </row>
    <row r="17" spans="1:5" s="261" customFormat="1" ht="12" customHeight="1">
      <c r="A17" s="213" t="s">
        <v>78</v>
      </c>
      <c r="B17" s="456" t="s">
        <v>255</v>
      </c>
      <c r="C17" s="252"/>
      <c r="D17" s="252">
        <v>0</v>
      </c>
      <c r="E17" s="556"/>
    </row>
    <row r="18" spans="1:5" s="261" customFormat="1" ht="12" customHeight="1">
      <c r="A18" s="213" t="s">
        <v>79</v>
      </c>
      <c r="B18" s="456" t="s">
        <v>256</v>
      </c>
      <c r="C18" s="252"/>
      <c r="D18" s="252">
        <v>19375</v>
      </c>
      <c r="E18" s="556">
        <v>12375</v>
      </c>
    </row>
    <row r="19" spans="1:5" s="261" customFormat="1" ht="12" customHeight="1" thickBot="1">
      <c r="A19" s="215" t="s">
        <v>85</v>
      </c>
      <c r="B19" s="457" t="s">
        <v>257</v>
      </c>
      <c r="C19" s="254"/>
      <c r="D19" s="254">
        <v>2232</v>
      </c>
      <c r="E19" s="557">
        <v>2232</v>
      </c>
    </row>
    <row r="20" spans="1:5" s="261" customFormat="1" ht="12" customHeight="1" thickBot="1">
      <c r="A20" s="219" t="s">
        <v>8</v>
      </c>
      <c r="B20" s="454" t="s">
        <v>258</v>
      </c>
      <c r="C20" s="251">
        <f>+C21+C22+C23+C24+C25</f>
        <v>0</v>
      </c>
      <c r="D20" s="251">
        <f>SUM(D21:D25)</f>
        <v>42702</v>
      </c>
      <c r="E20" s="554">
        <f>SUM(E21:E25)</f>
        <v>20000</v>
      </c>
    </row>
    <row r="21" spans="1:5" s="261" customFormat="1" ht="12" customHeight="1">
      <c r="A21" s="214" t="s">
        <v>58</v>
      </c>
      <c r="B21" s="455" t="s">
        <v>259</v>
      </c>
      <c r="C21" s="253"/>
      <c r="D21" s="590">
        <f aca="true" t="shared" si="0" ref="D21:D26">SUM(A21:B21)</f>
        <v>0</v>
      </c>
      <c r="E21" s="38"/>
    </row>
    <row r="22" spans="1:5" s="261" customFormat="1" ht="12" customHeight="1">
      <c r="A22" s="213" t="s">
        <v>59</v>
      </c>
      <c r="B22" s="456" t="s">
        <v>260</v>
      </c>
      <c r="C22" s="252"/>
      <c r="D22" s="590">
        <f t="shared" si="0"/>
        <v>0</v>
      </c>
      <c r="E22" s="252"/>
    </row>
    <row r="23" spans="1:5" s="261" customFormat="1" ht="12" customHeight="1">
      <c r="A23" s="213" t="s">
        <v>60</v>
      </c>
      <c r="B23" s="456" t="s">
        <v>261</v>
      </c>
      <c r="C23" s="252"/>
      <c r="D23" s="590">
        <f t="shared" si="0"/>
        <v>0</v>
      </c>
      <c r="E23" s="252"/>
    </row>
    <row r="24" spans="1:5" s="261" customFormat="1" ht="12" customHeight="1">
      <c r="A24" s="213" t="s">
        <v>61</v>
      </c>
      <c r="B24" s="456" t="s">
        <v>262</v>
      </c>
      <c r="C24" s="252"/>
      <c r="D24" s="590">
        <f t="shared" si="0"/>
        <v>0</v>
      </c>
      <c r="E24" s="252"/>
    </row>
    <row r="25" spans="1:5" s="261" customFormat="1" ht="12" customHeight="1">
      <c r="A25" s="213" t="s">
        <v>105</v>
      </c>
      <c r="B25" s="456" t="s">
        <v>263</v>
      </c>
      <c r="C25" s="252"/>
      <c r="D25" s="590">
        <v>42702</v>
      </c>
      <c r="E25" s="252">
        <v>20000</v>
      </c>
    </row>
    <row r="26" spans="1:5" s="261" customFormat="1" ht="12" customHeight="1" thickBot="1">
      <c r="A26" s="215" t="s">
        <v>106</v>
      </c>
      <c r="B26" s="457" t="s">
        <v>264</v>
      </c>
      <c r="C26" s="254"/>
      <c r="D26" s="590">
        <f t="shared" si="0"/>
        <v>0</v>
      </c>
      <c r="E26" s="39"/>
    </row>
    <row r="27" spans="1:5" s="261" customFormat="1" ht="12" customHeight="1" thickBot="1">
      <c r="A27" s="219" t="s">
        <v>107</v>
      </c>
      <c r="B27" s="454" t="s">
        <v>265</v>
      </c>
      <c r="C27" s="257">
        <f>+C28+C31+C32+C33</f>
        <v>71291</v>
      </c>
      <c r="D27" s="257">
        <f>+D28+D31+D32+D33</f>
        <v>67750</v>
      </c>
      <c r="E27" s="559">
        <f>+E28+E31+E32+E33</f>
        <v>87092</v>
      </c>
    </row>
    <row r="28" spans="1:5" s="261" customFormat="1" ht="12" customHeight="1">
      <c r="A28" s="214" t="s">
        <v>266</v>
      </c>
      <c r="B28" s="455" t="s">
        <v>267</v>
      </c>
      <c r="C28" s="272">
        <f>+C29+C30</f>
        <v>63793</v>
      </c>
      <c r="D28" s="272">
        <v>60850</v>
      </c>
      <c r="E28" s="560">
        <f>+E29+E30</f>
        <v>78864</v>
      </c>
    </row>
    <row r="29" spans="1:5" s="261" customFormat="1" ht="12" customHeight="1">
      <c r="A29" s="213" t="s">
        <v>268</v>
      </c>
      <c r="B29" s="456" t="s">
        <v>269</v>
      </c>
      <c r="C29" s="252">
        <v>3165</v>
      </c>
      <c r="D29" s="252">
        <v>2850</v>
      </c>
      <c r="E29" s="556">
        <v>2794</v>
      </c>
    </row>
    <row r="30" spans="1:5" s="261" customFormat="1" ht="12" customHeight="1">
      <c r="A30" s="213" t="s">
        <v>270</v>
      </c>
      <c r="B30" s="456" t="s">
        <v>271</v>
      </c>
      <c r="C30" s="252">
        <v>60628</v>
      </c>
      <c r="D30" s="252">
        <v>58000</v>
      </c>
      <c r="E30" s="556">
        <v>76070</v>
      </c>
    </row>
    <row r="31" spans="1:5" s="261" customFormat="1" ht="12" customHeight="1">
      <c r="A31" s="213" t="s">
        <v>272</v>
      </c>
      <c r="B31" s="456" t="s">
        <v>273</v>
      </c>
      <c r="C31" s="252">
        <v>7388</v>
      </c>
      <c r="D31" s="252">
        <v>6800</v>
      </c>
      <c r="E31" s="556">
        <v>7850</v>
      </c>
    </row>
    <row r="32" spans="1:5" s="261" customFormat="1" ht="12" customHeight="1">
      <c r="A32" s="213" t="s">
        <v>274</v>
      </c>
      <c r="B32" s="456" t="s">
        <v>275</v>
      </c>
      <c r="C32" s="252"/>
      <c r="D32" s="252">
        <v>0</v>
      </c>
      <c r="E32" s="556"/>
    </row>
    <row r="33" spans="1:5" s="261" customFormat="1" ht="12" customHeight="1" thickBot="1">
      <c r="A33" s="215" t="s">
        <v>276</v>
      </c>
      <c r="B33" s="457" t="s">
        <v>277</v>
      </c>
      <c r="C33" s="254">
        <v>110</v>
      </c>
      <c r="D33" s="254">
        <v>100</v>
      </c>
      <c r="E33" s="557">
        <v>378</v>
      </c>
    </row>
    <row r="34" spans="1:5" s="261" customFormat="1" ht="12" customHeight="1" thickBot="1">
      <c r="A34" s="219" t="s">
        <v>10</v>
      </c>
      <c r="B34" s="454" t="s">
        <v>278</v>
      </c>
      <c r="C34" s="251">
        <f>SUM(C35:C44)</f>
        <v>34939</v>
      </c>
      <c r="D34" s="250">
        <f>SUM(D35:D44)</f>
        <v>29790</v>
      </c>
      <c r="E34" s="561">
        <f>SUM(E35:E44)</f>
        <v>30951</v>
      </c>
    </row>
    <row r="35" spans="1:5" s="261" customFormat="1" ht="12" customHeight="1">
      <c r="A35" s="214" t="s">
        <v>62</v>
      </c>
      <c r="B35" s="455" t="s">
        <v>279</v>
      </c>
      <c r="C35" s="253">
        <v>277</v>
      </c>
      <c r="D35" s="38">
        <v>0</v>
      </c>
      <c r="E35" s="562">
        <v>2</v>
      </c>
    </row>
    <row r="36" spans="1:5" s="261" customFormat="1" ht="12" customHeight="1">
      <c r="A36" s="213" t="s">
        <v>63</v>
      </c>
      <c r="B36" s="456" t="s">
        <v>280</v>
      </c>
      <c r="C36" s="252">
        <v>3960</v>
      </c>
      <c r="D36" s="252">
        <v>5280</v>
      </c>
      <c r="E36" s="563">
        <v>6472</v>
      </c>
    </row>
    <row r="37" spans="1:5" s="261" customFormat="1" ht="12" customHeight="1">
      <c r="A37" s="213" t="s">
        <v>64</v>
      </c>
      <c r="B37" s="456" t="s">
        <v>281</v>
      </c>
      <c r="C37" s="252">
        <v>3348</v>
      </c>
      <c r="D37" s="252">
        <v>2680</v>
      </c>
      <c r="E37" s="563">
        <v>2215</v>
      </c>
    </row>
    <row r="38" spans="1:5" s="261" customFormat="1" ht="12" customHeight="1">
      <c r="A38" s="213" t="s">
        <v>109</v>
      </c>
      <c r="B38" s="456" t="s">
        <v>282</v>
      </c>
      <c r="C38" s="252">
        <v>5983</v>
      </c>
      <c r="D38" s="252">
        <v>400</v>
      </c>
      <c r="E38" s="563">
        <v>42</v>
      </c>
    </row>
    <row r="39" spans="1:5" s="261" customFormat="1" ht="12" customHeight="1">
      <c r="A39" s="213" t="s">
        <v>110</v>
      </c>
      <c r="B39" s="456" t="s">
        <v>283</v>
      </c>
      <c r="C39" s="252">
        <v>8677</v>
      </c>
      <c r="D39" s="252">
        <v>8200</v>
      </c>
      <c r="E39" s="563">
        <v>8248</v>
      </c>
    </row>
    <row r="40" spans="1:5" s="261" customFormat="1" ht="12" customHeight="1">
      <c r="A40" s="213" t="s">
        <v>111</v>
      </c>
      <c r="B40" s="456" t="s">
        <v>284</v>
      </c>
      <c r="C40" s="252">
        <v>5868</v>
      </c>
      <c r="D40" s="252">
        <v>5208</v>
      </c>
      <c r="E40" s="563">
        <v>5609</v>
      </c>
    </row>
    <row r="41" spans="1:5" s="261" customFormat="1" ht="12" customHeight="1">
      <c r="A41" s="213" t="s">
        <v>112</v>
      </c>
      <c r="B41" s="456" t="s">
        <v>285</v>
      </c>
      <c r="C41" s="252">
        <v>4140</v>
      </c>
      <c r="D41" s="252">
        <v>2100</v>
      </c>
      <c r="E41" s="563"/>
    </row>
    <row r="42" spans="1:5" s="261" customFormat="1" ht="12" customHeight="1">
      <c r="A42" s="213" t="s">
        <v>113</v>
      </c>
      <c r="B42" s="456" t="s">
        <v>286</v>
      </c>
      <c r="C42" s="252">
        <v>479</v>
      </c>
      <c r="D42" s="252">
        <v>482</v>
      </c>
      <c r="E42" s="563">
        <v>928</v>
      </c>
    </row>
    <row r="43" spans="1:5" s="261" customFormat="1" ht="12" customHeight="1">
      <c r="A43" s="213" t="s">
        <v>287</v>
      </c>
      <c r="B43" s="456" t="s">
        <v>288</v>
      </c>
      <c r="C43" s="255"/>
      <c r="D43" s="255">
        <v>0</v>
      </c>
      <c r="E43" s="563"/>
    </row>
    <row r="44" spans="1:5" s="261" customFormat="1" ht="12" customHeight="1" thickBot="1">
      <c r="A44" s="215" t="s">
        <v>289</v>
      </c>
      <c r="B44" s="457" t="s">
        <v>290</v>
      </c>
      <c r="C44" s="256">
        <v>2207</v>
      </c>
      <c r="D44" s="553">
        <v>5440</v>
      </c>
      <c r="E44" s="564">
        <v>7435</v>
      </c>
    </row>
    <row r="45" spans="1:5" s="261" customFormat="1" ht="12" customHeight="1" thickBot="1">
      <c r="A45" s="219" t="s">
        <v>11</v>
      </c>
      <c r="B45" s="454" t="s">
        <v>291</v>
      </c>
      <c r="C45" s="251">
        <f>SUM(C46:C50)</f>
        <v>692</v>
      </c>
      <c r="D45" s="549">
        <f>SUM(D46:D50)</f>
        <v>0</v>
      </c>
      <c r="E45" s="565">
        <f>SUM(E46:E50)</f>
        <v>0</v>
      </c>
    </row>
    <row r="46" spans="1:5" s="261" customFormat="1" ht="12" customHeight="1">
      <c r="A46" s="214" t="s">
        <v>65</v>
      </c>
      <c r="B46" s="455" t="s">
        <v>292</v>
      </c>
      <c r="C46" s="274"/>
      <c r="D46" s="274"/>
      <c r="E46" s="566"/>
    </row>
    <row r="47" spans="1:5" s="261" customFormat="1" ht="12" customHeight="1">
      <c r="A47" s="213" t="s">
        <v>66</v>
      </c>
      <c r="B47" s="456" t="s">
        <v>293</v>
      </c>
      <c r="C47" s="255"/>
      <c r="D47" s="255"/>
      <c r="E47" s="567"/>
    </row>
    <row r="48" spans="1:5" s="261" customFormat="1" ht="12" customHeight="1">
      <c r="A48" s="213" t="s">
        <v>294</v>
      </c>
      <c r="B48" s="456" t="s">
        <v>295</v>
      </c>
      <c r="C48" s="255">
        <v>692</v>
      </c>
      <c r="D48" s="255"/>
      <c r="E48" s="567"/>
    </row>
    <row r="49" spans="1:5" s="261" customFormat="1" ht="12" customHeight="1">
      <c r="A49" s="213" t="s">
        <v>296</v>
      </c>
      <c r="B49" s="456" t="s">
        <v>297</v>
      </c>
      <c r="C49" s="255"/>
      <c r="D49" s="255"/>
      <c r="E49" s="567"/>
    </row>
    <row r="50" spans="1:5" s="261" customFormat="1" ht="12" customHeight="1" thickBot="1">
      <c r="A50" s="215" t="s">
        <v>298</v>
      </c>
      <c r="B50" s="457" t="s">
        <v>299</v>
      </c>
      <c r="C50" s="256"/>
      <c r="D50" s="256"/>
      <c r="E50" s="568"/>
    </row>
    <row r="51" spans="1:5" s="261" customFormat="1" ht="13.5" thickBot="1">
      <c r="A51" s="219" t="s">
        <v>114</v>
      </c>
      <c r="B51" s="454" t="s">
        <v>300</v>
      </c>
      <c r="C51" s="251">
        <f>SUM(C52:C54)</f>
        <v>42201</v>
      </c>
      <c r="D51" s="251">
        <f>SUM(D52:D55)</f>
        <v>19706</v>
      </c>
      <c r="E51" s="558">
        <f>SUM(E52:E55)</f>
        <v>20089</v>
      </c>
    </row>
    <row r="52" spans="1:5" s="261" customFormat="1" ht="12.75">
      <c r="A52" s="214" t="s">
        <v>67</v>
      </c>
      <c r="B52" s="455" t="s">
        <v>301</v>
      </c>
      <c r="C52" s="253"/>
      <c r="D52" s="253">
        <v>0</v>
      </c>
      <c r="E52" s="555"/>
    </row>
    <row r="53" spans="1:5" s="261" customFormat="1" ht="14.25" customHeight="1">
      <c r="A53" s="213" t="s">
        <v>68</v>
      </c>
      <c r="B53" s="456" t="s">
        <v>517</v>
      </c>
      <c r="C53" s="252">
        <v>1278</v>
      </c>
      <c r="D53" s="252">
        <v>0</v>
      </c>
      <c r="E53" s="556"/>
    </row>
    <row r="54" spans="1:5" s="261" customFormat="1" ht="12.75">
      <c r="A54" s="213" t="s">
        <v>303</v>
      </c>
      <c r="B54" s="456" t="s">
        <v>304</v>
      </c>
      <c r="C54" s="252">
        <v>40923</v>
      </c>
      <c r="D54" s="252">
        <v>5062</v>
      </c>
      <c r="E54" s="556">
        <v>5090</v>
      </c>
    </row>
    <row r="55" spans="1:5" s="261" customFormat="1" ht="13.5" thickBot="1">
      <c r="A55" s="215" t="s">
        <v>305</v>
      </c>
      <c r="B55" s="457" t="s">
        <v>306</v>
      </c>
      <c r="C55" s="254"/>
      <c r="D55" s="254">
        <v>14644</v>
      </c>
      <c r="E55" s="557">
        <v>14999</v>
      </c>
    </row>
    <row r="56" spans="1:5" s="261" customFormat="1" ht="13.5" thickBot="1">
      <c r="A56" s="219" t="s">
        <v>13</v>
      </c>
      <c r="B56" s="458" t="s">
        <v>307</v>
      </c>
      <c r="C56" s="251">
        <f>SUM(C57:C59)</f>
        <v>10417</v>
      </c>
      <c r="D56" s="251">
        <v>0</v>
      </c>
      <c r="E56" s="554">
        <f>SUM(E57:E59)</f>
        <v>10</v>
      </c>
    </row>
    <row r="57" spans="1:5" s="261" customFormat="1" ht="12.75">
      <c r="A57" s="213" t="s">
        <v>115</v>
      </c>
      <c r="B57" s="455" t="s">
        <v>308</v>
      </c>
      <c r="C57" s="255"/>
      <c r="D57" s="274"/>
      <c r="E57" s="566"/>
    </row>
    <row r="58" spans="1:5" s="261" customFormat="1" ht="12.75" customHeight="1">
      <c r="A58" s="213" t="s">
        <v>116</v>
      </c>
      <c r="B58" s="456" t="s">
        <v>518</v>
      </c>
      <c r="C58" s="255"/>
      <c r="D58" s="255"/>
      <c r="E58" s="567"/>
    </row>
    <row r="59" spans="1:5" s="261" customFormat="1" ht="12.75">
      <c r="A59" s="213" t="s">
        <v>143</v>
      </c>
      <c r="B59" s="456" t="s">
        <v>310</v>
      </c>
      <c r="C59" s="255">
        <v>10417</v>
      </c>
      <c r="D59" s="255"/>
      <c r="E59" s="567">
        <v>10</v>
      </c>
    </row>
    <row r="60" spans="1:5" s="261" customFormat="1" ht="13.5" thickBot="1">
      <c r="A60" s="213" t="s">
        <v>311</v>
      </c>
      <c r="B60" s="457" t="s">
        <v>312</v>
      </c>
      <c r="C60" s="255"/>
      <c r="D60" s="255"/>
      <c r="E60" s="567"/>
    </row>
    <row r="61" spans="1:5" s="261" customFormat="1" ht="13.5" thickBot="1">
      <c r="A61" s="219" t="s">
        <v>14</v>
      </c>
      <c r="B61" s="454" t="s">
        <v>313</v>
      </c>
      <c r="C61" s="257">
        <f>+C6+C13+C20+C27+C34+C45+C51+C56</f>
        <v>243945</v>
      </c>
      <c r="D61" s="257">
        <f>+D6+D13+D20+D27+D34+D45+D51+D56</f>
        <v>311223</v>
      </c>
      <c r="E61" s="559">
        <f>+E6+E13+E20+E27+E34+E45+E51+E56</f>
        <v>302412</v>
      </c>
    </row>
    <row r="62" spans="1:5" s="261" customFormat="1" ht="13.5" thickBot="1">
      <c r="A62" s="275" t="s">
        <v>314</v>
      </c>
      <c r="B62" s="458" t="s">
        <v>543</v>
      </c>
      <c r="C62" s="251">
        <f>SUM(C63:C65)</f>
        <v>0</v>
      </c>
      <c r="D62" s="251">
        <f>+D63+D64+D65</f>
        <v>0</v>
      </c>
      <c r="E62" s="554">
        <f>+E63+E64+E65</f>
        <v>0</v>
      </c>
    </row>
    <row r="63" spans="1:5" s="261" customFormat="1" ht="12.75">
      <c r="A63" s="213" t="s">
        <v>316</v>
      </c>
      <c r="B63" s="455" t="s">
        <v>317</v>
      </c>
      <c r="C63" s="255"/>
      <c r="D63" s="255"/>
      <c r="E63" s="567"/>
    </row>
    <row r="64" spans="1:5" s="261" customFormat="1" ht="12.75">
      <c r="A64" s="213" t="s">
        <v>318</v>
      </c>
      <c r="B64" s="456" t="s">
        <v>319</v>
      </c>
      <c r="C64" s="255"/>
      <c r="D64" s="255"/>
      <c r="E64" s="567"/>
    </row>
    <row r="65" spans="1:5" s="261" customFormat="1" ht="13.5" thickBot="1">
      <c r="A65" s="213" t="s">
        <v>320</v>
      </c>
      <c r="B65" s="199" t="s">
        <v>365</v>
      </c>
      <c r="C65" s="255"/>
      <c r="D65" s="255"/>
      <c r="E65" s="567"/>
    </row>
    <row r="66" spans="1:5" s="261" customFormat="1" ht="13.5" thickBot="1">
      <c r="A66" s="275" t="s">
        <v>322</v>
      </c>
      <c r="B66" s="458" t="s">
        <v>323</v>
      </c>
      <c r="C66" s="251">
        <f>SUM(C67:C70)</f>
        <v>0</v>
      </c>
      <c r="D66" s="251">
        <f>+D67+D68+D69+D70</f>
        <v>51003</v>
      </c>
      <c r="E66" s="554">
        <f>+E67+E68+E69+E70</f>
        <v>51003</v>
      </c>
    </row>
    <row r="67" spans="1:5" s="261" customFormat="1" ht="12.75">
      <c r="A67" s="213" t="s">
        <v>92</v>
      </c>
      <c r="B67" s="455" t="s">
        <v>324</v>
      </c>
      <c r="C67" s="255"/>
      <c r="D67" s="475">
        <v>51003</v>
      </c>
      <c r="E67" s="567">
        <v>51003</v>
      </c>
    </row>
    <row r="68" spans="1:5" s="261" customFormat="1" ht="12.75">
      <c r="A68" s="213" t="s">
        <v>93</v>
      </c>
      <c r="B68" s="456" t="s">
        <v>325</v>
      </c>
      <c r="C68" s="255"/>
      <c r="D68" s="255"/>
      <c r="E68" s="567"/>
    </row>
    <row r="69" spans="1:5" s="261" customFormat="1" ht="12" customHeight="1">
      <c r="A69" s="213" t="s">
        <v>326</v>
      </c>
      <c r="B69" s="456" t="s">
        <v>327</v>
      </c>
      <c r="C69" s="255"/>
      <c r="D69" s="255"/>
      <c r="E69" s="567"/>
    </row>
    <row r="70" spans="1:5" s="261" customFormat="1" ht="12" customHeight="1" thickBot="1">
      <c r="A70" s="213" t="s">
        <v>328</v>
      </c>
      <c r="B70" s="457" t="s">
        <v>329</v>
      </c>
      <c r="C70" s="255"/>
      <c r="D70" s="255"/>
      <c r="E70" s="567"/>
    </row>
    <row r="71" spans="1:5" s="261" customFormat="1" ht="12" customHeight="1" thickBot="1">
      <c r="A71" s="275" t="s">
        <v>330</v>
      </c>
      <c r="B71" s="458" t="s">
        <v>331</v>
      </c>
      <c r="C71" s="251">
        <f>SUM(C72:C73)</f>
        <v>19412</v>
      </c>
      <c r="D71" s="251">
        <f>+D72+D73</f>
        <v>9153</v>
      </c>
      <c r="E71" s="554">
        <f>+E72+E73</f>
        <v>9153</v>
      </c>
    </row>
    <row r="72" spans="1:5" s="261" customFormat="1" ht="12" customHeight="1">
      <c r="A72" s="213" t="s">
        <v>332</v>
      </c>
      <c r="B72" s="455" t="s">
        <v>333</v>
      </c>
      <c r="C72" s="255">
        <v>19412</v>
      </c>
      <c r="D72" s="255">
        <v>9153</v>
      </c>
      <c r="E72" s="567">
        <v>9153</v>
      </c>
    </row>
    <row r="73" spans="1:5" s="261" customFormat="1" ht="12" customHeight="1" thickBot="1">
      <c r="A73" s="213" t="s">
        <v>334</v>
      </c>
      <c r="B73" s="457" t="s">
        <v>335</v>
      </c>
      <c r="C73" s="255"/>
      <c r="D73" s="255"/>
      <c r="E73" s="567"/>
    </row>
    <row r="74" spans="1:5" s="261" customFormat="1" ht="12" customHeight="1" thickBot="1">
      <c r="A74" s="275" t="s">
        <v>336</v>
      </c>
      <c r="B74" s="458" t="s">
        <v>337</v>
      </c>
      <c r="C74" s="251">
        <f>SUM(C75:C77)</f>
        <v>0</v>
      </c>
      <c r="D74" s="251">
        <f>+D75+D76+D77</f>
        <v>0</v>
      </c>
      <c r="E74" s="554">
        <f>+E75+E76+E77</f>
        <v>4009</v>
      </c>
    </row>
    <row r="75" spans="1:5" s="261" customFormat="1" ht="12" customHeight="1">
      <c r="A75" s="213" t="s">
        <v>338</v>
      </c>
      <c r="B75" s="455" t="s">
        <v>339</v>
      </c>
      <c r="C75" s="255"/>
      <c r="D75" s="255"/>
      <c r="E75" s="567">
        <v>4009</v>
      </c>
    </row>
    <row r="76" spans="1:5" s="261" customFormat="1" ht="12" customHeight="1">
      <c r="A76" s="213" t="s">
        <v>340</v>
      </c>
      <c r="B76" s="456" t="s">
        <v>341</v>
      </c>
      <c r="C76" s="255"/>
      <c r="D76" s="255"/>
      <c r="E76" s="567"/>
    </row>
    <row r="77" spans="1:5" s="261" customFormat="1" ht="12" customHeight="1" thickBot="1">
      <c r="A77" s="213" t="s">
        <v>342</v>
      </c>
      <c r="B77" s="457" t="s">
        <v>343</v>
      </c>
      <c r="C77" s="255"/>
      <c r="D77" s="255"/>
      <c r="E77" s="567"/>
    </row>
    <row r="78" spans="1:5" s="261" customFormat="1" ht="12" customHeight="1" thickBot="1">
      <c r="A78" s="275" t="s">
        <v>344</v>
      </c>
      <c r="B78" s="458" t="s">
        <v>345</v>
      </c>
      <c r="C78" s="251">
        <f>SUM(C79:C82)</f>
        <v>0</v>
      </c>
      <c r="D78" s="251">
        <f>+D79+D80+D81+D82</f>
        <v>0</v>
      </c>
      <c r="E78" s="554">
        <f>+E79+E80+E81+E82</f>
        <v>0</v>
      </c>
    </row>
    <row r="79" spans="1:5" s="261" customFormat="1" ht="12" customHeight="1">
      <c r="A79" s="442" t="s">
        <v>346</v>
      </c>
      <c r="B79" s="455" t="s">
        <v>347</v>
      </c>
      <c r="C79" s="255"/>
      <c r="D79" s="255"/>
      <c r="E79" s="567"/>
    </row>
    <row r="80" spans="1:5" s="261" customFormat="1" ht="12" customHeight="1">
      <c r="A80" s="443" t="s">
        <v>348</v>
      </c>
      <c r="B80" s="456" t="s">
        <v>349</v>
      </c>
      <c r="C80" s="255"/>
      <c r="D80" s="255"/>
      <c r="E80" s="567"/>
    </row>
    <row r="81" spans="1:5" s="261" customFormat="1" ht="12" customHeight="1">
      <c r="A81" s="443" t="s">
        <v>350</v>
      </c>
      <c r="B81" s="456" t="s">
        <v>351</v>
      </c>
      <c r="C81" s="255"/>
      <c r="D81" s="255"/>
      <c r="E81" s="567"/>
    </row>
    <row r="82" spans="1:5" s="261" customFormat="1" ht="12" customHeight="1" thickBot="1">
      <c r="A82" s="276" t="s">
        <v>352</v>
      </c>
      <c r="B82" s="457" t="s">
        <v>353</v>
      </c>
      <c r="C82" s="255"/>
      <c r="D82" s="255"/>
      <c r="E82" s="567"/>
    </row>
    <row r="83" spans="1:5" s="261" customFormat="1" ht="12" customHeight="1" thickBot="1">
      <c r="A83" s="275" t="s">
        <v>354</v>
      </c>
      <c r="B83" s="458" t="s">
        <v>355</v>
      </c>
      <c r="C83" s="278"/>
      <c r="D83" s="278"/>
      <c r="E83" s="569"/>
    </row>
    <row r="84" spans="1:5" s="261" customFormat="1" ht="13.5" customHeight="1" thickBot="1">
      <c r="A84" s="275" t="s">
        <v>356</v>
      </c>
      <c r="B84" s="197" t="s">
        <v>357</v>
      </c>
      <c r="C84" s="257">
        <f>+C62+C66+C71+C74+C78+C83</f>
        <v>19412</v>
      </c>
      <c r="D84" s="257">
        <f>+D62+D66+D71+D74+D78+D83</f>
        <v>60156</v>
      </c>
      <c r="E84" s="559">
        <f>+E62+E66+E71+E74+E78+E83</f>
        <v>64165</v>
      </c>
    </row>
    <row r="85" spans="1:5" s="261" customFormat="1" ht="12" customHeight="1" thickBot="1">
      <c r="A85" s="277" t="s">
        <v>358</v>
      </c>
      <c r="B85" s="200" t="s">
        <v>359</v>
      </c>
      <c r="C85" s="257">
        <f>+C61+C84</f>
        <v>263357</v>
      </c>
      <c r="D85" s="257">
        <f>+D61+D84</f>
        <v>371379</v>
      </c>
      <c r="E85" s="559">
        <f>+E61+E84</f>
        <v>366577</v>
      </c>
    </row>
    <row r="86" spans="1:5" ht="16.5" customHeight="1">
      <c r="A86" s="1110" t="s">
        <v>35</v>
      </c>
      <c r="B86" s="1110"/>
      <c r="C86" s="1110"/>
      <c r="D86" s="1110"/>
      <c r="E86" s="1110"/>
    </row>
    <row r="87" spans="1:5" s="267" customFormat="1" ht="16.5" customHeight="1" thickBot="1">
      <c r="A87" s="33" t="s">
        <v>96</v>
      </c>
      <c r="B87" s="33"/>
      <c r="C87" s="33"/>
      <c r="D87" s="228"/>
      <c r="E87" s="228" t="s">
        <v>142</v>
      </c>
    </row>
    <row r="88" spans="1:5" s="267" customFormat="1" ht="16.5" customHeight="1">
      <c r="A88" s="1111" t="s">
        <v>57</v>
      </c>
      <c r="B88" s="1113" t="s">
        <v>163</v>
      </c>
      <c r="C88" s="1392" t="str">
        <f>+C3</f>
        <v>2013. évi tény</v>
      </c>
      <c r="D88" s="1115" t="str">
        <f>+D3</f>
        <v>2014. évi</v>
      </c>
      <c r="E88" s="1116"/>
    </row>
    <row r="89" spans="1:5" ht="37.5" customHeight="1" thickBot="1">
      <c r="A89" s="1112"/>
      <c r="B89" s="1114"/>
      <c r="C89" s="1393"/>
      <c r="D89" s="34" t="s">
        <v>165</v>
      </c>
      <c r="E89" s="35" t="s">
        <v>166</v>
      </c>
    </row>
    <row r="90" spans="1:5" s="260" customFormat="1" ht="12" customHeight="1" thickBot="1">
      <c r="A90" s="224" t="s">
        <v>360</v>
      </c>
      <c r="B90" s="225" t="s">
        <v>361</v>
      </c>
      <c r="C90" s="225" t="s">
        <v>362</v>
      </c>
      <c r="D90" s="225" t="s">
        <v>364</v>
      </c>
      <c r="E90" s="273" t="s">
        <v>441</v>
      </c>
    </row>
    <row r="91" spans="1:5" ht="12" customHeight="1" thickBot="1">
      <c r="A91" s="221" t="s">
        <v>6</v>
      </c>
      <c r="B91" s="223" t="s">
        <v>519</v>
      </c>
      <c r="C91" s="250">
        <f>SUM(C92:C96)</f>
        <v>199344</v>
      </c>
      <c r="D91" s="250">
        <f>+D92+D93+D94+D95+D96</f>
        <v>246414</v>
      </c>
      <c r="E91" s="205">
        <f>+E92+E93+E94+E95+E96</f>
        <v>221428</v>
      </c>
    </row>
    <row r="92" spans="1:5" ht="12" customHeight="1">
      <c r="A92" s="216" t="s">
        <v>69</v>
      </c>
      <c r="B92" s="459" t="s">
        <v>36</v>
      </c>
      <c r="C92" s="38">
        <v>71133</v>
      </c>
      <c r="D92" s="38">
        <v>91886</v>
      </c>
      <c r="E92" s="204">
        <v>89661</v>
      </c>
    </row>
    <row r="93" spans="1:5" ht="12" customHeight="1">
      <c r="A93" s="213" t="s">
        <v>70</v>
      </c>
      <c r="B93" s="460" t="s">
        <v>117</v>
      </c>
      <c r="C93" s="252">
        <v>16938</v>
      </c>
      <c r="D93" s="252">
        <v>25542</v>
      </c>
      <c r="E93" s="235">
        <v>23003</v>
      </c>
    </row>
    <row r="94" spans="1:5" ht="12" customHeight="1">
      <c r="A94" s="213" t="s">
        <v>71</v>
      </c>
      <c r="B94" s="460" t="s">
        <v>89</v>
      </c>
      <c r="C94" s="254">
        <v>85433</v>
      </c>
      <c r="D94" s="254">
        <v>90494</v>
      </c>
      <c r="E94" s="237">
        <v>81632</v>
      </c>
    </row>
    <row r="95" spans="1:5" ht="12" customHeight="1">
      <c r="A95" s="213" t="s">
        <v>72</v>
      </c>
      <c r="B95" s="461" t="s">
        <v>118</v>
      </c>
      <c r="C95" s="254">
        <v>24431</v>
      </c>
      <c r="D95" s="254">
        <v>36045</v>
      </c>
      <c r="E95" s="237">
        <v>24498</v>
      </c>
    </row>
    <row r="96" spans="1:5" ht="12" customHeight="1">
      <c r="A96" s="213" t="s">
        <v>80</v>
      </c>
      <c r="B96" s="462" t="s">
        <v>119</v>
      </c>
      <c r="C96" s="254">
        <v>1409</v>
      </c>
      <c r="D96" s="254">
        <v>2447</v>
      </c>
      <c r="E96" s="237">
        <v>2634</v>
      </c>
    </row>
    <row r="97" spans="1:5" ht="12" customHeight="1">
      <c r="A97" s="213" t="s">
        <v>73</v>
      </c>
      <c r="B97" s="460" t="s">
        <v>367</v>
      </c>
      <c r="C97" s="254"/>
      <c r="D97" s="254">
        <v>0</v>
      </c>
      <c r="E97" s="237"/>
    </row>
    <row r="98" spans="1:5" ht="12" customHeight="1">
      <c r="A98" s="213" t="s">
        <v>74</v>
      </c>
      <c r="B98" s="463" t="s">
        <v>368</v>
      </c>
      <c r="C98" s="254"/>
      <c r="D98" s="254">
        <v>0</v>
      </c>
      <c r="E98" s="237"/>
    </row>
    <row r="99" spans="1:5" ht="12" customHeight="1">
      <c r="A99" s="213" t="s">
        <v>81</v>
      </c>
      <c r="B99" s="460" t="s">
        <v>369</v>
      </c>
      <c r="C99" s="254"/>
      <c r="D99" s="254">
        <v>0</v>
      </c>
      <c r="E99" s="237"/>
    </row>
    <row r="100" spans="1:5" ht="12" customHeight="1">
      <c r="A100" s="213" t="s">
        <v>82</v>
      </c>
      <c r="B100" s="460" t="s">
        <v>370</v>
      </c>
      <c r="C100" s="254"/>
      <c r="D100" s="254">
        <v>0</v>
      </c>
      <c r="E100" s="237"/>
    </row>
    <row r="101" spans="1:5" ht="12" customHeight="1">
      <c r="A101" s="213" t="s">
        <v>83</v>
      </c>
      <c r="B101" s="463" t="s">
        <v>371</v>
      </c>
      <c r="C101" s="254"/>
      <c r="D101" s="254">
        <v>0</v>
      </c>
      <c r="E101" s="237"/>
    </row>
    <row r="102" spans="1:5" ht="12" customHeight="1">
      <c r="A102" s="213" t="s">
        <v>84</v>
      </c>
      <c r="B102" s="463" t="s">
        <v>372</v>
      </c>
      <c r="C102" s="254"/>
      <c r="D102" s="254">
        <v>0</v>
      </c>
      <c r="E102" s="237"/>
    </row>
    <row r="103" spans="1:5" ht="12" customHeight="1">
      <c r="A103" s="213" t="s">
        <v>86</v>
      </c>
      <c r="B103" s="460" t="s">
        <v>373</v>
      </c>
      <c r="C103" s="254"/>
      <c r="D103" s="254">
        <v>0</v>
      </c>
      <c r="E103" s="237"/>
    </row>
    <row r="104" spans="1:5" ht="12" customHeight="1">
      <c r="A104" s="212" t="s">
        <v>120</v>
      </c>
      <c r="B104" s="464" t="s">
        <v>374</v>
      </c>
      <c r="C104" s="254"/>
      <c r="D104" s="254">
        <v>0</v>
      </c>
      <c r="E104" s="237"/>
    </row>
    <row r="105" spans="1:5" ht="12" customHeight="1">
      <c r="A105" s="213" t="s">
        <v>375</v>
      </c>
      <c r="B105" s="464" t="s">
        <v>376</v>
      </c>
      <c r="C105" s="254"/>
      <c r="D105" s="254">
        <v>0</v>
      </c>
      <c r="E105" s="237"/>
    </row>
    <row r="106" spans="1:5" ht="12" customHeight="1" thickBot="1">
      <c r="A106" s="217" t="s">
        <v>377</v>
      </c>
      <c r="B106" s="465" t="s">
        <v>378</v>
      </c>
      <c r="C106" s="39">
        <v>1409</v>
      </c>
      <c r="D106" s="39">
        <v>2447</v>
      </c>
      <c r="E106" s="198">
        <v>2634</v>
      </c>
    </row>
    <row r="107" spans="1:5" ht="12" customHeight="1" thickBot="1">
      <c r="A107" s="219" t="s">
        <v>7</v>
      </c>
      <c r="B107" s="222" t="s">
        <v>520</v>
      </c>
      <c r="C107" s="251">
        <f>+C108+C110+C112</f>
        <v>19531</v>
      </c>
      <c r="D107" s="251">
        <f>+D108+D110+D112</f>
        <v>58965</v>
      </c>
      <c r="E107" s="234">
        <f>+E108+E110+E112</f>
        <v>58782</v>
      </c>
    </row>
    <row r="108" spans="1:5" ht="12" customHeight="1">
      <c r="A108" s="214" t="s">
        <v>75</v>
      </c>
      <c r="B108" s="460" t="s">
        <v>141</v>
      </c>
      <c r="C108" s="253">
        <v>11276</v>
      </c>
      <c r="D108" s="253">
        <v>27519</v>
      </c>
      <c r="E108" s="236">
        <v>27336</v>
      </c>
    </row>
    <row r="109" spans="1:5" ht="12" customHeight="1">
      <c r="A109" s="214" t="s">
        <v>76</v>
      </c>
      <c r="B109" s="464" t="s">
        <v>380</v>
      </c>
      <c r="C109" s="253"/>
      <c r="D109" s="253">
        <v>19297</v>
      </c>
      <c r="E109" s="236"/>
    </row>
    <row r="110" spans="1:5" ht="15.75">
      <c r="A110" s="214" t="s">
        <v>77</v>
      </c>
      <c r="B110" s="464" t="s">
        <v>121</v>
      </c>
      <c r="C110" s="252">
        <v>8055</v>
      </c>
      <c r="D110" s="252">
        <v>31446</v>
      </c>
      <c r="E110" s="235">
        <v>31446</v>
      </c>
    </row>
    <row r="111" spans="1:5" ht="12" customHeight="1">
      <c r="A111" s="214" t="s">
        <v>78</v>
      </c>
      <c r="B111" s="464" t="s">
        <v>381</v>
      </c>
      <c r="C111" s="252"/>
      <c r="D111" s="252"/>
      <c r="E111" s="235"/>
    </row>
    <row r="112" spans="1:5" ht="12" customHeight="1">
      <c r="A112" s="214" t="s">
        <v>79</v>
      </c>
      <c r="B112" s="457" t="s">
        <v>144</v>
      </c>
      <c r="C112" s="252">
        <v>200</v>
      </c>
      <c r="D112" s="252"/>
      <c r="E112" s="235"/>
    </row>
    <row r="113" spans="1:5" ht="15.75">
      <c r="A113" s="214" t="s">
        <v>85</v>
      </c>
      <c r="B113" s="456" t="s">
        <v>382</v>
      </c>
      <c r="C113" s="252"/>
      <c r="D113" s="252"/>
      <c r="E113" s="235"/>
    </row>
    <row r="114" spans="1:5" ht="15.75">
      <c r="A114" s="214" t="s">
        <v>87</v>
      </c>
      <c r="B114" s="466" t="s">
        <v>383</v>
      </c>
      <c r="C114" s="252"/>
      <c r="D114" s="252"/>
      <c r="E114" s="235"/>
    </row>
    <row r="115" spans="1:5" ht="12" customHeight="1">
      <c r="A115" s="214" t="s">
        <v>122</v>
      </c>
      <c r="B115" s="460" t="s">
        <v>370</v>
      </c>
      <c r="C115" s="252"/>
      <c r="D115" s="252"/>
      <c r="E115" s="235"/>
    </row>
    <row r="116" spans="1:5" ht="12" customHeight="1">
      <c r="A116" s="214" t="s">
        <v>123</v>
      </c>
      <c r="B116" s="460" t="s">
        <v>384</v>
      </c>
      <c r="C116" s="252"/>
      <c r="D116" s="252"/>
      <c r="E116" s="235"/>
    </row>
    <row r="117" spans="1:5" ht="12" customHeight="1">
      <c r="A117" s="214" t="s">
        <v>124</v>
      </c>
      <c r="B117" s="460" t="s">
        <v>385</v>
      </c>
      <c r="C117" s="252"/>
      <c r="D117" s="252"/>
      <c r="E117" s="235"/>
    </row>
    <row r="118" spans="1:5" s="280" customFormat="1" ht="12" customHeight="1">
      <c r="A118" s="214" t="s">
        <v>386</v>
      </c>
      <c r="B118" s="460" t="s">
        <v>373</v>
      </c>
      <c r="C118" s="252"/>
      <c r="D118" s="252"/>
      <c r="E118" s="235"/>
    </row>
    <row r="119" spans="1:5" ht="12" customHeight="1">
      <c r="A119" s="214" t="s">
        <v>387</v>
      </c>
      <c r="B119" s="460" t="s">
        <v>388</v>
      </c>
      <c r="C119" s="252"/>
      <c r="D119" s="252"/>
      <c r="E119" s="235"/>
    </row>
    <row r="120" spans="1:5" ht="12" customHeight="1" thickBot="1">
      <c r="A120" s="212" t="s">
        <v>389</v>
      </c>
      <c r="B120" s="460" t="s">
        <v>390</v>
      </c>
      <c r="C120" s="254"/>
      <c r="D120" s="254"/>
      <c r="E120" s="237"/>
    </row>
    <row r="121" spans="1:5" ht="12" customHeight="1" thickBot="1">
      <c r="A121" s="219" t="s">
        <v>8</v>
      </c>
      <c r="B121" s="437" t="s">
        <v>391</v>
      </c>
      <c r="C121" s="251">
        <f>+C122+C123</f>
        <v>0</v>
      </c>
      <c r="D121" s="251">
        <f>+D122+D123</f>
        <v>0</v>
      </c>
      <c r="E121" s="234">
        <f>+E122+E123</f>
        <v>0</v>
      </c>
    </row>
    <row r="122" spans="1:5" ht="12" customHeight="1">
      <c r="A122" s="214" t="s">
        <v>58</v>
      </c>
      <c r="B122" s="466" t="s">
        <v>45</v>
      </c>
      <c r="C122" s="253"/>
      <c r="D122" s="253"/>
      <c r="E122" s="236"/>
    </row>
    <row r="123" spans="1:5" ht="12" customHeight="1" thickBot="1">
      <c r="A123" s="215" t="s">
        <v>59</v>
      </c>
      <c r="B123" s="464" t="s">
        <v>46</v>
      </c>
      <c r="C123" s="254"/>
      <c r="D123" s="254"/>
      <c r="E123" s="237"/>
    </row>
    <row r="124" spans="1:5" ht="12" customHeight="1" thickBot="1">
      <c r="A124" s="219" t="s">
        <v>9</v>
      </c>
      <c r="B124" s="437" t="s">
        <v>392</v>
      </c>
      <c r="C124" s="251">
        <f>+C91+C107+C121</f>
        <v>218875</v>
      </c>
      <c r="D124" s="251">
        <f>+D91+D107+D121</f>
        <v>305379</v>
      </c>
      <c r="E124" s="234">
        <f>+E91+E107+E121</f>
        <v>280210</v>
      </c>
    </row>
    <row r="125" spans="1:5" ht="12" customHeight="1" thickBot="1">
      <c r="A125" s="219" t="s">
        <v>10</v>
      </c>
      <c r="B125" s="437" t="s">
        <v>393</v>
      </c>
      <c r="C125" s="251">
        <f>+C126+C127+C128</f>
        <v>0</v>
      </c>
      <c r="D125" s="251">
        <f>+D126+D127+D128</f>
        <v>0</v>
      </c>
      <c r="E125" s="234">
        <f>+E126+E127+E128</f>
        <v>0</v>
      </c>
    </row>
    <row r="126" spans="1:5" ht="12" customHeight="1">
      <c r="A126" s="214" t="s">
        <v>62</v>
      </c>
      <c r="B126" s="466" t="s">
        <v>521</v>
      </c>
      <c r="C126" s="252"/>
      <c r="D126" s="252"/>
      <c r="E126" s="235"/>
    </row>
    <row r="127" spans="1:5" ht="12" customHeight="1">
      <c r="A127" s="214" t="s">
        <v>63</v>
      </c>
      <c r="B127" s="466" t="s">
        <v>522</v>
      </c>
      <c r="C127" s="252"/>
      <c r="D127" s="252"/>
      <c r="E127" s="235"/>
    </row>
    <row r="128" spans="1:5" ht="12" customHeight="1" thickBot="1">
      <c r="A128" s="212" t="s">
        <v>64</v>
      </c>
      <c r="B128" s="467" t="s">
        <v>523</v>
      </c>
      <c r="C128" s="252"/>
      <c r="D128" s="252"/>
      <c r="E128" s="235"/>
    </row>
    <row r="129" spans="1:5" ht="12" customHeight="1" thickBot="1">
      <c r="A129" s="219" t="s">
        <v>11</v>
      </c>
      <c r="B129" s="437" t="s">
        <v>397</v>
      </c>
      <c r="C129" s="251">
        <f>+C130+C131+C132+C133</f>
        <v>21309</v>
      </c>
      <c r="D129" s="251">
        <f>+D130+D131+D133+D132</f>
        <v>66000</v>
      </c>
      <c r="E129" s="234">
        <f>+E130+E131+E133+E132</f>
        <v>66000</v>
      </c>
    </row>
    <row r="130" spans="1:5" ht="12" customHeight="1">
      <c r="A130" s="214" t="s">
        <v>65</v>
      </c>
      <c r="B130" s="466" t="s">
        <v>524</v>
      </c>
      <c r="C130" s="252">
        <v>21309</v>
      </c>
      <c r="D130" s="474">
        <v>66000</v>
      </c>
      <c r="E130" s="235">
        <v>66000</v>
      </c>
    </row>
    <row r="131" spans="1:5" ht="12" customHeight="1">
      <c r="A131" s="214" t="s">
        <v>66</v>
      </c>
      <c r="B131" s="466" t="s">
        <v>525</v>
      </c>
      <c r="C131" s="252"/>
      <c r="D131" s="252"/>
      <c r="E131" s="235"/>
    </row>
    <row r="132" spans="1:5" ht="12" customHeight="1">
      <c r="A132" s="214" t="s">
        <v>294</v>
      </c>
      <c r="B132" s="466" t="s">
        <v>526</v>
      </c>
      <c r="C132" s="252"/>
      <c r="D132" s="252"/>
      <c r="E132" s="235"/>
    </row>
    <row r="133" spans="1:5" ht="12" customHeight="1" thickBot="1">
      <c r="A133" s="212" t="s">
        <v>296</v>
      </c>
      <c r="B133" s="467" t="s">
        <v>527</v>
      </c>
      <c r="C133" s="252"/>
      <c r="D133" s="252"/>
      <c r="E133" s="235"/>
    </row>
    <row r="134" spans="1:5" ht="12" customHeight="1" thickBot="1">
      <c r="A134" s="219" t="s">
        <v>12</v>
      </c>
      <c r="B134" s="437" t="s">
        <v>402</v>
      </c>
      <c r="C134" s="257">
        <f>+C135+C136+C137+C138</f>
        <v>0</v>
      </c>
      <c r="D134" s="257">
        <f>+D135+D136+D137+D138</f>
        <v>0</v>
      </c>
      <c r="E134" s="270">
        <f>+E135+E136+E137+E138</f>
        <v>0</v>
      </c>
    </row>
    <row r="135" spans="1:5" ht="12" customHeight="1">
      <c r="A135" s="214" t="s">
        <v>67</v>
      </c>
      <c r="B135" s="466" t="s">
        <v>403</v>
      </c>
      <c r="C135" s="252"/>
      <c r="D135" s="252"/>
      <c r="E135" s="235"/>
    </row>
    <row r="136" spans="1:5" ht="12" customHeight="1">
      <c r="A136" s="214" t="s">
        <v>68</v>
      </c>
      <c r="B136" s="466" t="s">
        <v>404</v>
      </c>
      <c r="C136" s="252"/>
      <c r="D136" s="252"/>
      <c r="E136" s="235"/>
    </row>
    <row r="137" spans="1:5" ht="12" customHeight="1">
      <c r="A137" s="214" t="s">
        <v>303</v>
      </c>
      <c r="B137" s="466" t="s">
        <v>528</v>
      </c>
      <c r="C137" s="252"/>
      <c r="D137" s="252"/>
      <c r="E137" s="235"/>
    </row>
    <row r="138" spans="1:5" ht="12" customHeight="1" thickBot="1">
      <c r="A138" s="212" t="s">
        <v>305</v>
      </c>
      <c r="B138" s="467" t="s">
        <v>448</v>
      </c>
      <c r="C138" s="252"/>
      <c r="D138" s="252"/>
      <c r="E138" s="235"/>
    </row>
    <row r="139" spans="1:9" ht="15" customHeight="1" thickBot="1">
      <c r="A139" s="219" t="s">
        <v>13</v>
      </c>
      <c r="B139" s="437" t="s">
        <v>495</v>
      </c>
      <c r="C139" s="40">
        <f>+C140+C141+C142+C143</f>
        <v>0</v>
      </c>
      <c r="D139" s="40">
        <f>+D140+D141+D142+D143</f>
        <v>0</v>
      </c>
      <c r="E139" s="203">
        <f>+E140+E141+E142+E143</f>
        <v>0</v>
      </c>
      <c r="F139" s="268"/>
      <c r="G139" s="269"/>
      <c r="H139" s="269"/>
      <c r="I139" s="269"/>
    </row>
    <row r="140" spans="1:5" s="261" customFormat="1" ht="12.75" customHeight="1">
      <c r="A140" s="214" t="s">
        <v>115</v>
      </c>
      <c r="B140" s="466" t="s">
        <v>408</v>
      </c>
      <c r="C140" s="252"/>
      <c r="D140" s="252"/>
      <c r="E140" s="235"/>
    </row>
    <row r="141" spans="1:5" ht="13.5" customHeight="1">
      <c r="A141" s="214" t="s">
        <v>116</v>
      </c>
      <c r="B141" s="466" t="s">
        <v>409</v>
      </c>
      <c r="C141" s="252"/>
      <c r="D141" s="252"/>
      <c r="E141" s="235"/>
    </row>
    <row r="142" spans="1:5" ht="13.5" customHeight="1">
      <c r="A142" s="214" t="s">
        <v>143</v>
      </c>
      <c r="B142" s="466" t="s">
        <v>410</v>
      </c>
      <c r="C142" s="252"/>
      <c r="D142" s="252"/>
      <c r="E142" s="235"/>
    </row>
    <row r="143" spans="1:5" ht="13.5" customHeight="1" thickBot="1">
      <c r="A143" s="214" t="s">
        <v>311</v>
      </c>
      <c r="B143" s="466" t="s">
        <v>411</v>
      </c>
      <c r="C143" s="252"/>
      <c r="D143" s="252"/>
      <c r="E143" s="235"/>
    </row>
    <row r="144" spans="1:5" ht="12.75" customHeight="1" thickBot="1">
      <c r="A144" s="219" t="s">
        <v>14</v>
      </c>
      <c r="B144" s="437" t="s">
        <v>412</v>
      </c>
      <c r="C144" s="201">
        <f>+C125+C129+C134+C139</f>
        <v>21309</v>
      </c>
      <c r="D144" s="201">
        <f>+D125+D129+D134+D139</f>
        <v>66000</v>
      </c>
      <c r="E144" s="202">
        <f>+E125+E129+E134+E139</f>
        <v>66000</v>
      </c>
    </row>
    <row r="145" spans="1:5" ht="13.5" customHeight="1" thickBot="1">
      <c r="A145" s="244" t="s">
        <v>15</v>
      </c>
      <c r="B145" s="468" t="s">
        <v>413</v>
      </c>
      <c r="C145" s="201">
        <f>+C124+C144</f>
        <v>240184</v>
      </c>
      <c r="D145" s="201">
        <f>+D124+D144</f>
        <v>371379</v>
      </c>
      <c r="E145" s="202">
        <f>+E124+E144</f>
        <v>346210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 KUNSZÁLLÁS Önkormányzat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workbookViewId="0" topLeftCell="A1">
      <selection activeCell="H24" sqref="H24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56"/>
      <c r="B1" s="57"/>
      <c r="C1" s="57"/>
      <c r="D1" s="57"/>
      <c r="E1" s="57"/>
      <c r="F1" s="57"/>
      <c r="G1" s="57"/>
      <c r="H1" s="57"/>
      <c r="I1" s="57"/>
      <c r="J1" s="58" t="s">
        <v>49</v>
      </c>
      <c r="K1" s="139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62" customFormat="1" ht="26.25" customHeight="1">
      <c r="A2" s="1395" t="s">
        <v>57</v>
      </c>
      <c r="B2" s="1397" t="s">
        <v>168</v>
      </c>
      <c r="C2" s="1397" t="s">
        <v>169</v>
      </c>
      <c r="D2" s="1397" t="s">
        <v>170</v>
      </c>
      <c r="E2" s="1397" t="str">
        <f>+CONCATENATE(LEFT(ÖSSZEFÜGGÉSEK!A4,4),". évi teljesítés")</f>
        <v>2014. évi teljesítés</v>
      </c>
      <c r="F2" s="59" t="s">
        <v>171</v>
      </c>
      <c r="G2" s="60"/>
      <c r="H2" s="60"/>
      <c r="I2" s="61"/>
      <c r="J2" s="1400" t="s">
        <v>172</v>
      </c>
      <c r="K2" s="1394"/>
    </row>
    <row r="3" spans="1:11" s="66" customFormat="1" ht="32.25" customHeight="1" thickBot="1">
      <c r="A3" s="1396"/>
      <c r="B3" s="1398"/>
      <c r="C3" s="1398"/>
      <c r="D3" s="1399"/>
      <c r="E3" s="1399"/>
      <c r="F3" s="63" t="str">
        <f>+CONCATENATE(LEFT(ÖSSZEFÜGGÉSEK!A4,4)+1,".")</f>
        <v>2015.</v>
      </c>
      <c r="G3" s="64" t="str">
        <f>+CONCATENATE(LEFT(ÖSSZEFÜGGÉSEK!A4,4)+2,".")</f>
        <v>2016.</v>
      </c>
      <c r="H3" s="64" t="str">
        <f>+CONCATENATE(LEFT(ÖSSZEFÜGGÉSEK!A4,4)+3,".")</f>
        <v>2017.</v>
      </c>
      <c r="I3" s="65" t="str">
        <f>+CONCATENATE(LEFT(ÖSSZEFÜGGÉSEK!A4,4)+3,". után")</f>
        <v>2017. után</v>
      </c>
      <c r="J3" s="1401"/>
      <c r="K3" s="1394"/>
    </row>
    <row r="4" spans="1:11" s="68" customFormat="1" ht="13.5" customHeight="1" thickBot="1">
      <c r="A4" s="439" t="s">
        <v>360</v>
      </c>
      <c r="B4" s="67" t="s">
        <v>529</v>
      </c>
      <c r="C4" s="440" t="s">
        <v>362</v>
      </c>
      <c r="D4" s="440" t="s">
        <v>363</v>
      </c>
      <c r="E4" s="440" t="s">
        <v>364</v>
      </c>
      <c r="F4" s="440" t="s">
        <v>441</v>
      </c>
      <c r="G4" s="440" t="s">
        <v>442</v>
      </c>
      <c r="H4" s="440" t="s">
        <v>443</v>
      </c>
      <c r="I4" s="440" t="s">
        <v>444</v>
      </c>
      <c r="J4" s="441" t="s">
        <v>544</v>
      </c>
      <c r="K4" s="1394"/>
    </row>
    <row r="5" spans="1:11" ht="33.75" customHeight="1">
      <c r="A5" s="69" t="s">
        <v>6</v>
      </c>
      <c r="B5" s="70" t="s">
        <v>173</v>
      </c>
      <c r="C5" s="71"/>
      <c r="D5" s="72">
        <f aca="true" t="shared" si="0" ref="D5:I5">SUM(D6:D7)</f>
        <v>0</v>
      </c>
      <c r="E5" s="72">
        <f t="shared" si="0"/>
        <v>0</v>
      </c>
      <c r="F5" s="72">
        <f t="shared" si="0"/>
        <v>0</v>
      </c>
      <c r="G5" s="72">
        <f t="shared" si="0"/>
        <v>0</v>
      </c>
      <c r="H5" s="72">
        <f t="shared" si="0"/>
        <v>0</v>
      </c>
      <c r="I5" s="73">
        <f t="shared" si="0"/>
        <v>0</v>
      </c>
      <c r="J5" s="74">
        <f aca="true" t="shared" si="1" ref="J5:J19">SUM(F5:I5)</f>
        <v>0</v>
      </c>
      <c r="K5" s="1394"/>
    </row>
    <row r="6" spans="1:11" ht="21" customHeight="1">
      <c r="A6" s="75" t="s">
        <v>7</v>
      </c>
      <c r="B6" s="76" t="s">
        <v>174</v>
      </c>
      <c r="C6" s="77"/>
      <c r="D6" s="2"/>
      <c r="E6" s="2"/>
      <c r="F6" s="2"/>
      <c r="G6" s="2"/>
      <c r="H6" s="2"/>
      <c r="I6" s="36"/>
      <c r="J6" s="78">
        <f t="shared" si="1"/>
        <v>0</v>
      </c>
      <c r="K6" s="1394"/>
    </row>
    <row r="7" spans="1:11" ht="21" customHeight="1">
      <c r="A7" s="75" t="s">
        <v>8</v>
      </c>
      <c r="B7" s="76" t="s">
        <v>174</v>
      </c>
      <c r="C7" s="77"/>
      <c r="D7" s="2"/>
      <c r="E7" s="2"/>
      <c r="F7" s="2"/>
      <c r="G7" s="2"/>
      <c r="H7" s="2"/>
      <c r="I7" s="36"/>
      <c r="J7" s="78">
        <f t="shared" si="1"/>
        <v>0</v>
      </c>
      <c r="K7" s="1394"/>
    </row>
    <row r="8" spans="1:11" ht="36" customHeight="1" thickBot="1">
      <c r="A8" s="75" t="s">
        <v>9</v>
      </c>
      <c r="B8" s="79" t="s">
        <v>175</v>
      </c>
      <c r="C8" s="80"/>
      <c r="D8" s="81">
        <f aca="true" t="shared" si="2" ref="D8:I8">SUM(D9:D10)</f>
        <v>0</v>
      </c>
      <c r="E8" s="81">
        <f t="shared" si="2"/>
        <v>0</v>
      </c>
      <c r="F8" s="81">
        <f t="shared" si="2"/>
        <v>0</v>
      </c>
      <c r="G8" s="81">
        <f t="shared" si="2"/>
        <v>0</v>
      </c>
      <c r="H8" s="81">
        <f t="shared" si="2"/>
        <v>0</v>
      </c>
      <c r="I8" s="82">
        <f t="shared" si="2"/>
        <v>0</v>
      </c>
      <c r="J8" s="83">
        <f t="shared" si="1"/>
        <v>0</v>
      </c>
      <c r="K8" s="1394"/>
    </row>
    <row r="9" spans="1:11" ht="21" customHeight="1">
      <c r="A9" s="69" t="s">
        <v>10</v>
      </c>
      <c r="B9" s="76" t="s">
        <v>174</v>
      </c>
      <c r="C9" s="77"/>
      <c r="D9" s="2"/>
      <c r="E9" s="2"/>
      <c r="F9" s="2"/>
      <c r="G9" s="2"/>
      <c r="H9" s="2"/>
      <c r="I9" s="36"/>
      <c r="J9" s="78">
        <f t="shared" si="1"/>
        <v>0</v>
      </c>
      <c r="K9" s="1394"/>
    </row>
    <row r="10" spans="1:11" ht="18" customHeight="1">
      <c r="A10" s="75" t="s">
        <v>11</v>
      </c>
      <c r="B10" s="76" t="s">
        <v>174</v>
      </c>
      <c r="C10" s="77"/>
      <c r="D10" s="2"/>
      <c r="E10" s="2"/>
      <c r="F10" s="2"/>
      <c r="G10" s="2"/>
      <c r="H10" s="2"/>
      <c r="I10" s="36"/>
      <c r="J10" s="78">
        <f t="shared" si="1"/>
        <v>0</v>
      </c>
      <c r="K10" s="1394"/>
    </row>
    <row r="11" spans="1:11" ht="21" customHeight="1">
      <c r="A11" s="75" t="s">
        <v>12</v>
      </c>
      <c r="B11" s="84" t="s">
        <v>176</v>
      </c>
      <c r="C11" s="80"/>
      <c r="D11" s="81">
        <f aca="true" t="shared" si="3" ref="D11:I11">SUM(D12:D15)</f>
        <v>36514</v>
      </c>
      <c r="E11" s="81">
        <f t="shared" si="3"/>
        <v>10427</v>
      </c>
      <c r="F11" s="81">
        <f t="shared" si="3"/>
        <v>0</v>
      </c>
      <c r="G11" s="81">
        <f t="shared" si="3"/>
        <v>0</v>
      </c>
      <c r="H11" s="81">
        <f t="shared" si="3"/>
        <v>0</v>
      </c>
      <c r="I11" s="81">
        <f t="shared" si="3"/>
        <v>0</v>
      </c>
      <c r="J11" s="83">
        <f t="shared" si="1"/>
        <v>0</v>
      </c>
      <c r="K11" s="1394"/>
    </row>
    <row r="12" spans="1:11" ht="21" customHeight="1" thickBot="1">
      <c r="A12" s="75" t="s">
        <v>13</v>
      </c>
      <c r="B12" s="704" t="s">
        <v>860</v>
      </c>
      <c r="C12" s="717">
        <v>2013</v>
      </c>
      <c r="D12" s="707">
        <v>9203</v>
      </c>
      <c r="E12" s="707">
        <v>400</v>
      </c>
      <c r="F12" s="707"/>
      <c r="G12" s="707"/>
      <c r="H12" s="707"/>
      <c r="I12" s="708"/>
      <c r="J12" s="709"/>
      <c r="K12" s="1394"/>
    </row>
    <row r="13" spans="1:11" ht="21" customHeight="1">
      <c r="A13" s="69" t="s">
        <v>14</v>
      </c>
      <c r="B13" s="704" t="s">
        <v>861</v>
      </c>
      <c r="C13" s="717">
        <v>2013</v>
      </c>
      <c r="D13" s="707">
        <v>13560</v>
      </c>
      <c r="E13" s="707">
        <v>559</v>
      </c>
      <c r="F13" s="707"/>
      <c r="G13" s="707"/>
      <c r="H13" s="707"/>
      <c r="I13" s="708"/>
      <c r="J13" s="709"/>
      <c r="K13" s="1394"/>
    </row>
    <row r="14" spans="1:11" ht="21" customHeight="1">
      <c r="A14" s="75" t="s">
        <v>15</v>
      </c>
      <c r="B14" s="704" t="s">
        <v>862</v>
      </c>
      <c r="C14" s="717">
        <v>2013</v>
      </c>
      <c r="D14" s="707">
        <v>4995</v>
      </c>
      <c r="E14" s="707">
        <v>4201</v>
      </c>
      <c r="F14" s="707"/>
      <c r="G14" s="707"/>
      <c r="H14" s="707"/>
      <c r="I14" s="708"/>
      <c r="J14" s="709"/>
      <c r="K14" s="1394"/>
    </row>
    <row r="15" spans="1:11" ht="21" customHeight="1">
      <c r="A15" s="712" t="s">
        <v>16</v>
      </c>
      <c r="B15" s="705" t="s">
        <v>863</v>
      </c>
      <c r="C15" s="717">
        <v>2013</v>
      </c>
      <c r="D15" s="710">
        <v>8756</v>
      </c>
      <c r="E15" s="710">
        <v>5267</v>
      </c>
      <c r="F15" s="710"/>
      <c r="G15" s="710"/>
      <c r="H15" s="710"/>
      <c r="I15" s="711"/>
      <c r="J15" s="709">
        <f t="shared" si="1"/>
        <v>0</v>
      </c>
      <c r="K15" s="1394"/>
    </row>
    <row r="16" spans="1:11" ht="21" customHeight="1" thickBot="1">
      <c r="A16" s="712" t="s">
        <v>17</v>
      </c>
      <c r="B16" s="84" t="s">
        <v>177</v>
      </c>
      <c r="C16" s="714"/>
      <c r="D16" s="81">
        <f aca="true" t="shared" si="4" ref="D16:I16">SUM(D17:D17)</f>
        <v>8067</v>
      </c>
      <c r="E16" s="81">
        <f t="shared" si="4"/>
        <v>2995</v>
      </c>
      <c r="F16" s="81">
        <f t="shared" si="4"/>
        <v>0</v>
      </c>
      <c r="G16" s="81">
        <f t="shared" si="4"/>
        <v>0</v>
      </c>
      <c r="H16" s="81">
        <f t="shared" si="4"/>
        <v>0</v>
      </c>
      <c r="I16" s="82">
        <f t="shared" si="4"/>
        <v>0</v>
      </c>
      <c r="J16" s="83">
        <f t="shared" si="1"/>
        <v>0</v>
      </c>
      <c r="K16" s="1394"/>
    </row>
    <row r="17" spans="1:11" ht="21" customHeight="1">
      <c r="A17" s="713" t="s">
        <v>18</v>
      </c>
      <c r="B17" s="76" t="s">
        <v>864</v>
      </c>
      <c r="C17" s="715">
        <v>2009</v>
      </c>
      <c r="D17" s="2">
        <v>8067</v>
      </c>
      <c r="E17" s="2">
        <v>2995</v>
      </c>
      <c r="F17" s="2"/>
      <c r="G17" s="2"/>
      <c r="H17" s="2"/>
      <c r="I17" s="36"/>
      <c r="J17" s="78">
        <f t="shared" si="1"/>
        <v>0</v>
      </c>
      <c r="K17" s="1394"/>
    </row>
    <row r="18" spans="1:11" ht="21" customHeight="1">
      <c r="A18" s="712" t="s">
        <v>19</v>
      </c>
      <c r="B18" s="79" t="s">
        <v>178</v>
      </c>
      <c r="C18" s="716"/>
      <c r="D18" s="85">
        <f aca="true" t="shared" si="5" ref="D18:I18">SUM(D19:D19)</f>
        <v>38890</v>
      </c>
      <c r="E18" s="85">
        <f t="shared" si="5"/>
        <v>3145</v>
      </c>
      <c r="F18" s="85">
        <f t="shared" si="5"/>
        <v>0</v>
      </c>
      <c r="G18" s="85">
        <f t="shared" si="5"/>
        <v>0</v>
      </c>
      <c r="H18" s="85">
        <f t="shared" si="5"/>
        <v>0</v>
      </c>
      <c r="I18" s="86">
        <f t="shared" si="5"/>
        <v>0</v>
      </c>
      <c r="J18" s="83">
        <f t="shared" si="1"/>
        <v>0</v>
      </c>
      <c r="K18" s="1394"/>
    </row>
    <row r="19" spans="1:11" ht="21" customHeight="1" thickBot="1">
      <c r="A19" s="75" t="s">
        <v>20</v>
      </c>
      <c r="B19" s="706" t="s">
        <v>865</v>
      </c>
      <c r="C19" s="77">
        <v>2010</v>
      </c>
      <c r="D19" s="2">
        <v>38890</v>
      </c>
      <c r="E19" s="2">
        <v>3145</v>
      </c>
      <c r="F19" s="2"/>
      <c r="G19" s="2"/>
      <c r="H19" s="2"/>
      <c r="I19" s="36"/>
      <c r="J19" s="78">
        <f t="shared" si="1"/>
        <v>0</v>
      </c>
      <c r="K19" s="1394"/>
    </row>
    <row r="20" spans="1:11" ht="21" customHeight="1" thickBot="1">
      <c r="A20" s="75" t="s">
        <v>21</v>
      </c>
      <c r="B20" s="87" t="s">
        <v>179</v>
      </c>
      <c r="C20" s="88"/>
      <c r="D20" s="89">
        <f aca="true" t="shared" si="6" ref="D20:J20">D5+D8+D11+D16+D18</f>
        <v>83471</v>
      </c>
      <c r="E20" s="89">
        <f t="shared" si="6"/>
        <v>16567</v>
      </c>
      <c r="F20" s="89">
        <f t="shared" si="6"/>
        <v>0</v>
      </c>
      <c r="G20" s="89">
        <f t="shared" si="6"/>
        <v>0</v>
      </c>
      <c r="H20" s="89">
        <f t="shared" si="6"/>
        <v>0</v>
      </c>
      <c r="I20" s="90">
        <f t="shared" si="6"/>
        <v>0</v>
      </c>
      <c r="J20" s="91">
        <f t="shared" si="6"/>
        <v>0</v>
      </c>
      <c r="K20" s="1394"/>
    </row>
  </sheetData>
  <sheetProtection/>
  <mergeCells count="7">
    <mergeCell ref="K1:K20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9" customFormat="1" ht="15.75" thickBot="1">
      <c r="A1" s="92"/>
      <c r="H1" s="93" t="s">
        <v>49</v>
      </c>
      <c r="I1" s="1402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62" customFormat="1" ht="26.25" customHeight="1">
      <c r="A2" s="1405" t="s">
        <v>57</v>
      </c>
      <c r="B2" s="1407" t="s">
        <v>180</v>
      </c>
      <c r="C2" s="1405" t="s">
        <v>181</v>
      </c>
      <c r="D2" s="1405" t="s">
        <v>182</v>
      </c>
      <c r="E2" s="1409" t="str">
        <f>+CONCATENATE("Hitel, kölcsön állomány ",LEFT(ÖSSZEFÜGGÉSEK!A4,4),". dec. 31-én")</f>
        <v>Hitel, kölcsön állomány 2014. dec. 31-én</v>
      </c>
      <c r="F2" s="1411" t="s">
        <v>183</v>
      </c>
      <c r="G2" s="1412"/>
      <c r="H2" s="1403" t="str">
        <f>+CONCATENATE(LEFT(ÖSSZEFÜGGÉSEK!A4,4)+2,". után")</f>
        <v>2016. után</v>
      </c>
      <c r="I2" s="1402"/>
    </row>
    <row r="3" spans="1:9" s="66" customFormat="1" ht="40.5" customHeight="1" thickBot="1">
      <c r="A3" s="1406"/>
      <c r="B3" s="1408"/>
      <c r="C3" s="1408"/>
      <c r="D3" s="1406"/>
      <c r="E3" s="1410"/>
      <c r="F3" s="94" t="str">
        <f>+CONCATENATE(LEFT(ÖSSZEFÜGGÉSEK!A4,4)+1,".")</f>
        <v>2015.</v>
      </c>
      <c r="G3" s="95" t="str">
        <f>+CONCATENATE(LEFT(ÖSSZEFÜGGÉSEK!A4,4)+2,".")</f>
        <v>2016.</v>
      </c>
      <c r="H3" s="1404"/>
      <c r="I3" s="1402"/>
    </row>
    <row r="4" spans="1:9" s="99" customFormat="1" ht="12.75" customHeight="1" thickBot="1">
      <c r="A4" s="96" t="s">
        <v>360</v>
      </c>
      <c r="B4" s="55" t="s">
        <v>361</v>
      </c>
      <c r="C4" s="55" t="s">
        <v>362</v>
      </c>
      <c r="D4" s="97" t="s">
        <v>363</v>
      </c>
      <c r="E4" s="96" t="s">
        <v>364</v>
      </c>
      <c r="F4" s="97" t="s">
        <v>441</v>
      </c>
      <c r="G4" s="97" t="s">
        <v>442</v>
      </c>
      <c r="H4" s="98" t="s">
        <v>443</v>
      </c>
      <c r="I4" s="1402"/>
    </row>
    <row r="5" spans="1:9" ht="22.5" customHeight="1" thickBot="1">
      <c r="A5" s="100" t="s">
        <v>6</v>
      </c>
      <c r="B5" s="101" t="s">
        <v>184</v>
      </c>
      <c r="C5" s="102"/>
      <c r="D5" s="103"/>
      <c r="E5" s="104">
        <f>SUM(E6:E11)</f>
        <v>0</v>
      </c>
      <c r="F5" s="105">
        <f>SUM(F6:F11)</f>
        <v>0</v>
      </c>
      <c r="G5" s="105">
        <f>SUM(G6:G11)</f>
        <v>0</v>
      </c>
      <c r="H5" s="106">
        <f>SUM(H6:H11)</f>
        <v>0</v>
      </c>
      <c r="I5" s="1402"/>
    </row>
    <row r="6" spans="1:9" ht="22.5" customHeight="1">
      <c r="A6" s="107" t="s">
        <v>7</v>
      </c>
      <c r="B6" s="108" t="s">
        <v>174</v>
      </c>
      <c r="C6" s="109"/>
      <c r="D6" s="110"/>
      <c r="E6" s="111"/>
      <c r="F6" s="2"/>
      <c r="G6" s="2"/>
      <c r="H6" s="112"/>
      <c r="I6" s="1402"/>
    </row>
    <row r="7" spans="1:9" ht="22.5" customHeight="1">
      <c r="A7" s="107" t="s">
        <v>8</v>
      </c>
      <c r="B7" s="108" t="s">
        <v>174</v>
      </c>
      <c r="C7" s="109"/>
      <c r="D7" s="110"/>
      <c r="E7" s="111"/>
      <c r="F7" s="2"/>
      <c r="G7" s="2"/>
      <c r="H7" s="112"/>
      <c r="I7" s="1402"/>
    </row>
    <row r="8" spans="1:9" ht="22.5" customHeight="1">
      <c r="A8" s="107" t="s">
        <v>9</v>
      </c>
      <c r="B8" s="108" t="s">
        <v>174</v>
      </c>
      <c r="C8" s="109"/>
      <c r="D8" s="110"/>
      <c r="E8" s="111"/>
      <c r="F8" s="2"/>
      <c r="G8" s="2"/>
      <c r="H8" s="112"/>
      <c r="I8" s="1402"/>
    </row>
    <row r="9" spans="1:9" ht="22.5" customHeight="1">
      <c r="A9" s="107" t="s">
        <v>10</v>
      </c>
      <c r="B9" s="108" t="s">
        <v>174</v>
      </c>
      <c r="C9" s="109"/>
      <c r="D9" s="110"/>
      <c r="E9" s="111"/>
      <c r="F9" s="2"/>
      <c r="G9" s="2"/>
      <c r="H9" s="112"/>
      <c r="I9" s="1402"/>
    </row>
    <row r="10" spans="1:9" ht="22.5" customHeight="1">
      <c r="A10" s="107" t="s">
        <v>11</v>
      </c>
      <c r="B10" s="108" t="s">
        <v>174</v>
      </c>
      <c r="C10" s="109"/>
      <c r="D10" s="110"/>
      <c r="E10" s="111"/>
      <c r="F10" s="2"/>
      <c r="G10" s="2"/>
      <c r="H10" s="112"/>
      <c r="I10" s="1402"/>
    </row>
    <row r="11" spans="1:9" ht="22.5" customHeight="1" thickBot="1">
      <c r="A11" s="107" t="s">
        <v>12</v>
      </c>
      <c r="B11" s="108" t="s">
        <v>174</v>
      </c>
      <c r="C11" s="109"/>
      <c r="D11" s="110"/>
      <c r="E11" s="111"/>
      <c r="F11" s="2"/>
      <c r="G11" s="2"/>
      <c r="H11" s="112"/>
      <c r="I11" s="1402"/>
    </row>
    <row r="12" spans="1:9" ht="22.5" customHeight="1" thickBot="1">
      <c r="A12" s="100" t="s">
        <v>13</v>
      </c>
      <c r="B12" s="101" t="s">
        <v>185</v>
      </c>
      <c r="C12" s="113"/>
      <c r="D12" s="114"/>
      <c r="E12" s="104">
        <f>SUM(E13:E18)</f>
        <v>0</v>
      </c>
      <c r="F12" s="105">
        <f>SUM(F13:F18)</f>
        <v>0</v>
      </c>
      <c r="G12" s="105">
        <f>SUM(G13:G18)</f>
        <v>0</v>
      </c>
      <c r="H12" s="106">
        <f>SUM(H13:H18)</f>
        <v>0</v>
      </c>
      <c r="I12" s="1402"/>
    </row>
    <row r="13" spans="1:9" ht="22.5" customHeight="1">
      <c r="A13" s="107" t="s">
        <v>14</v>
      </c>
      <c r="B13" s="108" t="s">
        <v>174</v>
      </c>
      <c r="C13" s="109"/>
      <c r="D13" s="110"/>
      <c r="E13" s="111"/>
      <c r="F13" s="2"/>
      <c r="G13" s="2"/>
      <c r="H13" s="112"/>
      <c r="I13" s="1402"/>
    </row>
    <row r="14" spans="1:9" ht="22.5" customHeight="1">
      <c r="A14" s="107" t="s">
        <v>15</v>
      </c>
      <c r="B14" s="108" t="s">
        <v>174</v>
      </c>
      <c r="C14" s="109"/>
      <c r="D14" s="110"/>
      <c r="E14" s="111"/>
      <c r="F14" s="2"/>
      <c r="G14" s="2"/>
      <c r="H14" s="112"/>
      <c r="I14" s="1402"/>
    </row>
    <row r="15" spans="1:9" ht="22.5" customHeight="1">
      <c r="A15" s="107" t="s">
        <v>16</v>
      </c>
      <c r="B15" s="108" t="s">
        <v>174</v>
      </c>
      <c r="C15" s="109"/>
      <c r="D15" s="110"/>
      <c r="E15" s="111"/>
      <c r="F15" s="2"/>
      <c r="G15" s="2"/>
      <c r="H15" s="112"/>
      <c r="I15" s="1402"/>
    </row>
    <row r="16" spans="1:9" ht="22.5" customHeight="1">
      <c r="A16" s="107" t="s">
        <v>17</v>
      </c>
      <c r="B16" s="108" t="s">
        <v>174</v>
      </c>
      <c r="C16" s="109"/>
      <c r="D16" s="110"/>
      <c r="E16" s="111"/>
      <c r="F16" s="2"/>
      <c r="G16" s="2"/>
      <c r="H16" s="112"/>
      <c r="I16" s="1402"/>
    </row>
    <row r="17" spans="1:9" ht="22.5" customHeight="1">
      <c r="A17" s="107" t="s">
        <v>18</v>
      </c>
      <c r="B17" s="108" t="s">
        <v>174</v>
      </c>
      <c r="C17" s="109"/>
      <c r="D17" s="110"/>
      <c r="E17" s="111"/>
      <c r="F17" s="2"/>
      <c r="G17" s="2"/>
      <c r="H17" s="112"/>
      <c r="I17" s="1402"/>
    </row>
    <row r="18" spans="1:9" ht="22.5" customHeight="1" thickBot="1">
      <c r="A18" s="107" t="s">
        <v>19</v>
      </c>
      <c r="B18" s="108" t="s">
        <v>174</v>
      </c>
      <c r="C18" s="109"/>
      <c r="D18" s="110"/>
      <c r="E18" s="111"/>
      <c r="F18" s="2"/>
      <c r="G18" s="2"/>
      <c r="H18" s="112"/>
      <c r="I18" s="1402"/>
    </row>
    <row r="19" spans="1:9" ht="22.5" customHeight="1" thickBot="1">
      <c r="A19" s="100" t="s">
        <v>20</v>
      </c>
      <c r="B19" s="101" t="s">
        <v>545</v>
      </c>
      <c r="C19" s="102"/>
      <c r="D19" s="103"/>
      <c r="E19" s="104">
        <f>E5+E12</f>
        <v>0</v>
      </c>
      <c r="F19" s="105">
        <f>F5+F12</f>
        <v>0</v>
      </c>
      <c r="G19" s="105">
        <f>G5+G12</f>
        <v>0</v>
      </c>
      <c r="H19" s="106">
        <f>H5+H12</f>
        <v>0</v>
      </c>
      <c r="I19" s="1402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C9" sqref="C9"/>
    </sheetView>
  </sheetViews>
  <sheetFormatPr defaultColWidth="9.00390625" defaultRowHeight="12.75"/>
  <cols>
    <col min="1" max="1" width="5.50390625" style="6" customWidth="1"/>
    <col min="2" max="2" width="36.875" style="6" customWidth="1"/>
    <col min="3" max="8" width="13.875" style="6" customWidth="1"/>
    <col min="9" max="9" width="15.125" style="6" customWidth="1"/>
    <col min="10" max="10" width="5.00390625" style="6" customWidth="1"/>
    <col min="11" max="16384" width="9.375" style="6" customWidth="1"/>
  </cols>
  <sheetData>
    <row r="1" spans="1:10" ht="34.5" customHeight="1">
      <c r="A1" s="142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1421"/>
      <c r="C1" s="1421"/>
      <c r="D1" s="1421"/>
      <c r="E1" s="1421"/>
      <c r="F1" s="1421"/>
      <c r="G1" s="1421"/>
      <c r="H1" s="1421"/>
      <c r="I1" s="1421"/>
      <c r="J1" s="1402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1422" t="s">
        <v>186</v>
      </c>
      <c r="I2" s="1422"/>
      <c r="J2" s="1402"/>
    </row>
    <row r="3" spans="1:10" ht="13.5" thickBot="1">
      <c r="A3" s="1423" t="s">
        <v>4</v>
      </c>
      <c r="B3" s="1425" t="s">
        <v>187</v>
      </c>
      <c r="C3" s="1427" t="s">
        <v>188</v>
      </c>
      <c r="D3" s="1429" t="s">
        <v>189</v>
      </c>
      <c r="E3" s="1430"/>
      <c r="F3" s="1430"/>
      <c r="G3" s="1430"/>
      <c r="H3" s="1430"/>
      <c r="I3" s="1431" t="s">
        <v>190</v>
      </c>
      <c r="J3" s="1402"/>
    </row>
    <row r="4" spans="1:10" s="10" customFormat="1" ht="42" customHeight="1" thickBot="1">
      <c r="A4" s="1424"/>
      <c r="B4" s="1426"/>
      <c r="C4" s="1428"/>
      <c r="D4" s="115" t="s">
        <v>191</v>
      </c>
      <c r="E4" s="115" t="s">
        <v>192</v>
      </c>
      <c r="F4" s="115" t="s">
        <v>193</v>
      </c>
      <c r="G4" s="116" t="s">
        <v>194</v>
      </c>
      <c r="H4" s="116" t="s">
        <v>195</v>
      </c>
      <c r="I4" s="1432"/>
      <c r="J4" s="1402"/>
    </row>
    <row r="5" spans="1:10" s="10" customFormat="1" ht="12" customHeight="1" thickBot="1">
      <c r="A5" s="436" t="s">
        <v>360</v>
      </c>
      <c r="B5" s="117" t="s">
        <v>361</v>
      </c>
      <c r="C5" s="117" t="s">
        <v>362</v>
      </c>
      <c r="D5" s="117" t="s">
        <v>363</v>
      </c>
      <c r="E5" s="117" t="s">
        <v>364</v>
      </c>
      <c r="F5" s="117" t="s">
        <v>441</v>
      </c>
      <c r="G5" s="117" t="s">
        <v>442</v>
      </c>
      <c r="H5" s="117" t="s">
        <v>530</v>
      </c>
      <c r="I5" s="118" t="s">
        <v>531</v>
      </c>
      <c r="J5" s="1402"/>
    </row>
    <row r="6" spans="1:10" s="10" customFormat="1" ht="18" customHeight="1">
      <c r="A6" s="1433" t="s">
        <v>196</v>
      </c>
      <c r="B6" s="1434"/>
      <c r="C6" s="1434"/>
      <c r="D6" s="1434"/>
      <c r="E6" s="1434"/>
      <c r="F6" s="1434"/>
      <c r="G6" s="1434"/>
      <c r="H6" s="1434"/>
      <c r="I6" s="1435"/>
      <c r="J6" s="1402"/>
    </row>
    <row r="7" spans="1:10" ht="15.75" customHeight="1">
      <c r="A7" s="20" t="s">
        <v>6</v>
      </c>
      <c r="B7" s="18" t="s">
        <v>197</v>
      </c>
      <c r="C7" s="12"/>
      <c r="D7" s="12"/>
      <c r="E7" s="12"/>
      <c r="F7" s="12"/>
      <c r="G7" s="120"/>
      <c r="H7" s="121">
        <f aca="true" t="shared" si="0" ref="H7:H13">SUM(D7:G7)</f>
        <v>0</v>
      </c>
      <c r="I7" s="21">
        <f aca="true" t="shared" si="1" ref="I7:I13">C7+H7</f>
        <v>0</v>
      </c>
      <c r="J7" s="1402"/>
    </row>
    <row r="8" spans="1:10" ht="22.5">
      <c r="A8" s="20" t="s">
        <v>7</v>
      </c>
      <c r="B8" s="18" t="s">
        <v>134</v>
      </c>
      <c r="C8" s="12">
        <v>4009</v>
      </c>
      <c r="D8" s="12"/>
      <c r="E8" s="12"/>
      <c r="F8" s="12"/>
      <c r="G8" s="120"/>
      <c r="H8" s="121">
        <f t="shared" si="0"/>
        <v>0</v>
      </c>
      <c r="I8" s="21">
        <f t="shared" si="1"/>
        <v>4009</v>
      </c>
      <c r="J8" s="1402"/>
    </row>
    <row r="9" spans="1:10" ht="22.5">
      <c r="A9" s="20" t="s">
        <v>8</v>
      </c>
      <c r="B9" s="18" t="s">
        <v>135</v>
      </c>
      <c r="C9" s="12"/>
      <c r="D9" s="12"/>
      <c r="E9" s="12"/>
      <c r="F9" s="12"/>
      <c r="G9" s="120"/>
      <c r="H9" s="121">
        <f t="shared" si="0"/>
        <v>0</v>
      </c>
      <c r="I9" s="21">
        <f t="shared" si="1"/>
        <v>0</v>
      </c>
      <c r="J9" s="1402"/>
    </row>
    <row r="10" spans="1:10" ht="15.75" customHeight="1">
      <c r="A10" s="20" t="s">
        <v>9</v>
      </c>
      <c r="B10" s="18" t="s">
        <v>136</v>
      </c>
      <c r="C10" s="12"/>
      <c r="D10" s="12"/>
      <c r="E10" s="12"/>
      <c r="F10" s="12"/>
      <c r="G10" s="120"/>
      <c r="H10" s="121">
        <f t="shared" si="0"/>
        <v>0</v>
      </c>
      <c r="I10" s="21">
        <f t="shared" si="1"/>
        <v>0</v>
      </c>
      <c r="J10" s="1402"/>
    </row>
    <row r="11" spans="1:10" ht="22.5">
      <c r="A11" s="20" t="s">
        <v>10</v>
      </c>
      <c r="B11" s="18" t="s">
        <v>137</v>
      </c>
      <c r="C11" s="12"/>
      <c r="D11" s="12"/>
      <c r="E11" s="12"/>
      <c r="F11" s="12"/>
      <c r="G11" s="120"/>
      <c r="H11" s="121">
        <f t="shared" si="0"/>
        <v>0</v>
      </c>
      <c r="I11" s="21">
        <f t="shared" si="1"/>
        <v>0</v>
      </c>
      <c r="J11" s="1402"/>
    </row>
    <row r="12" spans="1:10" ht="15.75" customHeight="1">
      <c r="A12" s="22" t="s">
        <v>11</v>
      </c>
      <c r="B12" s="23" t="s">
        <v>198</v>
      </c>
      <c r="C12" s="13">
        <v>1035</v>
      </c>
      <c r="D12" s="13"/>
      <c r="E12" s="13"/>
      <c r="F12" s="13"/>
      <c r="G12" s="122"/>
      <c r="H12" s="121">
        <f t="shared" si="0"/>
        <v>0</v>
      </c>
      <c r="I12" s="21">
        <f t="shared" si="1"/>
        <v>1035</v>
      </c>
      <c r="J12" s="1402"/>
    </row>
    <row r="13" spans="1:10" ht="15.75" customHeight="1" thickBot="1">
      <c r="A13" s="123" t="s">
        <v>12</v>
      </c>
      <c r="B13" s="124" t="s">
        <v>199</v>
      </c>
      <c r="C13" s="126">
        <v>648</v>
      </c>
      <c r="D13" s="126"/>
      <c r="E13" s="126"/>
      <c r="F13" s="126"/>
      <c r="G13" s="127"/>
      <c r="H13" s="121">
        <f t="shared" si="0"/>
        <v>0</v>
      </c>
      <c r="I13" s="21">
        <f t="shared" si="1"/>
        <v>648</v>
      </c>
      <c r="J13" s="1402"/>
    </row>
    <row r="14" spans="1:10" s="14" customFormat="1" ht="18" customHeight="1" thickBot="1">
      <c r="A14" s="1416" t="s">
        <v>200</v>
      </c>
      <c r="B14" s="1417"/>
      <c r="C14" s="24">
        <f aca="true" t="shared" si="2" ref="C14:I14">SUM(C7:C13)</f>
        <v>5692</v>
      </c>
      <c r="D14" s="24">
        <f>SUM(D7:D13)</f>
        <v>0</v>
      </c>
      <c r="E14" s="24">
        <f t="shared" si="2"/>
        <v>0</v>
      </c>
      <c r="F14" s="24">
        <f t="shared" si="2"/>
        <v>0</v>
      </c>
      <c r="G14" s="128">
        <f t="shared" si="2"/>
        <v>0</v>
      </c>
      <c r="H14" s="128">
        <f t="shared" si="2"/>
        <v>0</v>
      </c>
      <c r="I14" s="25">
        <f t="shared" si="2"/>
        <v>5692</v>
      </c>
      <c r="J14" s="1402"/>
    </row>
    <row r="15" spans="1:10" s="11" customFormat="1" ht="18" customHeight="1">
      <c r="A15" s="1413" t="s">
        <v>201</v>
      </c>
      <c r="B15" s="1414"/>
      <c r="C15" s="1414"/>
      <c r="D15" s="1414"/>
      <c r="E15" s="1414"/>
      <c r="F15" s="1414"/>
      <c r="G15" s="1414"/>
      <c r="H15" s="1414"/>
      <c r="I15" s="1415"/>
      <c r="J15" s="1402"/>
    </row>
    <row r="16" spans="1:10" s="11" customFormat="1" ht="12.75">
      <c r="A16" s="20" t="s">
        <v>6</v>
      </c>
      <c r="B16" s="18" t="s">
        <v>202</v>
      </c>
      <c r="C16" s="12"/>
      <c r="D16" s="12"/>
      <c r="E16" s="12"/>
      <c r="F16" s="12"/>
      <c r="G16" s="120"/>
      <c r="H16" s="121">
        <f>SUM(D16:G16)</f>
        <v>0</v>
      </c>
      <c r="I16" s="21">
        <f>C16+H16</f>
        <v>0</v>
      </c>
      <c r="J16" s="1402"/>
    </row>
    <row r="17" spans="1:10" ht="13.5" thickBot="1">
      <c r="A17" s="123" t="s">
        <v>7</v>
      </c>
      <c r="B17" s="124" t="s">
        <v>199</v>
      </c>
      <c r="C17" s="126"/>
      <c r="D17" s="126"/>
      <c r="E17" s="126"/>
      <c r="F17" s="126"/>
      <c r="G17" s="127"/>
      <c r="H17" s="121">
        <f>SUM(D17:G17)</f>
        <v>0</v>
      </c>
      <c r="I17" s="129">
        <f>C17+H17</f>
        <v>0</v>
      </c>
      <c r="J17" s="1402"/>
    </row>
    <row r="18" spans="1:10" ht="15.75" customHeight="1" thickBot="1">
      <c r="A18" s="1416" t="s">
        <v>203</v>
      </c>
      <c r="B18" s="1417"/>
      <c r="C18" s="24">
        <f aca="true" t="shared" si="3" ref="C18:I18">SUM(C16:C17)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128">
        <f t="shared" si="3"/>
        <v>0</v>
      </c>
      <c r="H18" s="128">
        <f t="shared" si="3"/>
        <v>0</v>
      </c>
      <c r="I18" s="25">
        <f t="shared" si="3"/>
        <v>0</v>
      </c>
      <c r="J18" s="1402"/>
    </row>
    <row r="19" spans="1:10" ht="18" customHeight="1" thickBot="1">
      <c r="A19" s="1418" t="s">
        <v>204</v>
      </c>
      <c r="B19" s="1419"/>
      <c r="C19" s="130">
        <f aca="true" t="shared" si="4" ref="C19:I19">C14+C18</f>
        <v>5692</v>
      </c>
      <c r="D19" s="130">
        <f t="shared" si="4"/>
        <v>0</v>
      </c>
      <c r="E19" s="130">
        <f t="shared" si="4"/>
        <v>0</v>
      </c>
      <c r="F19" s="130">
        <f t="shared" si="4"/>
        <v>0</v>
      </c>
      <c r="G19" s="130">
        <f t="shared" si="4"/>
        <v>0</v>
      </c>
      <c r="H19" s="130">
        <f t="shared" si="4"/>
        <v>0</v>
      </c>
      <c r="I19" s="25">
        <f t="shared" si="4"/>
        <v>5692</v>
      </c>
      <c r="J19" s="1402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I17" sqref="I17"/>
    </sheetView>
  </sheetViews>
  <sheetFormatPr defaultColWidth="9.00390625" defaultRowHeight="12.75"/>
  <cols>
    <col min="1" max="1" width="5.875" style="15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9" customFormat="1" ht="15.75" thickBot="1">
      <c r="A1" s="92"/>
      <c r="D1" s="93" t="s">
        <v>49</v>
      </c>
    </row>
    <row r="2" spans="1:4" s="10" customFormat="1" ht="48" customHeight="1" thickBot="1">
      <c r="A2" s="131" t="s">
        <v>4</v>
      </c>
      <c r="B2" s="115" t="s">
        <v>5</v>
      </c>
      <c r="C2" s="115" t="s">
        <v>205</v>
      </c>
      <c r="D2" s="132" t="s">
        <v>206</v>
      </c>
    </row>
    <row r="3" spans="1:4" s="10" customFormat="1" ht="13.5" customHeight="1" thickBot="1">
      <c r="A3" s="133" t="s">
        <v>360</v>
      </c>
      <c r="B3" s="134" t="s">
        <v>361</v>
      </c>
      <c r="C3" s="134" t="s">
        <v>362</v>
      </c>
      <c r="D3" s="135" t="s">
        <v>363</v>
      </c>
    </row>
    <row r="4" spans="1:4" ht="18" customHeight="1">
      <c r="A4" s="136" t="s">
        <v>6</v>
      </c>
      <c r="B4" s="137" t="s">
        <v>207</v>
      </c>
      <c r="C4" s="138">
        <v>980</v>
      </c>
      <c r="D4" s="139">
        <v>75</v>
      </c>
    </row>
    <row r="5" spans="1:4" ht="18" customHeight="1">
      <c r="A5" s="140" t="s">
        <v>7</v>
      </c>
      <c r="B5" s="141" t="s">
        <v>208</v>
      </c>
      <c r="C5" s="142"/>
      <c r="D5" s="143"/>
    </row>
    <row r="6" spans="1:4" ht="18" customHeight="1">
      <c r="A6" s="140" t="s">
        <v>8</v>
      </c>
      <c r="B6" s="141" t="s">
        <v>209</v>
      </c>
      <c r="C6" s="142"/>
      <c r="D6" s="143"/>
    </row>
    <row r="7" spans="1:4" ht="18" customHeight="1">
      <c r="A7" s="140" t="s">
        <v>9</v>
      </c>
      <c r="B7" s="141" t="s">
        <v>210</v>
      </c>
      <c r="C7" s="142"/>
      <c r="D7" s="143"/>
    </row>
    <row r="8" spans="1:4" ht="18" customHeight="1">
      <c r="A8" s="144" t="s">
        <v>10</v>
      </c>
      <c r="B8" s="141" t="s">
        <v>211</v>
      </c>
      <c r="C8" s="142"/>
      <c r="D8" s="143"/>
    </row>
    <row r="9" spans="1:4" ht="18" customHeight="1">
      <c r="A9" s="140" t="s">
        <v>11</v>
      </c>
      <c r="B9" s="141" t="s">
        <v>212</v>
      </c>
      <c r="C9" s="142"/>
      <c r="D9" s="143"/>
    </row>
    <row r="10" spans="1:4" ht="18" customHeight="1">
      <c r="A10" s="144" t="s">
        <v>12</v>
      </c>
      <c r="B10" s="145" t="s">
        <v>213</v>
      </c>
      <c r="C10" s="142"/>
      <c r="D10" s="143"/>
    </row>
    <row r="11" spans="1:4" ht="18" customHeight="1">
      <c r="A11" s="144" t="s">
        <v>13</v>
      </c>
      <c r="B11" s="145" t="s">
        <v>214</v>
      </c>
      <c r="C11" s="142">
        <v>109</v>
      </c>
      <c r="D11" s="143">
        <v>109</v>
      </c>
    </row>
    <row r="12" spans="1:4" ht="18" customHeight="1">
      <c r="A12" s="140" t="s">
        <v>14</v>
      </c>
      <c r="B12" s="145" t="s">
        <v>215</v>
      </c>
      <c r="C12" s="142"/>
      <c r="D12" s="143"/>
    </row>
    <row r="13" spans="1:4" ht="18" customHeight="1">
      <c r="A13" s="144" t="s">
        <v>15</v>
      </c>
      <c r="B13" s="145" t="s">
        <v>216</v>
      </c>
      <c r="C13" s="142"/>
      <c r="D13" s="143"/>
    </row>
    <row r="14" spans="1:4" ht="22.5">
      <c r="A14" s="140" t="s">
        <v>16</v>
      </c>
      <c r="B14" s="145" t="s">
        <v>217</v>
      </c>
      <c r="C14" s="142"/>
      <c r="D14" s="143"/>
    </row>
    <row r="15" spans="1:4" ht="18" customHeight="1">
      <c r="A15" s="144" t="s">
        <v>17</v>
      </c>
      <c r="B15" s="141" t="s">
        <v>218</v>
      </c>
      <c r="C15" s="142"/>
      <c r="D15" s="143"/>
    </row>
    <row r="16" spans="1:4" ht="18" customHeight="1">
      <c r="A16" s="140" t="s">
        <v>18</v>
      </c>
      <c r="B16" s="141" t="s">
        <v>219</v>
      </c>
      <c r="C16" s="142"/>
      <c r="D16" s="143"/>
    </row>
    <row r="17" spans="1:4" ht="18" customHeight="1">
      <c r="A17" s="144" t="s">
        <v>19</v>
      </c>
      <c r="B17" s="141" t="s">
        <v>220</v>
      </c>
      <c r="C17" s="142"/>
      <c r="D17" s="143"/>
    </row>
    <row r="18" spans="1:4" ht="18" customHeight="1">
      <c r="A18" s="140" t="s">
        <v>20</v>
      </c>
      <c r="B18" s="141" t="s">
        <v>221</v>
      </c>
      <c r="C18" s="142">
        <v>181</v>
      </c>
      <c r="D18" s="143">
        <v>234</v>
      </c>
    </row>
    <row r="19" spans="1:4" ht="18" customHeight="1">
      <c r="A19" s="144" t="s">
        <v>21</v>
      </c>
      <c r="B19" s="141" t="s">
        <v>222</v>
      </c>
      <c r="C19" s="142"/>
      <c r="D19" s="143"/>
    </row>
    <row r="20" spans="1:4" ht="18" customHeight="1">
      <c r="A20" s="140" t="s">
        <v>22</v>
      </c>
      <c r="B20" s="119"/>
      <c r="C20" s="142"/>
      <c r="D20" s="143"/>
    </row>
    <row r="21" spans="1:4" ht="18" customHeight="1">
      <c r="A21" s="144" t="s">
        <v>23</v>
      </c>
      <c r="B21" s="119"/>
      <c r="C21" s="142"/>
      <c r="D21" s="143"/>
    </row>
    <row r="22" spans="1:4" ht="18" customHeight="1">
      <c r="A22" s="140" t="s">
        <v>24</v>
      </c>
      <c r="B22" s="119"/>
      <c r="C22" s="142"/>
      <c r="D22" s="143"/>
    </row>
    <row r="23" spans="1:4" ht="18" customHeight="1">
      <c r="A23" s="144" t="s">
        <v>25</v>
      </c>
      <c r="B23" s="119"/>
      <c r="C23" s="142"/>
      <c r="D23" s="143"/>
    </row>
    <row r="24" spans="1:4" ht="18" customHeight="1">
      <c r="A24" s="140" t="s">
        <v>26</v>
      </c>
      <c r="B24" s="119"/>
      <c r="C24" s="142"/>
      <c r="D24" s="143"/>
    </row>
    <row r="25" spans="1:4" ht="18" customHeight="1">
      <c r="A25" s="144" t="s">
        <v>27</v>
      </c>
      <c r="B25" s="119"/>
      <c r="C25" s="142"/>
      <c r="D25" s="143"/>
    </row>
    <row r="26" spans="1:4" ht="18" customHeight="1">
      <c r="A26" s="140" t="s">
        <v>28</v>
      </c>
      <c r="B26" s="119"/>
      <c r="C26" s="142"/>
      <c r="D26" s="143"/>
    </row>
    <row r="27" spans="1:4" ht="18" customHeight="1">
      <c r="A27" s="144" t="s">
        <v>29</v>
      </c>
      <c r="B27" s="119"/>
      <c r="C27" s="142"/>
      <c r="D27" s="143"/>
    </row>
    <row r="28" spans="1:4" ht="18" customHeight="1" thickBot="1">
      <c r="A28" s="146" t="s">
        <v>30</v>
      </c>
      <c r="B28" s="125"/>
      <c r="C28" s="147"/>
      <c r="D28" s="148"/>
    </row>
    <row r="29" spans="1:4" ht="18" customHeight="1" thickBot="1">
      <c r="A29" s="167" t="s">
        <v>31</v>
      </c>
      <c r="B29" s="168" t="s">
        <v>38</v>
      </c>
      <c r="C29" s="169">
        <f>+C4+C5+C6+C7+C8+C15+C16+C17+C18+C19+C20+C21+C22+C23+C24+C25+C26+C27+C28</f>
        <v>1161</v>
      </c>
      <c r="D29" s="170">
        <f>+D4+D5+D6+D7+D8+D15+D16+D17+D18+D19+D20+D21+D22+D23+D24+D25+D26+D27+D28</f>
        <v>309</v>
      </c>
    </row>
    <row r="30" spans="1:4" ht="25.5" customHeight="1">
      <c r="A30" s="149"/>
      <c r="B30" s="1436"/>
      <c r="C30" s="1436"/>
      <c r="D30" s="1436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workbookViewId="0" topLeftCell="A1">
      <selection activeCell="X26" sqref="X26"/>
    </sheetView>
  </sheetViews>
  <sheetFormatPr defaultColWidth="9.00390625" defaultRowHeight="12.75"/>
  <cols>
    <col min="1" max="1" width="6.625" style="678" customWidth="1"/>
    <col min="2" max="2" width="47.50390625" style="678" customWidth="1"/>
    <col min="3" max="3" width="20.875" style="678" customWidth="1"/>
    <col min="4" max="5" width="12.875" style="678" customWidth="1"/>
    <col min="6" max="16384" width="9.375" style="678" customWidth="1"/>
  </cols>
  <sheetData>
    <row r="1" spans="3:5" ht="16.5" thickBot="1">
      <c r="C1" s="679"/>
      <c r="D1" s="679"/>
      <c r="E1" s="679" t="s">
        <v>186</v>
      </c>
    </row>
    <row r="2" spans="1:5" ht="42.75" customHeight="1" thickBot="1">
      <c r="A2" s="700" t="s">
        <v>57</v>
      </c>
      <c r="B2" s="701" t="s">
        <v>223</v>
      </c>
      <c r="C2" s="701" t="s">
        <v>224</v>
      </c>
      <c r="D2" s="702" t="s">
        <v>225</v>
      </c>
      <c r="E2" s="703" t="s">
        <v>226</v>
      </c>
    </row>
    <row r="3" spans="1:5" ht="15.75" customHeight="1">
      <c r="A3" s="696" t="s">
        <v>6</v>
      </c>
      <c r="B3" s="697" t="s">
        <v>829</v>
      </c>
      <c r="C3" s="697" t="s">
        <v>830</v>
      </c>
      <c r="D3" s="698">
        <v>240</v>
      </c>
      <c r="E3" s="699"/>
    </row>
    <row r="4" spans="1:5" ht="15.75" customHeight="1">
      <c r="A4" s="680" t="s">
        <v>7</v>
      </c>
      <c r="B4" s="681" t="s">
        <v>831</v>
      </c>
      <c r="C4" s="681" t="s">
        <v>832</v>
      </c>
      <c r="D4" s="695">
        <v>140</v>
      </c>
      <c r="E4" s="694">
        <v>173</v>
      </c>
    </row>
    <row r="5" spans="1:5" ht="15.75" customHeight="1">
      <c r="A5" s="680" t="s">
        <v>8</v>
      </c>
      <c r="B5" s="681" t="s">
        <v>833</v>
      </c>
      <c r="C5" s="681" t="s">
        <v>832</v>
      </c>
      <c r="D5" s="695">
        <v>150</v>
      </c>
      <c r="E5" s="694">
        <v>141</v>
      </c>
    </row>
    <row r="6" spans="1:5" ht="15.75" customHeight="1">
      <c r="A6" s="680" t="s">
        <v>9</v>
      </c>
      <c r="B6" s="681" t="s">
        <v>834</v>
      </c>
      <c r="C6" s="681" t="s">
        <v>832</v>
      </c>
      <c r="D6" s="695">
        <v>19</v>
      </c>
      <c r="E6" s="694">
        <v>17</v>
      </c>
    </row>
    <row r="7" spans="1:5" ht="15.75" customHeight="1">
      <c r="A7" s="680" t="s">
        <v>10</v>
      </c>
      <c r="B7" s="681" t="s">
        <v>835</v>
      </c>
      <c r="C7" s="681" t="s">
        <v>836</v>
      </c>
      <c r="D7" s="695">
        <v>21</v>
      </c>
      <c r="E7" s="694">
        <v>21</v>
      </c>
    </row>
    <row r="8" spans="1:5" ht="15.75" customHeight="1">
      <c r="A8" s="680" t="s">
        <v>11</v>
      </c>
      <c r="B8" s="681" t="s">
        <v>837</v>
      </c>
      <c r="C8" s="681"/>
      <c r="D8" s="695"/>
      <c r="E8" s="694">
        <v>94</v>
      </c>
    </row>
    <row r="9" spans="1:5" ht="15.75" customHeight="1">
      <c r="A9" s="680" t="s">
        <v>12</v>
      </c>
      <c r="B9" s="681" t="s">
        <v>859</v>
      </c>
      <c r="C9" s="681"/>
      <c r="D9" s="695"/>
      <c r="E9" s="694">
        <v>2</v>
      </c>
    </row>
    <row r="10" spans="1:5" ht="15.75" customHeight="1">
      <c r="A10" s="680" t="s">
        <v>13</v>
      </c>
      <c r="B10" s="681" t="s">
        <v>838</v>
      </c>
      <c r="C10" s="681"/>
      <c r="D10" s="695"/>
      <c r="E10" s="694">
        <v>3</v>
      </c>
    </row>
    <row r="11" spans="1:5" ht="15.75" customHeight="1">
      <c r="A11" s="680" t="s">
        <v>14</v>
      </c>
      <c r="B11" s="681" t="s">
        <v>839</v>
      </c>
      <c r="C11" s="681" t="s">
        <v>836</v>
      </c>
      <c r="D11" s="695"/>
      <c r="E11" s="694">
        <v>50</v>
      </c>
    </row>
    <row r="12" spans="1:5" ht="15.75" customHeight="1">
      <c r="A12" s="680" t="s">
        <v>15</v>
      </c>
      <c r="B12" s="681" t="s">
        <v>840</v>
      </c>
      <c r="C12" s="681" t="s">
        <v>836</v>
      </c>
      <c r="D12" s="695"/>
      <c r="E12" s="694">
        <v>63</v>
      </c>
    </row>
    <row r="13" spans="1:5" ht="15.75" customHeight="1">
      <c r="A13" s="680" t="s">
        <v>16</v>
      </c>
      <c r="B13" s="681" t="s">
        <v>841</v>
      </c>
      <c r="C13" s="681" t="s">
        <v>842</v>
      </c>
      <c r="D13" s="695">
        <v>150</v>
      </c>
      <c r="E13" s="694">
        <v>40</v>
      </c>
    </row>
    <row r="14" spans="1:5" ht="15.75" customHeight="1">
      <c r="A14" s="680" t="s">
        <v>17</v>
      </c>
      <c r="B14" s="681" t="s">
        <v>843</v>
      </c>
      <c r="C14" s="681" t="s">
        <v>836</v>
      </c>
      <c r="D14" s="695">
        <v>280</v>
      </c>
      <c r="E14" s="694">
        <v>280</v>
      </c>
    </row>
    <row r="15" spans="1:5" ht="15.75" customHeight="1">
      <c r="A15" s="680" t="s">
        <v>18</v>
      </c>
      <c r="B15" s="681" t="s">
        <v>844</v>
      </c>
      <c r="C15" s="681" t="s">
        <v>836</v>
      </c>
      <c r="D15" s="695"/>
      <c r="E15" s="694">
        <v>250</v>
      </c>
    </row>
    <row r="16" spans="1:9" ht="15.75" customHeight="1">
      <c r="A16" s="680" t="s">
        <v>19</v>
      </c>
      <c r="B16" s="681" t="s">
        <v>845</v>
      </c>
      <c r="C16" s="681" t="s">
        <v>846</v>
      </c>
      <c r="D16" s="695">
        <v>120</v>
      </c>
      <c r="E16" s="694">
        <v>120</v>
      </c>
      <c r="I16" s="682"/>
    </row>
    <row r="17" spans="1:5" ht="15.75" customHeight="1">
      <c r="A17" s="680" t="s">
        <v>20</v>
      </c>
      <c r="B17" s="681" t="s">
        <v>847</v>
      </c>
      <c r="C17" s="681" t="s">
        <v>848</v>
      </c>
      <c r="D17" s="695">
        <v>186</v>
      </c>
      <c r="E17" s="694">
        <v>186</v>
      </c>
    </row>
    <row r="18" spans="1:5" ht="15.75" customHeight="1">
      <c r="A18" s="680" t="s">
        <v>21</v>
      </c>
      <c r="B18" s="681" t="s">
        <v>849</v>
      </c>
      <c r="C18" s="681" t="s">
        <v>850</v>
      </c>
      <c r="D18" s="695">
        <v>238</v>
      </c>
      <c r="E18" s="694">
        <v>238</v>
      </c>
    </row>
    <row r="19" spans="1:5" ht="15.75" customHeight="1">
      <c r="A19" s="680" t="s">
        <v>22</v>
      </c>
      <c r="B19" s="681" t="s">
        <v>851</v>
      </c>
      <c r="C19" s="681" t="s">
        <v>852</v>
      </c>
      <c r="D19" s="695">
        <v>90</v>
      </c>
      <c r="E19" s="694">
        <v>90</v>
      </c>
    </row>
    <row r="20" spans="1:5" ht="15.75" customHeight="1">
      <c r="A20" s="680" t="s">
        <v>23</v>
      </c>
      <c r="B20" s="681" t="s">
        <v>853</v>
      </c>
      <c r="C20" s="681" t="s">
        <v>854</v>
      </c>
      <c r="D20" s="695">
        <v>150</v>
      </c>
      <c r="E20" s="694">
        <v>150</v>
      </c>
    </row>
    <row r="21" spans="1:5" ht="15.75" customHeight="1">
      <c r="A21" s="680" t="s">
        <v>24</v>
      </c>
      <c r="B21" s="681" t="s">
        <v>855</v>
      </c>
      <c r="C21" s="681" t="s">
        <v>856</v>
      </c>
      <c r="D21" s="695">
        <v>493</v>
      </c>
      <c r="E21" s="694">
        <v>246</v>
      </c>
    </row>
    <row r="22" spans="1:5" ht="15.75" customHeight="1">
      <c r="A22" s="680" t="s">
        <v>25</v>
      </c>
      <c r="B22" s="681" t="s">
        <v>857</v>
      </c>
      <c r="C22" s="681" t="s">
        <v>858</v>
      </c>
      <c r="D22" s="695">
        <v>170</v>
      </c>
      <c r="E22" s="694">
        <v>150</v>
      </c>
    </row>
    <row r="23" spans="1:5" ht="15.75" customHeight="1">
      <c r="A23" s="680" t="s">
        <v>26</v>
      </c>
      <c r="B23" s="681"/>
      <c r="C23" s="681"/>
      <c r="D23" s="695"/>
      <c r="E23" s="694"/>
    </row>
    <row r="24" spans="1:5" ht="15.75" customHeight="1">
      <c r="A24" s="683" t="s">
        <v>27</v>
      </c>
      <c r="B24" s="684"/>
      <c r="C24" s="684"/>
      <c r="D24" s="685"/>
      <c r="E24" s="686"/>
    </row>
    <row r="25" spans="1:5" ht="15.75" customHeight="1">
      <c r="A25" s="683" t="s">
        <v>28</v>
      </c>
      <c r="B25" s="684"/>
      <c r="C25" s="684"/>
      <c r="D25" s="685"/>
      <c r="E25" s="686"/>
    </row>
    <row r="26" spans="1:5" ht="15.75" customHeight="1">
      <c r="A26" s="683" t="s">
        <v>29</v>
      </c>
      <c r="B26" s="684"/>
      <c r="C26" s="684"/>
      <c r="D26" s="685"/>
      <c r="E26" s="686"/>
    </row>
    <row r="27" spans="1:5" ht="15.75" customHeight="1">
      <c r="A27" s="683" t="s">
        <v>30</v>
      </c>
      <c r="B27" s="684"/>
      <c r="C27" s="684"/>
      <c r="D27" s="685"/>
      <c r="E27" s="686"/>
    </row>
    <row r="28" spans="1:5" ht="15.75" customHeight="1">
      <c r="A28" s="683" t="s">
        <v>31</v>
      </c>
      <c r="B28" s="684"/>
      <c r="C28" s="684"/>
      <c r="D28" s="685"/>
      <c r="E28" s="686"/>
    </row>
    <row r="29" spans="1:5" ht="15.75" customHeight="1">
      <c r="A29" s="683" t="s">
        <v>32</v>
      </c>
      <c r="B29" s="684"/>
      <c r="C29" s="684"/>
      <c r="D29" s="685"/>
      <c r="E29" s="686"/>
    </row>
    <row r="30" spans="1:5" ht="15.75" customHeight="1">
      <c r="A30" s="683" t="s">
        <v>33</v>
      </c>
      <c r="B30" s="684"/>
      <c r="C30" s="684"/>
      <c r="D30" s="685"/>
      <c r="E30" s="686"/>
    </row>
    <row r="31" spans="1:5" ht="15.75" customHeight="1">
      <c r="A31" s="683" t="s">
        <v>34</v>
      </c>
      <c r="B31" s="684"/>
      <c r="C31" s="684"/>
      <c r="D31" s="685"/>
      <c r="E31" s="686"/>
    </row>
    <row r="32" spans="1:5" ht="15.75" customHeight="1">
      <c r="A32" s="683" t="s">
        <v>88</v>
      </c>
      <c r="B32" s="684"/>
      <c r="C32" s="684"/>
      <c r="D32" s="685"/>
      <c r="E32" s="686"/>
    </row>
    <row r="33" spans="1:5" ht="15.75" customHeight="1">
      <c r="A33" s="683" t="s">
        <v>167</v>
      </c>
      <c r="B33" s="684"/>
      <c r="C33" s="684"/>
      <c r="D33" s="685"/>
      <c r="E33" s="686"/>
    </row>
    <row r="34" spans="1:5" ht="15.75" customHeight="1">
      <c r="A34" s="683" t="s">
        <v>227</v>
      </c>
      <c r="B34" s="684"/>
      <c r="C34" s="684"/>
      <c r="D34" s="685"/>
      <c r="E34" s="686"/>
    </row>
    <row r="35" spans="1:5" ht="15.75" customHeight="1" thickBot="1">
      <c r="A35" s="687" t="s">
        <v>228</v>
      </c>
      <c r="B35" s="688"/>
      <c r="C35" s="688"/>
      <c r="D35" s="689"/>
      <c r="E35" s="690"/>
    </row>
    <row r="36" spans="1:5" ht="15.75" customHeight="1" thickBot="1">
      <c r="A36" s="1437" t="s">
        <v>38</v>
      </c>
      <c r="B36" s="1438"/>
      <c r="C36" s="691"/>
      <c r="D36" s="692">
        <f>SUM(D3:D35)</f>
        <v>2447</v>
      </c>
      <c r="E36" s="693">
        <f>SUM(E3:E35)</f>
        <v>2314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4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zoomScalePageLayoutView="0" workbookViewId="0" topLeftCell="A1">
      <selection activeCell="W42" sqref="W42"/>
    </sheetView>
  </sheetViews>
  <sheetFormatPr defaultColWidth="9.00390625" defaultRowHeight="12.75"/>
  <cols>
    <col min="2" max="2" width="40.50390625" style="0" customWidth="1"/>
    <col min="3" max="5" width="12.50390625" style="0" customWidth="1"/>
    <col min="6" max="10" width="13.625" style="0" customWidth="1"/>
  </cols>
  <sheetData>
    <row r="1" spans="1:10" ht="12.75">
      <c r="A1" s="1446" t="s">
        <v>1483</v>
      </c>
      <c r="B1" s="1446"/>
      <c r="C1" s="1446"/>
      <c r="D1" s="1446"/>
      <c r="E1" s="1446"/>
      <c r="F1" s="1446"/>
      <c r="G1" s="1446"/>
      <c r="H1" s="1446"/>
      <c r="I1" s="1446"/>
      <c r="J1" s="1446"/>
    </row>
    <row r="3" spans="1:18" ht="15.75">
      <c r="A3" s="1447" t="s">
        <v>1054</v>
      </c>
      <c r="B3" s="1447"/>
      <c r="C3" s="1447"/>
      <c r="D3" s="1447"/>
      <c r="E3" s="1447"/>
      <c r="F3" s="1447"/>
      <c r="G3" s="1447"/>
      <c r="H3" s="1447"/>
      <c r="I3" s="1447"/>
      <c r="J3" s="1447"/>
      <c r="K3" s="821"/>
      <c r="L3" s="821"/>
      <c r="M3" s="821"/>
      <c r="N3" s="821"/>
      <c r="O3" s="821"/>
      <c r="P3" s="821"/>
      <c r="Q3" s="821"/>
      <c r="R3" s="821"/>
    </row>
    <row r="4" spans="1:10" ht="15.75">
      <c r="A4" s="1448" t="s">
        <v>1453</v>
      </c>
      <c r="B4" s="1449"/>
      <c r="C4" s="1449"/>
      <c r="D4" s="1449"/>
      <c r="E4" s="1449"/>
      <c r="F4" s="1449"/>
      <c r="G4" s="1449"/>
      <c r="H4" s="1449"/>
      <c r="I4" s="1449"/>
      <c r="J4" s="1449"/>
    </row>
    <row r="5" spans="1:18" ht="15.75">
      <c r="A5" s="1447"/>
      <c r="B5" s="1447"/>
      <c r="C5" s="1447"/>
      <c r="D5" s="1447"/>
      <c r="E5" s="1447"/>
      <c r="F5" s="1447"/>
      <c r="G5" s="1447"/>
      <c r="H5" s="1447"/>
      <c r="I5" s="1447"/>
      <c r="J5" s="1447"/>
      <c r="K5" s="821"/>
      <c r="L5" s="821"/>
      <c r="M5" s="821"/>
      <c r="N5" s="821"/>
      <c r="O5" s="821"/>
      <c r="P5" s="821"/>
      <c r="Q5" s="821"/>
      <c r="R5" s="821"/>
    </row>
    <row r="6" spans="1:18" ht="9.75" customHeight="1">
      <c r="A6" s="1450" t="s">
        <v>1055</v>
      </c>
      <c r="B6" s="1451"/>
      <c r="C6" s="1451"/>
      <c r="D6" s="1451"/>
      <c r="E6" s="1451"/>
      <c r="F6" s="1451"/>
      <c r="G6" s="1451"/>
      <c r="H6" s="1451"/>
      <c r="I6" s="1451"/>
      <c r="J6" s="1451"/>
      <c r="K6" s="821"/>
      <c r="L6" s="821"/>
      <c r="M6" s="821"/>
      <c r="N6" s="821"/>
      <c r="O6" s="821"/>
      <c r="P6" s="821"/>
      <c r="Q6" s="821"/>
      <c r="R6" s="821"/>
    </row>
    <row r="7" spans="1:18" ht="9.75" customHeight="1">
      <c r="A7" s="1451"/>
      <c r="B7" s="1451"/>
      <c r="C7" s="1451"/>
      <c r="D7" s="1451"/>
      <c r="E7" s="1451"/>
      <c r="F7" s="1451"/>
      <c r="G7" s="1451"/>
      <c r="H7" s="1451"/>
      <c r="I7" s="1451"/>
      <c r="J7" s="1451"/>
      <c r="K7" s="822"/>
      <c r="L7" s="822"/>
      <c r="M7" s="822"/>
      <c r="N7" s="821"/>
      <c r="O7" s="821"/>
      <c r="P7" s="821"/>
      <c r="Q7" s="821"/>
      <c r="R7" s="821"/>
    </row>
    <row r="8" spans="1:18" ht="16.5" thickBot="1">
      <c r="A8" s="821"/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</row>
    <row r="9" spans="1:10" ht="12.75">
      <c r="A9" s="1452" t="s">
        <v>230</v>
      </c>
      <c r="B9" s="1454" t="s">
        <v>229</v>
      </c>
      <c r="C9" s="1439" t="s">
        <v>1056</v>
      </c>
      <c r="D9" s="1439" t="s">
        <v>1057</v>
      </c>
      <c r="E9" s="1439" t="s">
        <v>1058</v>
      </c>
      <c r="F9" s="1439" t="s">
        <v>1454</v>
      </c>
      <c r="G9" s="1441" t="s">
        <v>1059</v>
      </c>
      <c r="H9" s="1442"/>
      <c r="I9" s="1443"/>
      <c r="J9" s="1444" t="s">
        <v>1060</v>
      </c>
    </row>
    <row r="10" spans="1:10" ht="12.75">
      <c r="A10" s="1453"/>
      <c r="B10" s="1455"/>
      <c r="C10" s="1440"/>
      <c r="D10" s="1440"/>
      <c r="E10" s="1440"/>
      <c r="F10" s="1440"/>
      <c r="G10" s="823" t="s">
        <v>1061</v>
      </c>
      <c r="H10" s="823" t="s">
        <v>1062</v>
      </c>
      <c r="I10" s="824" t="s">
        <v>1063</v>
      </c>
      <c r="J10" s="1445"/>
    </row>
    <row r="11" spans="1:10" s="830" customFormat="1" ht="12" customHeight="1">
      <c r="A11" s="825" t="s">
        <v>1064</v>
      </c>
      <c r="B11" s="826" t="s">
        <v>1065</v>
      </c>
      <c r="C11" s="827">
        <v>688</v>
      </c>
      <c r="D11" s="827">
        <v>440</v>
      </c>
      <c r="E11" s="827">
        <v>193</v>
      </c>
      <c r="F11" s="827">
        <v>151</v>
      </c>
      <c r="G11" s="827"/>
      <c r="H11" s="827"/>
      <c r="I11" s="828"/>
      <c r="J11" s="829">
        <v>151</v>
      </c>
    </row>
    <row r="12" spans="1:10" s="830" customFormat="1" ht="12" customHeight="1">
      <c r="A12" s="825" t="s">
        <v>1066</v>
      </c>
      <c r="B12" s="826" t="s">
        <v>1067</v>
      </c>
      <c r="C12" s="827">
        <v>605584</v>
      </c>
      <c r="D12" s="827">
        <v>621806</v>
      </c>
      <c r="E12" s="827">
        <f>E13+E14+E15+E17</f>
        <v>614835</v>
      </c>
      <c r="F12" s="827">
        <f>F13+F14+F15+F17</f>
        <v>664010</v>
      </c>
      <c r="G12" s="831">
        <v>396127</v>
      </c>
      <c r="H12" s="831">
        <v>9550</v>
      </c>
      <c r="I12" s="832">
        <v>216397</v>
      </c>
      <c r="J12" s="829">
        <f aca="true" t="shared" si="0" ref="J12:J35">F12-G12-H12-I12</f>
        <v>41936</v>
      </c>
    </row>
    <row r="13" spans="1:10" ht="12" customHeight="1">
      <c r="A13" s="794" t="s">
        <v>6</v>
      </c>
      <c r="B13" s="727" t="s">
        <v>1068</v>
      </c>
      <c r="C13" s="727">
        <v>586554</v>
      </c>
      <c r="D13" s="727">
        <v>601777</v>
      </c>
      <c r="E13" s="727">
        <v>590012</v>
      </c>
      <c r="F13" s="727">
        <v>628645</v>
      </c>
      <c r="G13" s="831">
        <v>396127</v>
      </c>
      <c r="H13" s="831">
        <v>9550</v>
      </c>
      <c r="I13" s="832">
        <v>216397</v>
      </c>
      <c r="J13" s="829">
        <f t="shared" si="0"/>
        <v>6571</v>
      </c>
    </row>
    <row r="14" spans="1:10" ht="12" customHeight="1">
      <c r="A14" s="794" t="s">
        <v>7</v>
      </c>
      <c r="B14" s="727" t="s">
        <v>1069</v>
      </c>
      <c r="C14" s="727">
        <v>8426</v>
      </c>
      <c r="D14" s="727">
        <v>11696</v>
      </c>
      <c r="E14" s="727">
        <v>18311</v>
      </c>
      <c r="F14" s="727">
        <v>26657</v>
      </c>
      <c r="G14" s="831"/>
      <c r="H14" s="831"/>
      <c r="I14" s="832"/>
      <c r="J14" s="829">
        <f t="shared" si="0"/>
        <v>26657</v>
      </c>
    </row>
    <row r="15" spans="1:10" ht="12" customHeight="1">
      <c r="A15" s="794" t="s">
        <v>8</v>
      </c>
      <c r="B15" s="727" t="s">
        <v>1070</v>
      </c>
      <c r="C15" s="727">
        <v>3873</v>
      </c>
      <c r="D15" s="727">
        <v>2122</v>
      </c>
      <c r="E15" s="727">
        <v>370</v>
      </c>
      <c r="F15" s="727"/>
      <c r="G15" s="831"/>
      <c r="H15" s="831"/>
      <c r="I15" s="832"/>
      <c r="J15" s="829">
        <f t="shared" si="0"/>
        <v>0</v>
      </c>
    </row>
    <row r="16" spans="1:10" ht="12" customHeight="1">
      <c r="A16" s="794" t="s">
        <v>9</v>
      </c>
      <c r="B16" s="727" t="s">
        <v>1071</v>
      </c>
      <c r="C16" s="727"/>
      <c r="D16" s="727"/>
      <c r="E16" s="727"/>
      <c r="F16" s="727"/>
      <c r="G16" s="831"/>
      <c r="H16" s="831"/>
      <c r="I16" s="832"/>
      <c r="J16" s="829">
        <f t="shared" si="0"/>
        <v>0</v>
      </c>
    </row>
    <row r="17" spans="1:10" ht="12" customHeight="1">
      <c r="A17" s="794" t="s">
        <v>10</v>
      </c>
      <c r="B17" s="727" t="s">
        <v>1072</v>
      </c>
      <c r="C17" s="727">
        <v>6731</v>
      </c>
      <c r="D17" s="727">
        <v>6211</v>
      </c>
      <c r="E17" s="727">
        <v>6142</v>
      </c>
      <c r="F17" s="727">
        <v>8708</v>
      </c>
      <c r="G17" s="831"/>
      <c r="H17" s="831"/>
      <c r="I17" s="832"/>
      <c r="J17" s="829">
        <f t="shared" si="0"/>
        <v>8708</v>
      </c>
    </row>
    <row r="18" spans="1:10" ht="12" customHeight="1">
      <c r="A18" s="794" t="s">
        <v>11</v>
      </c>
      <c r="B18" s="727" t="s">
        <v>1073</v>
      </c>
      <c r="C18" s="727"/>
      <c r="D18" s="727"/>
      <c r="E18" s="727"/>
      <c r="F18" s="727"/>
      <c r="G18" s="831"/>
      <c r="H18" s="831"/>
      <c r="I18" s="832"/>
      <c r="J18" s="829">
        <f t="shared" si="0"/>
        <v>0</v>
      </c>
    </row>
    <row r="19" spans="1:10" ht="12" customHeight="1">
      <c r="A19" s="794" t="s">
        <v>12</v>
      </c>
      <c r="B19" s="727" t="s">
        <v>1074</v>
      </c>
      <c r="C19" s="727"/>
      <c r="D19" s="727"/>
      <c r="E19" s="727"/>
      <c r="F19" s="727"/>
      <c r="G19" s="831"/>
      <c r="H19" s="831"/>
      <c r="I19" s="832"/>
      <c r="J19" s="829">
        <f t="shared" si="0"/>
        <v>0</v>
      </c>
    </row>
    <row r="20" spans="1:10" s="830" customFormat="1" ht="12" customHeight="1">
      <c r="A20" s="825" t="s">
        <v>1075</v>
      </c>
      <c r="B20" s="826" t="s">
        <v>1076</v>
      </c>
      <c r="C20" s="827">
        <v>8238</v>
      </c>
      <c r="D20" s="827">
        <v>8853</v>
      </c>
      <c r="E20" s="827">
        <v>7335</v>
      </c>
      <c r="F20" s="827">
        <v>5005</v>
      </c>
      <c r="G20" s="833"/>
      <c r="H20" s="833"/>
      <c r="I20" s="834"/>
      <c r="J20" s="829">
        <f t="shared" si="0"/>
        <v>5005</v>
      </c>
    </row>
    <row r="21" spans="1:10" ht="12" customHeight="1">
      <c r="A21" s="794" t="s">
        <v>6</v>
      </c>
      <c r="B21" s="727" t="s">
        <v>1077</v>
      </c>
      <c r="C21" s="727">
        <v>8209</v>
      </c>
      <c r="D21" s="727">
        <v>8824</v>
      </c>
      <c r="E21" s="727">
        <v>7335</v>
      </c>
      <c r="F21" s="727">
        <v>5005</v>
      </c>
      <c r="G21" s="831"/>
      <c r="H21" s="831"/>
      <c r="I21" s="832"/>
      <c r="J21" s="829">
        <f t="shared" si="0"/>
        <v>5005</v>
      </c>
    </row>
    <row r="22" spans="1:10" ht="12" customHeight="1">
      <c r="A22" s="794" t="s">
        <v>7</v>
      </c>
      <c r="B22" s="727" t="s">
        <v>1078</v>
      </c>
      <c r="C22" s="727"/>
      <c r="D22" s="727"/>
      <c r="E22" s="727"/>
      <c r="F22" s="727"/>
      <c r="G22" s="831"/>
      <c r="H22" s="831"/>
      <c r="I22" s="832"/>
      <c r="J22" s="829">
        <f t="shared" si="0"/>
        <v>0</v>
      </c>
    </row>
    <row r="23" spans="1:10" ht="12" customHeight="1">
      <c r="A23" s="794" t="s">
        <v>8</v>
      </c>
      <c r="B23" s="727" t="s">
        <v>1079</v>
      </c>
      <c r="C23" s="727">
        <v>29</v>
      </c>
      <c r="D23" s="727">
        <v>29</v>
      </c>
      <c r="E23" s="727"/>
      <c r="F23" s="727"/>
      <c r="G23" s="831"/>
      <c r="H23" s="831"/>
      <c r="I23" s="832"/>
      <c r="J23" s="829">
        <f t="shared" si="0"/>
        <v>0</v>
      </c>
    </row>
    <row r="24" spans="1:10" ht="12" customHeight="1">
      <c r="A24" s="794" t="s">
        <v>9</v>
      </c>
      <c r="B24" s="727" t="s">
        <v>1080</v>
      </c>
      <c r="C24" s="727"/>
      <c r="D24" s="727"/>
      <c r="E24" s="727"/>
      <c r="F24" s="727"/>
      <c r="G24" s="831"/>
      <c r="H24" s="831"/>
      <c r="I24" s="832"/>
      <c r="J24" s="829">
        <f t="shared" si="0"/>
        <v>0</v>
      </c>
    </row>
    <row r="25" spans="1:10" ht="12" customHeight="1">
      <c r="A25" s="794" t="s">
        <v>10</v>
      </c>
      <c r="B25" s="727" t="s">
        <v>1081</v>
      </c>
      <c r="C25" s="727"/>
      <c r="D25" s="727"/>
      <c r="E25" s="727"/>
      <c r="F25" s="727"/>
      <c r="G25" s="831"/>
      <c r="H25" s="831"/>
      <c r="I25" s="832"/>
      <c r="J25" s="829">
        <f t="shared" si="0"/>
        <v>0</v>
      </c>
    </row>
    <row r="26" spans="1:10" s="840" customFormat="1" ht="12" customHeight="1" thickBot="1">
      <c r="A26" s="835" t="s">
        <v>1082</v>
      </c>
      <c r="B26" s="836" t="s">
        <v>1480</v>
      </c>
      <c r="C26" s="837">
        <v>50630</v>
      </c>
      <c r="D26" s="837">
        <v>50112</v>
      </c>
      <c r="E26" s="837">
        <v>49687</v>
      </c>
      <c r="F26" s="837">
        <v>46911</v>
      </c>
      <c r="G26" s="838"/>
      <c r="H26" s="838">
        <v>46313</v>
      </c>
      <c r="I26" s="851">
        <v>598</v>
      </c>
      <c r="J26" s="839">
        <f t="shared" si="0"/>
        <v>0</v>
      </c>
    </row>
    <row r="27" spans="1:10" s="845" customFormat="1" ht="15" customHeight="1" thickBot="1" thickTop="1">
      <c r="A27" s="841"/>
      <c r="B27" s="842" t="s">
        <v>1456</v>
      </c>
      <c r="C27" s="842">
        <f>C26+C20+C12+C11</f>
        <v>665140</v>
      </c>
      <c r="D27" s="842">
        <f>D26+D20+D12+D11</f>
        <v>681211</v>
      </c>
      <c r="E27" s="842">
        <f>E26+E20+E12+E11</f>
        <v>672050</v>
      </c>
      <c r="F27" s="842">
        <f>F26+F20+F12+F11</f>
        <v>716077</v>
      </c>
      <c r="G27" s="843">
        <f>SUM(G13)</f>
        <v>396127</v>
      </c>
      <c r="H27" s="843">
        <f>SUM(H13+H26)</f>
        <v>55863</v>
      </c>
      <c r="I27" s="843">
        <f>SUM(I13)</f>
        <v>216397</v>
      </c>
      <c r="J27" s="844">
        <f t="shared" si="0"/>
        <v>47690</v>
      </c>
    </row>
    <row r="28" spans="1:10" s="830" customFormat="1" ht="12" customHeight="1" thickTop="1">
      <c r="A28" s="846" t="s">
        <v>1064</v>
      </c>
      <c r="B28" s="847" t="s">
        <v>546</v>
      </c>
      <c r="C28" s="847">
        <v>87</v>
      </c>
      <c r="D28" s="847">
        <v>76</v>
      </c>
      <c r="E28" s="847">
        <v>93</v>
      </c>
      <c r="F28" s="847">
        <v>93</v>
      </c>
      <c r="G28" s="848"/>
      <c r="H28" s="848"/>
      <c r="I28" s="849"/>
      <c r="J28" s="850">
        <f t="shared" si="0"/>
        <v>93</v>
      </c>
    </row>
    <row r="29" spans="1:10" s="830" customFormat="1" ht="12" customHeight="1">
      <c r="A29" s="825" t="s">
        <v>1066</v>
      </c>
      <c r="B29" s="826" t="s">
        <v>1083</v>
      </c>
      <c r="C29" s="826">
        <v>5617</v>
      </c>
      <c r="D29" s="826">
        <v>4301</v>
      </c>
      <c r="E29" s="826">
        <v>5851</v>
      </c>
      <c r="F29" s="826">
        <v>2604</v>
      </c>
      <c r="G29" s="833"/>
      <c r="H29" s="833"/>
      <c r="I29" s="834"/>
      <c r="J29" s="829">
        <f t="shared" si="0"/>
        <v>2604</v>
      </c>
    </row>
    <row r="30" spans="1:10" s="830" customFormat="1" ht="12" customHeight="1">
      <c r="A30" s="825" t="s">
        <v>1075</v>
      </c>
      <c r="B30" s="826" t="s">
        <v>1084</v>
      </c>
      <c r="C30" s="826">
        <v>12023</v>
      </c>
      <c r="D30" s="826">
        <v>9347</v>
      </c>
      <c r="E30" s="826">
        <v>30656</v>
      </c>
      <c r="F30" s="826">
        <v>46604</v>
      </c>
      <c r="G30" s="833"/>
      <c r="H30" s="833"/>
      <c r="I30" s="834"/>
      <c r="J30" s="829">
        <f t="shared" si="0"/>
        <v>46604</v>
      </c>
    </row>
    <row r="31" spans="1:10" s="830" customFormat="1" ht="12" customHeight="1">
      <c r="A31" s="825" t="s">
        <v>1082</v>
      </c>
      <c r="B31" s="826" t="s">
        <v>1085</v>
      </c>
      <c r="C31" s="826">
        <v>17749</v>
      </c>
      <c r="D31" s="826">
        <v>5951</v>
      </c>
      <c r="E31" s="826">
        <v>9153</v>
      </c>
      <c r="F31" s="826">
        <v>19935</v>
      </c>
      <c r="G31" s="833"/>
      <c r="H31" s="833"/>
      <c r="I31" s="834"/>
      <c r="J31" s="829">
        <f t="shared" si="0"/>
        <v>19935</v>
      </c>
    </row>
    <row r="32" spans="1:10" s="830" customFormat="1" ht="12" customHeight="1">
      <c r="A32" s="825" t="s">
        <v>1086</v>
      </c>
      <c r="B32" s="826" t="s">
        <v>1479</v>
      </c>
      <c r="C32" s="827">
        <v>9348</v>
      </c>
      <c r="D32" s="827">
        <v>3823</v>
      </c>
      <c r="E32" s="827">
        <v>3851</v>
      </c>
      <c r="F32" s="827">
        <v>4219</v>
      </c>
      <c r="G32" s="833"/>
      <c r="H32" s="833"/>
      <c r="I32" s="833"/>
      <c r="J32" s="833">
        <f t="shared" si="0"/>
        <v>4219</v>
      </c>
    </row>
    <row r="33" spans="1:10" s="830" customFormat="1" ht="12" customHeight="1" thickBot="1">
      <c r="A33" s="1058" t="s">
        <v>1481</v>
      </c>
      <c r="B33" s="1059" t="s">
        <v>1482</v>
      </c>
      <c r="C33" s="1060"/>
      <c r="D33" s="1060"/>
      <c r="E33" s="1060"/>
      <c r="F33" s="1060">
        <v>200</v>
      </c>
      <c r="G33" s="1061"/>
      <c r="H33" s="1062"/>
      <c r="I33" s="1063"/>
      <c r="J33" s="1064">
        <f t="shared" si="0"/>
        <v>200</v>
      </c>
    </row>
    <row r="34" spans="1:10" s="857" customFormat="1" ht="15" customHeight="1" thickBot="1" thickTop="1">
      <c r="A34" s="852"/>
      <c r="B34" s="1057" t="s">
        <v>1087</v>
      </c>
      <c r="C34" s="853">
        <f>C28+C29+C30+C31+C32</f>
        <v>44824</v>
      </c>
      <c r="D34" s="853">
        <f>D28+D29+D30+D31+D32</f>
        <v>23498</v>
      </c>
      <c r="E34" s="853">
        <f>E28+E29+E30+E31+E32</f>
        <v>49604</v>
      </c>
      <c r="F34" s="853">
        <f>F28+F29+F30+F31+F32+F33</f>
        <v>73655</v>
      </c>
      <c r="G34" s="854"/>
      <c r="H34" s="855"/>
      <c r="I34" s="856"/>
      <c r="J34" s="844">
        <f t="shared" si="0"/>
        <v>73655</v>
      </c>
    </row>
    <row r="35" spans="1:10" s="862" customFormat="1" ht="16.5" thickBot="1" thickTop="1">
      <c r="A35" s="858"/>
      <c r="B35" s="859" t="s">
        <v>1088</v>
      </c>
      <c r="C35" s="859">
        <f aca="true" t="shared" si="1" ref="C35:I35">C34+C27</f>
        <v>709964</v>
      </c>
      <c r="D35" s="859">
        <f t="shared" si="1"/>
        <v>704709</v>
      </c>
      <c r="E35" s="859">
        <f t="shared" si="1"/>
        <v>721654</v>
      </c>
      <c r="F35" s="859">
        <f t="shared" si="1"/>
        <v>789732</v>
      </c>
      <c r="G35" s="860">
        <f t="shared" si="1"/>
        <v>396127</v>
      </c>
      <c r="H35" s="860">
        <f t="shared" si="1"/>
        <v>55863</v>
      </c>
      <c r="I35" s="860">
        <f t="shared" si="1"/>
        <v>216397</v>
      </c>
      <c r="J35" s="861">
        <f t="shared" si="0"/>
        <v>121345</v>
      </c>
    </row>
    <row r="37" ht="18.75">
      <c r="B37" s="863"/>
    </row>
    <row r="38" spans="2:9" ht="18.75">
      <c r="B38" s="863"/>
      <c r="I38" s="864"/>
    </row>
    <row r="39" spans="2:8" ht="18.75">
      <c r="B39" s="863"/>
      <c r="H39" s="863"/>
    </row>
    <row r="40" spans="2:10" ht="18.75">
      <c r="B40" s="863"/>
      <c r="J40" s="864"/>
    </row>
    <row r="41" spans="3:10" ht="18.75">
      <c r="C41" s="865"/>
      <c r="D41" s="865"/>
      <c r="E41" s="865"/>
      <c r="F41" s="865"/>
      <c r="J41" s="865"/>
    </row>
  </sheetData>
  <sheetProtection/>
  <mergeCells count="13">
    <mergeCell ref="B9:B10"/>
    <mergeCell ref="C9:C10"/>
    <mergeCell ref="E9:E10"/>
    <mergeCell ref="D9:D10"/>
    <mergeCell ref="F9:F10"/>
    <mergeCell ref="G9:I9"/>
    <mergeCell ref="J9:J10"/>
    <mergeCell ref="A1:J1"/>
    <mergeCell ref="A3:J3"/>
    <mergeCell ref="A4:J4"/>
    <mergeCell ref="A5:J5"/>
    <mergeCell ref="A6:J7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82">
      <selection activeCell="G1" sqref="G1:N4"/>
    </sheetView>
  </sheetViews>
  <sheetFormatPr defaultColWidth="1.37890625" defaultRowHeight="12.75"/>
  <cols>
    <col min="1" max="1" width="9.50390625" style="248" customWidth="1"/>
    <col min="2" max="2" width="60.00390625" style="248" customWidth="1"/>
    <col min="3" max="5" width="9.50390625" style="249" customWidth="1"/>
    <col min="6" max="6" width="9.50390625" style="1096" customWidth="1"/>
    <col min="7" max="16384" width="1.37890625" style="259" customWidth="1"/>
  </cols>
  <sheetData>
    <row r="1" spans="1:6" ht="15.75" customHeight="1">
      <c r="A1" s="1110" t="s">
        <v>3</v>
      </c>
      <c r="B1" s="1110"/>
      <c r="C1" s="1110"/>
      <c r="D1" s="1110"/>
      <c r="E1" s="1110"/>
      <c r="F1" s="1092"/>
    </row>
    <row r="2" spans="1:6" ht="15.75" customHeight="1" thickBot="1">
      <c r="A2" s="32" t="s">
        <v>95</v>
      </c>
      <c r="B2" s="32"/>
      <c r="C2" s="246"/>
      <c r="D2" s="575"/>
      <c r="E2" s="246" t="s">
        <v>142</v>
      </c>
      <c r="F2" s="1093"/>
    </row>
    <row r="3" spans="1:6" ht="15.75" customHeight="1">
      <c r="A3" s="1111" t="s">
        <v>57</v>
      </c>
      <c r="B3" s="1113" t="s">
        <v>5</v>
      </c>
      <c r="C3" s="1115" t="str">
        <f>+CONCATENATE(LEFT(ÖSSZEFÜGGÉSEK!A4,4),". évi")</f>
        <v>2014. évi</v>
      </c>
      <c r="D3" s="1115"/>
      <c r="E3" s="1116"/>
      <c r="F3" s="1092"/>
    </row>
    <row r="4" spans="1:6" ht="37.5" customHeight="1" thickBot="1">
      <c r="A4" s="1112"/>
      <c r="B4" s="1114"/>
      <c r="C4" s="576" t="s">
        <v>164</v>
      </c>
      <c r="D4" s="576" t="s">
        <v>165</v>
      </c>
      <c r="E4" s="577" t="s">
        <v>166</v>
      </c>
      <c r="F4" s="1094"/>
    </row>
    <row r="5" spans="1:6" s="260" customFormat="1" ht="12" customHeight="1" thickBot="1">
      <c r="A5" s="224" t="s">
        <v>360</v>
      </c>
      <c r="B5" s="225" t="s">
        <v>361</v>
      </c>
      <c r="C5" s="225" t="s">
        <v>362</v>
      </c>
      <c r="D5" s="225" t="s">
        <v>363</v>
      </c>
      <c r="E5" s="273" t="s">
        <v>364</v>
      </c>
      <c r="F5" s="1094"/>
    </row>
    <row r="6" spans="1:6" s="261" customFormat="1" ht="12" customHeight="1" thickBot="1">
      <c r="A6" s="219" t="s">
        <v>6</v>
      </c>
      <c r="B6" s="220" t="s">
        <v>244</v>
      </c>
      <c r="C6" s="251">
        <f>SUM(C7:C12)</f>
        <v>122227</v>
      </c>
      <c r="D6" s="251">
        <f>SUM(D7:D12)</f>
        <v>129668</v>
      </c>
      <c r="E6" s="554">
        <f>SUM(E7:E12)</f>
        <v>129663</v>
      </c>
      <c r="F6" s="1099">
        <f>E6/D6</f>
        <v>0.9999614399851929</v>
      </c>
    </row>
    <row r="7" spans="1:9" s="261" customFormat="1" ht="12" customHeight="1">
      <c r="A7" s="214" t="s">
        <v>69</v>
      </c>
      <c r="B7" s="262" t="s">
        <v>245</v>
      </c>
      <c r="C7" s="470">
        <v>56734</v>
      </c>
      <c r="D7" s="253">
        <v>56734</v>
      </c>
      <c r="E7" s="555">
        <v>56734</v>
      </c>
      <c r="F7" s="1099">
        <f aca="true" t="shared" si="0" ref="F7:F67">E7/D7</f>
        <v>1</v>
      </c>
      <c r="G7" s="261">
        <f>'1.2.sz.mell.kötelező'!G7+'1.3.sz.mell.önként'!G7</f>
        <v>0</v>
      </c>
      <c r="H7" s="261">
        <f>'1.2.sz.mell.kötelező'!H7+'1.3.sz.mell.önként'!H7</f>
        <v>0</v>
      </c>
      <c r="I7" s="261">
        <f>'1.2.sz.mell.kötelező'!I7+'1.3.sz.mell.önként'!I7</f>
        <v>0</v>
      </c>
    </row>
    <row r="8" spans="1:6" s="261" customFormat="1" ht="12" customHeight="1">
      <c r="A8" s="213" t="s">
        <v>70</v>
      </c>
      <c r="B8" s="263" t="s">
        <v>246</v>
      </c>
      <c r="C8" s="470">
        <v>38640</v>
      </c>
      <c r="D8" s="252">
        <v>40845</v>
      </c>
      <c r="E8" s="556">
        <v>40845</v>
      </c>
      <c r="F8" s="1099">
        <f t="shared" si="0"/>
        <v>1</v>
      </c>
    </row>
    <row r="9" spans="1:6" s="261" customFormat="1" ht="12" customHeight="1">
      <c r="A9" s="213" t="s">
        <v>71</v>
      </c>
      <c r="B9" s="263" t="s">
        <v>247</v>
      </c>
      <c r="C9" s="470">
        <v>23918</v>
      </c>
      <c r="D9" s="252">
        <v>22930</v>
      </c>
      <c r="E9" s="556">
        <v>22930</v>
      </c>
      <c r="F9" s="1099">
        <f t="shared" si="0"/>
        <v>1</v>
      </c>
    </row>
    <row r="10" spans="1:6" s="261" customFormat="1" ht="12" customHeight="1">
      <c r="A10" s="213" t="s">
        <v>72</v>
      </c>
      <c r="B10" s="263" t="s">
        <v>248</v>
      </c>
      <c r="C10" s="470">
        <v>1943</v>
      </c>
      <c r="D10" s="252">
        <v>1943</v>
      </c>
      <c r="E10" s="556">
        <v>1943</v>
      </c>
      <c r="F10" s="1099">
        <f t="shared" si="0"/>
        <v>1</v>
      </c>
    </row>
    <row r="11" spans="1:6" s="261" customFormat="1" ht="12" customHeight="1">
      <c r="A11" s="213" t="s">
        <v>91</v>
      </c>
      <c r="B11" s="263" t="s">
        <v>249</v>
      </c>
      <c r="C11" s="470">
        <v>992</v>
      </c>
      <c r="D11" s="252">
        <v>2515</v>
      </c>
      <c r="E11" s="556">
        <v>2515</v>
      </c>
      <c r="F11" s="1099">
        <f t="shared" si="0"/>
        <v>1</v>
      </c>
    </row>
    <row r="12" spans="1:6" s="261" customFormat="1" ht="12" customHeight="1" thickBot="1">
      <c r="A12" s="215" t="s">
        <v>73</v>
      </c>
      <c r="B12" s="264" t="s">
        <v>250</v>
      </c>
      <c r="C12" s="471">
        <v>0</v>
      </c>
      <c r="D12" s="254">
        <v>4701</v>
      </c>
      <c r="E12" s="557">
        <v>4696</v>
      </c>
      <c r="F12" s="1099">
        <f t="shared" si="0"/>
        <v>0.9989363965113806</v>
      </c>
    </row>
    <row r="13" spans="1:6" s="261" customFormat="1" ht="12" customHeight="1" thickBot="1">
      <c r="A13" s="219" t="s">
        <v>7</v>
      </c>
      <c r="B13" s="241" t="s">
        <v>251</v>
      </c>
      <c r="C13" s="251">
        <f>SUM(C14:C19)</f>
        <v>19375</v>
      </c>
      <c r="D13" s="251">
        <f>SUM(D14:D19)</f>
        <v>21607</v>
      </c>
      <c r="E13" s="558">
        <f>SUM(E14:E19)</f>
        <v>14607</v>
      </c>
      <c r="F13" s="1099">
        <f t="shared" si="0"/>
        <v>0.676030915906882</v>
      </c>
    </row>
    <row r="14" spans="1:6" s="261" customFormat="1" ht="12" customHeight="1">
      <c r="A14" s="214" t="s">
        <v>75</v>
      </c>
      <c r="B14" s="262" t="s">
        <v>252</v>
      </c>
      <c r="C14" s="470"/>
      <c r="D14" s="253">
        <v>0</v>
      </c>
      <c r="E14" s="555"/>
      <c r="F14" s="1099"/>
    </row>
    <row r="15" spans="1:6" s="261" customFormat="1" ht="12" customHeight="1">
      <c r="A15" s="213" t="s">
        <v>76</v>
      </c>
      <c r="B15" s="263" t="s">
        <v>253</v>
      </c>
      <c r="C15" s="470"/>
      <c r="D15" s="252">
        <v>0</v>
      </c>
      <c r="E15" s="556"/>
      <c r="F15" s="1099"/>
    </row>
    <row r="16" spans="1:6" s="261" customFormat="1" ht="12" customHeight="1">
      <c r="A16" s="213" t="s">
        <v>77</v>
      </c>
      <c r="B16" s="263" t="s">
        <v>254</v>
      </c>
      <c r="C16" s="470"/>
      <c r="D16" s="252">
        <v>0</v>
      </c>
      <c r="E16" s="556"/>
      <c r="F16" s="1099"/>
    </row>
    <row r="17" spans="1:6" s="261" customFormat="1" ht="12" customHeight="1">
      <c r="A17" s="213" t="s">
        <v>78</v>
      </c>
      <c r="B17" s="263" t="s">
        <v>255</v>
      </c>
      <c r="C17" s="470"/>
      <c r="D17" s="252">
        <v>0</v>
      </c>
      <c r="E17" s="556"/>
      <c r="F17" s="1099"/>
    </row>
    <row r="18" spans="1:6" s="261" customFormat="1" ht="12" customHeight="1">
      <c r="A18" s="213" t="s">
        <v>79</v>
      </c>
      <c r="B18" s="263" t="s">
        <v>256</v>
      </c>
      <c r="C18" s="470">
        <v>19375</v>
      </c>
      <c r="D18" s="252">
        <v>19375</v>
      </c>
      <c r="E18" s="556">
        <v>12375</v>
      </c>
      <c r="F18" s="1099">
        <f t="shared" si="0"/>
        <v>0.6387096774193548</v>
      </c>
    </row>
    <row r="19" spans="1:6" s="261" customFormat="1" ht="12" customHeight="1" thickBot="1">
      <c r="A19" s="215" t="s">
        <v>85</v>
      </c>
      <c r="B19" s="264" t="s">
        <v>618</v>
      </c>
      <c r="C19" s="471"/>
      <c r="D19" s="254">
        <v>2232</v>
      </c>
      <c r="E19" s="557">
        <v>2232</v>
      </c>
      <c r="F19" s="1099">
        <f t="shared" si="0"/>
        <v>1</v>
      </c>
    </row>
    <row r="20" spans="1:6" s="261" customFormat="1" ht="12" customHeight="1" thickBot="1">
      <c r="A20" s="219" t="s">
        <v>8</v>
      </c>
      <c r="B20" s="220" t="s">
        <v>258</v>
      </c>
      <c r="C20" s="251">
        <f>SUM(C21:C25)</f>
        <v>19297</v>
      </c>
      <c r="D20" s="251">
        <f>SUM(D21:D25)</f>
        <v>42702</v>
      </c>
      <c r="E20" s="554">
        <f>SUM(E21:E25)</f>
        <v>20000</v>
      </c>
      <c r="F20" s="1099">
        <f t="shared" si="0"/>
        <v>0.468362137604796</v>
      </c>
    </row>
    <row r="21" spans="1:6" s="261" customFormat="1" ht="12" customHeight="1">
      <c r="A21" s="214" t="s">
        <v>58</v>
      </c>
      <c r="B21" s="262" t="s">
        <v>259</v>
      </c>
      <c r="C21" s="470"/>
      <c r="D21" s="590">
        <f aca="true" t="shared" si="1" ref="D21:D26">SUM(A21:B21)</f>
        <v>0</v>
      </c>
      <c r="E21" s="38"/>
      <c r="F21" s="1099"/>
    </row>
    <row r="22" spans="1:6" s="261" customFormat="1" ht="12" customHeight="1">
      <c r="A22" s="213" t="s">
        <v>59</v>
      </c>
      <c r="B22" s="263" t="s">
        <v>260</v>
      </c>
      <c r="C22" s="470"/>
      <c r="D22" s="590">
        <f t="shared" si="1"/>
        <v>0</v>
      </c>
      <c r="E22" s="252"/>
      <c r="F22" s="1099"/>
    </row>
    <row r="23" spans="1:6" s="261" customFormat="1" ht="12" customHeight="1">
      <c r="A23" s="213" t="s">
        <v>60</v>
      </c>
      <c r="B23" s="263" t="s">
        <v>261</v>
      </c>
      <c r="C23" s="470"/>
      <c r="D23" s="590">
        <f t="shared" si="1"/>
        <v>0</v>
      </c>
      <c r="E23" s="252"/>
      <c r="F23" s="1099"/>
    </row>
    <row r="24" spans="1:6" s="261" customFormat="1" ht="12" customHeight="1">
      <c r="A24" s="213" t="s">
        <v>61</v>
      </c>
      <c r="B24" s="263" t="s">
        <v>262</v>
      </c>
      <c r="C24" s="470"/>
      <c r="D24" s="590">
        <f t="shared" si="1"/>
        <v>0</v>
      </c>
      <c r="E24" s="252"/>
      <c r="F24" s="1099"/>
    </row>
    <row r="25" spans="1:6" s="261" customFormat="1" ht="12" customHeight="1">
      <c r="A25" s="213" t="s">
        <v>105</v>
      </c>
      <c r="B25" s="263" t="s">
        <v>263</v>
      </c>
      <c r="C25" s="470">
        <v>19297</v>
      </c>
      <c r="D25" s="590">
        <v>42702</v>
      </c>
      <c r="E25" s="252">
        <v>20000</v>
      </c>
      <c r="F25" s="1099">
        <f t="shared" si="0"/>
        <v>0.468362137604796</v>
      </c>
    </row>
    <row r="26" spans="1:6" s="261" customFormat="1" ht="12" customHeight="1" thickBot="1">
      <c r="A26" s="215" t="s">
        <v>106</v>
      </c>
      <c r="B26" s="243" t="s">
        <v>264</v>
      </c>
      <c r="C26" s="471"/>
      <c r="D26" s="590">
        <f t="shared" si="1"/>
        <v>0</v>
      </c>
      <c r="E26" s="39"/>
      <c r="F26" s="1099"/>
    </row>
    <row r="27" spans="1:6" s="261" customFormat="1" ht="12" customHeight="1" thickBot="1">
      <c r="A27" s="219" t="s">
        <v>107</v>
      </c>
      <c r="B27" s="220" t="s">
        <v>265</v>
      </c>
      <c r="C27" s="257">
        <f>+C28+C31+C32+C33</f>
        <v>67750</v>
      </c>
      <c r="D27" s="257">
        <f>+D28+D31+D32+D33</f>
        <v>67750</v>
      </c>
      <c r="E27" s="559">
        <f>+E28+E31+E32+E33</f>
        <v>87092</v>
      </c>
      <c r="F27" s="1099">
        <f t="shared" si="0"/>
        <v>1.285490774907749</v>
      </c>
    </row>
    <row r="28" spans="1:6" s="261" customFormat="1" ht="12" customHeight="1">
      <c r="A28" s="214" t="s">
        <v>266</v>
      </c>
      <c r="B28" s="262" t="s">
        <v>267</v>
      </c>
      <c r="C28" s="470">
        <v>60850</v>
      </c>
      <c r="D28" s="272">
        <v>60850</v>
      </c>
      <c r="E28" s="560">
        <f>+E29+E30</f>
        <v>78864</v>
      </c>
      <c r="F28" s="1099">
        <f t="shared" si="0"/>
        <v>1.2960394412489729</v>
      </c>
    </row>
    <row r="29" spans="1:6" s="261" customFormat="1" ht="12" customHeight="1">
      <c r="A29" s="213" t="s">
        <v>268</v>
      </c>
      <c r="B29" s="263" t="s">
        <v>269</v>
      </c>
      <c r="C29" s="470">
        <v>2850</v>
      </c>
      <c r="D29" s="252">
        <v>2850</v>
      </c>
      <c r="E29" s="556">
        <v>2794</v>
      </c>
      <c r="F29" s="1099">
        <f t="shared" si="0"/>
        <v>0.9803508771929824</v>
      </c>
    </row>
    <row r="30" spans="1:6" s="261" customFormat="1" ht="12" customHeight="1">
      <c r="A30" s="213" t="s">
        <v>270</v>
      </c>
      <c r="B30" s="263" t="s">
        <v>271</v>
      </c>
      <c r="C30" s="470">
        <v>58000</v>
      </c>
      <c r="D30" s="252">
        <v>58000</v>
      </c>
      <c r="E30" s="556">
        <v>76070</v>
      </c>
      <c r="F30" s="1099">
        <f t="shared" si="0"/>
        <v>1.311551724137931</v>
      </c>
    </row>
    <row r="31" spans="1:6" s="261" customFormat="1" ht="12" customHeight="1">
      <c r="A31" s="213" t="s">
        <v>272</v>
      </c>
      <c r="B31" s="263" t="s">
        <v>273</v>
      </c>
      <c r="C31" s="470">
        <v>6800</v>
      </c>
      <c r="D31" s="252">
        <v>6800</v>
      </c>
      <c r="E31" s="556">
        <v>7850</v>
      </c>
      <c r="F31" s="1099">
        <f t="shared" si="0"/>
        <v>1.1544117647058822</v>
      </c>
    </row>
    <row r="32" spans="1:6" s="261" customFormat="1" ht="12" customHeight="1">
      <c r="A32" s="213" t="s">
        <v>274</v>
      </c>
      <c r="B32" s="263" t="s">
        <v>275</v>
      </c>
      <c r="C32" s="470"/>
      <c r="D32" s="252">
        <v>0</v>
      </c>
      <c r="E32" s="556"/>
      <c r="F32" s="1099"/>
    </row>
    <row r="33" spans="1:6" s="261" customFormat="1" ht="12" customHeight="1" thickBot="1">
      <c r="A33" s="215" t="s">
        <v>276</v>
      </c>
      <c r="B33" s="243" t="s">
        <v>277</v>
      </c>
      <c r="C33" s="471">
        <v>100</v>
      </c>
      <c r="D33" s="254">
        <v>100</v>
      </c>
      <c r="E33" s="557">
        <v>378</v>
      </c>
      <c r="F33" s="1099">
        <f t="shared" si="0"/>
        <v>3.78</v>
      </c>
    </row>
    <row r="34" spans="1:6" s="261" customFormat="1" ht="12" customHeight="1" thickBot="1">
      <c r="A34" s="221" t="s">
        <v>10</v>
      </c>
      <c r="B34" s="546" t="s">
        <v>278</v>
      </c>
      <c r="C34" s="250">
        <f>SUM(C35:C44)</f>
        <v>29308</v>
      </c>
      <c r="D34" s="250">
        <f>SUM(D35:D44)</f>
        <v>29790</v>
      </c>
      <c r="E34" s="561">
        <f>SUM(E35:E44)</f>
        <v>30951</v>
      </c>
      <c r="F34" s="1099">
        <f t="shared" si="0"/>
        <v>1.0389728096676738</v>
      </c>
    </row>
    <row r="35" spans="1:6" s="261" customFormat="1" ht="12" customHeight="1">
      <c r="A35" s="216" t="s">
        <v>62</v>
      </c>
      <c r="B35" s="550" t="s">
        <v>279</v>
      </c>
      <c r="C35" s="473"/>
      <c r="D35" s="38">
        <v>0</v>
      </c>
      <c r="E35" s="562">
        <v>2</v>
      </c>
      <c r="F35" s="1099"/>
    </row>
    <row r="36" spans="1:6" s="261" customFormat="1" ht="12" customHeight="1">
      <c r="A36" s="213" t="s">
        <v>63</v>
      </c>
      <c r="B36" s="263" t="s">
        <v>280</v>
      </c>
      <c r="C36" s="470">
        <v>5280</v>
      </c>
      <c r="D36" s="252">
        <v>5280</v>
      </c>
      <c r="E36" s="563">
        <v>6472</v>
      </c>
      <c r="F36" s="1099">
        <f t="shared" si="0"/>
        <v>1.2257575757575758</v>
      </c>
    </row>
    <row r="37" spans="1:6" s="261" customFormat="1" ht="12" customHeight="1">
      <c r="A37" s="213" t="s">
        <v>64</v>
      </c>
      <c r="B37" s="263" t="s">
        <v>281</v>
      </c>
      <c r="C37" s="470">
        <v>2680</v>
      </c>
      <c r="D37" s="252">
        <v>2680</v>
      </c>
      <c r="E37" s="563">
        <v>2215</v>
      </c>
      <c r="F37" s="1099">
        <f t="shared" si="0"/>
        <v>0.8264925373134329</v>
      </c>
    </row>
    <row r="38" spans="1:6" s="261" customFormat="1" ht="12" customHeight="1">
      <c r="A38" s="213" t="s">
        <v>109</v>
      </c>
      <c r="B38" s="263" t="s">
        <v>282</v>
      </c>
      <c r="C38" s="470">
        <v>400</v>
      </c>
      <c r="D38" s="252">
        <v>400</v>
      </c>
      <c r="E38" s="563">
        <v>42</v>
      </c>
      <c r="F38" s="1099">
        <f t="shared" si="0"/>
        <v>0.105</v>
      </c>
    </row>
    <row r="39" spans="1:6" s="261" customFormat="1" ht="12" customHeight="1">
      <c r="A39" s="213" t="s">
        <v>110</v>
      </c>
      <c r="B39" s="263" t="s">
        <v>283</v>
      </c>
      <c r="C39" s="470">
        <v>8200</v>
      </c>
      <c r="D39" s="252">
        <v>8200</v>
      </c>
      <c r="E39" s="563">
        <v>8248</v>
      </c>
      <c r="F39" s="1099">
        <f t="shared" si="0"/>
        <v>1.0058536585365854</v>
      </c>
    </row>
    <row r="40" spans="1:6" s="261" customFormat="1" ht="12" customHeight="1">
      <c r="A40" s="213" t="s">
        <v>111</v>
      </c>
      <c r="B40" s="263" t="s">
        <v>284</v>
      </c>
      <c r="C40" s="470">
        <v>5208</v>
      </c>
      <c r="D40" s="252">
        <v>5208</v>
      </c>
      <c r="E40" s="563">
        <v>5609</v>
      </c>
      <c r="F40" s="1099">
        <f t="shared" si="0"/>
        <v>1.0769969278033795</v>
      </c>
    </row>
    <row r="41" spans="1:6" s="261" customFormat="1" ht="12" customHeight="1">
      <c r="A41" s="213" t="s">
        <v>112</v>
      </c>
      <c r="B41" s="263" t="s">
        <v>285</v>
      </c>
      <c r="C41" s="470">
        <v>2100</v>
      </c>
      <c r="D41" s="252">
        <v>2100</v>
      </c>
      <c r="E41" s="563"/>
      <c r="F41" s="1099">
        <f t="shared" si="0"/>
        <v>0</v>
      </c>
    </row>
    <row r="42" spans="1:6" s="261" customFormat="1" ht="12" customHeight="1">
      <c r="A42" s="213" t="s">
        <v>113</v>
      </c>
      <c r="B42" s="263" t="s">
        <v>286</v>
      </c>
      <c r="C42" s="470"/>
      <c r="D42" s="252">
        <v>482</v>
      </c>
      <c r="E42" s="563">
        <v>928</v>
      </c>
      <c r="F42" s="1099">
        <f t="shared" si="0"/>
        <v>1.9253112033195021</v>
      </c>
    </row>
    <row r="43" spans="1:6" s="261" customFormat="1" ht="12" customHeight="1">
      <c r="A43" s="213" t="s">
        <v>287</v>
      </c>
      <c r="B43" s="263" t="s">
        <v>288</v>
      </c>
      <c r="C43" s="470"/>
      <c r="D43" s="255">
        <v>0</v>
      </c>
      <c r="E43" s="563"/>
      <c r="F43" s="1099"/>
    </row>
    <row r="44" spans="1:6" s="261" customFormat="1" ht="12" customHeight="1" thickBot="1">
      <c r="A44" s="217" t="s">
        <v>289</v>
      </c>
      <c r="B44" s="551" t="s">
        <v>290</v>
      </c>
      <c r="C44" s="552">
        <v>5440</v>
      </c>
      <c r="D44" s="553">
        <v>5440</v>
      </c>
      <c r="E44" s="564">
        <v>7435</v>
      </c>
      <c r="F44" s="1099">
        <f t="shared" si="0"/>
        <v>1.3667279411764706</v>
      </c>
    </row>
    <row r="45" spans="1:6" s="261" customFormat="1" ht="12" customHeight="1" thickBot="1">
      <c r="A45" s="547" t="s">
        <v>11</v>
      </c>
      <c r="B45" s="548" t="s">
        <v>291</v>
      </c>
      <c r="C45" s="549">
        <f>SUM(C46:C50)</f>
        <v>0</v>
      </c>
      <c r="D45" s="549">
        <f>SUM(D46:D50)</f>
        <v>0</v>
      </c>
      <c r="E45" s="565">
        <f>SUM(E46:E50)</f>
        <v>0</v>
      </c>
      <c r="F45" s="1099"/>
    </row>
    <row r="46" spans="1:6" s="261" customFormat="1" ht="12" customHeight="1">
      <c r="A46" s="214" t="s">
        <v>65</v>
      </c>
      <c r="B46" s="262" t="s">
        <v>292</v>
      </c>
      <c r="C46" s="470"/>
      <c r="D46" s="274"/>
      <c r="E46" s="566"/>
      <c r="F46" s="1099"/>
    </row>
    <row r="47" spans="1:6" s="261" customFormat="1" ht="12" customHeight="1">
      <c r="A47" s="213" t="s">
        <v>66</v>
      </c>
      <c r="B47" s="263" t="s">
        <v>293</v>
      </c>
      <c r="C47" s="470"/>
      <c r="D47" s="255"/>
      <c r="E47" s="567"/>
      <c r="F47" s="1099"/>
    </row>
    <row r="48" spans="1:6" s="261" customFormat="1" ht="12" customHeight="1">
      <c r="A48" s="213" t="s">
        <v>294</v>
      </c>
      <c r="B48" s="263" t="s">
        <v>295</v>
      </c>
      <c r="C48" s="470"/>
      <c r="D48" s="255"/>
      <c r="E48" s="567"/>
      <c r="F48" s="1099"/>
    </row>
    <row r="49" spans="1:6" s="261" customFormat="1" ht="12" customHeight="1">
      <c r="A49" s="213" t="s">
        <v>296</v>
      </c>
      <c r="B49" s="263" t="s">
        <v>297</v>
      </c>
      <c r="C49" s="252"/>
      <c r="D49" s="255"/>
      <c r="E49" s="567"/>
      <c r="F49" s="1099"/>
    </row>
    <row r="50" spans="1:6" s="261" customFormat="1" ht="12" customHeight="1" thickBot="1">
      <c r="A50" s="215" t="s">
        <v>298</v>
      </c>
      <c r="B50" s="264" t="s">
        <v>299</v>
      </c>
      <c r="C50" s="471"/>
      <c r="D50" s="256"/>
      <c r="E50" s="568"/>
      <c r="F50" s="1099"/>
    </row>
    <row r="51" spans="1:6" s="261" customFormat="1" ht="17.25" customHeight="1" thickBot="1">
      <c r="A51" s="219" t="s">
        <v>114</v>
      </c>
      <c r="B51" s="220" t="s">
        <v>300</v>
      </c>
      <c r="C51" s="251">
        <f>SUM(C52:C55)</f>
        <v>4660</v>
      </c>
      <c r="D51" s="251">
        <f>SUM(D52:D55)</f>
        <v>19706</v>
      </c>
      <c r="E51" s="558">
        <f>SUM(E52:E55)</f>
        <v>20089</v>
      </c>
      <c r="F51" s="1099">
        <f t="shared" si="0"/>
        <v>1.0194357048614635</v>
      </c>
    </row>
    <row r="52" spans="1:6" s="261" customFormat="1" ht="12" customHeight="1">
      <c r="A52" s="214" t="s">
        <v>67</v>
      </c>
      <c r="B52" s="262" t="s">
        <v>301</v>
      </c>
      <c r="C52" s="470"/>
      <c r="D52" s="253">
        <v>0</v>
      </c>
      <c r="E52" s="555"/>
      <c r="F52" s="1099"/>
    </row>
    <row r="53" spans="1:6" s="261" customFormat="1" ht="12" customHeight="1">
      <c r="A53" s="213" t="s">
        <v>68</v>
      </c>
      <c r="B53" s="263" t="s">
        <v>302</v>
      </c>
      <c r="C53" s="470"/>
      <c r="D53" s="252">
        <v>0</v>
      </c>
      <c r="E53" s="556"/>
      <c r="F53" s="1099"/>
    </row>
    <row r="54" spans="1:6" s="261" customFormat="1" ht="12" customHeight="1">
      <c r="A54" s="213" t="s">
        <v>303</v>
      </c>
      <c r="B54" s="263" t="s">
        <v>304</v>
      </c>
      <c r="C54" s="470">
        <v>4660</v>
      </c>
      <c r="D54" s="252">
        <v>5062</v>
      </c>
      <c r="E54" s="556">
        <v>5090</v>
      </c>
      <c r="F54" s="1099">
        <f t="shared" si="0"/>
        <v>1.00553141050968</v>
      </c>
    </row>
    <row r="55" spans="1:6" s="261" customFormat="1" ht="12" customHeight="1" thickBot="1">
      <c r="A55" s="215" t="s">
        <v>305</v>
      </c>
      <c r="B55" s="264" t="s">
        <v>619</v>
      </c>
      <c r="C55" s="254"/>
      <c r="D55" s="254">
        <v>14644</v>
      </c>
      <c r="E55" s="557">
        <v>14999</v>
      </c>
      <c r="F55" s="1099">
        <f t="shared" si="0"/>
        <v>1.0242420103796777</v>
      </c>
    </row>
    <row r="56" spans="1:6" s="261" customFormat="1" ht="12" customHeight="1" thickBot="1">
      <c r="A56" s="219" t="s">
        <v>13</v>
      </c>
      <c r="B56" s="241" t="s">
        <v>307</v>
      </c>
      <c r="C56" s="472"/>
      <c r="D56" s="251">
        <v>0</v>
      </c>
      <c r="E56" s="554">
        <f>SUM(E57:E59)</f>
        <v>10</v>
      </c>
      <c r="F56" s="1099"/>
    </row>
    <row r="57" spans="1:6" s="261" customFormat="1" ht="12" customHeight="1">
      <c r="A57" s="214" t="s">
        <v>115</v>
      </c>
      <c r="B57" s="262" t="s">
        <v>308</v>
      </c>
      <c r="C57" s="274"/>
      <c r="D57" s="274"/>
      <c r="E57" s="566"/>
      <c r="F57" s="1099"/>
    </row>
    <row r="58" spans="1:6" s="261" customFormat="1" ht="12" customHeight="1">
      <c r="A58" s="213" t="s">
        <v>116</v>
      </c>
      <c r="B58" s="263" t="s">
        <v>309</v>
      </c>
      <c r="C58" s="255"/>
      <c r="D58" s="255"/>
      <c r="E58" s="567"/>
      <c r="F58" s="1099"/>
    </row>
    <row r="59" spans="1:6" s="261" customFormat="1" ht="12" customHeight="1">
      <c r="A59" s="213" t="s">
        <v>143</v>
      </c>
      <c r="B59" s="263" t="s">
        <v>310</v>
      </c>
      <c r="C59" s="255"/>
      <c r="D59" s="255"/>
      <c r="E59" s="567">
        <v>10</v>
      </c>
      <c r="F59" s="1099"/>
    </row>
    <row r="60" spans="1:6" s="261" customFormat="1" ht="12" customHeight="1" thickBot="1">
      <c r="A60" s="215" t="s">
        <v>311</v>
      </c>
      <c r="B60" s="264" t="s">
        <v>312</v>
      </c>
      <c r="C60" s="255"/>
      <c r="D60" s="255"/>
      <c r="E60" s="567"/>
      <c r="F60" s="1099"/>
    </row>
    <row r="61" spans="1:6" s="261" customFormat="1" ht="12" customHeight="1" thickBot="1">
      <c r="A61" s="219" t="s">
        <v>14</v>
      </c>
      <c r="B61" s="220" t="s">
        <v>313</v>
      </c>
      <c r="C61" s="257">
        <f>+C6+C13+C20+C27+C34+C45+C51+C56</f>
        <v>262617</v>
      </c>
      <c r="D61" s="257">
        <f>+D6+D13+D20+D27+D34+D45+D51+D56</f>
        <v>311223</v>
      </c>
      <c r="E61" s="559">
        <f>+E6+E13+E20+E27+E34+E45+E51+E56</f>
        <v>302412</v>
      </c>
      <c r="F61" s="1099">
        <f t="shared" si="0"/>
        <v>0.9716891103806595</v>
      </c>
    </row>
    <row r="62" spans="1:6" s="261" customFormat="1" ht="12" customHeight="1" thickBot="1">
      <c r="A62" s="275" t="s">
        <v>314</v>
      </c>
      <c r="B62" s="241" t="s">
        <v>315</v>
      </c>
      <c r="C62" s="251">
        <f>+C63+C64+C65</f>
        <v>0</v>
      </c>
      <c r="D62" s="251">
        <f>+D63+D64+D65</f>
        <v>0</v>
      </c>
      <c r="E62" s="554">
        <f>+E63+E64+E65</f>
        <v>0</v>
      </c>
      <c r="F62" s="1099"/>
    </row>
    <row r="63" spans="1:6" s="261" customFormat="1" ht="12" customHeight="1">
      <c r="A63" s="214" t="s">
        <v>316</v>
      </c>
      <c r="B63" s="262" t="s">
        <v>317</v>
      </c>
      <c r="C63" s="255"/>
      <c r="D63" s="255"/>
      <c r="E63" s="567"/>
      <c r="F63" s="1099"/>
    </row>
    <row r="64" spans="1:6" s="261" customFormat="1" ht="12" customHeight="1">
      <c r="A64" s="213" t="s">
        <v>318</v>
      </c>
      <c r="B64" s="263" t="s">
        <v>319</v>
      </c>
      <c r="C64" s="255"/>
      <c r="D64" s="255"/>
      <c r="E64" s="567"/>
      <c r="F64" s="1099"/>
    </row>
    <row r="65" spans="1:6" s="261" customFormat="1" ht="12" customHeight="1" thickBot="1">
      <c r="A65" s="215" t="s">
        <v>320</v>
      </c>
      <c r="B65" s="199" t="s">
        <v>365</v>
      </c>
      <c r="C65" s="255"/>
      <c r="D65" s="255"/>
      <c r="E65" s="567"/>
      <c r="F65" s="1099"/>
    </row>
    <row r="66" spans="1:6" s="261" customFormat="1" ht="12" customHeight="1" thickBot="1">
      <c r="A66" s="275" t="s">
        <v>322</v>
      </c>
      <c r="B66" s="241" t="s">
        <v>323</v>
      </c>
      <c r="C66" s="251">
        <f>+C67+C68+C69+C70</f>
        <v>0</v>
      </c>
      <c r="D66" s="251">
        <f>+D67+D68+D69+D70</f>
        <v>51003</v>
      </c>
      <c r="E66" s="554">
        <f>+E67+E68+E69+E70</f>
        <v>51003</v>
      </c>
      <c r="F66" s="1099">
        <f t="shared" si="0"/>
        <v>1</v>
      </c>
    </row>
    <row r="67" spans="1:6" s="261" customFormat="1" ht="13.5" customHeight="1">
      <c r="A67" s="214" t="s">
        <v>92</v>
      </c>
      <c r="B67" s="262" t="s">
        <v>324</v>
      </c>
      <c r="C67" s="255"/>
      <c r="D67" s="475">
        <v>51003</v>
      </c>
      <c r="E67" s="567">
        <v>51003</v>
      </c>
      <c r="F67" s="1099">
        <f t="shared" si="0"/>
        <v>1</v>
      </c>
    </row>
    <row r="68" spans="1:6" s="261" customFormat="1" ht="12" customHeight="1">
      <c r="A68" s="213" t="s">
        <v>93</v>
      </c>
      <c r="B68" s="263" t="s">
        <v>325</v>
      </c>
      <c r="C68" s="255"/>
      <c r="D68" s="255"/>
      <c r="E68" s="567"/>
      <c r="F68" s="1099"/>
    </row>
    <row r="69" spans="1:6" s="261" customFormat="1" ht="12" customHeight="1">
      <c r="A69" s="213" t="s">
        <v>326</v>
      </c>
      <c r="B69" s="263" t="s">
        <v>327</v>
      </c>
      <c r="C69" s="255"/>
      <c r="D69" s="255"/>
      <c r="E69" s="567"/>
      <c r="F69" s="1099"/>
    </row>
    <row r="70" spans="1:6" s="261" customFormat="1" ht="12" customHeight="1" thickBot="1">
      <c r="A70" s="215" t="s">
        <v>328</v>
      </c>
      <c r="B70" s="264" t="s">
        <v>329</v>
      </c>
      <c r="C70" s="255"/>
      <c r="D70" s="255"/>
      <c r="E70" s="567"/>
      <c r="F70" s="1099"/>
    </row>
    <row r="71" spans="1:6" s="261" customFormat="1" ht="12" customHeight="1" thickBot="1">
      <c r="A71" s="275" t="s">
        <v>330</v>
      </c>
      <c r="B71" s="241" t="s">
        <v>331</v>
      </c>
      <c r="C71" s="251">
        <f>+C72+C73</f>
        <v>0</v>
      </c>
      <c r="D71" s="251">
        <f>+D72+D73</f>
        <v>9153</v>
      </c>
      <c r="E71" s="554">
        <f>+E72+E73</f>
        <v>9153</v>
      </c>
      <c r="F71" s="1099">
        <f>E71/D71</f>
        <v>1</v>
      </c>
    </row>
    <row r="72" spans="1:6" s="261" customFormat="1" ht="12" customHeight="1">
      <c r="A72" s="214" t="s">
        <v>332</v>
      </c>
      <c r="B72" s="262" t="s">
        <v>333</v>
      </c>
      <c r="C72" s="255"/>
      <c r="D72" s="255">
        <v>9153</v>
      </c>
      <c r="E72" s="567">
        <v>9153</v>
      </c>
      <c r="F72" s="1099">
        <f>E72/D72</f>
        <v>1</v>
      </c>
    </row>
    <row r="73" spans="1:6" s="261" customFormat="1" ht="12" customHeight="1" thickBot="1">
      <c r="A73" s="215" t="s">
        <v>334</v>
      </c>
      <c r="B73" s="264" t="s">
        <v>335</v>
      </c>
      <c r="C73" s="255"/>
      <c r="D73" s="255"/>
      <c r="E73" s="567"/>
      <c r="F73" s="1099"/>
    </row>
    <row r="74" spans="1:6" s="261" customFormat="1" ht="12" customHeight="1" thickBot="1">
      <c r="A74" s="275" t="s">
        <v>336</v>
      </c>
      <c r="B74" s="241" t="s">
        <v>337</v>
      </c>
      <c r="C74" s="251">
        <f>+C75+C76+C77</f>
        <v>0</v>
      </c>
      <c r="D74" s="251">
        <f>+D75+D76+D77</f>
        <v>0</v>
      </c>
      <c r="E74" s="554">
        <f>+E75+E76+E77</f>
        <v>4009</v>
      </c>
      <c r="F74" s="1099"/>
    </row>
    <row r="75" spans="1:6" s="261" customFormat="1" ht="12" customHeight="1">
      <c r="A75" s="214" t="s">
        <v>338</v>
      </c>
      <c r="B75" s="262" t="s">
        <v>339</v>
      </c>
      <c r="C75" s="255"/>
      <c r="D75" s="255"/>
      <c r="E75" s="567">
        <v>4009</v>
      </c>
      <c r="F75" s="1099"/>
    </row>
    <row r="76" spans="1:6" s="261" customFormat="1" ht="12" customHeight="1">
      <c r="A76" s="213" t="s">
        <v>340</v>
      </c>
      <c r="B76" s="263" t="s">
        <v>341</v>
      </c>
      <c r="C76" s="255"/>
      <c r="D76" s="255"/>
      <c r="E76" s="567"/>
      <c r="F76" s="1099"/>
    </row>
    <row r="77" spans="1:6" s="261" customFormat="1" ht="12" customHeight="1" thickBot="1">
      <c r="A77" s="215" t="s">
        <v>342</v>
      </c>
      <c r="B77" s="243" t="s">
        <v>343</v>
      </c>
      <c r="C77" s="255"/>
      <c r="D77" s="255"/>
      <c r="E77" s="567"/>
      <c r="F77" s="1099"/>
    </row>
    <row r="78" spans="1:6" s="261" customFormat="1" ht="12" customHeight="1" thickBot="1">
      <c r="A78" s="275" t="s">
        <v>344</v>
      </c>
      <c r="B78" s="241" t="s">
        <v>345</v>
      </c>
      <c r="C78" s="251">
        <f>+C79+C80+C81+C82</f>
        <v>0</v>
      </c>
      <c r="D78" s="251">
        <f>+D79+D80+D81+D82</f>
        <v>0</v>
      </c>
      <c r="E78" s="554">
        <f>+E79+E80+E81+E82</f>
        <v>0</v>
      </c>
      <c r="F78" s="1099"/>
    </row>
    <row r="79" spans="1:6" s="261" customFormat="1" ht="12" customHeight="1">
      <c r="A79" s="265" t="s">
        <v>346</v>
      </c>
      <c r="B79" s="262" t="s">
        <v>347</v>
      </c>
      <c r="C79" s="255"/>
      <c r="D79" s="255"/>
      <c r="E79" s="567"/>
      <c r="F79" s="1099"/>
    </row>
    <row r="80" spans="1:6" s="261" customFormat="1" ht="12" customHeight="1">
      <c r="A80" s="266" t="s">
        <v>348</v>
      </c>
      <c r="B80" s="263" t="s">
        <v>349</v>
      </c>
      <c r="C80" s="255"/>
      <c r="D80" s="255"/>
      <c r="E80" s="567"/>
      <c r="F80" s="1099"/>
    </row>
    <row r="81" spans="1:6" s="261" customFormat="1" ht="12" customHeight="1">
      <c r="A81" s="266" t="s">
        <v>350</v>
      </c>
      <c r="B81" s="263" t="s">
        <v>351</v>
      </c>
      <c r="C81" s="255"/>
      <c r="D81" s="255"/>
      <c r="E81" s="567"/>
      <c r="F81" s="1099"/>
    </row>
    <row r="82" spans="1:6" s="261" customFormat="1" ht="12" customHeight="1" thickBot="1">
      <c r="A82" s="276" t="s">
        <v>352</v>
      </c>
      <c r="B82" s="243" t="s">
        <v>353</v>
      </c>
      <c r="C82" s="255"/>
      <c r="D82" s="255"/>
      <c r="E82" s="567"/>
      <c r="F82" s="1099"/>
    </row>
    <row r="83" spans="1:6" s="261" customFormat="1" ht="12" customHeight="1" thickBot="1">
      <c r="A83" s="275" t="s">
        <v>354</v>
      </c>
      <c r="B83" s="241" t="s">
        <v>355</v>
      </c>
      <c r="C83" s="278"/>
      <c r="D83" s="278"/>
      <c r="E83" s="569"/>
      <c r="F83" s="1099"/>
    </row>
    <row r="84" spans="1:6" s="261" customFormat="1" ht="12" customHeight="1" thickBot="1">
      <c r="A84" s="275" t="s">
        <v>356</v>
      </c>
      <c r="B84" s="197" t="s">
        <v>357</v>
      </c>
      <c r="C84" s="257">
        <f>+C62+C66+C71+C74+C78+C83</f>
        <v>0</v>
      </c>
      <c r="D84" s="257">
        <f>+D62+D66+D71+D74+D78+D83</f>
        <v>60156</v>
      </c>
      <c r="E84" s="559">
        <f>+E62+E66+E71+E74+E78+E83</f>
        <v>64165</v>
      </c>
      <c r="F84" s="1099">
        <f>E84/D84</f>
        <v>1.0666433938426758</v>
      </c>
    </row>
    <row r="85" spans="1:6" s="261" customFormat="1" ht="12" customHeight="1" thickBot="1">
      <c r="A85" s="277" t="s">
        <v>358</v>
      </c>
      <c r="B85" s="200" t="s">
        <v>359</v>
      </c>
      <c r="C85" s="257">
        <f>+C61+C84</f>
        <v>262617</v>
      </c>
      <c r="D85" s="257">
        <f>+D61+D84</f>
        <v>371379</v>
      </c>
      <c r="E85" s="559">
        <f>+E61+E84</f>
        <v>366577</v>
      </c>
      <c r="F85" s="1099">
        <f>E85/D85</f>
        <v>0.9870698127788593</v>
      </c>
    </row>
    <row r="86" spans="1:6" s="261" customFormat="1" ht="12" customHeight="1">
      <c r="A86" s="195"/>
      <c r="B86" s="195"/>
      <c r="C86" s="196"/>
      <c r="D86" s="196"/>
      <c r="E86" s="196"/>
      <c r="F86" s="1095"/>
    </row>
    <row r="87" spans="1:6" ht="16.5" customHeight="1">
      <c r="A87" s="1110" t="s">
        <v>35</v>
      </c>
      <c r="B87" s="1110"/>
      <c r="C87" s="1110"/>
      <c r="D87" s="1110"/>
      <c r="E87" s="1110"/>
      <c r="F87" s="1095"/>
    </row>
    <row r="88" spans="1:6" s="267" customFormat="1" ht="16.5" customHeight="1" thickBot="1">
      <c r="A88" s="33" t="s">
        <v>96</v>
      </c>
      <c r="B88" s="33"/>
      <c r="C88" s="228"/>
      <c r="D88" s="228"/>
      <c r="E88" s="228" t="s">
        <v>142</v>
      </c>
      <c r="F88" s="1095"/>
    </row>
    <row r="89" spans="1:6" s="267" customFormat="1" ht="16.5" customHeight="1">
      <c r="A89" s="1111" t="s">
        <v>57</v>
      </c>
      <c r="B89" s="1113" t="s">
        <v>163</v>
      </c>
      <c r="C89" s="1115" t="str">
        <f>+C3</f>
        <v>2014. évi</v>
      </c>
      <c r="D89" s="1115"/>
      <c r="E89" s="1116"/>
      <c r="F89" s="1095"/>
    </row>
    <row r="90" spans="1:6" ht="37.5" customHeight="1" thickBot="1">
      <c r="A90" s="1112"/>
      <c r="B90" s="1114"/>
      <c r="C90" s="576" t="s">
        <v>164</v>
      </c>
      <c r="D90" s="576" t="s">
        <v>165</v>
      </c>
      <c r="E90" s="577" t="s">
        <v>166</v>
      </c>
      <c r="F90" s="1095"/>
    </row>
    <row r="91" spans="1:6" s="260" customFormat="1" ht="12" customHeight="1" thickBot="1">
      <c r="A91" s="224" t="s">
        <v>360</v>
      </c>
      <c r="B91" s="225" t="s">
        <v>361</v>
      </c>
      <c r="C91" s="225" t="s">
        <v>362</v>
      </c>
      <c r="D91" s="225" t="s">
        <v>363</v>
      </c>
      <c r="E91" s="226" t="s">
        <v>364</v>
      </c>
      <c r="F91" s="1095"/>
    </row>
    <row r="92" spans="1:6" ht="12" customHeight="1" thickBot="1">
      <c r="A92" s="221" t="s">
        <v>6</v>
      </c>
      <c r="B92" s="223" t="s">
        <v>366</v>
      </c>
      <c r="C92" s="250">
        <f>SUM(C93:C97)</f>
        <v>222333</v>
      </c>
      <c r="D92" s="250">
        <f>SUM(D93:D97)</f>
        <v>246414</v>
      </c>
      <c r="E92" s="205">
        <f>SUM(E93:E97)</f>
        <v>221428</v>
      </c>
      <c r="F92" s="1098">
        <f aca="true" t="shared" si="2" ref="F92:F97">E92/D92</f>
        <v>0.8986015404968873</v>
      </c>
    </row>
    <row r="93" spans="1:6" ht="12" customHeight="1">
      <c r="A93" s="216" t="s">
        <v>69</v>
      </c>
      <c r="B93" s="209" t="s">
        <v>36</v>
      </c>
      <c r="C93" s="38">
        <v>77553</v>
      </c>
      <c r="D93" s="38">
        <v>91886</v>
      </c>
      <c r="E93" s="204">
        <v>89661</v>
      </c>
      <c r="F93" s="1098">
        <f t="shared" si="2"/>
        <v>0.9757852121106588</v>
      </c>
    </row>
    <row r="94" spans="1:6" ht="12" customHeight="1">
      <c r="A94" s="213" t="s">
        <v>70</v>
      </c>
      <c r="B94" s="207" t="s">
        <v>117</v>
      </c>
      <c r="C94" s="252">
        <v>22928</v>
      </c>
      <c r="D94" s="252">
        <v>25542</v>
      </c>
      <c r="E94" s="235">
        <v>23003</v>
      </c>
      <c r="F94" s="1098">
        <f t="shared" si="2"/>
        <v>0.9005950982695169</v>
      </c>
    </row>
    <row r="95" spans="1:6" ht="12" customHeight="1">
      <c r="A95" s="213" t="s">
        <v>71</v>
      </c>
      <c r="B95" s="207" t="s">
        <v>89</v>
      </c>
      <c r="C95" s="254">
        <v>85063</v>
      </c>
      <c r="D95" s="254">
        <v>90494</v>
      </c>
      <c r="E95" s="237">
        <v>81632</v>
      </c>
      <c r="F95" s="1098">
        <f t="shared" si="2"/>
        <v>0.9020708555263333</v>
      </c>
    </row>
    <row r="96" spans="1:6" ht="12" customHeight="1">
      <c r="A96" s="213" t="s">
        <v>72</v>
      </c>
      <c r="B96" s="210" t="s">
        <v>118</v>
      </c>
      <c r="C96" s="254">
        <v>34589</v>
      </c>
      <c r="D96" s="254">
        <v>36045</v>
      </c>
      <c r="E96" s="237">
        <v>24498</v>
      </c>
      <c r="F96" s="1098">
        <f t="shared" si="2"/>
        <v>0.6796504369538078</v>
      </c>
    </row>
    <row r="97" spans="1:6" ht="12" customHeight="1">
      <c r="A97" s="213" t="s">
        <v>80</v>
      </c>
      <c r="B97" s="218" t="s">
        <v>119</v>
      </c>
      <c r="C97" s="254">
        <v>2200</v>
      </c>
      <c r="D97" s="254">
        <v>2447</v>
      </c>
      <c r="E97" s="237">
        <v>2634</v>
      </c>
      <c r="F97" s="1098">
        <f t="shared" si="2"/>
        <v>1.0764201062525542</v>
      </c>
    </row>
    <row r="98" spans="1:6" ht="12" customHeight="1">
      <c r="A98" s="213" t="s">
        <v>73</v>
      </c>
      <c r="B98" s="207" t="s">
        <v>367</v>
      </c>
      <c r="C98" s="254"/>
      <c r="D98" s="254">
        <v>0</v>
      </c>
      <c r="E98" s="237"/>
      <c r="F98" s="1098"/>
    </row>
    <row r="99" spans="1:6" ht="12" customHeight="1">
      <c r="A99" s="213" t="s">
        <v>74</v>
      </c>
      <c r="B99" s="230" t="s">
        <v>368</v>
      </c>
      <c r="C99" s="254"/>
      <c r="D99" s="254">
        <v>0</v>
      </c>
      <c r="E99" s="237"/>
      <c r="F99" s="1098"/>
    </row>
    <row r="100" spans="1:6" ht="12" customHeight="1">
      <c r="A100" s="213" t="s">
        <v>81</v>
      </c>
      <c r="B100" s="231" t="s">
        <v>369</v>
      </c>
      <c r="C100" s="254"/>
      <c r="D100" s="254">
        <v>0</v>
      </c>
      <c r="E100" s="237"/>
      <c r="F100" s="1098"/>
    </row>
    <row r="101" spans="1:6" ht="12" customHeight="1">
      <c r="A101" s="213" t="s">
        <v>82</v>
      </c>
      <c r="B101" s="231" t="s">
        <v>370</v>
      </c>
      <c r="C101" s="254"/>
      <c r="D101" s="254">
        <v>0</v>
      </c>
      <c r="E101" s="237"/>
      <c r="F101" s="1098"/>
    </row>
    <row r="102" spans="1:6" ht="12" customHeight="1">
      <c r="A102" s="213" t="s">
        <v>83</v>
      </c>
      <c r="B102" s="230" t="s">
        <v>371</v>
      </c>
      <c r="C102" s="254"/>
      <c r="D102" s="254">
        <v>0</v>
      </c>
      <c r="E102" s="237"/>
      <c r="F102" s="1098"/>
    </row>
    <row r="103" spans="1:6" ht="12" customHeight="1">
      <c r="A103" s="213" t="s">
        <v>84</v>
      </c>
      <c r="B103" s="230" t="s">
        <v>372</v>
      </c>
      <c r="C103" s="254"/>
      <c r="D103" s="254">
        <v>0</v>
      </c>
      <c r="E103" s="237"/>
      <c r="F103" s="1098"/>
    </row>
    <row r="104" spans="1:6" ht="12" customHeight="1">
      <c r="A104" s="213" t="s">
        <v>86</v>
      </c>
      <c r="B104" s="231" t="s">
        <v>373</v>
      </c>
      <c r="C104" s="254"/>
      <c r="D104" s="254">
        <v>0</v>
      </c>
      <c r="E104" s="237"/>
      <c r="F104" s="1098"/>
    </row>
    <row r="105" spans="1:6" ht="12" customHeight="1">
      <c r="A105" s="212" t="s">
        <v>120</v>
      </c>
      <c r="B105" s="232" t="s">
        <v>374</v>
      </c>
      <c r="C105" s="254"/>
      <c r="D105" s="254">
        <v>0</v>
      </c>
      <c r="E105" s="237"/>
      <c r="F105" s="1098"/>
    </row>
    <row r="106" spans="1:6" ht="12" customHeight="1">
      <c r="A106" s="213" t="s">
        <v>375</v>
      </c>
      <c r="B106" s="232" t="s">
        <v>376</v>
      </c>
      <c r="C106" s="254"/>
      <c r="D106" s="254">
        <v>0</v>
      </c>
      <c r="E106" s="237"/>
      <c r="F106" s="1098"/>
    </row>
    <row r="107" spans="1:6" ht="12" customHeight="1" thickBot="1">
      <c r="A107" s="217" t="s">
        <v>377</v>
      </c>
      <c r="B107" s="233" t="s">
        <v>378</v>
      </c>
      <c r="C107" s="39">
        <v>2200</v>
      </c>
      <c r="D107" s="39">
        <v>2447</v>
      </c>
      <c r="E107" s="198">
        <v>2634</v>
      </c>
      <c r="F107" s="1098">
        <f>E107/D107</f>
        <v>1.0764201062525542</v>
      </c>
    </row>
    <row r="108" spans="1:6" ht="12" customHeight="1" thickBot="1">
      <c r="A108" s="219" t="s">
        <v>7</v>
      </c>
      <c r="B108" s="222" t="s">
        <v>379</v>
      </c>
      <c r="C108" s="251">
        <f>+C109+C111+C113</f>
        <v>36087</v>
      </c>
      <c r="D108" s="251">
        <f>+D109+D111+D113</f>
        <v>58965</v>
      </c>
      <c r="E108" s="234">
        <f>+E109+E111+E113</f>
        <v>58782</v>
      </c>
      <c r="F108" s="1098">
        <f>E108/D108</f>
        <v>0.9968964640040702</v>
      </c>
    </row>
    <row r="109" spans="1:6" ht="12" customHeight="1">
      <c r="A109" s="214" t="s">
        <v>75</v>
      </c>
      <c r="B109" s="207" t="s">
        <v>141</v>
      </c>
      <c r="C109" s="476">
        <v>29822</v>
      </c>
      <c r="D109" s="253">
        <v>27519</v>
      </c>
      <c r="E109" s="236">
        <v>27336</v>
      </c>
      <c r="F109" s="1098">
        <f>E109/D109</f>
        <v>0.9933500490570152</v>
      </c>
    </row>
    <row r="110" spans="1:6" ht="12" customHeight="1">
      <c r="A110" s="214" t="s">
        <v>76</v>
      </c>
      <c r="B110" s="211" t="s">
        <v>380</v>
      </c>
      <c r="C110" s="252">
        <v>19297</v>
      </c>
      <c r="D110" s="253">
        <v>19297</v>
      </c>
      <c r="E110" s="236"/>
      <c r="F110" s="1098">
        <f>E110/D110</f>
        <v>0</v>
      </c>
    </row>
    <row r="111" spans="1:6" ht="15.75">
      <c r="A111" s="214" t="s">
        <v>77</v>
      </c>
      <c r="B111" s="211" t="s">
        <v>121</v>
      </c>
      <c r="C111" s="470">
        <v>6265</v>
      </c>
      <c r="D111" s="252">
        <v>31446</v>
      </c>
      <c r="E111" s="235">
        <v>31446</v>
      </c>
      <c r="F111" s="1098">
        <f>E111/D111</f>
        <v>1</v>
      </c>
    </row>
    <row r="112" spans="1:6" ht="12" customHeight="1">
      <c r="A112" s="214" t="s">
        <v>78</v>
      </c>
      <c r="B112" s="211" t="s">
        <v>381</v>
      </c>
      <c r="C112" s="252"/>
      <c r="D112" s="252"/>
      <c r="E112" s="235"/>
      <c r="F112" s="1098"/>
    </row>
    <row r="113" spans="1:6" ht="12" customHeight="1">
      <c r="A113" s="214" t="s">
        <v>79</v>
      </c>
      <c r="B113" s="243" t="s">
        <v>144</v>
      </c>
      <c r="C113" s="252"/>
      <c r="D113" s="252"/>
      <c r="E113" s="235"/>
      <c r="F113" s="1098"/>
    </row>
    <row r="114" spans="1:6" ht="21.75" customHeight="1">
      <c r="A114" s="214" t="s">
        <v>85</v>
      </c>
      <c r="B114" s="242" t="s">
        <v>382</v>
      </c>
      <c r="C114" s="252"/>
      <c r="D114" s="252"/>
      <c r="E114" s="235"/>
      <c r="F114" s="1098"/>
    </row>
    <row r="115" spans="1:6" ht="24" customHeight="1">
      <c r="A115" s="214" t="s">
        <v>87</v>
      </c>
      <c r="B115" s="258" t="s">
        <v>383</v>
      </c>
      <c r="C115" s="252"/>
      <c r="D115" s="252"/>
      <c r="E115" s="235"/>
      <c r="F115" s="1098"/>
    </row>
    <row r="116" spans="1:6" ht="12" customHeight="1">
      <c r="A116" s="214" t="s">
        <v>122</v>
      </c>
      <c r="B116" s="231" t="s">
        <v>370</v>
      </c>
      <c r="C116" s="252"/>
      <c r="D116" s="252"/>
      <c r="E116" s="235"/>
      <c r="F116" s="1098"/>
    </row>
    <row r="117" spans="1:6" ht="12" customHeight="1">
      <c r="A117" s="214" t="s">
        <v>123</v>
      </c>
      <c r="B117" s="231" t="s">
        <v>384</v>
      </c>
      <c r="C117" s="252"/>
      <c r="D117" s="252"/>
      <c r="E117" s="235"/>
      <c r="F117" s="1098"/>
    </row>
    <row r="118" spans="1:6" ht="12" customHeight="1">
      <c r="A118" s="214" t="s">
        <v>124</v>
      </c>
      <c r="B118" s="231" t="s">
        <v>385</v>
      </c>
      <c r="C118" s="252"/>
      <c r="D118" s="252"/>
      <c r="E118" s="235"/>
      <c r="F118" s="1098"/>
    </row>
    <row r="119" spans="1:6" s="280" customFormat="1" ht="12" customHeight="1">
      <c r="A119" s="214" t="s">
        <v>386</v>
      </c>
      <c r="B119" s="231" t="s">
        <v>373</v>
      </c>
      <c r="C119" s="252"/>
      <c r="D119" s="252"/>
      <c r="E119" s="235"/>
      <c r="F119" s="1098"/>
    </row>
    <row r="120" spans="1:6" ht="12" customHeight="1">
      <c r="A120" s="214" t="s">
        <v>387</v>
      </c>
      <c r="B120" s="231" t="s">
        <v>388</v>
      </c>
      <c r="C120" s="252"/>
      <c r="D120" s="252"/>
      <c r="E120" s="235"/>
      <c r="F120" s="1098"/>
    </row>
    <row r="121" spans="1:6" ht="12" customHeight="1" thickBot="1">
      <c r="A121" s="212" t="s">
        <v>389</v>
      </c>
      <c r="B121" s="231" t="s">
        <v>390</v>
      </c>
      <c r="C121" s="254"/>
      <c r="D121" s="254"/>
      <c r="E121" s="237"/>
      <c r="F121" s="1098"/>
    </row>
    <row r="122" spans="1:6" ht="12" customHeight="1" thickBot="1">
      <c r="A122" s="219" t="s">
        <v>8</v>
      </c>
      <c r="B122" s="227" t="s">
        <v>391</v>
      </c>
      <c r="C122" s="251">
        <f>+C123+C124</f>
        <v>4197</v>
      </c>
      <c r="D122" s="251">
        <f>+D123+D124</f>
        <v>0</v>
      </c>
      <c r="E122" s="234">
        <f>+E123+E124</f>
        <v>0</v>
      </c>
      <c r="F122" s="1098"/>
    </row>
    <row r="123" spans="1:6" ht="12" customHeight="1">
      <c r="A123" s="214" t="s">
        <v>58</v>
      </c>
      <c r="B123" s="208" t="s">
        <v>45</v>
      </c>
      <c r="C123" s="473">
        <v>4197</v>
      </c>
      <c r="D123" s="253"/>
      <c r="E123" s="236"/>
      <c r="F123" s="1098"/>
    </row>
    <row r="124" spans="1:6" ht="12" customHeight="1" thickBot="1">
      <c r="A124" s="215" t="s">
        <v>59</v>
      </c>
      <c r="B124" s="211" t="s">
        <v>46</v>
      </c>
      <c r="C124" s="254"/>
      <c r="D124" s="254"/>
      <c r="E124" s="237"/>
      <c r="F124" s="1098"/>
    </row>
    <row r="125" spans="1:6" ht="12" customHeight="1" thickBot="1">
      <c r="A125" s="219" t="s">
        <v>9</v>
      </c>
      <c r="B125" s="227" t="s">
        <v>392</v>
      </c>
      <c r="C125" s="251">
        <f>+C92+C108+C122</f>
        <v>262617</v>
      </c>
      <c r="D125" s="251">
        <f>+D92+D108+D122</f>
        <v>305379</v>
      </c>
      <c r="E125" s="234">
        <f>+E92+E108+E122</f>
        <v>280210</v>
      </c>
      <c r="F125" s="1098">
        <f>E125/D125</f>
        <v>0.9175811041361718</v>
      </c>
    </row>
    <row r="126" spans="1:6" ht="12" customHeight="1" thickBot="1">
      <c r="A126" s="219" t="s">
        <v>10</v>
      </c>
      <c r="B126" s="227" t="s">
        <v>393</v>
      </c>
      <c r="C126" s="251">
        <f>+C127+C128+C129</f>
        <v>0</v>
      </c>
      <c r="D126" s="251">
        <f>+D127+D128+D129</f>
        <v>0</v>
      </c>
      <c r="E126" s="234">
        <f>+E127+E128+E129</f>
        <v>0</v>
      </c>
      <c r="F126" s="1098"/>
    </row>
    <row r="127" spans="1:6" ht="12" customHeight="1">
      <c r="A127" s="214" t="s">
        <v>62</v>
      </c>
      <c r="B127" s="208" t="s">
        <v>394</v>
      </c>
      <c r="C127" s="252"/>
      <c r="D127" s="252"/>
      <c r="E127" s="235"/>
      <c r="F127" s="1098"/>
    </row>
    <row r="128" spans="1:6" ht="12" customHeight="1">
      <c r="A128" s="214" t="s">
        <v>63</v>
      </c>
      <c r="B128" s="208" t="s">
        <v>395</v>
      </c>
      <c r="C128" s="252"/>
      <c r="D128" s="252"/>
      <c r="E128" s="235"/>
      <c r="F128" s="1098"/>
    </row>
    <row r="129" spans="1:6" ht="12" customHeight="1" thickBot="1">
      <c r="A129" s="212" t="s">
        <v>64</v>
      </c>
      <c r="B129" s="206" t="s">
        <v>396</v>
      </c>
      <c r="C129" s="252"/>
      <c r="D129" s="252"/>
      <c r="E129" s="235"/>
      <c r="F129" s="1098"/>
    </row>
    <row r="130" spans="1:6" ht="12" customHeight="1" thickBot="1">
      <c r="A130" s="219" t="s">
        <v>11</v>
      </c>
      <c r="B130" s="227" t="s">
        <v>397</v>
      </c>
      <c r="C130" s="251">
        <f>+C131+C132+C134+C133</f>
        <v>0</v>
      </c>
      <c r="D130" s="251">
        <f>+D131+D132+D134+D133</f>
        <v>66000</v>
      </c>
      <c r="E130" s="234">
        <f>+E131+E132+E134+E133</f>
        <v>66000</v>
      </c>
      <c r="F130" s="1098">
        <f>E130/D130</f>
        <v>1</v>
      </c>
    </row>
    <row r="131" spans="1:6" ht="12" customHeight="1">
      <c r="A131" s="214" t="s">
        <v>65</v>
      </c>
      <c r="B131" s="208" t="s">
        <v>398</v>
      </c>
      <c r="C131" s="252"/>
      <c r="D131" s="474">
        <v>66000</v>
      </c>
      <c r="E131" s="235">
        <v>66000</v>
      </c>
      <c r="F131" s="1098">
        <f>E131/D131</f>
        <v>1</v>
      </c>
    </row>
    <row r="132" spans="1:6" ht="12" customHeight="1">
      <c r="A132" s="214" t="s">
        <v>66</v>
      </c>
      <c r="B132" s="208" t="s">
        <v>399</v>
      </c>
      <c r="C132" s="252"/>
      <c r="D132" s="252"/>
      <c r="E132" s="235"/>
      <c r="F132" s="1098"/>
    </row>
    <row r="133" spans="1:6" ht="12" customHeight="1">
      <c r="A133" s="214" t="s">
        <v>294</v>
      </c>
      <c r="B133" s="208" t="s">
        <v>400</v>
      </c>
      <c r="C133" s="252"/>
      <c r="D133" s="252"/>
      <c r="E133" s="235"/>
      <c r="F133" s="1098"/>
    </row>
    <row r="134" spans="1:6" ht="12" customHeight="1" thickBot="1">
      <c r="A134" s="212" t="s">
        <v>296</v>
      </c>
      <c r="B134" s="206" t="s">
        <v>401</v>
      </c>
      <c r="C134" s="252"/>
      <c r="D134" s="252"/>
      <c r="E134" s="235"/>
      <c r="F134" s="1098"/>
    </row>
    <row r="135" spans="1:6" ht="12" customHeight="1" thickBot="1">
      <c r="A135" s="219" t="s">
        <v>12</v>
      </c>
      <c r="B135" s="227" t="s">
        <v>402</v>
      </c>
      <c r="C135" s="257">
        <f>+C136+C137+C138+C139</f>
        <v>0</v>
      </c>
      <c r="D135" s="257">
        <f>+D136+D137+D138+D139</f>
        <v>0</v>
      </c>
      <c r="E135" s="270">
        <f>+E136+E137+E138+E139</f>
        <v>0</v>
      </c>
      <c r="F135" s="1098"/>
    </row>
    <row r="136" spans="1:6" ht="12" customHeight="1">
      <c r="A136" s="214" t="s">
        <v>67</v>
      </c>
      <c r="B136" s="208" t="s">
        <v>403</v>
      </c>
      <c r="C136" s="252"/>
      <c r="D136" s="252"/>
      <c r="E136" s="235"/>
      <c r="F136" s="1098"/>
    </row>
    <row r="137" spans="1:6" ht="12" customHeight="1">
      <c r="A137" s="214" t="s">
        <v>68</v>
      </c>
      <c r="B137" s="208" t="s">
        <v>404</v>
      </c>
      <c r="C137" s="252"/>
      <c r="D137" s="252"/>
      <c r="E137" s="235"/>
      <c r="F137" s="1098"/>
    </row>
    <row r="138" spans="1:6" ht="12" customHeight="1">
      <c r="A138" s="214" t="s">
        <v>303</v>
      </c>
      <c r="B138" s="208" t="s">
        <v>405</v>
      </c>
      <c r="C138" s="252"/>
      <c r="D138" s="252"/>
      <c r="E138" s="235"/>
      <c r="F138" s="1098"/>
    </row>
    <row r="139" spans="1:6" ht="12" customHeight="1" thickBot="1">
      <c r="A139" s="212" t="s">
        <v>305</v>
      </c>
      <c r="B139" s="206" t="s">
        <v>406</v>
      </c>
      <c r="C139" s="252"/>
      <c r="D139" s="252"/>
      <c r="E139" s="235"/>
      <c r="F139" s="1098"/>
    </row>
    <row r="140" spans="1:6" ht="15" customHeight="1" thickBot="1">
      <c r="A140" s="219" t="s">
        <v>13</v>
      </c>
      <c r="B140" s="227" t="s">
        <v>407</v>
      </c>
      <c r="C140" s="40">
        <f>+C141+C142+C143+C144</f>
        <v>0</v>
      </c>
      <c r="D140" s="40">
        <f>+D141+D142+D143+D144</f>
        <v>0</v>
      </c>
      <c r="E140" s="203">
        <f>+E141+E142+E143+E144</f>
        <v>0</v>
      </c>
      <c r="F140" s="1098"/>
    </row>
    <row r="141" spans="1:6" s="261" customFormat="1" ht="12.75" customHeight="1">
      <c r="A141" s="214" t="s">
        <v>115</v>
      </c>
      <c r="B141" s="208" t="s">
        <v>408</v>
      </c>
      <c r="C141" s="252"/>
      <c r="D141" s="252"/>
      <c r="E141" s="235"/>
      <c r="F141" s="1098"/>
    </row>
    <row r="142" spans="1:6" ht="12.75" customHeight="1">
      <c r="A142" s="214" t="s">
        <v>116</v>
      </c>
      <c r="B142" s="208" t="s">
        <v>409</v>
      </c>
      <c r="C142" s="252"/>
      <c r="D142" s="252"/>
      <c r="E142" s="235"/>
      <c r="F142" s="1098"/>
    </row>
    <row r="143" spans="1:6" ht="12.75" customHeight="1">
      <c r="A143" s="214" t="s">
        <v>143</v>
      </c>
      <c r="B143" s="208" t="s">
        <v>410</v>
      </c>
      <c r="C143" s="252"/>
      <c r="D143" s="252"/>
      <c r="E143" s="235"/>
      <c r="F143" s="1098"/>
    </row>
    <row r="144" spans="1:6" ht="12.75" customHeight="1" thickBot="1">
      <c r="A144" s="214" t="s">
        <v>311</v>
      </c>
      <c r="B144" s="208" t="s">
        <v>411</v>
      </c>
      <c r="C144" s="252"/>
      <c r="D144" s="252"/>
      <c r="E144" s="235"/>
      <c r="F144" s="1098"/>
    </row>
    <row r="145" spans="1:6" ht="16.5" thickBot="1">
      <c r="A145" s="219" t="s">
        <v>14</v>
      </c>
      <c r="B145" s="227" t="s">
        <v>412</v>
      </c>
      <c r="C145" s="201">
        <f>+C126+C130+C135+C140</f>
        <v>0</v>
      </c>
      <c r="D145" s="201">
        <f>+D126+D130+D135+D140</f>
        <v>66000</v>
      </c>
      <c r="E145" s="202">
        <f>+E126+E130+E135+E140</f>
        <v>66000</v>
      </c>
      <c r="F145" s="1098">
        <f>E145/D145</f>
        <v>1</v>
      </c>
    </row>
    <row r="146" spans="1:6" ht="16.5" thickBot="1">
      <c r="A146" s="244" t="s">
        <v>15</v>
      </c>
      <c r="B146" s="247" t="s">
        <v>413</v>
      </c>
      <c r="C146" s="201">
        <f>+C125+C145</f>
        <v>262617</v>
      </c>
      <c r="D146" s="201">
        <f>+D125+D145</f>
        <v>371379</v>
      </c>
      <c r="E146" s="202">
        <f>+E125+E145</f>
        <v>346210</v>
      </c>
      <c r="F146" s="1098">
        <f>E146/D146</f>
        <v>0.932228262771993</v>
      </c>
    </row>
    <row r="148" spans="1:6" ht="18.75" customHeight="1">
      <c r="A148" s="1109" t="s">
        <v>414</v>
      </c>
      <c r="B148" s="1109"/>
      <c r="C148" s="1109"/>
      <c r="D148" s="1109"/>
      <c r="E148" s="1109"/>
      <c r="F148" s="1097"/>
    </row>
    <row r="149" spans="1:6" ht="13.5" customHeight="1" thickBot="1">
      <c r="A149" s="229" t="s">
        <v>97</v>
      </c>
      <c r="B149" s="229"/>
      <c r="C149" s="259"/>
      <c r="E149" s="246" t="s">
        <v>142</v>
      </c>
      <c r="F149" s="1093"/>
    </row>
    <row r="150" spans="1:6" ht="21.75" thickBot="1">
      <c r="A150" s="219">
        <v>1</v>
      </c>
      <c r="B150" s="222" t="s">
        <v>415</v>
      </c>
      <c r="C150" s="245">
        <f>+C61-C125</f>
        <v>0</v>
      </c>
      <c r="D150" s="245">
        <f>+D61-D125</f>
        <v>5844</v>
      </c>
      <c r="E150" s="245">
        <f>+E61-E125</f>
        <v>22202</v>
      </c>
      <c r="F150" s="1095"/>
    </row>
    <row r="151" spans="1:6" ht="21.75" thickBot="1">
      <c r="A151" s="219" t="s">
        <v>7</v>
      </c>
      <c r="B151" s="222" t="s">
        <v>416</v>
      </c>
      <c r="C151" s="245">
        <f>+C84-C145</f>
        <v>0</v>
      </c>
      <c r="D151" s="245">
        <f>+D84-D145</f>
        <v>-5844</v>
      </c>
      <c r="E151" s="245">
        <f>+E84-E145</f>
        <v>-1835</v>
      </c>
      <c r="F151" s="1095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 Kunszállás Községi 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0"/>
  <sheetViews>
    <sheetView zoomScaleSheetLayoutView="120" workbookViewId="0" topLeftCell="A1">
      <selection activeCell="A1" sqref="A1:F4"/>
    </sheetView>
  </sheetViews>
  <sheetFormatPr defaultColWidth="9.00390625" defaultRowHeight="12.75"/>
  <cols>
    <col min="1" max="1" width="6.125" style="6" customWidth="1"/>
    <col min="2" max="2" width="16.625" style="6" customWidth="1"/>
    <col min="3" max="3" width="28.125" style="6" customWidth="1"/>
    <col min="4" max="6" width="14.875" style="6" customWidth="1"/>
    <col min="7" max="16384" width="9.375" style="6" customWidth="1"/>
  </cols>
  <sheetData>
    <row r="1" spans="1:5" ht="12.75">
      <c r="A1" s="1171" t="s">
        <v>1089</v>
      </c>
      <c r="B1" s="1384"/>
      <c r="C1" s="1384"/>
      <c r="D1" s="1384"/>
      <c r="E1" s="1384"/>
    </row>
    <row r="2" spans="3:6" ht="12.75">
      <c r="C2" s="726" t="s">
        <v>615</v>
      </c>
      <c r="E2" s="1456" t="s">
        <v>1452</v>
      </c>
      <c r="F2" s="1456"/>
    </row>
    <row r="4" spans="5:6" ht="12.75">
      <c r="E4" s="1457" t="s">
        <v>1090</v>
      </c>
      <c r="F4" s="1457"/>
    </row>
    <row r="5" spans="2:6" ht="25.5">
      <c r="B5" s="866" t="s">
        <v>1091</v>
      </c>
      <c r="C5" s="866" t="s">
        <v>1092</v>
      </c>
      <c r="D5" s="866" t="s">
        <v>231</v>
      </c>
      <c r="E5" s="866" t="s">
        <v>1093</v>
      </c>
      <c r="F5" s="866" t="s">
        <v>1094</v>
      </c>
    </row>
    <row r="6" spans="1:6" ht="12.75">
      <c r="A6" s="867">
        <v>122</v>
      </c>
      <c r="B6" s="867" t="s">
        <v>1095</v>
      </c>
      <c r="C6" s="867" t="s">
        <v>1096</v>
      </c>
      <c r="D6" s="867">
        <v>431000</v>
      </c>
      <c r="E6" s="867">
        <v>0</v>
      </c>
      <c r="F6" s="867">
        <v>431000</v>
      </c>
    </row>
    <row r="7" spans="1:6" ht="12.75">
      <c r="A7" s="867">
        <v>122</v>
      </c>
      <c r="B7" s="867" t="s">
        <v>1095</v>
      </c>
      <c r="C7" s="867" t="s">
        <v>1096</v>
      </c>
      <c r="D7" s="867">
        <v>3606000</v>
      </c>
      <c r="E7" s="867">
        <v>838667</v>
      </c>
      <c r="F7" s="867">
        <v>2767333</v>
      </c>
    </row>
    <row r="8" spans="1:6" ht="12.75">
      <c r="A8" s="867">
        <v>122</v>
      </c>
      <c r="B8" s="867" t="s">
        <v>1097</v>
      </c>
      <c r="C8" s="867" t="s">
        <v>1096</v>
      </c>
      <c r="D8" s="867">
        <v>656000</v>
      </c>
      <c r="E8" s="867">
        <v>67235</v>
      </c>
      <c r="F8" s="867">
        <v>588765</v>
      </c>
    </row>
    <row r="9" spans="1:6" ht="12.75">
      <c r="A9" s="867">
        <v>10</v>
      </c>
      <c r="B9" s="867" t="s">
        <v>1098</v>
      </c>
      <c r="C9" s="867" t="s">
        <v>1099</v>
      </c>
      <c r="D9" s="867">
        <v>159000</v>
      </c>
      <c r="E9" s="867">
        <v>0</v>
      </c>
      <c r="F9" s="867">
        <v>159000</v>
      </c>
    </row>
    <row r="10" spans="1:6" ht="12.75">
      <c r="A10" s="867">
        <v>10</v>
      </c>
      <c r="B10" s="867" t="s">
        <v>1098</v>
      </c>
      <c r="C10" s="867" t="s">
        <v>1099</v>
      </c>
      <c r="D10" s="867">
        <v>4924000</v>
      </c>
      <c r="E10" s="867">
        <v>859904</v>
      </c>
      <c r="F10" s="867">
        <v>4064096</v>
      </c>
    </row>
    <row r="11" spans="1:6" ht="12.75">
      <c r="A11" s="867">
        <v>20</v>
      </c>
      <c r="B11" s="867" t="s">
        <v>1100</v>
      </c>
      <c r="C11" s="867" t="s">
        <v>1101</v>
      </c>
      <c r="D11" s="867">
        <v>5328000</v>
      </c>
      <c r="E11" s="867">
        <v>0</v>
      </c>
      <c r="F11" s="867">
        <v>5328000</v>
      </c>
    </row>
    <row r="12" spans="1:6" ht="12.75">
      <c r="A12" s="867">
        <v>20</v>
      </c>
      <c r="B12" s="867" t="s">
        <v>1100</v>
      </c>
      <c r="C12" s="867" t="s">
        <v>1101</v>
      </c>
      <c r="D12" s="867">
        <v>3800000</v>
      </c>
      <c r="E12" s="867">
        <v>836260</v>
      </c>
      <c r="F12" s="867">
        <v>2963740</v>
      </c>
    </row>
    <row r="13" spans="1:6" ht="12.75">
      <c r="A13" s="867">
        <v>81</v>
      </c>
      <c r="B13" s="867" t="s">
        <v>1102</v>
      </c>
      <c r="C13" s="867" t="s">
        <v>1103</v>
      </c>
      <c r="D13" s="867">
        <v>2034000</v>
      </c>
      <c r="E13" s="867">
        <v>0</v>
      </c>
      <c r="F13" s="867">
        <v>2034000</v>
      </c>
    </row>
    <row r="14" spans="1:6" ht="12.75">
      <c r="A14" s="867">
        <v>81</v>
      </c>
      <c r="B14" s="867" t="s">
        <v>1102</v>
      </c>
      <c r="C14" s="867" t="s">
        <v>1103</v>
      </c>
      <c r="D14" s="867">
        <v>813000</v>
      </c>
      <c r="E14" s="867">
        <v>75295</v>
      </c>
      <c r="F14" s="867">
        <v>737705</v>
      </c>
    </row>
    <row r="15" spans="1:6" ht="12.75">
      <c r="A15" s="867">
        <v>81</v>
      </c>
      <c r="B15" s="867" t="s">
        <v>1102</v>
      </c>
      <c r="C15" s="867" t="s">
        <v>1103</v>
      </c>
      <c r="D15" s="867">
        <v>100412000</v>
      </c>
      <c r="E15" s="867">
        <v>15525922</v>
      </c>
      <c r="F15" s="867">
        <v>84886078</v>
      </c>
    </row>
    <row r="16" spans="1:6" ht="12.75">
      <c r="A16" s="867">
        <v>1</v>
      </c>
      <c r="B16" s="867" t="s">
        <v>1104</v>
      </c>
      <c r="C16" s="867" t="s">
        <v>1105</v>
      </c>
      <c r="D16" s="867">
        <v>267000</v>
      </c>
      <c r="E16" s="867">
        <v>0</v>
      </c>
      <c r="F16" s="867">
        <v>267000</v>
      </c>
    </row>
    <row r="17" spans="1:6" ht="12.75">
      <c r="A17" s="867">
        <v>1</v>
      </c>
      <c r="B17" s="867" t="s">
        <v>1104</v>
      </c>
      <c r="C17" s="867" t="s">
        <v>1105</v>
      </c>
      <c r="D17" s="867">
        <v>267000</v>
      </c>
      <c r="E17" s="867">
        <v>148880</v>
      </c>
      <c r="F17" s="867">
        <v>118120</v>
      </c>
    </row>
    <row r="18" spans="1:6" ht="12.75">
      <c r="A18" s="867">
        <v>3</v>
      </c>
      <c r="B18" s="867" t="s">
        <v>1106</v>
      </c>
      <c r="C18" s="867" t="s">
        <v>1105</v>
      </c>
      <c r="D18" s="867">
        <v>4200000</v>
      </c>
      <c r="E18" s="867">
        <v>1549233</v>
      </c>
      <c r="F18" s="867">
        <v>2650767</v>
      </c>
    </row>
    <row r="19" spans="1:6" ht="12.75">
      <c r="A19" s="867">
        <v>3</v>
      </c>
      <c r="B19" s="867" t="s">
        <v>1106</v>
      </c>
      <c r="C19" s="867" t="s">
        <v>1105</v>
      </c>
      <c r="D19" s="867">
        <v>112000</v>
      </c>
      <c r="E19" s="867">
        <v>35796</v>
      </c>
      <c r="F19" s="867">
        <v>76204</v>
      </c>
    </row>
    <row r="20" spans="1:6" ht="12.75">
      <c r="A20" s="867">
        <v>3</v>
      </c>
      <c r="B20" s="867" t="s">
        <v>1106</v>
      </c>
      <c r="C20" s="867" t="s">
        <v>1105</v>
      </c>
      <c r="D20" s="867">
        <v>915000</v>
      </c>
      <c r="E20" s="867">
        <v>0</v>
      </c>
      <c r="F20" s="867">
        <v>915000</v>
      </c>
    </row>
    <row r="21" spans="1:6" ht="12.75">
      <c r="A21" s="867">
        <v>4</v>
      </c>
      <c r="B21" s="867" t="s">
        <v>1107</v>
      </c>
      <c r="C21" s="867" t="s">
        <v>1108</v>
      </c>
      <c r="D21" s="867">
        <v>480000</v>
      </c>
      <c r="E21" s="867">
        <v>0</v>
      </c>
      <c r="F21" s="867">
        <v>480000</v>
      </c>
    </row>
    <row r="22" spans="1:6" ht="12.75">
      <c r="A22" s="867">
        <v>4</v>
      </c>
      <c r="B22" s="867" t="s">
        <v>1107</v>
      </c>
      <c r="C22" s="867" t="s">
        <v>1108</v>
      </c>
      <c r="D22" s="867">
        <v>0</v>
      </c>
      <c r="E22" s="867">
        <v>0</v>
      </c>
      <c r="F22" s="867">
        <v>0</v>
      </c>
    </row>
    <row r="23" spans="1:6" ht="12.75">
      <c r="A23" s="867">
        <v>4</v>
      </c>
      <c r="B23" s="867" t="s">
        <v>1107</v>
      </c>
      <c r="C23" s="867" t="s">
        <v>1108</v>
      </c>
      <c r="D23" s="867">
        <v>1166000</v>
      </c>
      <c r="E23" s="867">
        <v>435069</v>
      </c>
      <c r="F23" s="867">
        <v>730931</v>
      </c>
    </row>
    <row r="24" spans="1:6" ht="12.75">
      <c r="A24" s="867">
        <v>5</v>
      </c>
      <c r="B24" s="867" t="s">
        <v>1109</v>
      </c>
      <c r="C24" s="867" t="s">
        <v>1110</v>
      </c>
      <c r="D24" s="867">
        <v>98000</v>
      </c>
      <c r="E24" s="867">
        <v>0</v>
      </c>
      <c r="F24" s="867">
        <v>98000</v>
      </c>
    </row>
    <row r="25" spans="1:6" ht="12.75">
      <c r="A25" s="867">
        <v>5</v>
      </c>
      <c r="B25" s="867" t="s">
        <v>1109</v>
      </c>
      <c r="C25" s="867" t="s">
        <v>1110</v>
      </c>
      <c r="D25" s="867">
        <v>98000</v>
      </c>
      <c r="E25" s="867">
        <v>54645</v>
      </c>
      <c r="F25" s="867">
        <v>43355</v>
      </c>
    </row>
    <row r="26" spans="1:6" ht="12.75">
      <c r="A26" s="867">
        <v>204</v>
      </c>
      <c r="B26" s="867" t="s">
        <v>1111</v>
      </c>
      <c r="C26" s="867" t="s">
        <v>1112</v>
      </c>
      <c r="D26" s="867">
        <v>0</v>
      </c>
      <c r="E26" s="867">
        <v>0</v>
      </c>
      <c r="F26" s="867">
        <v>0</v>
      </c>
    </row>
    <row r="27" spans="1:6" ht="12.75">
      <c r="A27" s="867">
        <v>9</v>
      </c>
      <c r="B27" s="867" t="s">
        <v>1113</v>
      </c>
      <c r="C27" s="867" t="s">
        <v>1110</v>
      </c>
      <c r="D27" s="867">
        <v>195000</v>
      </c>
      <c r="E27" s="867">
        <v>0</v>
      </c>
      <c r="F27" s="867">
        <v>195000</v>
      </c>
    </row>
    <row r="28" spans="1:6" ht="12.75">
      <c r="A28" s="867">
        <v>9</v>
      </c>
      <c r="B28" s="867" t="s">
        <v>1113</v>
      </c>
      <c r="C28" s="867" t="s">
        <v>1110</v>
      </c>
      <c r="D28" s="867">
        <v>195000</v>
      </c>
      <c r="E28" s="867">
        <v>108733</v>
      </c>
      <c r="F28" s="867">
        <v>86267</v>
      </c>
    </row>
    <row r="29" spans="1:6" ht="12.75">
      <c r="A29" s="867">
        <v>10</v>
      </c>
      <c r="B29" s="867" t="s">
        <v>1098</v>
      </c>
      <c r="C29" s="867" t="s">
        <v>1099</v>
      </c>
      <c r="D29" s="867">
        <v>2325000</v>
      </c>
      <c r="E29" s="867">
        <v>665545</v>
      </c>
      <c r="F29" s="867">
        <v>1659455</v>
      </c>
    </row>
    <row r="30" spans="1:6" ht="12.75">
      <c r="A30" s="867">
        <v>16</v>
      </c>
      <c r="B30" s="867" t="s">
        <v>1114</v>
      </c>
      <c r="C30" s="867" t="s">
        <v>1115</v>
      </c>
      <c r="D30" s="867">
        <v>85000</v>
      </c>
      <c r="E30" s="867">
        <v>47398</v>
      </c>
      <c r="F30" s="867">
        <v>37602</v>
      </c>
    </row>
    <row r="31" spans="1:6" ht="12.75">
      <c r="A31" s="867">
        <v>16</v>
      </c>
      <c r="B31" s="867" t="s">
        <v>1114</v>
      </c>
      <c r="C31" s="867" t="s">
        <v>1115</v>
      </c>
      <c r="D31" s="867">
        <v>85000</v>
      </c>
      <c r="E31" s="867">
        <v>0</v>
      </c>
      <c r="F31" s="867">
        <v>85000</v>
      </c>
    </row>
    <row r="32" spans="1:6" ht="12.75">
      <c r="A32" s="867">
        <v>18</v>
      </c>
      <c r="B32" s="867" t="s">
        <v>1116</v>
      </c>
      <c r="C32" s="867" t="s">
        <v>1117</v>
      </c>
      <c r="D32" s="867">
        <v>3760000</v>
      </c>
      <c r="E32" s="867">
        <v>1348648</v>
      </c>
      <c r="F32" s="867">
        <v>2411352</v>
      </c>
    </row>
    <row r="33" spans="1:6" ht="12.75">
      <c r="A33" s="867">
        <v>18</v>
      </c>
      <c r="B33" s="867" t="s">
        <v>1116</v>
      </c>
      <c r="C33" s="867" t="s">
        <v>1117</v>
      </c>
      <c r="D33" s="867">
        <v>0</v>
      </c>
      <c r="E33" s="867">
        <v>0</v>
      </c>
      <c r="F33" s="867">
        <v>0</v>
      </c>
    </row>
    <row r="34" spans="1:6" ht="12.75">
      <c r="A34" s="867">
        <v>18</v>
      </c>
      <c r="B34" s="867" t="s">
        <v>1116</v>
      </c>
      <c r="C34" s="867" t="s">
        <v>1117</v>
      </c>
      <c r="D34" s="867">
        <v>620000</v>
      </c>
      <c r="E34" s="867">
        <v>0</v>
      </c>
      <c r="F34" s="867">
        <v>620000</v>
      </c>
    </row>
    <row r="35" spans="1:6" ht="12.75">
      <c r="A35" s="867">
        <v>19</v>
      </c>
      <c r="B35" s="867" t="s">
        <v>1118</v>
      </c>
      <c r="C35" s="867" t="s">
        <v>1119</v>
      </c>
      <c r="D35" s="867">
        <v>3724000</v>
      </c>
      <c r="E35" s="867">
        <v>1339106</v>
      </c>
      <c r="F35" s="867">
        <v>2384894</v>
      </c>
    </row>
    <row r="36" spans="1:6" ht="12.75">
      <c r="A36" s="867">
        <v>19</v>
      </c>
      <c r="B36" s="867" t="s">
        <v>1118</v>
      </c>
      <c r="C36" s="867" t="s">
        <v>1119</v>
      </c>
      <c r="D36" s="867">
        <v>300000</v>
      </c>
      <c r="E36" s="867">
        <v>86855</v>
      </c>
      <c r="F36" s="867">
        <v>213145</v>
      </c>
    </row>
    <row r="37" spans="1:6" ht="12.75">
      <c r="A37" s="867">
        <v>19</v>
      </c>
      <c r="B37" s="867" t="s">
        <v>1118</v>
      </c>
      <c r="C37" s="867" t="s">
        <v>1119</v>
      </c>
      <c r="D37" s="867">
        <v>1261000</v>
      </c>
      <c r="E37" s="867">
        <v>0</v>
      </c>
      <c r="F37" s="867">
        <v>1261000</v>
      </c>
    </row>
    <row r="38" spans="1:6" ht="12.75">
      <c r="A38" s="867">
        <v>19</v>
      </c>
      <c r="B38" s="867" t="s">
        <v>1118</v>
      </c>
      <c r="C38" s="867" t="s">
        <v>1119</v>
      </c>
      <c r="D38" s="867">
        <v>0</v>
      </c>
      <c r="E38" s="867">
        <v>0</v>
      </c>
      <c r="F38" s="867">
        <v>0</v>
      </c>
    </row>
    <row r="39" spans="1:6" ht="12.75">
      <c r="A39" s="867">
        <v>20</v>
      </c>
      <c r="B39" s="867" t="s">
        <v>1100</v>
      </c>
      <c r="C39" s="867" t="s">
        <v>1101</v>
      </c>
      <c r="D39" s="867">
        <v>1544000</v>
      </c>
      <c r="E39" s="867">
        <v>309644</v>
      </c>
      <c r="F39" s="867">
        <v>1234356</v>
      </c>
    </row>
    <row r="40" spans="1:6" ht="12.75">
      <c r="A40" s="867">
        <v>21</v>
      </c>
      <c r="B40" s="867" t="s">
        <v>1120</v>
      </c>
      <c r="C40" s="867" t="s">
        <v>1121</v>
      </c>
      <c r="D40" s="867">
        <v>1400000</v>
      </c>
      <c r="E40" s="867">
        <v>527290</v>
      </c>
      <c r="F40" s="867">
        <v>872710</v>
      </c>
    </row>
    <row r="41" spans="1:6" ht="12.75">
      <c r="A41" s="867">
        <v>21</v>
      </c>
      <c r="B41" s="867" t="s">
        <v>1120</v>
      </c>
      <c r="C41" s="867" t="s">
        <v>1121</v>
      </c>
      <c r="D41" s="867">
        <v>42000</v>
      </c>
      <c r="E41" s="867">
        <v>13446</v>
      </c>
      <c r="F41" s="867">
        <v>28554</v>
      </c>
    </row>
    <row r="42" spans="1:6" ht="12.75">
      <c r="A42" s="867">
        <v>21</v>
      </c>
      <c r="B42" s="867" t="s">
        <v>1120</v>
      </c>
      <c r="C42" s="867" t="s">
        <v>1121</v>
      </c>
      <c r="D42" s="867">
        <v>0</v>
      </c>
      <c r="E42" s="867">
        <v>0</v>
      </c>
      <c r="F42" s="867">
        <v>0</v>
      </c>
    </row>
    <row r="43" spans="1:6" ht="12.75">
      <c r="A43" s="867">
        <v>21</v>
      </c>
      <c r="B43" s="867" t="s">
        <v>1120</v>
      </c>
      <c r="C43" s="867" t="s">
        <v>1121</v>
      </c>
      <c r="D43" s="867">
        <v>295000</v>
      </c>
      <c r="E43" s="867">
        <v>0</v>
      </c>
      <c r="F43" s="867">
        <v>295000</v>
      </c>
    </row>
    <row r="44" spans="1:6" ht="12.75">
      <c r="A44" s="867">
        <v>22</v>
      </c>
      <c r="B44" s="867" t="s">
        <v>1122</v>
      </c>
      <c r="C44" s="867" t="s">
        <v>1117</v>
      </c>
      <c r="D44" s="867">
        <v>0</v>
      </c>
      <c r="E44" s="867">
        <v>0</v>
      </c>
      <c r="F44" s="867">
        <v>0</v>
      </c>
    </row>
    <row r="45" spans="1:6" ht="12.75">
      <c r="A45" s="867">
        <v>22</v>
      </c>
      <c r="B45" s="867" t="s">
        <v>1122</v>
      </c>
      <c r="C45" s="867" t="s">
        <v>1117</v>
      </c>
      <c r="D45" s="867">
        <v>1620000</v>
      </c>
      <c r="E45" s="867">
        <v>573690</v>
      </c>
      <c r="F45" s="867">
        <v>1046310</v>
      </c>
    </row>
    <row r="46" spans="1:6" ht="12.75">
      <c r="A46" s="867">
        <v>22</v>
      </c>
      <c r="B46" s="867" t="s">
        <v>1122</v>
      </c>
      <c r="C46" s="867" t="s">
        <v>1117</v>
      </c>
      <c r="D46" s="867">
        <v>236000</v>
      </c>
      <c r="E46" s="867">
        <v>0</v>
      </c>
      <c r="F46" s="867">
        <v>236000</v>
      </c>
    </row>
    <row r="47" spans="1:6" ht="12.75">
      <c r="A47" s="867">
        <v>24</v>
      </c>
      <c r="B47" s="867" t="s">
        <v>1123</v>
      </c>
      <c r="C47" s="867" t="s">
        <v>1124</v>
      </c>
      <c r="D47" s="867">
        <v>158000</v>
      </c>
      <c r="E47" s="867">
        <v>0</v>
      </c>
      <c r="F47" s="867">
        <v>158000</v>
      </c>
    </row>
    <row r="48" spans="1:6" ht="12.75">
      <c r="A48" s="867">
        <v>24</v>
      </c>
      <c r="B48" s="867" t="s">
        <v>1123</v>
      </c>
      <c r="C48" s="867" t="s">
        <v>1124</v>
      </c>
      <c r="D48" s="867">
        <v>0</v>
      </c>
      <c r="E48" s="867">
        <v>0</v>
      </c>
      <c r="F48" s="867">
        <v>0</v>
      </c>
    </row>
    <row r="49" spans="1:6" ht="12.75">
      <c r="A49" s="867">
        <v>24</v>
      </c>
      <c r="B49" s="867" t="s">
        <v>1123</v>
      </c>
      <c r="C49" s="867" t="s">
        <v>1124</v>
      </c>
      <c r="D49" s="867">
        <v>1200000</v>
      </c>
      <c r="E49" s="867">
        <v>420969</v>
      </c>
      <c r="F49" s="867">
        <v>779031</v>
      </c>
    </row>
    <row r="50" spans="1:6" ht="12.75">
      <c r="A50" s="867">
        <v>25</v>
      </c>
      <c r="B50" s="867" t="s">
        <v>1125</v>
      </c>
      <c r="C50" s="867" t="s">
        <v>1126</v>
      </c>
      <c r="D50" s="867">
        <v>2520000</v>
      </c>
      <c r="E50" s="867">
        <v>0</v>
      </c>
      <c r="F50" s="867">
        <v>2520000</v>
      </c>
    </row>
    <row r="51" spans="1:6" ht="12.75">
      <c r="A51" s="867">
        <v>25</v>
      </c>
      <c r="B51" s="867" t="s">
        <v>1125</v>
      </c>
      <c r="C51" s="867" t="s">
        <v>1126</v>
      </c>
      <c r="D51" s="867">
        <v>5800000</v>
      </c>
      <c r="E51" s="867">
        <v>2455098</v>
      </c>
      <c r="F51" s="867">
        <v>3344902</v>
      </c>
    </row>
    <row r="52" spans="1:6" ht="12.75">
      <c r="A52" s="867">
        <v>25</v>
      </c>
      <c r="B52" s="867" t="s">
        <v>1125</v>
      </c>
      <c r="C52" s="867" t="s">
        <v>1126</v>
      </c>
      <c r="D52" s="867">
        <v>0</v>
      </c>
      <c r="E52" s="867">
        <v>0</v>
      </c>
      <c r="F52" s="867">
        <v>0</v>
      </c>
    </row>
    <row r="53" spans="1:6" ht="12.75">
      <c r="A53" s="867">
        <v>46</v>
      </c>
      <c r="B53" s="867" t="s">
        <v>1127</v>
      </c>
      <c r="C53" s="867" t="s">
        <v>1128</v>
      </c>
      <c r="D53" s="867">
        <v>804000</v>
      </c>
      <c r="E53" s="867">
        <v>0</v>
      </c>
      <c r="F53" s="867">
        <v>804000</v>
      </c>
    </row>
    <row r="54" spans="1:6" ht="12.75">
      <c r="A54" s="867">
        <v>46</v>
      </c>
      <c r="B54" s="867" t="s">
        <v>1127</v>
      </c>
      <c r="C54" s="867" t="s">
        <v>1128</v>
      </c>
      <c r="D54" s="867">
        <v>10339000</v>
      </c>
      <c r="E54" s="867">
        <v>1338866</v>
      </c>
      <c r="F54" s="867">
        <v>9000134</v>
      </c>
    </row>
    <row r="55" spans="1:6" ht="12.75">
      <c r="A55" s="867">
        <v>47</v>
      </c>
      <c r="B55" s="867" t="s">
        <v>1129</v>
      </c>
      <c r="C55" s="867" t="s">
        <v>1130</v>
      </c>
      <c r="D55" s="867">
        <v>9953000</v>
      </c>
      <c r="E55" s="867">
        <v>1228971</v>
      </c>
      <c r="F55" s="867">
        <v>8724029</v>
      </c>
    </row>
    <row r="56" spans="1:6" ht="12.75">
      <c r="A56" s="867">
        <v>47</v>
      </c>
      <c r="B56" s="867" t="s">
        <v>1129</v>
      </c>
      <c r="C56" s="867" t="s">
        <v>1130</v>
      </c>
      <c r="D56" s="867">
        <v>690000</v>
      </c>
      <c r="E56" s="867">
        <v>0</v>
      </c>
      <c r="F56" s="867">
        <v>690000</v>
      </c>
    </row>
    <row r="57" spans="1:6" ht="12.75">
      <c r="A57" s="867">
        <v>48</v>
      </c>
      <c r="B57" s="867" t="s">
        <v>1131</v>
      </c>
      <c r="C57" s="867" t="s">
        <v>1132</v>
      </c>
      <c r="D57" s="867">
        <v>19000</v>
      </c>
      <c r="E57" s="867">
        <v>0</v>
      </c>
      <c r="F57" s="867">
        <v>19000</v>
      </c>
    </row>
    <row r="58" spans="1:6" ht="12.75">
      <c r="A58" s="867">
        <v>49</v>
      </c>
      <c r="B58" s="867" t="s">
        <v>1133</v>
      </c>
      <c r="C58" s="867" t="s">
        <v>1115</v>
      </c>
      <c r="D58" s="867">
        <v>22000</v>
      </c>
      <c r="E58" s="867">
        <v>5225</v>
      </c>
      <c r="F58" s="867">
        <v>16775</v>
      </c>
    </row>
    <row r="59" spans="1:6" ht="12.75">
      <c r="A59" s="867">
        <v>50</v>
      </c>
      <c r="B59" s="867" t="s">
        <v>1134</v>
      </c>
      <c r="C59" s="867" t="s">
        <v>1135</v>
      </c>
      <c r="D59" s="867">
        <v>494000</v>
      </c>
      <c r="E59" s="867">
        <v>181925</v>
      </c>
      <c r="F59" s="867">
        <v>312075</v>
      </c>
    </row>
    <row r="60" spans="1:6" ht="12.75">
      <c r="A60" s="867">
        <v>50</v>
      </c>
      <c r="B60" s="867" t="s">
        <v>1134</v>
      </c>
      <c r="C60" s="867" t="s">
        <v>1135</v>
      </c>
      <c r="D60" s="867">
        <v>272000</v>
      </c>
      <c r="E60" s="867">
        <v>0</v>
      </c>
      <c r="F60" s="867">
        <v>272000</v>
      </c>
    </row>
    <row r="61" spans="1:6" ht="12.75">
      <c r="A61" s="867">
        <v>51</v>
      </c>
      <c r="B61" s="867" t="s">
        <v>1136</v>
      </c>
      <c r="C61" s="867" t="s">
        <v>1137</v>
      </c>
      <c r="D61" s="867">
        <v>1116000</v>
      </c>
      <c r="E61" s="867">
        <v>0</v>
      </c>
      <c r="F61" s="867">
        <v>1116000</v>
      </c>
    </row>
    <row r="62" spans="1:6" ht="12.75">
      <c r="A62" s="867">
        <v>51</v>
      </c>
      <c r="B62" s="867" t="s">
        <v>1136</v>
      </c>
      <c r="C62" s="867" t="s">
        <v>1137</v>
      </c>
      <c r="D62" s="867">
        <v>3864000</v>
      </c>
      <c r="E62" s="867">
        <v>1501927</v>
      </c>
      <c r="F62" s="867">
        <v>2362073</v>
      </c>
    </row>
    <row r="63" spans="1:6" ht="12.75">
      <c r="A63" s="867">
        <v>51</v>
      </c>
      <c r="B63" s="867" t="s">
        <v>1136</v>
      </c>
      <c r="C63" s="867" t="s">
        <v>1137</v>
      </c>
      <c r="D63" s="867">
        <v>0</v>
      </c>
      <c r="E63" s="867">
        <v>0</v>
      </c>
      <c r="F63" s="867">
        <v>0</v>
      </c>
    </row>
    <row r="64" spans="1:6" ht="12.75">
      <c r="A64" s="867">
        <v>52</v>
      </c>
      <c r="B64" s="867" t="s">
        <v>1138</v>
      </c>
      <c r="C64" s="867" t="s">
        <v>1139</v>
      </c>
      <c r="D64" s="867">
        <v>3263000</v>
      </c>
      <c r="E64" s="867">
        <v>0</v>
      </c>
      <c r="F64" s="867">
        <v>3263000</v>
      </c>
    </row>
    <row r="65" spans="1:6" ht="12.75">
      <c r="A65" s="867">
        <v>52</v>
      </c>
      <c r="B65" s="867" t="s">
        <v>1138</v>
      </c>
      <c r="C65" s="867" t="s">
        <v>1139</v>
      </c>
      <c r="D65" s="867">
        <v>12800000</v>
      </c>
      <c r="E65" s="867">
        <v>4873884</v>
      </c>
      <c r="F65" s="867">
        <v>7926116</v>
      </c>
    </row>
    <row r="66" spans="1:6" ht="12.75">
      <c r="A66" s="867">
        <v>52</v>
      </c>
      <c r="B66" s="867" t="s">
        <v>1138</v>
      </c>
      <c r="C66" s="867" t="s">
        <v>1139</v>
      </c>
      <c r="D66" s="867">
        <v>0</v>
      </c>
      <c r="E66" s="867">
        <v>0</v>
      </c>
      <c r="F66" s="867">
        <v>0</v>
      </c>
    </row>
    <row r="67" spans="1:6" ht="12.75">
      <c r="A67" s="867">
        <v>53</v>
      </c>
      <c r="B67" s="867" t="s">
        <v>1140</v>
      </c>
      <c r="C67" s="867" t="s">
        <v>1137</v>
      </c>
      <c r="D67" s="867">
        <v>3360000</v>
      </c>
      <c r="E67" s="867">
        <v>1313045</v>
      </c>
      <c r="F67" s="867">
        <v>2046955</v>
      </c>
    </row>
    <row r="68" spans="1:6" ht="12.75">
      <c r="A68" s="867">
        <v>53</v>
      </c>
      <c r="B68" s="867" t="s">
        <v>1140</v>
      </c>
      <c r="C68" s="867" t="s">
        <v>1137</v>
      </c>
      <c r="D68" s="867">
        <v>1000000</v>
      </c>
      <c r="E68" s="867">
        <v>0</v>
      </c>
      <c r="F68" s="867">
        <v>1000000</v>
      </c>
    </row>
    <row r="69" spans="1:6" ht="12.75">
      <c r="A69" s="867">
        <v>53</v>
      </c>
      <c r="B69" s="867" t="s">
        <v>1140</v>
      </c>
      <c r="C69" s="867" t="s">
        <v>1137</v>
      </c>
      <c r="D69" s="867">
        <v>0</v>
      </c>
      <c r="E69" s="867">
        <v>0</v>
      </c>
      <c r="F69" s="867">
        <v>0</v>
      </c>
    </row>
    <row r="70" spans="1:6" ht="12.75">
      <c r="A70" s="867">
        <v>54</v>
      </c>
      <c r="B70" s="867" t="s">
        <v>1141</v>
      </c>
      <c r="C70" s="867" t="s">
        <v>1142</v>
      </c>
      <c r="D70" s="867">
        <v>4200000</v>
      </c>
      <c r="E70" s="867">
        <v>1584554</v>
      </c>
      <c r="F70" s="867">
        <v>2615446</v>
      </c>
    </row>
    <row r="71" spans="1:6" ht="12.75">
      <c r="A71" s="867">
        <v>54</v>
      </c>
      <c r="B71" s="867" t="s">
        <v>1141</v>
      </c>
      <c r="C71" s="867" t="s">
        <v>1142</v>
      </c>
      <c r="D71" s="867">
        <v>1009000</v>
      </c>
      <c r="E71" s="867">
        <v>0</v>
      </c>
      <c r="F71" s="867">
        <v>1009000</v>
      </c>
    </row>
    <row r="72" spans="1:6" ht="12.75">
      <c r="A72" s="867">
        <v>54</v>
      </c>
      <c r="B72" s="867" t="s">
        <v>1141</v>
      </c>
      <c r="C72" s="867" t="s">
        <v>1142</v>
      </c>
      <c r="D72" s="867">
        <v>0</v>
      </c>
      <c r="E72" s="867">
        <v>0</v>
      </c>
      <c r="F72" s="867">
        <v>0</v>
      </c>
    </row>
    <row r="73" spans="1:6" ht="12.75">
      <c r="A73" s="867">
        <v>55</v>
      </c>
      <c r="B73" s="867" t="s">
        <v>1143</v>
      </c>
      <c r="C73" s="867" t="s">
        <v>1108</v>
      </c>
      <c r="D73" s="867">
        <v>1075000</v>
      </c>
      <c r="E73" s="867">
        <v>0</v>
      </c>
      <c r="F73" s="867">
        <v>1075000</v>
      </c>
    </row>
    <row r="74" spans="1:6" ht="12.75">
      <c r="A74" s="867">
        <v>55</v>
      </c>
      <c r="B74" s="867" t="s">
        <v>1143</v>
      </c>
      <c r="C74" s="867" t="s">
        <v>1108</v>
      </c>
      <c r="D74" s="867">
        <v>0</v>
      </c>
      <c r="E74" s="867">
        <v>0</v>
      </c>
      <c r="F74" s="867">
        <v>0</v>
      </c>
    </row>
    <row r="75" spans="1:6" ht="12.75">
      <c r="A75" s="867">
        <v>55</v>
      </c>
      <c r="B75" s="867" t="s">
        <v>1143</v>
      </c>
      <c r="C75" s="867" t="s">
        <v>1108</v>
      </c>
      <c r="D75" s="867">
        <v>6825000</v>
      </c>
      <c r="E75" s="867">
        <v>2189622</v>
      </c>
      <c r="F75" s="867">
        <v>4635378</v>
      </c>
    </row>
    <row r="76" spans="1:6" ht="12.75">
      <c r="A76" s="867">
        <v>56</v>
      </c>
      <c r="B76" s="867" t="s">
        <v>1144</v>
      </c>
      <c r="C76" s="867" t="s">
        <v>1142</v>
      </c>
      <c r="D76" s="867">
        <v>1080000</v>
      </c>
      <c r="E76" s="867">
        <v>0</v>
      </c>
      <c r="F76" s="867">
        <v>1080000</v>
      </c>
    </row>
    <row r="77" spans="1:6" ht="12.75">
      <c r="A77" s="867">
        <v>56</v>
      </c>
      <c r="B77" s="867" t="s">
        <v>1144</v>
      </c>
      <c r="C77" s="867" t="s">
        <v>1142</v>
      </c>
      <c r="D77" s="867">
        <v>0</v>
      </c>
      <c r="E77" s="867">
        <v>0</v>
      </c>
      <c r="F77" s="867">
        <v>0</v>
      </c>
    </row>
    <row r="78" spans="1:6" ht="12.75">
      <c r="A78" s="867">
        <v>56</v>
      </c>
      <c r="B78" s="867" t="s">
        <v>1144</v>
      </c>
      <c r="C78" s="867" t="s">
        <v>1142</v>
      </c>
      <c r="D78" s="867">
        <v>4200000</v>
      </c>
      <c r="E78" s="867">
        <v>1600447</v>
      </c>
      <c r="F78" s="867">
        <v>2599553</v>
      </c>
    </row>
    <row r="79" spans="1:6" ht="12.75">
      <c r="A79" s="867">
        <v>57</v>
      </c>
      <c r="B79" s="867" t="s">
        <v>1145</v>
      </c>
      <c r="C79" s="867" t="s">
        <v>1108</v>
      </c>
      <c r="D79" s="867">
        <v>4320000</v>
      </c>
      <c r="E79" s="867">
        <v>1473744</v>
      </c>
      <c r="F79" s="867">
        <v>2846256</v>
      </c>
    </row>
    <row r="80" spans="1:6" ht="12.75">
      <c r="A80" s="867">
        <v>57</v>
      </c>
      <c r="B80" s="867" t="s">
        <v>1145</v>
      </c>
      <c r="C80" s="867" t="s">
        <v>1108</v>
      </c>
      <c r="D80" s="867">
        <v>260000</v>
      </c>
      <c r="E80" s="867">
        <v>74986</v>
      </c>
      <c r="F80" s="867">
        <v>185014</v>
      </c>
    </row>
    <row r="81" spans="1:6" ht="12.75">
      <c r="A81" s="867">
        <v>57</v>
      </c>
      <c r="B81" s="867" t="s">
        <v>1145</v>
      </c>
      <c r="C81" s="867" t="s">
        <v>1108</v>
      </c>
      <c r="D81" s="867">
        <v>0</v>
      </c>
      <c r="E81" s="867">
        <v>0</v>
      </c>
      <c r="F81" s="867">
        <v>0</v>
      </c>
    </row>
    <row r="82" spans="1:6" ht="12.75">
      <c r="A82" s="867">
        <v>57</v>
      </c>
      <c r="B82" s="867" t="s">
        <v>1145</v>
      </c>
      <c r="C82" s="867" t="s">
        <v>1108</v>
      </c>
      <c r="D82" s="867">
        <v>1107000</v>
      </c>
      <c r="E82" s="867">
        <v>0</v>
      </c>
      <c r="F82" s="867">
        <v>1107000</v>
      </c>
    </row>
    <row r="83" spans="1:6" ht="12.75">
      <c r="A83" s="867">
        <v>58</v>
      </c>
      <c r="B83" s="867" t="s">
        <v>1146</v>
      </c>
      <c r="C83" s="867" t="s">
        <v>1121</v>
      </c>
      <c r="D83" s="867">
        <v>746000</v>
      </c>
      <c r="E83" s="867">
        <v>0</v>
      </c>
      <c r="F83" s="867">
        <v>746000</v>
      </c>
    </row>
    <row r="84" spans="1:6" ht="12.75">
      <c r="A84" s="867">
        <v>58</v>
      </c>
      <c r="B84" s="867" t="s">
        <v>1146</v>
      </c>
      <c r="C84" s="867" t="s">
        <v>1121</v>
      </c>
      <c r="D84" s="867">
        <v>3200000</v>
      </c>
      <c r="E84" s="867">
        <v>1199433</v>
      </c>
      <c r="F84" s="867">
        <v>2000567</v>
      </c>
    </row>
    <row r="85" spans="1:6" ht="12.75">
      <c r="A85" s="867">
        <v>58</v>
      </c>
      <c r="B85" s="867" t="s">
        <v>1146</v>
      </c>
      <c r="C85" s="867" t="s">
        <v>1121</v>
      </c>
      <c r="D85" s="867">
        <v>192000</v>
      </c>
      <c r="E85" s="867">
        <v>61460</v>
      </c>
      <c r="F85" s="867">
        <v>130540</v>
      </c>
    </row>
    <row r="86" spans="1:6" ht="12.75">
      <c r="A86" s="867">
        <v>58</v>
      </c>
      <c r="B86" s="867" t="s">
        <v>1146</v>
      </c>
      <c r="C86" s="867" t="s">
        <v>1121</v>
      </c>
      <c r="D86" s="867">
        <v>0</v>
      </c>
      <c r="E86" s="867">
        <v>0</v>
      </c>
      <c r="F86" s="867">
        <v>0</v>
      </c>
    </row>
    <row r="87" spans="1:6" ht="12.75">
      <c r="A87" s="867">
        <v>60</v>
      </c>
      <c r="B87" s="867" t="s">
        <v>1147</v>
      </c>
      <c r="C87" s="867" t="s">
        <v>1139</v>
      </c>
      <c r="D87" s="867">
        <v>2000000</v>
      </c>
      <c r="E87" s="867">
        <v>711455</v>
      </c>
      <c r="F87" s="867">
        <v>1288545</v>
      </c>
    </row>
    <row r="88" spans="1:6" ht="12.75">
      <c r="A88" s="867">
        <v>60</v>
      </c>
      <c r="B88" s="867" t="s">
        <v>1147</v>
      </c>
      <c r="C88" s="867" t="s">
        <v>1139</v>
      </c>
      <c r="D88" s="867">
        <v>300000</v>
      </c>
      <c r="E88" s="867">
        <v>0</v>
      </c>
      <c r="F88" s="867">
        <v>300000</v>
      </c>
    </row>
    <row r="89" spans="1:6" ht="12.75">
      <c r="A89" s="867">
        <v>60</v>
      </c>
      <c r="B89" s="867" t="s">
        <v>1147</v>
      </c>
      <c r="C89" s="867" t="s">
        <v>1139</v>
      </c>
      <c r="D89" s="867">
        <v>0</v>
      </c>
      <c r="E89" s="867">
        <v>0</v>
      </c>
      <c r="F89" s="867">
        <v>0</v>
      </c>
    </row>
    <row r="90" spans="1:6" ht="12.75">
      <c r="A90" s="867">
        <v>61</v>
      </c>
      <c r="B90" s="867" t="s">
        <v>1148</v>
      </c>
      <c r="C90" s="867" t="s">
        <v>1117</v>
      </c>
      <c r="D90" s="867">
        <v>585000</v>
      </c>
      <c r="E90" s="867">
        <v>0</v>
      </c>
      <c r="F90" s="867">
        <v>585000</v>
      </c>
    </row>
    <row r="91" spans="1:6" ht="12.75">
      <c r="A91" s="867">
        <v>61</v>
      </c>
      <c r="B91" s="867" t="s">
        <v>1148</v>
      </c>
      <c r="C91" s="867" t="s">
        <v>1117</v>
      </c>
      <c r="D91" s="867">
        <v>0</v>
      </c>
      <c r="E91" s="867">
        <v>0</v>
      </c>
      <c r="F91" s="867">
        <v>0</v>
      </c>
    </row>
    <row r="92" spans="1:6" ht="12.75">
      <c r="A92" s="867">
        <v>66</v>
      </c>
      <c r="B92" s="867" t="s">
        <v>1149</v>
      </c>
      <c r="C92" s="867" t="s">
        <v>1150</v>
      </c>
      <c r="D92" s="867">
        <v>161000</v>
      </c>
      <c r="E92" s="867">
        <v>0</v>
      </c>
      <c r="F92" s="867">
        <v>161000</v>
      </c>
    </row>
    <row r="93" spans="1:6" ht="12.75">
      <c r="A93" s="867">
        <v>66</v>
      </c>
      <c r="B93" s="867" t="s">
        <v>1149</v>
      </c>
      <c r="C93" s="867" t="s">
        <v>1150</v>
      </c>
      <c r="D93" s="867">
        <v>1024000</v>
      </c>
      <c r="E93" s="867">
        <v>161060</v>
      </c>
      <c r="F93" s="867">
        <v>862940</v>
      </c>
    </row>
    <row r="94" spans="1:6" ht="12.75">
      <c r="A94" s="867">
        <v>67</v>
      </c>
      <c r="B94" s="867" t="s">
        <v>1151</v>
      </c>
      <c r="C94" s="867" t="s">
        <v>1152</v>
      </c>
      <c r="D94" s="867">
        <v>2975000</v>
      </c>
      <c r="E94" s="867">
        <v>0</v>
      </c>
      <c r="F94" s="867">
        <v>2975000</v>
      </c>
    </row>
    <row r="95" spans="1:6" ht="12.75">
      <c r="A95" s="867">
        <v>67</v>
      </c>
      <c r="B95" s="867" t="s">
        <v>1151</v>
      </c>
      <c r="C95" s="867" t="s">
        <v>1152</v>
      </c>
      <c r="D95" s="867">
        <v>13494000</v>
      </c>
      <c r="E95" s="867">
        <v>5190802</v>
      </c>
      <c r="F95" s="867">
        <v>8303198</v>
      </c>
    </row>
    <row r="96" spans="1:6" ht="12.75">
      <c r="A96" s="867">
        <v>68</v>
      </c>
      <c r="B96" s="867" t="s">
        <v>1153</v>
      </c>
      <c r="C96" s="867" t="s">
        <v>1154</v>
      </c>
      <c r="D96" s="867">
        <v>4650000</v>
      </c>
      <c r="E96" s="867">
        <v>1728828</v>
      </c>
      <c r="F96" s="867">
        <v>2921172</v>
      </c>
    </row>
    <row r="97" spans="1:6" ht="12.75">
      <c r="A97" s="867">
        <v>68</v>
      </c>
      <c r="B97" s="867" t="s">
        <v>1153</v>
      </c>
      <c r="C97" s="867" t="s">
        <v>1154</v>
      </c>
      <c r="D97" s="867">
        <v>0</v>
      </c>
      <c r="E97" s="867">
        <v>0</v>
      </c>
      <c r="F97" s="867">
        <v>0</v>
      </c>
    </row>
    <row r="98" spans="1:6" ht="12.75">
      <c r="A98" s="867">
        <v>68</v>
      </c>
      <c r="B98" s="867" t="s">
        <v>1153</v>
      </c>
      <c r="C98" s="867" t="s">
        <v>1154</v>
      </c>
      <c r="D98" s="867">
        <v>1012000</v>
      </c>
      <c r="E98" s="867">
        <v>0</v>
      </c>
      <c r="F98" s="867">
        <v>1012000</v>
      </c>
    </row>
    <row r="99" spans="1:6" ht="12.75">
      <c r="A99" s="867">
        <v>72</v>
      </c>
      <c r="B99" s="867" t="s">
        <v>1155</v>
      </c>
      <c r="C99" s="867" t="s">
        <v>1156</v>
      </c>
      <c r="D99" s="867">
        <v>0</v>
      </c>
      <c r="E99" s="867">
        <v>0</v>
      </c>
      <c r="F99" s="867">
        <v>0</v>
      </c>
    </row>
    <row r="100" spans="1:6" ht="12.75">
      <c r="A100" s="867">
        <v>72</v>
      </c>
      <c r="B100" s="867" t="s">
        <v>1155</v>
      </c>
      <c r="C100" s="867" t="s">
        <v>1156</v>
      </c>
      <c r="D100" s="867">
        <v>2140000</v>
      </c>
      <c r="E100" s="867">
        <v>0</v>
      </c>
      <c r="F100" s="867">
        <v>2140000</v>
      </c>
    </row>
    <row r="101" spans="1:6" ht="12.75">
      <c r="A101" s="867">
        <v>72</v>
      </c>
      <c r="B101" s="867" t="s">
        <v>1155</v>
      </c>
      <c r="C101" s="867" t="s">
        <v>1156</v>
      </c>
      <c r="D101" s="867">
        <v>8400000</v>
      </c>
      <c r="E101" s="867">
        <v>3302565</v>
      </c>
      <c r="F101" s="867">
        <v>5097435</v>
      </c>
    </row>
    <row r="102" spans="1:6" ht="12.75">
      <c r="A102" s="867">
        <v>73</v>
      </c>
      <c r="B102" s="867" t="s">
        <v>1157</v>
      </c>
      <c r="C102" s="867" t="s">
        <v>1158</v>
      </c>
      <c r="D102" s="867">
        <v>1500000</v>
      </c>
      <c r="E102" s="867">
        <v>526634</v>
      </c>
      <c r="F102" s="867">
        <v>973366</v>
      </c>
    </row>
    <row r="103" spans="1:6" ht="12.75">
      <c r="A103" s="867">
        <v>73</v>
      </c>
      <c r="B103" s="867" t="s">
        <v>1157</v>
      </c>
      <c r="C103" s="867" t="s">
        <v>1158</v>
      </c>
      <c r="D103" s="867">
        <v>195000</v>
      </c>
      <c r="E103" s="867">
        <v>0</v>
      </c>
      <c r="F103" s="867">
        <v>195000</v>
      </c>
    </row>
    <row r="104" spans="1:6" ht="12.75">
      <c r="A104" s="867">
        <v>73</v>
      </c>
      <c r="B104" s="867" t="s">
        <v>1157</v>
      </c>
      <c r="C104" s="867" t="s">
        <v>1158</v>
      </c>
      <c r="D104" s="867">
        <v>40000</v>
      </c>
      <c r="E104" s="867">
        <v>12806</v>
      </c>
      <c r="F104" s="867">
        <v>27194</v>
      </c>
    </row>
    <row r="105" spans="1:6" ht="12.75">
      <c r="A105" s="867">
        <v>73</v>
      </c>
      <c r="B105" s="867" t="s">
        <v>1157</v>
      </c>
      <c r="C105" s="867" t="s">
        <v>1158</v>
      </c>
      <c r="D105" s="867">
        <v>0</v>
      </c>
      <c r="E105" s="867">
        <v>0</v>
      </c>
      <c r="F105" s="867">
        <v>0</v>
      </c>
    </row>
    <row r="106" spans="1:6" ht="12.75">
      <c r="A106" s="867">
        <v>74</v>
      </c>
      <c r="B106" s="867" t="s">
        <v>1159</v>
      </c>
      <c r="C106" s="867" t="s">
        <v>1160</v>
      </c>
      <c r="D106" s="867">
        <v>145000</v>
      </c>
      <c r="E106" s="867">
        <v>0</v>
      </c>
      <c r="F106" s="867">
        <v>145000</v>
      </c>
    </row>
    <row r="107" spans="1:6" ht="12.75">
      <c r="A107" s="867">
        <v>74</v>
      </c>
      <c r="B107" s="867" t="s">
        <v>1159</v>
      </c>
      <c r="C107" s="867" t="s">
        <v>1160</v>
      </c>
      <c r="D107" s="867">
        <v>960000</v>
      </c>
      <c r="E107" s="867">
        <v>308479</v>
      </c>
      <c r="F107" s="867">
        <v>651521</v>
      </c>
    </row>
    <row r="108" spans="1:6" ht="12.75">
      <c r="A108" s="867">
        <v>75</v>
      </c>
      <c r="B108" s="867" t="s">
        <v>1161</v>
      </c>
      <c r="C108" s="867" t="s">
        <v>1162</v>
      </c>
      <c r="D108" s="867">
        <v>92000</v>
      </c>
      <c r="E108" s="867">
        <v>51301</v>
      </c>
      <c r="F108" s="867">
        <v>40699</v>
      </c>
    </row>
    <row r="109" spans="1:6" ht="12.75">
      <c r="A109" s="867">
        <v>75</v>
      </c>
      <c r="B109" s="867" t="s">
        <v>1161</v>
      </c>
      <c r="C109" s="867" t="s">
        <v>1162</v>
      </c>
      <c r="D109" s="867">
        <v>92000</v>
      </c>
      <c r="E109" s="867">
        <v>0</v>
      </c>
      <c r="F109" s="867">
        <v>92000</v>
      </c>
    </row>
    <row r="110" spans="1:6" ht="12.75">
      <c r="A110" s="867">
        <v>76</v>
      </c>
      <c r="B110" s="867" t="s">
        <v>1163</v>
      </c>
      <c r="C110" s="867" t="s">
        <v>1126</v>
      </c>
      <c r="D110" s="867">
        <v>8200000</v>
      </c>
      <c r="E110" s="867">
        <v>2997739</v>
      </c>
      <c r="F110" s="867">
        <v>5202261</v>
      </c>
    </row>
    <row r="111" spans="1:6" ht="12.75">
      <c r="A111" s="867">
        <v>76</v>
      </c>
      <c r="B111" s="867" t="s">
        <v>1163</v>
      </c>
      <c r="C111" s="867" t="s">
        <v>1126</v>
      </c>
      <c r="D111" s="867">
        <v>0</v>
      </c>
      <c r="E111" s="867">
        <v>0</v>
      </c>
      <c r="F111" s="867">
        <v>0</v>
      </c>
    </row>
    <row r="112" spans="1:6" ht="12.75">
      <c r="A112" s="867">
        <v>76</v>
      </c>
      <c r="B112" s="867" t="s">
        <v>1163</v>
      </c>
      <c r="C112" s="867" t="s">
        <v>1126</v>
      </c>
      <c r="D112" s="867">
        <v>1290000</v>
      </c>
      <c r="E112" s="867">
        <v>0</v>
      </c>
      <c r="F112" s="867">
        <v>1290000</v>
      </c>
    </row>
    <row r="113" spans="1:6" ht="12.75">
      <c r="A113" s="867">
        <v>77</v>
      </c>
      <c r="B113" s="867" t="s">
        <v>1164</v>
      </c>
      <c r="C113" s="867" t="s">
        <v>1124</v>
      </c>
      <c r="D113" s="867">
        <v>0</v>
      </c>
      <c r="E113" s="867">
        <v>0</v>
      </c>
      <c r="F113" s="867">
        <v>0</v>
      </c>
    </row>
    <row r="114" spans="1:6" ht="12.75">
      <c r="A114" s="867">
        <v>77</v>
      </c>
      <c r="B114" s="867" t="s">
        <v>1164</v>
      </c>
      <c r="C114" s="867" t="s">
        <v>1124</v>
      </c>
      <c r="D114" s="867">
        <v>526000</v>
      </c>
      <c r="E114" s="867">
        <v>0</v>
      </c>
      <c r="F114" s="867">
        <v>526000</v>
      </c>
    </row>
    <row r="115" spans="1:6" ht="12.75">
      <c r="A115" s="867">
        <v>77</v>
      </c>
      <c r="B115" s="867" t="s">
        <v>1164</v>
      </c>
      <c r="C115" s="867" t="s">
        <v>1124</v>
      </c>
      <c r="D115" s="867">
        <v>2320000</v>
      </c>
      <c r="E115" s="867">
        <v>868501</v>
      </c>
      <c r="F115" s="867">
        <v>1451499</v>
      </c>
    </row>
    <row r="116" spans="1:6" ht="12.75">
      <c r="A116" s="867">
        <v>78</v>
      </c>
      <c r="B116" s="867" t="s">
        <v>1165</v>
      </c>
      <c r="C116" s="867" t="s">
        <v>1166</v>
      </c>
      <c r="D116" s="867">
        <v>6714000</v>
      </c>
      <c r="E116" s="867">
        <v>2077109</v>
      </c>
      <c r="F116" s="867">
        <v>4636891</v>
      </c>
    </row>
    <row r="117" spans="1:6" ht="12.75">
      <c r="A117" s="867">
        <v>78</v>
      </c>
      <c r="B117" s="867" t="s">
        <v>1165</v>
      </c>
      <c r="C117" s="867" t="s">
        <v>1166</v>
      </c>
      <c r="D117" s="867">
        <v>134000</v>
      </c>
      <c r="E117" s="867">
        <v>38794</v>
      </c>
      <c r="F117" s="867">
        <v>95206</v>
      </c>
    </row>
    <row r="118" spans="1:6" ht="12.75">
      <c r="A118" s="867">
        <v>78</v>
      </c>
      <c r="B118" s="867" t="s">
        <v>1165</v>
      </c>
      <c r="C118" s="867" t="s">
        <v>1166</v>
      </c>
      <c r="D118" s="867">
        <v>0</v>
      </c>
      <c r="E118" s="867">
        <v>0</v>
      </c>
      <c r="F118" s="867">
        <v>0</v>
      </c>
    </row>
    <row r="119" spans="1:6" ht="12.75">
      <c r="A119" s="867">
        <v>78</v>
      </c>
      <c r="B119" s="867" t="s">
        <v>1165</v>
      </c>
      <c r="C119" s="867" t="s">
        <v>1166</v>
      </c>
      <c r="D119" s="867">
        <v>644000</v>
      </c>
      <c r="E119" s="867">
        <v>0</v>
      </c>
      <c r="F119" s="867">
        <v>644000</v>
      </c>
    </row>
    <row r="120" spans="1:6" ht="12.75">
      <c r="A120" s="867">
        <v>79</v>
      </c>
      <c r="B120" s="867" t="s">
        <v>1167</v>
      </c>
      <c r="C120" s="867" t="s">
        <v>1168</v>
      </c>
      <c r="D120" s="867">
        <v>680000</v>
      </c>
      <c r="E120" s="867">
        <v>0</v>
      </c>
      <c r="F120" s="867">
        <v>680000</v>
      </c>
    </row>
    <row r="121" spans="1:6" ht="12.75">
      <c r="A121" s="867">
        <v>79</v>
      </c>
      <c r="B121" s="867" t="s">
        <v>1167</v>
      </c>
      <c r="C121" s="867" t="s">
        <v>1168</v>
      </c>
      <c r="D121" s="867">
        <v>2200000</v>
      </c>
      <c r="E121" s="867">
        <v>856728</v>
      </c>
      <c r="F121" s="867">
        <v>1343272</v>
      </c>
    </row>
    <row r="122" spans="1:6" ht="12.75">
      <c r="A122" s="867">
        <v>79</v>
      </c>
      <c r="B122" s="867" t="s">
        <v>1167</v>
      </c>
      <c r="C122" s="867" t="s">
        <v>1168</v>
      </c>
      <c r="D122" s="867">
        <v>0</v>
      </c>
      <c r="E122" s="867">
        <v>0</v>
      </c>
      <c r="F122" s="867">
        <v>0</v>
      </c>
    </row>
    <row r="123" spans="1:6" ht="12.75">
      <c r="A123" s="867">
        <v>80</v>
      </c>
      <c r="B123" s="867" t="s">
        <v>1169</v>
      </c>
      <c r="C123" s="867" t="s">
        <v>1170</v>
      </c>
      <c r="D123" s="867">
        <v>409000</v>
      </c>
      <c r="E123" s="867">
        <v>194275</v>
      </c>
      <c r="F123" s="867">
        <v>214725</v>
      </c>
    </row>
    <row r="124" spans="1:6" ht="12.75">
      <c r="A124" s="867">
        <v>80</v>
      </c>
      <c r="B124" s="867" t="s">
        <v>1169</v>
      </c>
      <c r="C124" s="867" t="s">
        <v>1170</v>
      </c>
      <c r="D124" s="867">
        <v>409000</v>
      </c>
      <c r="E124" s="867">
        <v>0</v>
      </c>
      <c r="F124" s="867">
        <v>409000</v>
      </c>
    </row>
    <row r="125" spans="1:6" ht="12.75">
      <c r="A125" s="867">
        <v>81</v>
      </c>
      <c r="B125" s="867" t="s">
        <v>1102</v>
      </c>
      <c r="C125" s="867" t="s">
        <v>1103</v>
      </c>
      <c r="D125" s="867">
        <v>283000</v>
      </c>
      <c r="E125" s="867">
        <v>74157</v>
      </c>
      <c r="F125" s="867">
        <v>208843</v>
      </c>
    </row>
    <row r="126" spans="1:6" ht="12.75">
      <c r="A126" s="867">
        <v>81</v>
      </c>
      <c r="B126" s="867" t="s">
        <v>1102</v>
      </c>
      <c r="C126" s="867" t="s">
        <v>1103</v>
      </c>
      <c r="D126" s="867">
        <v>3000000</v>
      </c>
      <c r="E126" s="867">
        <v>960308</v>
      </c>
      <c r="F126" s="867">
        <v>2039692</v>
      </c>
    </row>
    <row r="127" spans="1:6" ht="12.75">
      <c r="A127" s="867">
        <v>82</v>
      </c>
      <c r="B127" s="867" t="s">
        <v>1171</v>
      </c>
      <c r="C127" s="867" t="s">
        <v>1139</v>
      </c>
      <c r="D127" s="867">
        <v>590000</v>
      </c>
      <c r="E127" s="867">
        <v>0</v>
      </c>
      <c r="F127" s="867">
        <v>590000</v>
      </c>
    </row>
    <row r="128" spans="1:6" ht="12.75">
      <c r="A128" s="867">
        <v>82</v>
      </c>
      <c r="B128" s="867" t="s">
        <v>1171</v>
      </c>
      <c r="C128" s="867" t="s">
        <v>1139</v>
      </c>
      <c r="D128" s="867">
        <v>2200000</v>
      </c>
      <c r="E128" s="867">
        <v>844632</v>
      </c>
      <c r="F128" s="867">
        <v>1355368</v>
      </c>
    </row>
    <row r="129" spans="1:6" ht="12.75">
      <c r="A129" s="867">
        <v>82</v>
      </c>
      <c r="B129" s="867" t="s">
        <v>1171</v>
      </c>
      <c r="C129" s="867" t="s">
        <v>1139</v>
      </c>
      <c r="D129" s="867">
        <v>0</v>
      </c>
      <c r="E129" s="867">
        <v>0</v>
      </c>
      <c r="F129" s="867">
        <v>0</v>
      </c>
    </row>
    <row r="130" spans="1:6" ht="12.75">
      <c r="A130" s="867">
        <v>85</v>
      </c>
      <c r="B130" s="867" t="s">
        <v>1172</v>
      </c>
      <c r="C130" s="867" t="s">
        <v>1150</v>
      </c>
      <c r="D130" s="867">
        <v>2378000</v>
      </c>
      <c r="E130" s="867">
        <v>377643</v>
      </c>
      <c r="F130" s="867">
        <v>2000357</v>
      </c>
    </row>
    <row r="131" spans="1:6" ht="12.75">
      <c r="A131" s="867">
        <v>85</v>
      </c>
      <c r="B131" s="867" t="s">
        <v>1172</v>
      </c>
      <c r="C131" s="867" t="s">
        <v>1150</v>
      </c>
      <c r="D131" s="867">
        <v>112000</v>
      </c>
      <c r="E131" s="867">
        <v>0</v>
      </c>
      <c r="F131" s="867">
        <v>112000</v>
      </c>
    </row>
    <row r="132" spans="1:6" ht="12.75">
      <c r="A132" s="867">
        <v>85</v>
      </c>
      <c r="B132" s="867" t="s">
        <v>1172</v>
      </c>
      <c r="C132" s="867" t="s">
        <v>1150</v>
      </c>
      <c r="D132" s="867">
        <v>0</v>
      </c>
      <c r="E132" s="867">
        <v>0</v>
      </c>
      <c r="F132" s="867">
        <v>0</v>
      </c>
    </row>
    <row r="133" spans="1:6" ht="12.75">
      <c r="A133" s="867">
        <v>85</v>
      </c>
      <c r="B133" s="867" t="s">
        <v>1172</v>
      </c>
      <c r="C133" s="867" t="s">
        <v>1150</v>
      </c>
      <c r="D133" s="867">
        <v>0</v>
      </c>
      <c r="E133" s="867">
        <v>0</v>
      </c>
      <c r="F133" s="867">
        <v>0</v>
      </c>
    </row>
    <row r="134" spans="1:6" ht="12.75">
      <c r="A134" s="867">
        <v>87</v>
      </c>
      <c r="B134" s="867" t="s">
        <v>1173</v>
      </c>
      <c r="C134" s="867" t="s">
        <v>1174</v>
      </c>
      <c r="D134" s="867">
        <v>9293000</v>
      </c>
      <c r="E134" s="867">
        <v>3013912</v>
      </c>
      <c r="F134" s="867">
        <v>6279088</v>
      </c>
    </row>
    <row r="135" spans="1:6" ht="12.75">
      <c r="A135" s="867">
        <v>87</v>
      </c>
      <c r="B135" s="867" t="s">
        <v>1173</v>
      </c>
      <c r="C135" s="867" t="s">
        <v>1174</v>
      </c>
      <c r="D135" s="867">
        <v>2580000</v>
      </c>
      <c r="E135" s="867">
        <v>0</v>
      </c>
      <c r="F135" s="867">
        <v>2580000</v>
      </c>
    </row>
    <row r="136" spans="1:6" ht="12.75">
      <c r="A136" s="867">
        <v>87</v>
      </c>
      <c r="B136" s="867" t="s">
        <v>1173</v>
      </c>
      <c r="C136" s="867" t="s">
        <v>1174</v>
      </c>
      <c r="D136" s="867">
        <v>0</v>
      </c>
      <c r="E136" s="867">
        <v>0</v>
      </c>
      <c r="F136" s="867">
        <v>0</v>
      </c>
    </row>
    <row r="137" spans="1:6" ht="12.75">
      <c r="A137" s="867">
        <v>89</v>
      </c>
      <c r="B137" s="867" t="s">
        <v>1175</v>
      </c>
      <c r="C137" s="867" t="s">
        <v>1176</v>
      </c>
      <c r="D137" s="867">
        <v>1012000</v>
      </c>
      <c r="E137" s="867">
        <v>0</v>
      </c>
      <c r="F137" s="867">
        <v>1012000</v>
      </c>
    </row>
    <row r="138" spans="1:6" ht="12.75">
      <c r="A138" s="867">
        <v>89</v>
      </c>
      <c r="B138" s="867" t="s">
        <v>1175</v>
      </c>
      <c r="C138" s="867" t="s">
        <v>1176</v>
      </c>
      <c r="D138" s="867">
        <v>868000</v>
      </c>
      <c r="E138" s="867">
        <v>431255</v>
      </c>
      <c r="F138" s="867">
        <v>436745</v>
      </c>
    </row>
    <row r="139" spans="1:6" ht="12.75">
      <c r="A139" s="867">
        <v>90</v>
      </c>
      <c r="B139" s="867" t="s">
        <v>1177</v>
      </c>
      <c r="C139" s="867" t="s">
        <v>1139</v>
      </c>
      <c r="D139" s="867">
        <v>1041000</v>
      </c>
      <c r="E139" s="867">
        <v>0</v>
      </c>
      <c r="F139" s="867">
        <v>1041000</v>
      </c>
    </row>
    <row r="140" spans="1:6" ht="12.75">
      <c r="A140" s="867">
        <v>90</v>
      </c>
      <c r="B140" s="867" t="s">
        <v>1177</v>
      </c>
      <c r="C140" s="867" t="s">
        <v>1139</v>
      </c>
      <c r="D140" s="867">
        <v>0</v>
      </c>
      <c r="E140" s="867">
        <v>0</v>
      </c>
      <c r="F140" s="867">
        <v>0</v>
      </c>
    </row>
    <row r="141" spans="1:6" ht="12.75">
      <c r="A141" s="867">
        <v>90</v>
      </c>
      <c r="B141" s="867" t="s">
        <v>1177</v>
      </c>
      <c r="C141" s="867" t="s">
        <v>1139</v>
      </c>
      <c r="D141" s="867">
        <v>244000</v>
      </c>
      <c r="E141" s="867">
        <v>78130</v>
      </c>
      <c r="F141" s="867">
        <v>165870</v>
      </c>
    </row>
    <row r="142" spans="1:6" ht="12.75">
      <c r="A142" s="867">
        <v>90</v>
      </c>
      <c r="B142" s="867" t="s">
        <v>1177</v>
      </c>
      <c r="C142" s="867" t="s">
        <v>1139</v>
      </c>
      <c r="D142" s="867">
        <v>4600000</v>
      </c>
      <c r="E142" s="867">
        <v>1717190</v>
      </c>
      <c r="F142" s="867">
        <v>2882810</v>
      </c>
    </row>
    <row r="143" spans="1:6" ht="12.75">
      <c r="A143" s="867">
        <v>91</v>
      </c>
      <c r="B143" s="867" t="s">
        <v>1178</v>
      </c>
      <c r="C143" s="867" t="s">
        <v>1179</v>
      </c>
      <c r="D143" s="867">
        <v>197000</v>
      </c>
      <c r="E143" s="867">
        <v>0</v>
      </c>
      <c r="F143" s="867">
        <v>197000</v>
      </c>
    </row>
    <row r="144" spans="1:6" ht="12.75">
      <c r="A144" s="867">
        <v>91</v>
      </c>
      <c r="B144" s="867" t="s">
        <v>1178</v>
      </c>
      <c r="C144" s="867" t="s">
        <v>1179</v>
      </c>
      <c r="D144" s="867">
        <v>197000</v>
      </c>
      <c r="E144" s="867">
        <v>109848</v>
      </c>
      <c r="F144" s="867">
        <v>87152</v>
      </c>
    </row>
    <row r="145" spans="1:6" ht="12.75">
      <c r="A145" s="867">
        <v>93</v>
      </c>
      <c r="B145" s="867" t="s">
        <v>1180</v>
      </c>
      <c r="C145" s="867" t="s">
        <v>1160</v>
      </c>
      <c r="D145" s="867">
        <v>0</v>
      </c>
      <c r="E145" s="867">
        <v>0</v>
      </c>
      <c r="F145" s="867">
        <v>0</v>
      </c>
    </row>
    <row r="146" spans="1:6" ht="12.75">
      <c r="A146" s="867">
        <v>93</v>
      </c>
      <c r="B146" s="867" t="s">
        <v>1180</v>
      </c>
      <c r="C146" s="867" t="s">
        <v>1160</v>
      </c>
      <c r="D146" s="867">
        <v>3864000</v>
      </c>
      <c r="E146" s="867">
        <v>1389175</v>
      </c>
      <c r="F146" s="867">
        <v>2474825</v>
      </c>
    </row>
    <row r="147" spans="1:6" ht="12.75">
      <c r="A147" s="867">
        <v>93</v>
      </c>
      <c r="B147" s="867" t="s">
        <v>1180</v>
      </c>
      <c r="C147" s="867" t="s">
        <v>1160</v>
      </c>
      <c r="D147" s="867">
        <v>1295000</v>
      </c>
      <c r="E147" s="867">
        <v>0</v>
      </c>
      <c r="F147" s="867">
        <v>1295000</v>
      </c>
    </row>
    <row r="148" spans="1:6" ht="12.75">
      <c r="A148" s="867">
        <v>94</v>
      </c>
      <c r="B148" s="867" t="s">
        <v>1181</v>
      </c>
      <c r="C148" s="867" t="s">
        <v>1124</v>
      </c>
      <c r="D148" s="867">
        <v>259000</v>
      </c>
      <c r="E148" s="867">
        <v>0</v>
      </c>
      <c r="F148" s="867">
        <v>259000</v>
      </c>
    </row>
    <row r="149" spans="1:6" ht="12.75">
      <c r="A149" s="867">
        <v>94</v>
      </c>
      <c r="B149" s="867" t="s">
        <v>1181</v>
      </c>
      <c r="C149" s="867" t="s">
        <v>1124</v>
      </c>
      <c r="D149" s="867">
        <v>259000</v>
      </c>
      <c r="E149" s="867">
        <v>144158</v>
      </c>
      <c r="F149" s="867">
        <v>114842</v>
      </c>
    </row>
    <row r="150" spans="1:6" ht="12.75">
      <c r="A150" s="867">
        <v>95</v>
      </c>
      <c r="B150" s="867" t="s">
        <v>1182</v>
      </c>
      <c r="C150" s="867" t="s">
        <v>1179</v>
      </c>
      <c r="D150" s="867">
        <v>0</v>
      </c>
      <c r="E150" s="867">
        <v>0</v>
      </c>
      <c r="F150" s="867">
        <v>0</v>
      </c>
    </row>
    <row r="151" spans="1:6" ht="12.75">
      <c r="A151" s="867">
        <v>95</v>
      </c>
      <c r="B151" s="867" t="s">
        <v>1182</v>
      </c>
      <c r="C151" s="867" t="s">
        <v>1179</v>
      </c>
      <c r="D151" s="867">
        <v>3964000</v>
      </c>
      <c r="E151" s="867">
        <v>1488337</v>
      </c>
      <c r="F151" s="867">
        <v>2475663</v>
      </c>
    </row>
    <row r="152" spans="1:6" ht="12.75">
      <c r="A152" s="867">
        <v>95</v>
      </c>
      <c r="B152" s="867" t="s">
        <v>1182</v>
      </c>
      <c r="C152" s="867" t="s">
        <v>1179</v>
      </c>
      <c r="D152" s="867">
        <v>924000</v>
      </c>
      <c r="E152" s="867">
        <v>0</v>
      </c>
      <c r="F152" s="867">
        <v>924000</v>
      </c>
    </row>
    <row r="153" spans="1:6" ht="12.75">
      <c r="A153" s="867">
        <v>96</v>
      </c>
      <c r="B153" s="867" t="s">
        <v>1183</v>
      </c>
      <c r="C153" s="867" t="s">
        <v>1184</v>
      </c>
      <c r="D153" s="867">
        <v>0</v>
      </c>
      <c r="E153" s="867">
        <v>0</v>
      </c>
      <c r="F153" s="867">
        <v>0</v>
      </c>
    </row>
    <row r="154" spans="1:6" ht="12.75">
      <c r="A154" s="867">
        <v>96</v>
      </c>
      <c r="B154" s="867" t="s">
        <v>1183</v>
      </c>
      <c r="C154" s="867" t="s">
        <v>1184</v>
      </c>
      <c r="D154" s="867">
        <v>1889000</v>
      </c>
      <c r="E154" s="867">
        <v>0</v>
      </c>
      <c r="F154" s="867">
        <v>1889000</v>
      </c>
    </row>
    <row r="155" spans="1:6" ht="12.75">
      <c r="A155" s="867">
        <v>96</v>
      </c>
      <c r="B155" s="867" t="s">
        <v>1183</v>
      </c>
      <c r="C155" s="867" t="s">
        <v>1184</v>
      </c>
      <c r="D155" s="867">
        <v>8064000</v>
      </c>
      <c r="E155" s="867">
        <v>3029950</v>
      </c>
      <c r="F155" s="867">
        <v>5034050</v>
      </c>
    </row>
    <row r="156" spans="1:6" ht="12.75">
      <c r="A156" s="867">
        <v>97</v>
      </c>
      <c r="B156" s="867" t="s">
        <v>1185</v>
      </c>
      <c r="C156" s="867" t="s">
        <v>1115</v>
      </c>
      <c r="D156" s="867">
        <v>1699000</v>
      </c>
      <c r="E156" s="867">
        <v>704404</v>
      </c>
      <c r="F156" s="867">
        <v>994596</v>
      </c>
    </row>
    <row r="157" spans="1:6" ht="12.75">
      <c r="A157" s="867">
        <v>97</v>
      </c>
      <c r="B157" s="867" t="s">
        <v>1185</v>
      </c>
      <c r="C157" s="867" t="s">
        <v>1115</v>
      </c>
      <c r="D157" s="867">
        <v>676000</v>
      </c>
      <c r="E157" s="867">
        <v>0</v>
      </c>
      <c r="F157" s="867">
        <v>676000</v>
      </c>
    </row>
    <row r="158" spans="1:6" ht="12.75">
      <c r="A158" s="867">
        <v>98</v>
      </c>
      <c r="B158" s="867" t="s">
        <v>1186</v>
      </c>
      <c r="C158" s="867" t="s">
        <v>1115</v>
      </c>
      <c r="D158" s="867">
        <v>240000</v>
      </c>
      <c r="E158" s="867">
        <v>0</v>
      </c>
      <c r="F158" s="867">
        <v>240000</v>
      </c>
    </row>
    <row r="159" spans="1:6" ht="12.75">
      <c r="A159" s="867">
        <v>98</v>
      </c>
      <c r="B159" s="867" t="s">
        <v>1186</v>
      </c>
      <c r="C159" s="867" t="s">
        <v>1115</v>
      </c>
      <c r="D159" s="867">
        <v>0</v>
      </c>
      <c r="E159" s="867">
        <v>0</v>
      </c>
      <c r="F159" s="867">
        <v>0</v>
      </c>
    </row>
    <row r="160" spans="1:6" ht="12.75">
      <c r="A160" s="867">
        <v>98</v>
      </c>
      <c r="B160" s="867" t="s">
        <v>1186</v>
      </c>
      <c r="C160" s="867" t="s">
        <v>1115</v>
      </c>
      <c r="D160" s="867">
        <v>949000</v>
      </c>
      <c r="E160" s="867">
        <v>366094</v>
      </c>
      <c r="F160" s="867">
        <v>582906</v>
      </c>
    </row>
    <row r="161" spans="1:6" ht="12.75">
      <c r="A161" s="867">
        <v>99</v>
      </c>
      <c r="B161" s="867" t="s">
        <v>1187</v>
      </c>
      <c r="C161" s="867" t="s">
        <v>1115</v>
      </c>
      <c r="D161" s="867">
        <v>331000</v>
      </c>
      <c r="E161" s="867">
        <v>163790</v>
      </c>
      <c r="F161" s="867">
        <v>167210</v>
      </c>
    </row>
    <row r="162" spans="1:6" ht="12.75">
      <c r="A162" s="867">
        <v>99</v>
      </c>
      <c r="B162" s="867" t="s">
        <v>1187</v>
      </c>
      <c r="C162" s="867" t="s">
        <v>1115</v>
      </c>
      <c r="D162" s="867">
        <v>332000</v>
      </c>
      <c r="E162" s="867">
        <v>0</v>
      </c>
      <c r="F162" s="867">
        <v>332000</v>
      </c>
    </row>
    <row r="163" spans="1:6" ht="12.75">
      <c r="A163" s="867">
        <v>100</v>
      </c>
      <c r="B163" s="867" t="s">
        <v>1188</v>
      </c>
      <c r="C163" s="867" t="s">
        <v>1115</v>
      </c>
      <c r="D163" s="867">
        <v>1440000</v>
      </c>
      <c r="E163" s="867">
        <v>0</v>
      </c>
      <c r="F163" s="867">
        <v>1440000</v>
      </c>
    </row>
    <row r="164" spans="1:6" ht="12.75">
      <c r="A164" s="867">
        <v>100</v>
      </c>
      <c r="B164" s="867" t="s">
        <v>1188</v>
      </c>
      <c r="C164" s="867" t="s">
        <v>1115</v>
      </c>
      <c r="D164" s="867">
        <v>3600000</v>
      </c>
      <c r="E164" s="867">
        <v>1494370</v>
      </c>
      <c r="F164" s="867">
        <v>2105630</v>
      </c>
    </row>
    <row r="165" spans="1:6" ht="12.75">
      <c r="A165" s="867">
        <v>101</v>
      </c>
      <c r="B165" s="867" t="s">
        <v>1189</v>
      </c>
      <c r="C165" s="867" t="s">
        <v>1108</v>
      </c>
      <c r="D165" s="867">
        <v>125000</v>
      </c>
      <c r="E165" s="867">
        <v>61776</v>
      </c>
      <c r="F165" s="867">
        <v>63224</v>
      </c>
    </row>
    <row r="166" spans="1:6" ht="12.75">
      <c r="A166" s="867">
        <v>101</v>
      </c>
      <c r="B166" s="867" t="s">
        <v>1189</v>
      </c>
      <c r="C166" s="867" t="s">
        <v>1108</v>
      </c>
      <c r="D166" s="867">
        <v>125000</v>
      </c>
      <c r="E166" s="867">
        <v>0</v>
      </c>
      <c r="F166" s="867">
        <v>125000</v>
      </c>
    </row>
    <row r="167" spans="1:6" ht="12.75">
      <c r="A167" s="867">
        <v>102</v>
      </c>
      <c r="B167" s="867" t="s">
        <v>1190</v>
      </c>
      <c r="C167" s="867" t="s">
        <v>1115</v>
      </c>
      <c r="D167" s="867">
        <v>3024000</v>
      </c>
      <c r="E167" s="867">
        <v>1214514</v>
      </c>
      <c r="F167" s="867">
        <v>1809486</v>
      </c>
    </row>
    <row r="168" spans="1:6" ht="12.75">
      <c r="A168" s="867">
        <v>102</v>
      </c>
      <c r="B168" s="867" t="s">
        <v>1190</v>
      </c>
      <c r="C168" s="867" t="s">
        <v>1115</v>
      </c>
      <c r="D168" s="867">
        <v>1038000</v>
      </c>
      <c r="E168" s="867">
        <v>0</v>
      </c>
      <c r="F168" s="867">
        <v>1038000</v>
      </c>
    </row>
    <row r="169" spans="1:6" ht="12.75">
      <c r="A169" s="867">
        <v>103</v>
      </c>
      <c r="B169" s="867" t="s">
        <v>1191</v>
      </c>
      <c r="C169" s="867" t="s">
        <v>1192</v>
      </c>
      <c r="D169" s="867">
        <v>459000</v>
      </c>
      <c r="E169" s="867">
        <v>0</v>
      </c>
      <c r="F169" s="867">
        <v>459000</v>
      </c>
    </row>
    <row r="170" spans="1:6" ht="12.75">
      <c r="A170" s="867">
        <v>103</v>
      </c>
      <c r="B170" s="867" t="s">
        <v>1191</v>
      </c>
      <c r="C170" s="867" t="s">
        <v>1192</v>
      </c>
      <c r="D170" s="867">
        <v>4988000</v>
      </c>
      <c r="E170" s="867">
        <v>643495</v>
      </c>
      <c r="F170" s="867">
        <v>4344505</v>
      </c>
    </row>
    <row r="171" spans="1:6" ht="12.75">
      <c r="A171" s="867">
        <v>105</v>
      </c>
      <c r="B171" s="867" t="s">
        <v>1193</v>
      </c>
      <c r="C171" s="867" t="s">
        <v>1194</v>
      </c>
      <c r="D171" s="867">
        <v>499000</v>
      </c>
      <c r="E171" s="867">
        <v>0</v>
      </c>
      <c r="F171" s="867">
        <v>499000</v>
      </c>
    </row>
    <row r="172" spans="1:6" ht="12.75">
      <c r="A172" s="867">
        <v>105</v>
      </c>
      <c r="B172" s="867" t="s">
        <v>1193</v>
      </c>
      <c r="C172" s="867" t="s">
        <v>1194</v>
      </c>
      <c r="D172" s="867">
        <v>500000</v>
      </c>
      <c r="E172" s="867">
        <v>278570</v>
      </c>
      <c r="F172" s="867">
        <v>221430</v>
      </c>
    </row>
    <row r="173" spans="1:6" ht="12.75">
      <c r="A173" s="867">
        <v>107</v>
      </c>
      <c r="B173" s="867" t="s">
        <v>1195</v>
      </c>
      <c r="C173" s="867" t="s">
        <v>1115</v>
      </c>
      <c r="D173" s="867">
        <v>49000</v>
      </c>
      <c r="E173" s="867">
        <v>0</v>
      </c>
      <c r="F173" s="867">
        <v>49000</v>
      </c>
    </row>
    <row r="174" spans="1:6" ht="12.75">
      <c r="A174" s="867">
        <v>107</v>
      </c>
      <c r="B174" s="867" t="s">
        <v>1195</v>
      </c>
      <c r="C174" s="867" t="s">
        <v>1115</v>
      </c>
      <c r="D174" s="867">
        <v>49000</v>
      </c>
      <c r="E174" s="867">
        <v>27323</v>
      </c>
      <c r="F174" s="867">
        <v>21677</v>
      </c>
    </row>
    <row r="175" spans="1:6" ht="12.75">
      <c r="A175" s="867">
        <v>112</v>
      </c>
      <c r="B175" s="867" t="s">
        <v>1196</v>
      </c>
      <c r="C175" s="867" t="s">
        <v>1197</v>
      </c>
      <c r="D175" s="867">
        <v>5808000</v>
      </c>
      <c r="E175" s="867">
        <v>2154607</v>
      </c>
      <c r="F175" s="867">
        <v>3653393</v>
      </c>
    </row>
    <row r="176" spans="1:6" ht="12.75">
      <c r="A176" s="867">
        <v>112</v>
      </c>
      <c r="B176" s="867" t="s">
        <v>1196</v>
      </c>
      <c r="C176" s="867" t="s">
        <v>1197</v>
      </c>
      <c r="D176" s="867">
        <v>1244000</v>
      </c>
      <c r="E176" s="867">
        <v>0</v>
      </c>
      <c r="F176" s="867">
        <v>1244000</v>
      </c>
    </row>
    <row r="177" spans="1:6" ht="12.75">
      <c r="A177" s="867">
        <v>114</v>
      </c>
      <c r="B177" s="867" t="s">
        <v>1198</v>
      </c>
      <c r="C177" s="867" t="s">
        <v>1199</v>
      </c>
      <c r="D177" s="867">
        <v>0</v>
      </c>
      <c r="E177" s="867">
        <v>0</v>
      </c>
      <c r="F177" s="867">
        <v>0</v>
      </c>
    </row>
    <row r="178" spans="1:6" ht="12.75">
      <c r="A178" s="867">
        <v>114</v>
      </c>
      <c r="B178" s="867" t="s">
        <v>1198</v>
      </c>
      <c r="C178" s="867" t="s">
        <v>1199</v>
      </c>
      <c r="D178" s="867">
        <v>361000</v>
      </c>
      <c r="E178" s="867">
        <v>112199</v>
      </c>
      <c r="F178" s="867">
        <v>248801</v>
      </c>
    </row>
    <row r="179" spans="1:6" ht="12.75">
      <c r="A179" s="867">
        <v>114</v>
      </c>
      <c r="B179" s="867" t="s">
        <v>1198</v>
      </c>
      <c r="C179" s="867" t="s">
        <v>1199</v>
      </c>
      <c r="D179" s="867">
        <v>8161000</v>
      </c>
      <c r="E179" s="867">
        <v>3086986</v>
      </c>
      <c r="F179" s="867">
        <v>5074014</v>
      </c>
    </row>
    <row r="180" spans="1:6" ht="12.75">
      <c r="A180" s="867">
        <v>114</v>
      </c>
      <c r="B180" s="867" t="s">
        <v>1198</v>
      </c>
      <c r="C180" s="867" t="s">
        <v>1199</v>
      </c>
      <c r="D180" s="867">
        <v>2616000</v>
      </c>
      <c r="E180" s="867">
        <v>0</v>
      </c>
      <c r="F180" s="867">
        <v>2616000</v>
      </c>
    </row>
    <row r="181" spans="1:6" ht="12.75">
      <c r="A181" s="867">
        <v>115</v>
      </c>
      <c r="B181" s="867" t="s">
        <v>1200</v>
      </c>
      <c r="C181" s="867" t="s">
        <v>1115</v>
      </c>
      <c r="D181" s="867">
        <v>115000</v>
      </c>
      <c r="E181" s="867">
        <v>0</v>
      </c>
      <c r="F181" s="867">
        <v>115000</v>
      </c>
    </row>
    <row r="182" spans="1:6" ht="12.75">
      <c r="A182" s="867">
        <v>115</v>
      </c>
      <c r="B182" s="867" t="s">
        <v>1200</v>
      </c>
      <c r="C182" s="867" t="s">
        <v>1115</v>
      </c>
      <c r="D182" s="867">
        <v>115000</v>
      </c>
      <c r="E182" s="867">
        <v>64126</v>
      </c>
      <c r="F182" s="867">
        <v>50874</v>
      </c>
    </row>
    <row r="183" spans="1:6" ht="12.75">
      <c r="A183" s="867">
        <v>118</v>
      </c>
      <c r="B183" s="867" t="s">
        <v>1201</v>
      </c>
      <c r="C183" s="867" t="s">
        <v>819</v>
      </c>
      <c r="D183" s="867">
        <v>160000</v>
      </c>
      <c r="E183" s="867">
        <v>13218</v>
      </c>
      <c r="F183" s="867">
        <v>146782</v>
      </c>
    </row>
    <row r="184" spans="1:6" ht="12.75">
      <c r="A184" s="867">
        <v>118</v>
      </c>
      <c r="B184" s="867" t="s">
        <v>1202</v>
      </c>
      <c r="C184" s="867" t="s">
        <v>819</v>
      </c>
      <c r="D184" s="867">
        <v>311000</v>
      </c>
      <c r="E184" s="867">
        <v>43196</v>
      </c>
      <c r="F184" s="867">
        <v>267804</v>
      </c>
    </row>
    <row r="185" spans="1:6" ht="12.75">
      <c r="A185" s="867">
        <v>119</v>
      </c>
      <c r="B185" s="867" t="s">
        <v>1203</v>
      </c>
      <c r="C185" s="867" t="s">
        <v>1105</v>
      </c>
      <c r="D185" s="867">
        <v>36000</v>
      </c>
      <c r="E185" s="867">
        <v>20072</v>
      </c>
      <c r="F185" s="867">
        <v>15928</v>
      </c>
    </row>
    <row r="186" spans="1:6" ht="12.75">
      <c r="A186" s="867">
        <v>119</v>
      </c>
      <c r="B186" s="867" t="s">
        <v>1203</v>
      </c>
      <c r="C186" s="867" t="s">
        <v>1105</v>
      </c>
      <c r="D186" s="867">
        <v>36000</v>
      </c>
      <c r="E186" s="867">
        <v>0</v>
      </c>
      <c r="F186" s="867">
        <v>36000</v>
      </c>
    </row>
    <row r="187" spans="1:6" ht="12.75">
      <c r="A187" s="867">
        <v>121</v>
      </c>
      <c r="B187" s="867" t="s">
        <v>1204</v>
      </c>
      <c r="C187" s="867" t="s">
        <v>1205</v>
      </c>
      <c r="D187" s="867">
        <v>590000</v>
      </c>
      <c r="E187" s="867">
        <v>0</v>
      </c>
      <c r="F187" s="867">
        <v>590000</v>
      </c>
    </row>
    <row r="188" spans="1:6" ht="12.75">
      <c r="A188" s="867">
        <v>121</v>
      </c>
      <c r="B188" s="867" t="s">
        <v>1204</v>
      </c>
      <c r="C188" s="867" t="s">
        <v>1205</v>
      </c>
      <c r="D188" s="867">
        <v>591000</v>
      </c>
      <c r="E188" s="867">
        <v>329307</v>
      </c>
      <c r="F188" s="867">
        <v>261693</v>
      </c>
    </row>
    <row r="189" spans="1:6" ht="12.75">
      <c r="A189" s="867">
        <v>123</v>
      </c>
      <c r="B189" s="867" t="s">
        <v>1206</v>
      </c>
      <c r="C189" s="867" t="s">
        <v>1205</v>
      </c>
      <c r="D189" s="867">
        <v>60000</v>
      </c>
      <c r="E189" s="867">
        <v>0</v>
      </c>
      <c r="F189" s="867">
        <v>60000</v>
      </c>
    </row>
    <row r="190" spans="1:6" ht="12.75">
      <c r="A190" s="867">
        <v>123</v>
      </c>
      <c r="B190" s="867" t="s">
        <v>1206</v>
      </c>
      <c r="C190" s="867" t="s">
        <v>1205</v>
      </c>
      <c r="D190" s="867">
        <v>59000</v>
      </c>
      <c r="E190" s="867">
        <v>33136</v>
      </c>
      <c r="F190" s="867">
        <v>25864</v>
      </c>
    </row>
    <row r="191" spans="1:6" ht="12.75">
      <c r="A191" s="867">
        <v>126</v>
      </c>
      <c r="B191" s="867" t="s">
        <v>1207</v>
      </c>
      <c r="C191" s="867" t="s">
        <v>1205</v>
      </c>
      <c r="D191" s="867">
        <v>304000</v>
      </c>
      <c r="E191" s="867">
        <v>169277</v>
      </c>
      <c r="F191" s="867">
        <v>134723</v>
      </c>
    </row>
    <row r="192" spans="1:6" ht="12.75">
      <c r="A192" s="867">
        <v>126</v>
      </c>
      <c r="B192" s="867" t="s">
        <v>1207</v>
      </c>
      <c r="C192" s="867" t="s">
        <v>1205</v>
      </c>
      <c r="D192" s="867">
        <v>303000</v>
      </c>
      <c r="E192" s="867">
        <v>0</v>
      </c>
      <c r="F192" s="867">
        <v>303000</v>
      </c>
    </row>
    <row r="193" spans="1:6" ht="12.75">
      <c r="A193" s="867">
        <v>127</v>
      </c>
      <c r="B193" s="867" t="s">
        <v>1208</v>
      </c>
      <c r="C193" s="867" t="s">
        <v>1205</v>
      </c>
      <c r="D193" s="867">
        <v>49000</v>
      </c>
      <c r="E193" s="867">
        <v>0</v>
      </c>
      <c r="F193" s="867">
        <v>49000</v>
      </c>
    </row>
    <row r="194" spans="1:6" ht="12.75">
      <c r="A194" s="867">
        <v>127</v>
      </c>
      <c r="B194" s="867" t="s">
        <v>1208</v>
      </c>
      <c r="C194" s="867" t="s">
        <v>1205</v>
      </c>
      <c r="D194" s="867">
        <v>49000</v>
      </c>
      <c r="E194" s="867">
        <v>27323</v>
      </c>
      <c r="F194" s="867">
        <v>21677</v>
      </c>
    </row>
    <row r="195" spans="1:6" ht="12.75">
      <c r="A195" s="867">
        <v>128</v>
      </c>
      <c r="B195" s="867" t="s">
        <v>1209</v>
      </c>
      <c r="C195" s="867" t="s">
        <v>1205</v>
      </c>
      <c r="D195" s="867">
        <v>244000</v>
      </c>
      <c r="E195" s="867">
        <v>0</v>
      </c>
      <c r="F195" s="867">
        <v>244000</v>
      </c>
    </row>
    <row r="196" spans="1:6" ht="12.75">
      <c r="A196" s="867">
        <v>128</v>
      </c>
      <c r="B196" s="867" t="s">
        <v>1209</v>
      </c>
      <c r="C196" s="867" t="s">
        <v>1205</v>
      </c>
      <c r="D196" s="867">
        <v>244000</v>
      </c>
      <c r="E196" s="867">
        <v>136055</v>
      </c>
      <c r="F196" s="867">
        <v>107945</v>
      </c>
    </row>
    <row r="197" spans="1:6" ht="12.75">
      <c r="A197" s="867">
        <v>129</v>
      </c>
      <c r="B197" s="867" t="s">
        <v>1210</v>
      </c>
      <c r="C197" s="867" t="s">
        <v>1205</v>
      </c>
      <c r="D197" s="867">
        <v>25000</v>
      </c>
      <c r="E197" s="867">
        <v>13704</v>
      </c>
      <c r="F197" s="867">
        <v>11296</v>
      </c>
    </row>
    <row r="198" spans="1:6" ht="12.75">
      <c r="A198" s="867">
        <v>129</v>
      </c>
      <c r="B198" s="867" t="s">
        <v>1210</v>
      </c>
      <c r="C198" s="867" t="s">
        <v>1205</v>
      </c>
      <c r="D198" s="867">
        <v>24000</v>
      </c>
      <c r="E198" s="867">
        <v>0</v>
      </c>
      <c r="F198" s="867">
        <v>24000</v>
      </c>
    </row>
    <row r="199" spans="1:6" ht="12.75">
      <c r="A199" s="867">
        <v>130</v>
      </c>
      <c r="B199" s="867" t="s">
        <v>1211</v>
      </c>
      <c r="C199" s="867" t="s">
        <v>1205</v>
      </c>
      <c r="D199" s="867">
        <v>68000</v>
      </c>
      <c r="E199" s="867">
        <v>37917</v>
      </c>
      <c r="F199" s="867">
        <v>30083</v>
      </c>
    </row>
    <row r="200" spans="1:6" ht="12.75">
      <c r="A200" s="867">
        <v>130</v>
      </c>
      <c r="B200" s="867" t="s">
        <v>1211</v>
      </c>
      <c r="C200" s="867" t="s">
        <v>1205</v>
      </c>
      <c r="D200" s="867">
        <v>68000</v>
      </c>
      <c r="E200" s="867">
        <v>0</v>
      </c>
      <c r="F200" s="867">
        <v>68000</v>
      </c>
    </row>
    <row r="201" spans="1:6" ht="12.75">
      <c r="A201" s="867">
        <v>131</v>
      </c>
      <c r="B201" s="867" t="s">
        <v>1212</v>
      </c>
      <c r="C201" s="867" t="s">
        <v>1205</v>
      </c>
      <c r="D201" s="867">
        <v>252000</v>
      </c>
      <c r="E201" s="867">
        <v>140280</v>
      </c>
      <c r="F201" s="867">
        <v>111720</v>
      </c>
    </row>
    <row r="202" spans="1:6" ht="12.75">
      <c r="A202" s="867">
        <v>131</v>
      </c>
      <c r="B202" s="867" t="s">
        <v>1212</v>
      </c>
      <c r="C202" s="867" t="s">
        <v>1205</v>
      </c>
      <c r="D202" s="867">
        <v>251000</v>
      </c>
      <c r="E202" s="867">
        <v>0</v>
      </c>
      <c r="F202" s="867">
        <v>251000</v>
      </c>
    </row>
    <row r="203" spans="1:6" ht="12.75">
      <c r="A203" s="867">
        <v>132</v>
      </c>
      <c r="B203" s="867" t="s">
        <v>1213</v>
      </c>
      <c r="C203" s="867" t="s">
        <v>1205</v>
      </c>
      <c r="D203" s="867">
        <v>128000</v>
      </c>
      <c r="E203" s="867">
        <v>0</v>
      </c>
      <c r="F203" s="867">
        <v>128000</v>
      </c>
    </row>
    <row r="204" spans="1:6" ht="12.75">
      <c r="A204" s="867">
        <v>132</v>
      </c>
      <c r="B204" s="867" t="s">
        <v>1213</v>
      </c>
      <c r="C204" s="867" t="s">
        <v>1205</v>
      </c>
      <c r="D204" s="867">
        <v>128000</v>
      </c>
      <c r="E204" s="867">
        <v>71373</v>
      </c>
      <c r="F204" s="867">
        <v>56627</v>
      </c>
    </row>
    <row r="205" spans="1:6" ht="12.75">
      <c r="A205" s="867">
        <v>133</v>
      </c>
      <c r="B205" s="867" t="s">
        <v>1214</v>
      </c>
      <c r="C205" s="867" t="s">
        <v>1205</v>
      </c>
      <c r="D205" s="867">
        <v>116000</v>
      </c>
      <c r="E205" s="867">
        <v>0</v>
      </c>
      <c r="F205" s="867">
        <v>116000</v>
      </c>
    </row>
    <row r="206" spans="1:6" ht="12.75">
      <c r="A206" s="867">
        <v>133</v>
      </c>
      <c r="B206" s="867" t="s">
        <v>1214</v>
      </c>
      <c r="C206" s="867" t="s">
        <v>1205</v>
      </c>
      <c r="D206" s="867">
        <v>117000</v>
      </c>
      <c r="E206" s="867">
        <v>65004</v>
      </c>
      <c r="F206" s="867">
        <v>51996</v>
      </c>
    </row>
    <row r="207" spans="1:6" ht="12.75">
      <c r="A207" s="867">
        <v>135</v>
      </c>
      <c r="B207" s="867" t="s">
        <v>1215</v>
      </c>
      <c r="C207" s="867" t="s">
        <v>1205</v>
      </c>
      <c r="D207" s="867">
        <v>31000</v>
      </c>
      <c r="E207" s="867">
        <v>0</v>
      </c>
      <c r="F207" s="867">
        <v>31000</v>
      </c>
    </row>
    <row r="208" spans="1:6" ht="12.75">
      <c r="A208" s="867">
        <v>135</v>
      </c>
      <c r="B208" s="867" t="s">
        <v>1215</v>
      </c>
      <c r="C208" s="867" t="s">
        <v>1205</v>
      </c>
      <c r="D208" s="867">
        <v>30000</v>
      </c>
      <c r="E208" s="867">
        <v>16967</v>
      </c>
      <c r="F208" s="867">
        <v>13033</v>
      </c>
    </row>
    <row r="209" spans="1:6" ht="12.75">
      <c r="A209" s="867">
        <v>136</v>
      </c>
      <c r="B209" s="867" t="s">
        <v>1216</v>
      </c>
      <c r="C209" s="867" t="s">
        <v>1205</v>
      </c>
      <c r="D209" s="867">
        <v>90000</v>
      </c>
      <c r="E209" s="867">
        <v>49950</v>
      </c>
      <c r="F209" s="867">
        <v>40050</v>
      </c>
    </row>
    <row r="210" spans="1:6" ht="12.75">
      <c r="A210" s="867">
        <v>136</v>
      </c>
      <c r="B210" s="867" t="s">
        <v>1216</v>
      </c>
      <c r="C210" s="867" t="s">
        <v>1205</v>
      </c>
      <c r="D210" s="867">
        <v>89000</v>
      </c>
      <c r="E210" s="867">
        <v>0</v>
      </c>
      <c r="F210" s="867">
        <v>89000</v>
      </c>
    </row>
    <row r="211" spans="1:6" ht="12.75">
      <c r="A211" s="867">
        <v>137</v>
      </c>
      <c r="B211" s="867" t="s">
        <v>1217</v>
      </c>
      <c r="C211" s="867" t="s">
        <v>1205</v>
      </c>
      <c r="D211" s="867">
        <v>275000</v>
      </c>
      <c r="E211" s="867">
        <v>0</v>
      </c>
      <c r="F211" s="867">
        <v>275000</v>
      </c>
    </row>
    <row r="212" spans="1:6" ht="12.75">
      <c r="A212" s="867">
        <v>137</v>
      </c>
      <c r="B212" s="867" t="s">
        <v>1217</v>
      </c>
      <c r="C212" s="867" t="s">
        <v>1205</v>
      </c>
      <c r="D212" s="867">
        <v>275000</v>
      </c>
      <c r="E212" s="867">
        <v>153339</v>
      </c>
      <c r="F212" s="867">
        <v>121661</v>
      </c>
    </row>
    <row r="213" spans="1:6" ht="12.75">
      <c r="A213" s="867">
        <v>138</v>
      </c>
      <c r="B213" s="867" t="s">
        <v>1218</v>
      </c>
      <c r="C213" s="867" t="s">
        <v>1205</v>
      </c>
      <c r="D213" s="867">
        <v>30000</v>
      </c>
      <c r="E213" s="867">
        <v>0</v>
      </c>
      <c r="F213" s="867">
        <v>30000</v>
      </c>
    </row>
    <row r="214" spans="1:6" ht="12.75">
      <c r="A214" s="867">
        <v>138</v>
      </c>
      <c r="B214" s="867" t="s">
        <v>1218</v>
      </c>
      <c r="C214" s="867" t="s">
        <v>1205</v>
      </c>
      <c r="D214" s="867">
        <v>30000</v>
      </c>
      <c r="E214" s="867">
        <v>16728</v>
      </c>
      <c r="F214" s="867">
        <v>13272</v>
      </c>
    </row>
    <row r="215" spans="1:6" ht="12.75">
      <c r="A215" s="867">
        <v>139</v>
      </c>
      <c r="B215" s="867" t="s">
        <v>1219</v>
      </c>
      <c r="C215" s="867" t="s">
        <v>1205</v>
      </c>
      <c r="D215" s="867">
        <v>57000</v>
      </c>
      <c r="E215" s="867">
        <v>0</v>
      </c>
      <c r="F215" s="867">
        <v>57000</v>
      </c>
    </row>
    <row r="216" spans="1:6" ht="12.75">
      <c r="A216" s="867">
        <v>139</v>
      </c>
      <c r="B216" s="867" t="s">
        <v>1219</v>
      </c>
      <c r="C216" s="867" t="s">
        <v>1205</v>
      </c>
      <c r="D216" s="867">
        <v>58000</v>
      </c>
      <c r="E216" s="867">
        <v>32107</v>
      </c>
      <c r="F216" s="867">
        <v>25893</v>
      </c>
    </row>
    <row r="217" spans="1:6" ht="12.75">
      <c r="A217" s="867">
        <v>140</v>
      </c>
      <c r="B217" s="867" t="s">
        <v>1220</v>
      </c>
      <c r="C217" s="867" t="s">
        <v>1205</v>
      </c>
      <c r="D217" s="867">
        <v>59000</v>
      </c>
      <c r="E217" s="867">
        <v>0</v>
      </c>
      <c r="F217" s="867">
        <v>59000</v>
      </c>
    </row>
    <row r="218" spans="1:6" ht="12.75">
      <c r="A218" s="867">
        <v>140</v>
      </c>
      <c r="B218" s="867" t="s">
        <v>1220</v>
      </c>
      <c r="C218" s="867" t="s">
        <v>1205</v>
      </c>
      <c r="D218" s="867">
        <v>59000</v>
      </c>
      <c r="E218" s="867">
        <v>32897</v>
      </c>
      <c r="F218" s="867">
        <v>26103</v>
      </c>
    </row>
    <row r="219" spans="1:6" ht="12.75">
      <c r="A219" s="867">
        <v>141</v>
      </c>
      <c r="B219" s="867" t="s">
        <v>1221</v>
      </c>
      <c r="C219" s="867" t="s">
        <v>1205</v>
      </c>
      <c r="D219" s="867">
        <v>109000</v>
      </c>
      <c r="E219" s="867">
        <v>0</v>
      </c>
      <c r="F219" s="867">
        <v>109000</v>
      </c>
    </row>
    <row r="220" spans="1:6" ht="12.75">
      <c r="A220" s="867">
        <v>141</v>
      </c>
      <c r="B220" s="867" t="s">
        <v>1221</v>
      </c>
      <c r="C220" s="867" t="s">
        <v>1205</v>
      </c>
      <c r="D220" s="867">
        <v>109000</v>
      </c>
      <c r="E220" s="867">
        <v>60777</v>
      </c>
      <c r="F220" s="867">
        <v>48223</v>
      </c>
    </row>
    <row r="221" spans="1:6" ht="12.75">
      <c r="A221" s="867">
        <v>142</v>
      </c>
      <c r="B221" s="867" t="s">
        <v>1222</v>
      </c>
      <c r="C221" s="867" t="s">
        <v>1205</v>
      </c>
      <c r="D221" s="867">
        <v>155000</v>
      </c>
      <c r="E221" s="867">
        <v>86036</v>
      </c>
      <c r="F221" s="867">
        <v>68964</v>
      </c>
    </row>
    <row r="222" spans="1:6" ht="12.75">
      <c r="A222" s="867">
        <v>142</v>
      </c>
      <c r="B222" s="867" t="s">
        <v>1222</v>
      </c>
      <c r="C222" s="867" t="s">
        <v>1205</v>
      </c>
      <c r="D222" s="867">
        <v>154000</v>
      </c>
      <c r="E222" s="867">
        <v>0</v>
      </c>
      <c r="F222" s="867">
        <v>154000</v>
      </c>
    </row>
    <row r="223" spans="1:6" ht="12.75">
      <c r="A223" s="867">
        <v>143</v>
      </c>
      <c r="B223" s="867" t="s">
        <v>1223</v>
      </c>
      <c r="C223" s="867" t="s">
        <v>1205</v>
      </c>
      <c r="D223" s="867">
        <v>16000</v>
      </c>
      <c r="E223" s="867">
        <v>0</v>
      </c>
      <c r="F223" s="867">
        <v>16000</v>
      </c>
    </row>
    <row r="224" spans="1:6" ht="12.75">
      <c r="A224" s="867">
        <v>143</v>
      </c>
      <c r="B224" s="867" t="s">
        <v>1223</v>
      </c>
      <c r="C224" s="867" t="s">
        <v>1205</v>
      </c>
      <c r="D224" s="867">
        <v>17000</v>
      </c>
      <c r="E224" s="867">
        <v>8996</v>
      </c>
      <c r="F224" s="867">
        <v>8004</v>
      </c>
    </row>
    <row r="225" spans="1:6" ht="12.75">
      <c r="A225" s="867">
        <v>144</v>
      </c>
      <c r="B225" s="867" t="s">
        <v>1224</v>
      </c>
      <c r="C225" s="867" t="s">
        <v>1205</v>
      </c>
      <c r="D225" s="867">
        <v>48000</v>
      </c>
      <c r="E225" s="867">
        <v>0</v>
      </c>
      <c r="F225" s="867">
        <v>48000</v>
      </c>
    </row>
    <row r="226" spans="1:6" ht="12.75">
      <c r="A226" s="867">
        <v>144</v>
      </c>
      <c r="B226" s="867" t="s">
        <v>1224</v>
      </c>
      <c r="C226" s="867" t="s">
        <v>1205</v>
      </c>
      <c r="D226" s="867">
        <v>47000</v>
      </c>
      <c r="E226" s="867">
        <v>26848</v>
      </c>
      <c r="F226" s="867">
        <v>20152</v>
      </c>
    </row>
    <row r="227" spans="1:6" ht="12.75">
      <c r="A227" s="867">
        <v>145</v>
      </c>
      <c r="B227" s="867" t="s">
        <v>1225</v>
      </c>
      <c r="C227" s="867" t="s">
        <v>1205</v>
      </c>
      <c r="D227" s="867">
        <v>176000</v>
      </c>
      <c r="E227" s="867">
        <v>98138</v>
      </c>
      <c r="F227" s="867">
        <v>77862</v>
      </c>
    </row>
    <row r="228" spans="1:6" ht="12.75">
      <c r="A228" s="867">
        <v>145</v>
      </c>
      <c r="B228" s="867" t="s">
        <v>1225</v>
      </c>
      <c r="C228" s="867" t="s">
        <v>1205</v>
      </c>
      <c r="D228" s="867">
        <v>176000</v>
      </c>
      <c r="E228" s="867">
        <v>0</v>
      </c>
      <c r="F228" s="867">
        <v>176000</v>
      </c>
    </row>
    <row r="229" spans="1:6" ht="12.75">
      <c r="A229" s="867">
        <v>146</v>
      </c>
      <c r="B229" s="867" t="s">
        <v>1226</v>
      </c>
      <c r="C229" s="867" t="s">
        <v>1205</v>
      </c>
      <c r="D229" s="867">
        <v>102000</v>
      </c>
      <c r="E229" s="867">
        <v>0</v>
      </c>
      <c r="F229" s="867">
        <v>102000</v>
      </c>
    </row>
    <row r="230" spans="1:6" ht="12.75">
      <c r="A230" s="867">
        <v>146</v>
      </c>
      <c r="B230" s="867" t="s">
        <v>1226</v>
      </c>
      <c r="C230" s="867" t="s">
        <v>1205</v>
      </c>
      <c r="D230" s="867">
        <v>101000</v>
      </c>
      <c r="E230" s="867">
        <v>56454</v>
      </c>
      <c r="F230" s="867">
        <v>44546</v>
      </c>
    </row>
    <row r="231" spans="1:6" ht="12.75">
      <c r="A231" s="867">
        <v>147</v>
      </c>
      <c r="B231" s="867" t="s">
        <v>1227</v>
      </c>
      <c r="C231" s="867" t="s">
        <v>1205</v>
      </c>
      <c r="D231" s="867">
        <v>175000</v>
      </c>
      <c r="E231" s="867">
        <v>97405</v>
      </c>
      <c r="F231" s="867">
        <v>77595</v>
      </c>
    </row>
    <row r="232" spans="1:6" ht="12.75">
      <c r="A232" s="867">
        <v>147</v>
      </c>
      <c r="B232" s="867" t="s">
        <v>1227</v>
      </c>
      <c r="C232" s="867" t="s">
        <v>1205</v>
      </c>
      <c r="D232" s="867">
        <v>175000</v>
      </c>
      <c r="E232" s="867">
        <v>0</v>
      </c>
      <c r="F232" s="867">
        <v>175000</v>
      </c>
    </row>
    <row r="233" spans="1:6" ht="12.75">
      <c r="A233" s="867">
        <v>148</v>
      </c>
      <c r="B233" s="867" t="s">
        <v>1228</v>
      </c>
      <c r="C233" s="867" t="s">
        <v>1205</v>
      </c>
      <c r="D233" s="867">
        <v>72000</v>
      </c>
      <c r="E233" s="867">
        <v>0</v>
      </c>
      <c r="F233" s="867">
        <v>72000</v>
      </c>
    </row>
    <row r="234" spans="1:6" ht="12.75">
      <c r="A234" s="867">
        <v>148</v>
      </c>
      <c r="B234" s="867" t="s">
        <v>1228</v>
      </c>
      <c r="C234" s="867" t="s">
        <v>1205</v>
      </c>
      <c r="D234" s="867">
        <v>73000</v>
      </c>
      <c r="E234" s="867">
        <v>40465</v>
      </c>
      <c r="F234" s="867">
        <v>32535</v>
      </c>
    </row>
    <row r="235" spans="1:6" ht="12.75">
      <c r="A235" s="867">
        <v>149</v>
      </c>
      <c r="B235" s="867" t="s">
        <v>1229</v>
      </c>
      <c r="C235" s="867" t="s">
        <v>1205</v>
      </c>
      <c r="D235" s="867">
        <v>477000</v>
      </c>
      <c r="E235" s="867">
        <v>267114</v>
      </c>
      <c r="F235" s="867">
        <v>209886</v>
      </c>
    </row>
    <row r="236" spans="1:6" ht="12.75">
      <c r="A236" s="867">
        <v>149</v>
      </c>
      <c r="B236" s="867" t="s">
        <v>1229</v>
      </c>
      <c r="C236" s="867" t="s">
        <v>1205</v>
      </c>
      <c r="D236" s="867">
        <v>478000</v>
      </c>
      <c r="E236" s="867">
        <v>0</v>
      </c>
      <c r="F236" s="867">
        <v>478000</v>
      </c>
    </row>
    <row r="237" spans="1:6" ht="12.75">
      <c r="A237" s="867">
        <v>150</v>
      </c>
      <c r="B237" s="867" t="s">
        <v>1230</v>
      </c>
      <c r="C237" s="867" t="s">
        <v>1205</v>
      </c>
      <c r="D237" s="867">
        <v>58000</v>
      </c>
      <c r="E237" s="867">
        <v>0</v>
      </c>
      <c r="F237" s="867">
        <v>58000</v>
      </c>
    </row>
    <row r="238" spans="1:6" ht="12.75">
      <c r="A238" s="867">
        <v>150</v>
      </c>
      <c r="B238" s="867" t="s">
        <v>1230</v>
      </c>
      <c r="C238" s="867" t="s">
        <v>1205</v>
      </c>
      <c r="D238" s="867">
        <v>58000</v>
      </c>
      <c r="E238" s="867">
        <v>32343</v>
      </c>
      <c r="F238" s="867">
        <v>25657</v>
      </c>
    </row>
    <row r="239" spans="1:6" ht="12.75">
      <c r="A239" s="867">
        <v>151</v>
      </c>
      <c r="B239" s="867" t="s">
        <v>1231</v>
      </c>
      <c r="C239" s="867" t="s">
        <v>1205</v>
      </c>
      <c r="D239" s="867">
        <v>56000</v>
      </c>
      <c r="E239" s="867">
        <v>0</v>
      </c>
      <c r="F239" s="867">
        <v>56000</v>
      </c>
    </row>
    <row r="240" spans="1:6" ht="12.75">
      <c r="A240" s="867">
        <v>151</v>
      </c>
      <c r="B240" s="867" t="s">
        <v>1231</v>
      </c>
      <c r="C240" s="867" t="s">
        <v>1205</v>
      </c>
      <c r="D240" s="867">
        <v>56000</v>
      </c>
      <c r="E240" s="867">
        <v>31224</v>
      </c>
      <c r="F240" s="867">
        <v>24776</v>
      </c>
    </row>
    <row r="241" spans="1:6" ht="12.75">
      <c r="A241" s="867">
        <v>152</v>
      </c>
      <c r="B241" s="867" t="s">
        <v>1232</v>
      </c>
      <c r="C241" s="867" t="s">
        <v>1205</v>
      </c>
      <c r="D241" s="867">
        <v>236000</v>
      </c>
      <c r="E241" s="867">
        <v>0</v>
      </c>
      <c r="F241" s="867">
        <v>236000</v>
      </c>
    </row>
    <row r="242" spans="1:6" ht="12.75">
      <c r="A242" s="867">
        <v>152</v>
      </c>
      <c r="B242" s="867" t="s">
        <v>1232</v>
      </c>
      <c r="C242" s="867" t="s">
        <v>1205</v>
      </c>
      <c r="D242" s="867">
        <v>237000</v>
      </c>
      <c r="E242" s="867">
        <v>131916</v>
      </c>
      <c r="F242" s="867">
        <v>105084</v>
      </c>
    </row>
    <row r="243" spans="1:6" ht="12.75">
      <c r="A243" s="867">
        <v>153</v>
      </c>
      <c r="B243" s="867" t="s">
        <v>1233</v>
      </c>
      <c r="C243" s="867" t="s">
        <v>1205</v>
      </c>
      <c r="D243" s="867">
        <v>84000</v>
      </c>
      <c r="E243" s="867">
        <v>0</v>
      </c>
      <c r="F243" s="867">
        <v>84000</v>
      </c>
    </row>
    <row r="244" spans="1:6" ht="12.75">
      <c r="A244" s="867">
        <v>153</v>
      </c>
      <c r="B244" s="867" t="s">
        <v>1233</v>
      </c>
      <c r="C244" s="867" t="s">
        <v>1205</v>
      </c>
      <c r="D244" s="867">
        <v>84000</v>
      </c>
      <c r="E244" s="867">
        <v>46837</v>
      </c>
      <c r="F244" s="867">
        <v>37163</v>
      </c>
    </row>
    <row r="245" spans="1:6" ht="12.75">
      <c r="A245" s="867">
        <v>154</v>
      </c>
      <c r="B245" s="867" t="s">
        <v>1234</v>
      </c>
      <c r="C245" s="867" t="s">
        <v>1205</v>
      </c>
      <c r="D245" s="867">
        <v>66000</v>
      </c>
      <c r="E245" s="867">
        <v>36973</v>
      </c>
      <c r="F245" s="867">
        <v>29027</v>
      </c>
    </row>
    <row r="246" spans="1:6" ht="12.75">
      <c r="A246" s="867">
        <v>154</v>
      </c>
      <c r="B246" s="867" t="s">
        <v>1234</v>
      </c>
      <c r="C246" s="867" t="s">
        <v>1205</v>
      </c>
      <c r="D246" s="867">
        <v>67000</v>
      </c>
      <c r="E246" s="867">
        <v>0</v>
      </c>
      <c r="F246" s="867">
        <v>67000</v>
      </c>
    </row>
    <row r="247" spans="1:6" ht="12.75">
      <c r="A247" s="867">
        <v>155</v>
      </c>
      <c r="B247" s="867" t="s">
        <v>1235</v>
      </c>
      <c r="C247" s="867" t="s">
        <v>1205</v>
      </c>
      <c r="D247" s="867">
        <v>15000</v>
      </c>
      <c r="E247" s="867">
        <v>8426</v>
      </c>
      <c r="F247" s="867">
        <v>6574</v>
      </c>
    </row>
    <row r="248" spans="1:6" ht="12.75">
      <c r="A248" s="867">
        <v>155</v>
      </c>
      <c r="B248" s="867" t="s">
        <v>1235</v>
      </c>
      <c r="C248" s="867" t="s">
        <v>1205</v>
      </c>
      <c r="D248" s="867">
        <v>15000</v>
      </c>
      <c r="E248" s="867">
        <v>0</v>
      </c>
      <c r="F248" s="867">
        <v>15000</v>
      </c>
    </row>
    <row r="249" spans="1:6" ht="12.75">
      <c r="A249" s="867">
        <v>156</v>
      </c>
      <c r="B249" s="867" t="s">
        <v>1236</v>
      </c>
      <c r="C249" s="867" t="s">
        <v>1205</v>
      </c>
      <c r="D249" s="867">
        <v>263000</v>
      </c>
      <c r="E249" s="867">
        <v>0</v>
      </c>
      <c r="F249" s="867">
        <v>263000</v>
      </c>
    </row>
    <row r="250" spans="1:6" ht="12.75">
      <c r="A250" s="867">
        <v>156</v>
      </c>
      <c r="B250" s="867" t="s">
        <v>1236</v>
      </c>
      <c r="C250" s="867" t="s">
        <v>1205</v>
      </c>
      <c r="D250" s="867">
        <v>262000</v>
      </c>
      <c r="E250" s="867">
        <v>146331</v>
      </c>
      <c r="F250" s="867">
        <v>115669</v>
      </c>
    </row>
    <row r="251" spans="1:6" ht="12.75">
      <c r="A251" s="867">
        <v>157</v>
      </c>
      <c r="B251" s="867" t="s">
        <v>1237</v>
      </c>
      <c r="C251" s="867" t="s">
        <v>1205</v>
      </c>
      <c r="D251" s="867">
        <v>96000</v>
      </c>
      <c r="E251" s="867">
        <v>53530</v>
      </c>
      <c r="F251" s="867">
        <v>42470</v>
      </c>
    </row>
    <row r="252" spans="1:6" ht="12.75">
      <c r="A252" s="867">
        <v>157</v>
      </c>
      <c r="B252" s="867" t="s">
        <v>1237</v>
      </c>
      <c r="C252" s="867" t="s">
        <v>1205</v>
      </c>
      <c r="D252" s="867">
        <v>96000</v>
      </c>
      <c r="E252" s="867">
        <v>0</v>
      </c>
      <c r="F252" s="867">
        <v>96000</v>
      </c>
    </row>
    <row r="253" spans="1:6" ht="12.75">
      <c r="A253" s="867">
        <v>158</v>
      </c>
      <c r="B253" s="867" t="s">
        <v>1238</v>
      </c>
      <c r="C253" s="867" t="s">
        <v>1205</v>
      </c>
      <c r="D253" s="867">
        <v>126000</v>
      </c>
      <c r="E253" s="867">
        <v>70022</v>
      </c>
      <c r="F253" s="867">
        <v>55978</v>
      </c>
    </row>
    <row r="254" spans="1:6" ht="12.75">
      <c r="A254" s="867">
        <v>158</v>
      </c>
      <c r="B254" s="867" t="s">
        <v>1238</v>
      </c>
      <c r="C254" s="867" t="s">
        <v>1205</v>
      </c>
      <c r="D254" s="867">
        <v>125000</v>
      </c>
      <c r="E254" s="867">
        <v>0</v>
      </c>
      <c r="F254" s="867">
        <v>125000</v>
      </c>
    </row>
    <row r="255" spans="1:6" ht="12.75">
      <c r="A255" s="867">
        <v>159</v>
      </c>
      <c r="B255" s="867" t="s">
        <v>1239</v>
      </c>
      <c r="C255" s="867" t="s">
        <v>1205</v>
      </c>
      <c r="D255" s="867">
        <v>49000</v>
      </c>
      <c r="E255" s="867">
        <v>0</v>
      </c>
      <c r="F255" s="867">
        <v>49000</v>
      </c>
    </row>
    <row r="256" spans="1:6" ht="12.75">
      <c r="A256" s="867">
        <v>159</v>
      </c>
      <c r="B256" s="867" t="s">
        <v>1239</v>
      </c>
      <c r="C256" s="867" t="s">
        <v>1205</v>
      </c>
      <c r="D256" s="867">
        <v>50000</v>
      </c>
      <c r="E256" s="867">
        <v>27644</v>
      </c>
      <c r="F256" s="867">
        <v>22356</v>
      </c>
    </row>
    <row r="257" spans="1:6" ht="12.75">
      <c r="A257" s="867">
        <v>160</v>
      </c>
      <c r="B257" s="867" t="s">
        <v>1240</v>
      </c>
      <c r="C257" s="867" t="s">
        <v>1205</v>
      </c>
      <c r="D257" s="867">
        <v>200000</v>
      </c>
      <c r="E257" s="867">
        <v>111519</v>
      </c>
      <c r="F257" s="867">
        <v>88481</v>
      </c>
    </row>
    <row r="258" spans="1:6" ht="12.75">
      <c r="A258" s="867">
        <v>160</v>
      </c>
      <c r="B258" s="867" t="s">
        <v>1240</v>
      </c>
      <c r="C258" s="867" t="s">
        <v>1205</v>
      </c>
      <c r="D258" s="867">
        <v>200000</v>
      </c>
      <c r="E258" s="867">
        <v>0</v>
      </c>
      <c r="F258" s="867">
        <v>200000</v>
      </c>
    </row>
    <row r="259" spans="1:6" ht="12.75">
      <c r="A259" s="867">
        <v>161</v>
      </c>
      <c r="B259" s="867" t="s">
        <v>1241</v>
      </c>
      <c r="C259" s="867" t="s">
        <v>1205</v>
      </c>
      <c r="D259" s="867">
        <v>252000</v>
      </c>
      <c r="E259" s="867">
        <v>0</v>
      </c>
      <c r="F259" s="867">
        <v>252000</v>
      </c>
    </row>
    <row r="260" spans="1:6" ht="12.75">
      <c r="A260" s="867">
        <v>161</v>
      </c>
      <c r="B260" s="867" t="s">
        <v>1241</v>
      </c>
      <c r="C260" s="867" t="s">
        <v>1205</v>
      </c>
      <c r="D260" s="867">
        <v>251000</v>
      </c>
      <c r="E260" s="867">
        <v>140197</v>
      </c>
      <c r="F260" s="867">
        <v>110803</v>
      </c>
    </row>
    <row r="261" spans="1:6" ht="12.75">
      <c r="A261" s="867">
        <v>162</v>
      </c>
      <c r="B261" s="867" t="s">
        <v>1242</v>
      </c>
      <c r="C261" s="867" t="s">
        <v>1205</v>
      </c>
      <c r="D261" s="867">
        <v>33000</v>
      </c>
      <c r="E261" s="867">
        <v>0</v>
      </c>
      <c r="F261" s="867">
        <v>33000</v>
      </c>
    </row>
    <row r="262" spans="1:6" ht="12.75">
      <c r="A262" s="867">
        <v>162</v>
      </c>
      <c r="B262" s="867" t="s">
        <v>1242</v>
      </c>
      <c r="C262" s="867" t="s">
        <v>1205</v>
      </c>
      <c r="D262" s="867">
        <v>33000</v>
      </c>
      <c r="E262" s="867">
        <v>18403</v>
      </c>
      <c r="F262" s="867">
        <v>14597</v>
      </c>
    </row>
    <row r="263" spans="1:6" ht="12.75">
      <c r="A263" s="867">
        <v>163</v>
      </c>
      <c r="B263" s="867" t="s">
        <v>1243</v>
      </c>
      <c r="C263" s="867" t="s">
        <v>1205</v>
      </c>
      <c r="D263" s="867">
        <v>13000</v>
      </c>
      <c r="E263" s="867">
        <v>7484</v>
      </c>
      <c r="F263" s="867">
        <v>5516</v>
      </c>
    </row>
    <row r="264" spans="1:6" ht="12.75">
      <c r="A264" s="867">
        <v>163</v>
      </c>
      <c r="B264" s="867" t="s">
        <v>1243</v>
      </c>
      <c r="C264" s="867" t="s">
        <v>1205</v>
      </c>
      <c r="D264" s="867">
        <v>14000</v>
      </c>
      <c r="E264" s="867">
        <v>0</v>
      </c>
      <c r="F264" s="867">
        <v>14000</v>
      </c>
    </row>
    <row r="265" spans="1:6" ht="12.75">
      <c r="A265" s="867">
        <v>164</v>
      </c>
      <c r="B265" s="867" t="s">
        <v>1244</v>
      </c>
      <c r="C265" s="867" t="s">
        <v>1205</v>
      </c>
      <c r="D265" s="867">
        <v>13000</v>
      </c>
      <c r="E265" s="867">
        <v>0</v>
      </c>
      <c r="F265" s="867">
        <v>13000</v>
      </c>
    </row>
    <row r="266" spans="1:6" ht="12.75">
      <c r="A266" s="867">
        <v>164</v>
      </c>
      <c r="B266" s="867" t="s">
        <v>1244</v>
      </c>
      <c r="C266" s="867" t="s">
        <v>1205</v>
      </c>
      <c r="D266" s="867">
        <v>14000</v>
      </c>
      <c r="E266" s="867">
        <v>7570</v>
      </c>
      <c r="F266" s="867">
        <v>6430</v>
      </c>
    </row>
    <row r="267" spans="1:6" ht="12.75">
      <c r="A267" s="867">
        <v>165</v>
      </c>
      <c r="B267" s="867" t="s">
        <v>1245</v>
      </c>
      <c r="C267" s="867" t="s">
        <v>1205</v>
      </c>
      <c r="D267" s="867">
        <v>62000</v>
      </c>
      <c r="E267" s="867">
        <v>0</v>
      </c>
      <c r="F267" s="867">
        <v>62000</v>
      </c>
    </row>
    <row r="268" spans="1:6" ht="12.75">
      <c r="A268" s="867">
        <v>165</v>
      </c>
      <c r="B268" s="867" t="s">
        <v>1245</v>
      </c>
      <c r="C268" s="867" t="s">
        <v>1205</v>
      </c>
      <c r="D268" s="867">
        <v>62000</v>
      </c>
      <c r="E268" s="867">
        <v>34574</v>
      </c>
      <c r="F268" s="867">
        <v>27426</v>
      </c>
    </row>
    <row r="269" spans="1:6" ht="12.75">
      <c r="A269" s="867">
        <v>166</v>
      </c>
      <c r="B269" s="867" t="s">
        <v>1246</v>
      </c>
      <c r="C269" s="867" t="s">
        <v>1205</v>
      </c>
      <c r="D269" s="867">
        <v>31000</v>
      </c>
      <c r="E269" s="867">
        <v>0</v>
      </c>
      <c r="F269" s="867">
        <v>31000</v>
      </c>
    </row>
    <row r="270" spans="1:6" ht="12.75">
      <c r="A270" s="867">
        <v>166</v>
      </c>
      <c r="B270" s="867" t="s">
        <v>1246</v>
      </c>
      <c r="C270" s="867" t="s">
        <v>1205</v>
      </c>
      <c r="D270" s="867">
        <v>31000</v>
      </c>
      <c r="E270" s="867">
        <v>17284</v>
      </c>
      <c r="F270" s="867">
        <v>13716</v>
      </c>
    </row>
    <row r="271" spans="1:6" ht="12.75">
      <c r="A271" s="867">
        <v>167</v>
      </c>
      <c r="B271" s="867" t="s">
        <v>1247</v>
      </c>
      <c r="C271" s="867" t="s">
        <v>1205</v>
      </c>
      <c r="D271" s="867">
        <v>10000</v>
      </c>
      <c r="E271" s="867">
        <v>0</v>
      </c>
      <c r="F271" s="867">
        <v>10000</v>
      </c>
    </row>
    <row r="272" spans="1:6" ht="12.75">
      <c r="A272" s="867">
        <v>167</v>
      </c>
      <c r="B272" s="867" t="s">
        <v>1247</v>
      </c>
      <c r="C272" s="867" t="s">
        <v>1205</v>
      </c>
      <c r="D272" s="867">
        <v>10000</v>
      </c>
      <c r="E272" s="867">
        <v>5578</v>
      </c>
      <c r="F272" s="867">
        <v>4422</v>
      </c>
    </row>
    <row r="273" spans="1:6" ht="12.75">
      <c r="A273" s="867">
        <v>168</v>
      </c>
      <c r="B273" s="867" t="s">
        <v>1248</v>
      </c>
      <c r="C273" s="867" t="s">
        <v>1205</v>
      </c>
      <c r="D273" s="867">
        <v>107000</v>
      </c>
      <c r="E273" s="867">
        <v>0</v>
      </c>
      <c r="F273" s="867">
        <v>107000</v>
      </c>
    </row>
    <row r="274" spans="1:6" ht="12.75">
      <c r="A274" s="867">
        <v>168</v>
      </c>
      <c r="B274" s="867" t="s">
        <v>1248</v>
      </c>
      <c r="C274" s="867" t="s">
        <v>1205</v>
      </c>
      <c r="D274" s="867">
        <v>106000</v>
      </c>
      <c r="E274" s="867">
        <v>59345</v>
      </c>
      <c r="F274" s="867">
        <v>46655</v>
      </c>
    </row>
    <row r="275" spans="1:6" ht="12.75">
      <c r="A275" s="867">
        <v>169</v>
      </c>
      <c r="B275" s="867" t="s">
        <v>1249</v>
      </c>
      <c r="C275" s="867" t="s">
        <v>1205</v>
      </c>
      <c r="D275" s="867">
        <v>53000</v>
      </c>
      <c r="E275" s="867">
        <v>0</v>
      </c>
      <c r="F275" s="867">
        <v>53000</v>
      </c>
    </row>
    <row r="276" spans="1:6" ht="12.75">
      <c r="A276" s="867">
        <v>169</v>
      </c>
      <c r="B276" s="867" t="s">
        <v>1249</v>
      </c>
      <c r="C276" s="867" t="s">
        <v>1205</v>
      </c>
      <c r="D276" s="867">
        <v>52000</v>
      </c>
      <c r="E276" s="867">
        <v>29234</v>
      </c>
      <c r="F276" s="867">
        <v>22766</v>
      </c>
    </row>
    <row r="277" spans="1:6" ht="12.75">
      <c r="A277" s="867">
        <v>170</v>
      </c>
      <c r="B277" s="867" t="s">
        <v>1250</v>
      </c>
      <c r="C277" s="867" t="s">
        <v>1205</v>
      </c>
      <c r="D277" s="867">
        <v>163000</v>
      </c>
      <c r="E277" s="867">
        <v>0</v>
      </c>
      <c r="F277" s="867">
        <v>163000</v>
      </c>
    </row>
    <row r="278" spans="1:6" ht="12.75">
      <c r="A278" s="867">
        <v>170</v>
      </c>
      <c r="B278" s="867" t="s">
        <v>1250</v>
      </c>
      <c r="C278" s="867" t="s">
        <v>1205</v>
      </c>
      <c r="D278" s="867">
        <v>163000</v>
      </c>
      <c r="E278" s="867">
        <v>90891</v>
      </c>
      <c r="F278" s="867">
        <v>72109</v>
      </c>
    </row>
    <row r="279" spans="1:6" ht="12.75">
      <c r="A279" s="867">
        <v>171</v>
      </c>
      <c r="B279" s="867" t="s">
        <v>1251</v>
      </c>
      <c r="C279" s="867" t="s">
        <v>1205</v>
      </c>
      <c r="D279" s="867">
        <v>47000</v>
      </c>
      <c r="E279" s="867">
        <v>0</v>
      </c>
      <c r="F279" s="867">
        <v>47000</v>
      </c>
    </row>
    <row r="280" spans="1:6" ht="12.75">
      <c r="A280" s="867">
        <v>171</v>
      </c>
      <c r="B280" s="867" t="s">
        <v>1251</v>
      </c>
      <c r="C280" s="867" t="s">
        <v>1205</v>
      </c>
      <c r="D280" s="867">
        <v>47000</v>
      </c>
      <c r="E280" s="867">
        <v>26207</v>
      </c>
      <c r="F280" s="867">
        <v>20793</v>
      </c>
    </row>
    <row r="281" spans="1:6" ht="12.75">
      <c r="A281" s="867">
        <v>172</v>
      </c>
      <c r="B281" s="867" t="s">
        <v>1252</v>
      </c>
      <c r="C281" s="867" t="s">
        <v>1205</v>
      </c>
      <c r="D281" s="867">
        <v>20000</v>
      </c>
      <c r="E281" s="867">
        <v>11391</v>
      </c>
      <c r="F281" s="867">
        <v>8609</v>
      </c>
    </row>
    <row r="282" spans="1:6" ht="12.75">
      <c r="A282" s="867">
        <v>172</v>
      </c>
      <c r="B282" s="867" t="s">
        <v>1252</v>
      </c>
      <c r="C282" s="867" t="s">
        <v>1205</v>
      </c>
      <c r="D282" s="867">
        <v>21000</v>
      </c>
      <c r="E282" s="867">
        <v>0</v>
      </c>
      <c r="F282" s="867">
        <v>21000</v>
      </c>
    </row>
    <row r="283" spans="1:6" ht="12.75">
      <c r="A283" s="867">
        <v>173</v>
      </c>
      <c r="B283" s="867" t="s">
        <v>1253</v>
      </c>
      <c r="C283" s="867" t="s">
        <v>1205</v>
      </c>
      <c r="D283" s="867">
        <v>170000</v>
      </c>
      <c r="E283" s="867">
        <v>94792</v>
      </c>
      <c r="F283" s="867">
        <v>75208</v>
      </c>
    </row>
    <row r="284" spans="1:6" ht="12.75">
      <c r="A284" s="867">
        <v>173</v>
      </c>
      <c r="B284" s="867" t="s">
        <v>1253</v>
      </c>
      <c r="C284" s="867" t="s">
        <v>1205</v>
      </c>
      <c r="D284" s="867">
        <v>170000</v>
      </c>
      <c r="E284" s="867">
        <v>0</v>
      </c>
      <c r="F284" s="867">
        <v>170000</v>
      </c>
    </row>
    <row r="285" spans="1:6" ht="12.75">
      <c r="A285" s="867">
        <v>174</v>
      </c>
      <c r="B285" s="867" t="s">
        <v>1254</v>
      </c>
      <c r="C285" s="867" t="s">
        <v>1205</v>
      </c>
      <c r="D285" s="867">
        <v>323000</v>
      </c>
      <c r="E285" s="867">
        <v>180104</v>
      </c>
      <c r="F285" s="867">
        <v>142896</v>
      </c>
    </row>
    <row r="286" spans="1:6" ht="12.75">
      <c r="A286" s="867">
        <v>174</v>
      </c>
      <c r="B286" s="867" t="s">
        <v>1254</v>
      </c>
      <c r="C286" s="867" t="s">
        <v>1205</v>
      </c>
      <c r="D286" s="867">
        <v>323000</v>
      </c>
      <c r="E286" s="867">
        <v>0</v>
      </c>
      <c r="F286" s="867">
        <v>323000</v>
      </c>
    </row>
    <row r="287" spans="1:6" ht="12.75">
      <c r="A287" s="867">
        <v>175</v>
      </c>
      <c r="B287" s="867" t="s">
        <v>1255</v>
      </c>
      <c r="C287" s="867" t="s">
        <v>1205</v>
      </c>
      <c r="D287" s="867">
        <v>604000</v>
      </c>
      <c r="E287" s="867">
        <v>337031</v>
      </c>
      <c r="F287" s="867">
        <v>266969</v>
      </c>
    </row>
    <row r="288" spans="1:6" ht="12.75">
      <c r="A288" s="867">
        <v>175</v>
      </c>
      <c r="B288" s="867" t="s">
        <v>1255</v>
      </c>
      <c r="C288" s="867" t="s">
        <v>1205</v>
      </c>
      <c r="D288" s="867">
        <v>605000</v>
      </c>
      <c r="E288" s="867">
        <v>0</v>
      </c>
      <c r="F288" s="867">
        <v>605000</v>
      </c>
    </row>
    <row r="289" spans="1:6" ht="12.75">
      <c r="A289" s="867">
        <v>176</v>
      </c>
      <c r="B289" s="867" t="s">
        <v>1256</v>
      </c>
      <c r="C289" s="867" t="s">
        <v>1205</v>
      </c>
      <c r="D289" s="867">
        <v>236000</v>
      </c>
      <c r="E289" s="867">
        <v>0</v>
      </c>
      <c r="F289" s="867">
        <v>236000</v>
      </c>
    </row>
    <row r="290" spans="1:6" ht="12.75">
      <c r="A290" s="867">
        <v>176</v>
      </c>
      <c r="B290" s="867" t="s">
        <v>1256</v>
      </c>
      <c r="C290" s="867" t="s">
        <v>1205</v>
      </c>
      <c r="D290" s="867">
        <v>237000</v>
      </c>
      <c r="E290" s="867">
        <v>131916</v>
      </c>
      <c r="F290" s="867">
        <v>105084</v>
      </c>
    </row>
    <row r="291" spans="1:6" ht="12.75">
      <c r="A291" s="867">
        <v>177</v>
      </c>
      <c r="B291" s="867" t="s">
        <v>1257</v>
      </c>
      <c r="C291" s="867" t="s">
        <v>1205</v>
      </c>
      <c r="D291" s="867">
        <v>32000</v>
      </c>
      <c r="E291" s="867">
        <v>0</v>
      </c>
      <c r="F291" s="867">
        <v>32000</v>
      </c>
    </row>
    <row r="292" spans="1:6" ht="12.75">
      <c r="A292" s="867">
        <v>177</v>
      </c>
      <c r="B292" s="867" t="s">
        <v>1257</v>
      </c>
      <c r="C292" s="867" t="s">
        <v>1205</v>
      </c>
      <c r="D292" s="867">
        <v>32000</v>
      </c>
      <c r="E292" s="867">
        <v>17843</v>
      </c>
      <c r="F292" s="867">
        <v>14157</v>
      </c>
    </row>
    <row r="293" spans="1:6" ht="12.75">
      <c r="A293" s="867">
        <v>178</v>
      </c>
      <c r="B293" s="867" t="s">
        <v>1258</v>
      </c>
      <c r="C293" s="867" t="s">
        <v>1205</v>
      </c>
      <c r="D293" s="867">
        <v>439000</v>
      </c>
      <c r="E293" s="867">
        <v>0</v>
      </c>
      <c r="F293" s="867">
        <v>439000</v>
      </c>
    </row>
    <row r="294" spans="1:6" ht="12.75">
      <c r="A294" s="867">
        <v>178</v>
      </c>
      <c r="B294" s="867" t="s">
        <v>1258</v>
      </c>
      <c r="C294" s="867" t="s">
        <v>1205</v>
      </c>
      <c r="D294" s="867">
        <v>440000</v>
      </c>
      <c r="E294" s="867">
        <v>245109</v>
      </c>
      <c r="F294" s="867">
        <v>194891</v>
      </c>
    </row>
    <row r="295" spans="1:6" ht="12.75">
      <c r="A295" s="867">
        <v>179</v>
      </c>
      <c r="B295" s="867" t="s">
        <v>1259</v>
      </c>
      <c r="C295" s="867" t="s">
        <v>1205</v>
      </c>
      <c r="D295" s="867">
        <v>296000</v>
      </c>
      <c r="E295" s="867">
        <v>0</v>
      </c>
      <c r="F295" s="867">
        <v>296000</v>
      </c>
    </row>
    <row r="296" spans="1:6" ht="12.75">
      <c r="A296" s="867">
        <v>179</v>
      </c>
      <c r="B296" s="867" t="s">
        <v>1259</v>
      </c>
      <c r="C296" s="867" t="s">
        <v>1205</v>
      </c>
      <c r="D296" s="867">
        <v>296000</v>
      </c>
      <c r="E296" s="867">
        <v>165050</v>
      </c>
      <c r="F296" s="867">
        <v>130950</v>
      </c>
    </row>
    <row r="297" spans="1:6" ht="12.75">
      <c r="A297" s="867">
        <v>180</v>
      </c>
      <c r="B297" s="867" t="s">
        <v>1260</v>
      </c>
      <c r="C297" s="867" t="s">
        <v>1205</v>
      </c>
      <c r="D297" s="867">
        <v>134000</v>
      </c>
      <c r="E297" s="867">
        <v>0</v>
      </c>
      <c r="F297" s="867">
        <v>134000</v>
      </c>
    </row>
    <row r="298" spans="1:6" ht="12.75">
      <c r="A298" s="867">
        <v>180</v>
      </c>
      <c r="B298" s="867" t="s">
        <v>1260</v>
      </c>
      <c r="C298" s="867" t="s">
        <v>1205</v>
      </c>
      <c r="D298" s="867">
        <v>134000</v>
      </c>
      <c r="E298" s="867">
        <v>74717</v>
      </c>
      <c r="F298" s="867">
        <v>59283</v>
      </c>
    </row>
    <row r="299" spans="1:6" ht="12.75">
      <c r="A299" s="867">
        <v>181</v>
      </c>
      <c r="B299" s="867" t="s">
        <v>1261</v>
      </c>
      <c r="C299" s="867" t="s">
        <v>1205</v>
      </c>
      <c r="D299" s="867">
        <v>39000</v>
      </c>
      <c r="E299" s="867">
        <v>21986</v>
      </c>
      <c r="F299" s="867">
        <v>17014</v>
      </c>
    </row>
    <row r="300" spans="1:6" ht="12.75">
      <c r="A300" s="867">
        <v>181</v>
      </c>
      <c r="B300" s="867" t="s">
        <v>1261</v>
      </c>
      <c r="C300" s="867" t="s">
        <v>1205</v>
      </c>
      <c r="D300" s="867">
        <v>40000</v>
      </c>
      <c r="E300" s="867">
        <v>0</v>
      </c>
      <c r="F300" s="867">
        <v>40000</v>
      </c>
    </row>
    <row r="301" spans="1:6" ht="12.75">
      <c r="A301" s="867">
        <v>182</v>
      </c>
      <c r="B301" s="867" t="s">
        <v>1262</v>
      </c>
      <c r="C301" s="867" t="s">
        <v>1205</v>
      </c>
      <c r="D301" s="867">
        <v>24000</v>
      </c>
      <c r="E301" s="867">
        <v>0</v>
      </c>
      <c r="F301" s="867">
        <v>24000</v>
      </c>
    </row>
    <row r="302" spans="1:6" ht="12.75">
      <c r="A302" s="867">
        <v>182</v>
      </c>
      <c r="B302" s="867" t="s">
        <v>1262</v>
      </c>
      <c r="C302" s="867" t="s">
        <v>1205</v>
      </c>
      <c r="D302" s="867">
        <v>23000</v>
      </c>
      <c r="E302" s="867">
        <v>13064</v>
      </c>
      <c r="F302" s="867">
        <v>9936</v>
      </c>
    </row>
    <row r="303" spans="1:6" ht="12.75">
      <c r="A303" s="867">
        <v>188</v>
      </c>
      <c r="B303" s="867" t="s">
        <v>1263</v>
      </c>
      <c r="C303" s="867" t="s">
        <v>1264</v>
      </c>
      <c r="D303" s="867">
        <v>8000</v>
      </c>
      <c r="E303" s="867">
        <v>0</v>
      </c>
      <c r="F303" s="867">
        <v>8000</v>
      </c>
    </row>
    <row r="304" spans="1:6" ht="12.75">
      <c r="A304" s="867">
        <v>188</v>
      </c>
      <c r="B304" s="867" t="s">
        <v>1263</v>
      </c>
      <c r="C304" s="867" t="s">
        <v>1264</v>
      </c>
      <c r="D304" s="867">
        <v>8000</v>
      </c>
      <c r="E304" s="867">
        <v>3469</v>
      </c>
      <c r="F304" s="867">
        <v>4531</v>
      </c>
    </row>
    <row r="305" spans="1:6" ht="12.75">
      <c r="A305" s="867">
        <v>216</v>
      </c>
      <c r="B305" s="867" t="s">
        <v>1265</v>
      </c>
      <c r="C305" s="867" t="s">
        <v>1266</v>
      </c>
      <c r="D305" s="867">
        <v>329000</v>
      </c>
      <c r="E305" s="867">
        <v>72805</v>
      </c>
      <c r="F305" s="867">
        <v>256195</v>
      </c>
    </row>
    <row r="306" spans="1:6" ht="12.75">
      <c r="A306" s="867">
        <v>217</v>
      </c>
      <c r="B306" s="867" t="s">
        <v>1267</v>
      </c>
      <c r="C306" s="867" t="s">
        <v>1266</v>
      </c>
      <c r="D306" s="867">
        <v>939000</v>
      </c>
      <c r="E306" s="867">
        <v>207783</v>
      </c>
      <c r="F306" s="867">
        <v>731217</v>
      </c>
    </row>
    <row r="307" spans="1:6" ht="12.75">
      <c r="A307" s="867">
        <v>219</v>
      </c>
      <c r="B307" s="867" t="s">
        <v>1268</v>
      </c>
      <c r="C307" s="867" t="s">
        <v>1269</v>
      </c>
      <c r="D307" s="867">
        <v>114000</v>
      </c>
      <c r="E307" s="867">
        <v>55659</v>
      </c>
      <c r="F307" s="867">
        <v>58341</v>
      </c>
    </row>
    <row r="308" spans="1:6" ht="12.75">
      <c r="A308" s="867">
        <v>220</v>
      </c>
      <c r="B308" s="867" t="s">
        <v>1270</v>
      </c>
      <c r="C308" s="867" t="s">
        <v>1271</v>
      </c>
      <c r="D308" s="867">
        <v>517550</v>
      </c>
      <c r="E308" s="867">
        <v>252686</v>
      </c>
      <c r="F308" s="867">
        <v>264864</v>
      </c>
    </row>
    <row r="309" spans="1:6" ht="12.75">
      <c r="A309" s="867">
        <v>223</v>
      </c>
      <c r="B309" s="867" t="s">
        <v>1272</v>
      </c>
      <c r="C309" s="867" t="s">
        <v>1273</v>
      </c>
      <c r="D309" s="867">
        <v>11000</v>
      </c>
      <c r="E309" s="867">
        <v>738</v>
      </c>
      <c r="F309" s="867">
        <v>10262</v>
      </c>
    </row>
    <row r="310" spans="1:6" ht="25.5">
      <c r="A310" s="867">
        <v>225</v>
      </c>
      <c r="B310" s="867" t="s">
        <v>1274</v>
      </c>
      <c r="C310" s="867" t="s">
        <v>1275</v>
      </c>
      <c r="D310" s="867">
        <v>550000</v>
      </c>
      <c r="E310" s="867">
        <v>83597</v>
      </c>
      <c r="F310" s="867">
        <v>466403</v>
      </c>
    </row>
    <row r="311" spans="1:6" ht="12.75">
      <c r="A311" s="867">
        <v>226</v>
      </c>
      <c r="B311" s="867" t="s">
        <v>1276</v>
      </c>
      <c r="C311" s="867" t="s">
        <v>1277</v>
      </c>
      <c r="D311" s="867">
        <v>1377000</v>
      </c>
      <c r="E311" s="867">
        <v>215261</v>
      </c>
      <c r="F311" s="867">
        <v>1161739</v>
      </c>
    </row>
    <row r="312" spans="1:6" ht="12.75">
      <c r="A312" s="867">
        <v>228</v>
      </c>
      <c r="B312" s="867" t="s">
        <v>1278</v>
      </c>
      <c r="C312" s="867" t="s">
        <v>1279</v>
      </c>
      <c r="D312" s="867">
        <v>4264975</v>
      </c>
      <c r="E312" s="867">
        <v>449430</v>
      </c>
      <c r="F312" s="867">
        <v>3815545</v>
      </c>
    </row>
    <row r="313" spans="1:6" ht="12.75">
      <c r="A313" s="867">
        <v>232</v>
      </c>
      <c r="B313" s="867" t="s">
        <v>1280</v>
      </c>
      <c r="C313" s="867" t="s">
        <v>1281</v>
      </c>
      <c r="D313" s="867">
        <v>2022000</v>
      </c>
      <c r="E313" s="867">
        <v>222809</v>
      </c>
      <c r="F313" s="867">
        <v>1799191</v>
      </c>
    </row>
    <row r="314" spans="1:6" ht="25.5">
      <c r="A314" s="867">
        <v>237</v>
      </c>
      <c r="B314" s="867" t="s">
        <v>1282</v>
      </c>
      <c r="C314" s="867" t="s">
        <v>1283</v>
      </c>
      <c r="D314" s="867">
        <v>50969140</v>
      </c>
      <c r="E314" s="867">
        <v>3278401</v>
      </c>
      <c r="F314" s="867">
        <v>47690739</v>
      </c>
    </row>
    <row r="315" spans="1:6" ht="12.75">
      <c r="A315" s="867">
        <v>239</v>
      </c>
      <c r="B315" s="867" t="s">
        <v>1284</v>
      </c>
      <c r="C315" s="867" t="s">
        <v>1285</v>
      </c>
      <c r="D315" s="867">
        <v>6532000</v>
      </c>
      <c r="E315" s="867">
        <v>718375</v>
      </c>
      <c r="F315" s="867">
        <v>5813625</v>
      </c>
    </row>
    <row r="316" spans="1:6" ht="12.75">
      <c r="A316" s="867">
        <v>84</v>
      </c>
      <c r="B316" s="867" t="s">
        <v>1286</v>
      </c>
      <c r="C316" s="867" t="s">
        <v>1287</v>
      </c>
      <c r="D316" s="867">
        <v>160000</v>
      </c>
      <c r="E316" s="867">
        <v>3209</v>
      </c>
      <c r="F316" s="867">
        <v>156791</v>
      </c>
    </row>
    <row r="317" spans="1:6" ht="12.75">
      <c r="A317" s="867">
        <v>61</v>
      </c>
      <c r="B317" s="867" t="s">
        <v>1148</v>
      </c>
      <c r="C317" s="868" t="s">
        <v>1117</v>
      </c>
      <c r="D317" s="868">
        <v>194000</v>
      </c>
      <c r="E317" s="868">
        <v>194000</v>
      </c>
      <c r="F317" s="868">
        <v>0</v>
      </c>
    </row>
    <row r="318" spans="1:6" ht="12.75">
      <c r="A318"/>
      <c r="B318"/>
      <c r="C318" s="869" t="s">
        <v>1288</v>
      </c>
      <c r="D318" s="870">
        <f>SUM(D6:D317)</f>
        <v>468943665</v>
      </c>
      <c r="E318" s="870">
        <f>SUM(E6:E317)</f>
        <v>100338282</v>
      </c>
      <c r="F318" s="870">
        <f>SUM(F6:F317)</f>
        <v>368605383</v>
      </c>
    </row>
    <row r="319" spans="1:5" ht="12.75">
      <c r="A319" s="871"/>
      <c r="B319" s="871"/>
      <c r="C319" s="872"/>
      <c r="D319" s="872"/>
      <c r="E319" s="872"/>
    </row>
    <row r="320" spans="1:5" ht="12.75">
      <c r="A320" s="871"/>
      <c r="B320" s="871"/>
      <c r="C320" s="872"/>
      <c r="D320" s="872"/>
      <c r="E320" s="872"/>
    </row>
  </sheetData>
  <sheetProtection/>
  <mergeCells count="3">
    <mergeCell ref="A1:E1"/>
    <mergeCell ref="E2:F2"/>
    <mergeCell ref="E4:F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workbookViewId="0" topLeftCell="A1">
      <selection activeCell="J31" sqref="J31"/>
    </sheetView>
  </sheetViews>
  <sheetFormatPr defaultColWidth="9.00390625" defaultRowHeight="12.75"/>
  <cols>
    <col min="1" max="1" width="18.50390625" style="873" bestFit="1" customWidth="1"/>
    <col min="2" max="2" width="14.375" style="873" customWidth="1"/>
    <col min="3" max="3" width="26.50390625" style="873" customWidth="1"/>
    <col min="4" max="6" width="14.875" style="873" customWidth="1"/>
    <col min="7" max="16384" width="9.375" style="873" customWidth="1"/>
  </cols>
  <sheetData>
    <row r="1" spans="5:6" ht="12.75">
      <c r="E1" s="1458" t="s">
        <v>1455</v>
      </c>
      <c r="F1" s="1458"/>
    </row>
    <row r="2" spans="1:6" ht="13.5" customHeight="1">
      <c r="A2" s="1460" t="s">
        <v>1289</v>
      </c>
      <c r="B2" s="1460"/>
      <c r="C2" s="1460"/>
      <c r="D2" s="1460"/>
      <c r="E2" s="1460"/>
      <c r="F2" s="1460"/>
    </row>
    <row r="3" ht="12.75">
      <c r="C3" s="1047" t="s">
        <v>615</v>
      </c>
    </row>
    <row r="4" spans="2:6" ht="12.75">
      <c r="B4" s="874"/>
      <c r="E4" s="1459" t="s">
        <v>1090</v>
      </c>
      <c r="F4" s="1459"/>
    </row>
    <row r="5" spans="1:6" ht="25.5">
      <c r="A5" s="875" t="s">
        <v>230</v>
      </c>
      <c r="B5" s="875" t="s">
        <v>1091</v>
      </c>
      <c r="C5" s="875" t="s">
        <v>1092</v>
      </c>
      <c r="D5" s="875" t="s">
        <v>231</v>
      </c>
      <c r="E5" s="875" t="s">
        <v>1093</v>
      </c>
      <c r="F5" s="875" t="s">
        <v>1094</v>
      </c>
    </row>
    <row r="6" spans="1:6" ht="12.75">
      <c r="A6" s="867">
        <v>213</v>
      </c>
      <c r="B6" s="867" t="s">
        <v>1290</v>
      </c>
      <c r="C6" s="867" t="s">
        <v>1112</v>
      </c>
      <c r="D6" s="867">
        <v>128100</v>
      </c>
      <c r="E6" s="867">
        <v>0</v>
      </c>
      <c r="F6" s="867">
        <v>128100</v>
      </c>
    </row>
    <row r="7" spans="1:6" ht="25.5">
      <c r="A7" s="867">
        <v>11</v>
      </c>
      <c r="B7" s="867" t="s">
        <v>1291</v>
      </c>
      <c r="C7" s="867" t="s">
        <v>1292</v>
      </c>
      <c r="D7" s="867">
        <v>81000</v>
      </c>
      <c r="E7" s="867">
        <v>0</v>
      </c>
      <c r="F7" s="867">
        <v>81000</v>
      </c>
    </row>
    <row r="8" spans="1:6" ht="12.75">
      <c r="A8" s="867">
        <v>12</v>
      </c>
      <c r="B8" s="867" t="s">
        <v>1293</v>
      </c>
      <c r="C8" s="867" t="s">
        <v>818</v>
      </c>
      <c r="D8" s="867">
        <v>226000</v>
      </c>
      <c r="E8" s="867">
        <v>0</v>
      </c>
      <c r="F8" s="867">
        <v>226000</v>
      </c>
    </row>
    <row r="9" spans="1:6" ht="12.75">
      <c r="A9" s="867">
        <v>17</v>
      </c>
      <c r="B9" s="867" t="s">
        <v>1294</v>
      </c>
      <c r="C9" s="867" t="s">
        <v>1295</v>
      </c>
      <c r="D9" s="867">
        <v>88000</v>
      </c>
      <c r="E9" s="867">
        <v>0</v>
      </c>
      <c r="F9" s="867">
        <v>88000</v>
      </c>
    </row>
    <row r="10" spans="1:6" ht="12.75">
      <c r="A10" s="867">
        <v>23</v>
      </c>
      <c r="B10" s="867" t="s">
        <v>1296</v>
      </c>
      <c r="C10" s="867" t="s">
        <v>1297</v>
      </c>
      <c r="D10" s="867">
        <v>170000</v>
      </c>
      <c r="E10" s="867">
        <v>0</v>
      </c>
      <c r="F10" s="867">
        <v>170000</v>
      </c>
    </row>
    <row r="11" spans="1:6" ht="12.75">
      <c r="A11" s="867">
        <v>26</v>
      </c>
      <c r="B11" s="867" t="s">
        <v>1298</v>
      </c>
      <c r="C11" s="867" t="s">
        <v>1299</v>
      </c>
      <c r="D11" s="867">
        <v>794000</v>
      </c>
      <c r="E11" s="867">
        <v>0</v>
      </c>
      <c r="F11" s="867">
        <v>794000</v>
      </c>
    </row>
    <row r="12" spans="1:6" ht="12.75">
      <c r="A12" s="867">
        <v>36</v>
      </c>
      <c r="B12" s="867" t="s">
        <v>1300</v>
      </c>
      <c r="C12" s="867" t="s">
        <v>1299</v>
      </c>
      <c r="D12" s="867">
        <v>0</v>
      </c>
      <c r="E12" s="867">
        <v>0</v>
      </c>
      <c r="F12" s="867">
        <v>0</v>
      </c>
    </row>
    <row r="13" spans="1:6" ht="12.75">
      <c r="A13" s="867">
        <v>43</v>
      </c>
      <c r="B13" s="867" t="s">
        <v>1301</v>
      </c>
      <c r="C13" s="867" t="s">
        <v>1299</v>
      </c>
      <c r="D13" s="867">
        <v>0</v>
      </c>
      <c r="E13" s="867">
        <v>0</v>
      </c>
      <c r="F13" s="867">
        <v>0</v>
      </c>
    </row>
    <row r="14" spans="1:6" ht="12.75">
      <c r="A14" s="867">
        <v>86</v>
      </c>
      <c r="B14" s="867" t="s">
        <v>1302</v>
      </c>
      <c r="C14" s="867" t="s">
        <v>1303</v>
      </c>
      <c r="D14" s="867">
        <v>54000</v>
      </c>
      <c r="E14" s="867">
        <v>0</v>
      </c>
      <c r="F14" s="867">
        <v>54000</v>
      </c>
    </row>
    <row r="15" spans="1:6" ht="12.75">
      <c r="A15" s="867">
        <v>108</v>
      </c>
      <c r="B15" s="867" t="s">
        <v>1304</v>
      </c>
      <c r="C15" s="867" t="s">
        <v>1305</v>
      </c>
      <c r="D15" s="867">
        <v>278000</v>
      </c>
      <c r="E15" s="867">
        <v>79627</v>
      </c>
      <c r="F15" s="867">
        <v>198373</v>
      </c>
    </row>
    <row r="16" spans="1:6" ht="12.75">
      <c r="A16" s="867">
        <v>109</v>
      </c>
      <c r="B16" s="867" t="s">
        <v>1306</v>
      </c>
      <c r="C16" s="867" t="s">
        <v>1305</v>
      </c>
      <c r="D16" s="867">
        <v>278000</v>
      </c>
      <c r="E16" s="867">
        <v>79607</v>
      </c>
      <c r="F16" s="867">
        <v>198393</v>
      </c>
    </row>
    <row r="17" spans="1:6" ht="12.75">
      <c r="A17" s="867">
        <v>110</v>
      </c>
      <c r="B17" s="867" t="s">
        <v>1307</v>
      </c>
      <c r="C17" s="867" t="s">
        <v>1305</v>
      </c>
      <c r="D17" s="867">
        <v>279000</v>
      </c>
      <c r="E17" s="867">
        <v>79876</v>
      </c>
      <c r="F17" s="867">
        <v>199124</v>
      </c>
    </row>
    <row r="18" spans="1:6" ht="12.75">
      <c r="A18" s="867">
        <v>111</v>
      </c>
      <c r="B18" s="867" t="s">
        <v>1308</v>
      </c>
      <c r="C18" s="867" t="s">
        <v>1305</v>
      </c>
      <c r="D18" s="867">
        <v>279000</v>
      </c>
      <c r="E18" s="867">
        <v>81940</v>
      </c>
      <c r="F18" s="867">
        <v>197060</v>
      </c>
    </row>
    <row r="19" spans="1:6" ht="12.75">
      <c r="A19" s="867">
        <v>108</v>
      </c>
      <c r="B19" s="867" t="s">
        <v>1304</v>
      </c>
      <c r="C19" s="867" t="s">
        <v>1305</v>
      </c>
      <c r="D19" s="867">
        <v>8015000</v>
      </c>
      <c r="E19" s="867">
        <v>1674078</v>
      </c>
      <c r="F19" s="867">
        <v>6340922</v>
      </c>
    </row>
    <row r="20" spans="1:6" ht="12.75">
      <c r="A20" s="867">
        <v>109</v>
      </c>
      <c r="B20" s="867" t="s">
        <v>1306</v>
      </c>
      <c r="C20" s="867" t="s">
        <v>1305</v>
      </c>
      <c r="D20" s="867">
        <v>8015000</v>
      </c>
      <c r="E20" s="867">
        <v>1674078</v>
      </c>
      <c r="F20" s="867">
        <v>6340922</v>
      </c>
    </row>
    <row r="21" spans="1:6" ht="12.75">
      <c r="A21" s="867">
        <v>110</v>
      </c>
      <c r="B21" s="867" t="s">
        <v>1307</v>
      </c>
      <c r="C21" s="867" t="s">
        <v>1305</v>
      </c>
      <c r="D21" s="867">
        <v>8015000</v>
      </c>
      <c r="E21" s="867">
        <v>1670618</v>
      </c>
      <c r="F21" s="867">
        <v>6344382</v>
      </c>
    </row>
    <row r="22" spans="1:6" ht="12.75">
      <c r="A22" s="867">
        <v>111</v>
      </c>
      <c r="B22" s="867" t="s">
        <v>1308</v>
      </c>
      <c r="C22" s="867" t="s">
        <v>1305</v>
      </c>
      <c r="D22" s="867">
        <v>8170000</v>
      </c>
      <c r="E22" s="867">
        <v>1685856</v>
      </c>
      <c r="F22" s="867">
        <v>6484144</v>
      </c>
    </row>
    <row r="23" spans="1:6" ht="12.75">
      <c r="A23" s="876">
        <v>196</v>
      </c>
      <c r="B23" s="876" t="s">
        <v>1309</v>
      </c>
      <c r="C23" s="876" t="s">
        <v>1310</v>
      </c>
      <c r="D23" s="876">
        <v>849000</v>
      </c>
      <c r="E23" s="876">
        <v>233286</v>
      </c>
      <c r="F23" s="876">
        <v>615714</v>
      </c>
    </row>
    <row r="24" spans="1:6" ht="12.75">
      <c r="A24" s="867">
        <v>196</v>
      </c>
      <c r="B24" s="867" t="s">
        <v>1309</v>
      </c>
      <c r="C24" s="867" t="s">
        <v>1310</v>
      </c>
      <c r="D24" s="867">
        <v>416000</v>
      </c>
      <c r="E24" s="867">
        <v>0</v>
      </c>
      <c r="F24" s="867">
        <v>416000</v>
      </c>
    </row>
    <row r="25" spans="1:6" ht="12.75">
      <c r="A25" s="867">
        <v>229</v>
      </c>
      <c r="B25" s="867" t="s">
        <v>1311</v>
      </c>
      <c r="C25" s="867" t="s">
        <v>1312</v>
      </c>
      <c r="D25" s="867">
        <v>700000</v>
      </c>
      <c r="E25" s="867">
        <v>0</v>
      </c>
      <c r="F25" s="867">
        <v>700000</v>
      </c>
    </row>
    <row r="26" spans="1:6" ht="12.75">
      <c r="A26" s="867">
        <v>8</v>
      </c>
      <c r="B26" s="867" t="s">
        <v>1313</v>
      </c>
      <c r="C26" s="867" t="s">
        <v>1314</v>
      </c>
      <c r="D26" s="867">
        <v>1356000</v>
      </c>
      <c r="E26" s="867">
        <v>303908</v>
      </c>
      <c r="F26" s="867">
        <v>1052092</v>
      </c>
    </row>
    <row r="27" spans="1:6" ht="12.75">
      <c r="A27" s="867">
        <v>8</v>
      </c>
      <c r="B27" s="867" t="s">
        <v>1313</v>
      </c>
      <c r="C27" s="867" t="s">
        <v>1314</v>
      </c>
      <c r="D27" s="867">
        <v>2859000</v>
      </c>
      <c r="E27" s="867">
        <v>614124</v>
      </c>
      <c r="F27" s="867">
        <v>2244876</v>
      </c>
    </row>
    <row r="28" spans="1:6" ht="12.75">
      <c r="A28" s="867">
        <v>8</v>
      </c>
      <c r="B28" s="867" t="s">
        <v>1313</v>
      </c>
      <c r="C28" s="867" t="s">
        <v>1314</v>
      </c>
      <c r="D28" s="867">
        <v>17025000</v>
      </c>
      <c r="E28" s="867">
        <v>1882218</v>
      </c>
      <c r="F28" s="867">
        <v>15142782</v>
      </c>
    </row>
    <row r="29" spans="1:6" ht="12.75">
      <c r="A29" s="867">
        <v>12</v>
      </c>
      <c r="B29" s="867" t="s">
        <v>1293</v>
      </c>
      <c r="C29" s="867" t="s">
        <v>818</v>
      </c>
      <c r="D29" s="867">
        <v>17180000</v>
      </c>
      <c r="E29" s="867">
        <v>1226577</v>
      </c>
      <c r="F29" s="867">
        <v>15953423</v>
      </c>
    </row>
    <row r="30" spans="1:6" ht="12.75">
      <c r="A30" s="867">
        <v>17</v>
      </c>
      <c r="B30" s="867" t="s">
        <v>1315</v>
      </c>
      <c r="C30" s="867" t="s">
        <v>1295</v>
      </c>
      <c r="D30" s="867">
        <v>3344000</v>
      </c>
      <c r="E30" s="867">
        <v>729044</v>
      </c>
      <c r="F30" s="867">
        <v>2614956</v>
      </c>
    </row>
    <row r="31" spans="1:6" ht="12.75">
      <c r="A31" s="867">
        <v>23</v>
      </c>
      <c r="B31" s="867" t="s">
        <v>1296</v>
      </c>
      <c r="C31" s="867" t="s">
        <v>1297</v>
      </c>
      <c r="D31" s="867">
        <v>6367000</v>
      </c>
      <c r="E31" s="867">
        <v>1382906</v>
      </c>
      <c r="F31" s="867">
        <v>4984094</v>
      </c>
    </row>
    <row r="32" spans="1:6" ht="12.75">
      <c r="A32" s="867">
        <v>80</v>
      </c>
      <c r="B32" s="867" t="s">
        <v>1169</v>
      </c>
      <c r="C32" s="867" t="s">
        <v>1170</v>
      </c>
      <c r="D32" s="867">
        <v>0</v>
      </c>
      <c r="E32" s="867">
        <v>0</v>
      </c>
      <c r="F32" s="867">
        <v>0</v>
      </c>
    </row>
    <row r="33" spans="1:6" ht="12.75">
      <c r="A33" s="867">
        <v>84</v>
      </c>
      <c r="B33" s="867" t="s">
        <v>1316</v>
      </c>
      <c r="C33" s="867" t="s">
        <v>1287</v>
      </c>
      <c r="D33" s="867">
        <v>6342000</v>
      </c>
      <c r="E33" s="867">
        <v>1250561</v>
      </c>
      <c r="F33" s="867">
        <v>5091439</v>
      </c>
    </row>
    <row r="34" spans="1:6" ht="12.75">
      <c r="A34" s="867">
        <v>118</v>
      </c>
      <c r="B34" s="867" t="s">
        <v>1202</v>
      </c>
      <c r="C34" s="867" t="s">
        <v>819</v>
      </c>
      <c r="D34" s="867">
        <v>420000</v>
      </c>
      <c r="E34" s="867">
        <v>92427</v>
      </c>
      <c r="F34" s="867">
        <v>327573</v>
      </c>
    </row>
    <row r="35" spans="1:6" ht="12.75">
      <c r="A35" s="867">
        <v>118</v>
      </c>
      <c r="B35" s="867" t="s">
        <v>1202</v>
      </c>
      <c r="C35" s="867" t="s">
        <v>819</v>
      </c>
      <c r="D35" s="867">
        <v>142269000</v>
      </c>
      <c r="E35" s="867">
        <v>16900293</v>
      </c>
      <c r="F35" s="867">
        <v>125368707</v>
      </c>
    </row>
    <row r="36" spans="1:6" ht="12.75">
      <c r="A36" s="867">
        <v>118</v>
      </c>
      <c r="B36" s="867" t="s">
        <v>1201</v>
      </c>
      <c r="C36" s="867" t="s">
        <v>819</v>
      </c>
      <c r="D36" s="867">
        <v>104991</v>
      </c>
      <c r="E36" s="867">
        <v>5319</v>
      </c>
      <c r="F36" s="867">
        <v>99672</v>
      </c>
    </row>
    <row r="37" spans="1:6" ht="12.75">
      <c r="A37" s="867">
        <v>196</v>
      </c>
      <c r="B37" s="867" t="s">
        <v>1309</v>
      </c>
      <c r="C37" s="867" t="s">
        <v>1310</v>
      </c>
      <c r="D37" s="867">
        <v>885000</v>
      </c>
      <c r="E37" s="867">
        <v>194759</v>
      </c>
      <c r="F37" s="867">
        <v>690241</v>
      </c>
    </row>
    <row r="38" spans="1:6" ht="12.75">
      <c r="A38" s="867">
        <v>196</v>
      </c>
      <c r="B38" s="867" t="s">
        <v>1309</v>
      </c>
      <c r="C38" s="867" t="s">
        <v>1310</v>
      </c>
      <c r="D38" s="867">
        <v>12391000</v>
      </c>
      <c r="E38" s="867">
        <v>2724363</v>
      </c>
      <c r="F38" s="867">
        <v>9666637</v>
      </c>
    </row>
    <row r="39" spans="1:6" ht="12.75">
      <c r="A39" s="867">
        <v>108</v>
      </c>
      <c r="B39" s="867" t="s">
        <v>1304</v>
      </c>
      <c r="C39" s="867" t="s">
        <v>1305</v>
      </c>
      <c r="D39" s="867">
        <v>263000</v>
      </c>
      <c r="E39" s="867">
        <v>0</v>
      </c>
      <c r="F39" s="867">
        <v>263000</v>
      </c>
    </row>
    <row r="40" spans="1:6" ht="12.75">
      <c r="A40" s="867">
        <v>109</v>
      </c>
      <c r="B40" s="867" t="s">
        <v>1306</v>
      </c>
      <c r="C40" s="867" t="s">
        <v>1305</v>
      </c>
      <c r="D40" s="867">
        <v>263000</v>
      </c>
      <c r="E40" s="867">
        <v>0</v>
      </c>
      <c r="F40" s="867">
        <v>263000</v>
      </c>
    </row>
    <row r="41" spans="1:6" ht="12.75">
      <c r="A41" s="867">
        <v>110</v>
      </c>
      <c r="B41" s="867" t="s">
        <v>1307</v>
      </c>
      <c r="C41" s="867" t="s">
        <v>1305</v>
      </c>
      <c r="D41" s="867">
        <v>263000</v>
      </c>
      <c r="E41" s="867">
        <v>0</v>
      </c>
      <c r="F41" s="867">
        <v>263000</v>
      </c>
    </row>
    <row r="42" spans="1:6" ht="12.75">
      <c r="A42" s="867">
        <v>111</v>
      </c>
      <c r="B42" s="867" t="s">
        <v>1308</v>
      </c>
      <c r="C42" s="867" t="s">
        <v>1305</v>
      </c>
      <c r="D42" s="867">
        <v>241000</v>
      </c>
      <c r="E42" s="867">
        <v>0</v>
      </c>
      <c r="F42" s="867">
        <v>241000</v>
      </c>
    </row>
    <row r="43" spans="1:6" ht="12.75">
      <c r="A43" s="867">
        <v>71</v>
      </c>
      <c r="B43" s="867" t="s">
        <v>1317</v>
      </c>
      <c r="C43" s="867" t="s">
        <v>1299</v>
      </c>
      <c r="D43" s="867">
        <v>60000</v>
      </c>
      <c r="E43" s="867">
        <v>14250</v>
      </c>
      <c r="F43" s="867">
        <v>45750</v>
      </c>
    </row>
    <row r="44" spans="1:6" ht="12.75">
      <c r="A44" s="867">
        <v>124</v>
      </c>
      <c r="B44" s="867" t="s">
        <v>1318</v>
      </c>
      <c r="C44" s="867" t="s">
        <v>1319</v>
      </c>
      <c r="D44" s="867">
        <v>3000</v>
      </c>
      <c r="E44" s="867">
        <v>1673</v>
      </c>
      <c r="F44" s="867">
        <v>1327</v>
      </c>
    </row>
    <row r="45" spans="1:6" ht="12.75">
      <c r="A45" s="868">
        <v>124</v>
      </c>
      <c r="B45" s="868" t="s">
        <v>1318</v>
      </c>
      <c r="C45" s="868" t="s">
        <v>1319</v>
      </c>
      <c r="D45" s="868">
        <v>3000</v>
      </c>
      <c r="E45" s="868">
        <v>0</v>
      </c>
      <c r="F45" s="868">
        <v>3000</v>
      </c>
    </row>
    <row r="46" spans="1:6" ht="15">
      <c r="A46" s="877"/>
      <c r="B46" s="877"/>
      <c r="C46" s="878" t="s">
        <v>1288</v>
      </c>
      <c r="D46" s="870">
        <f>SUM(D6:D45)</f>
        <v>248474091</v>
      </c>
      <c r="E46" s="870">
        <f>SUM(E6:E45)</f>
        <v>34581388</v>
      </c>
      <c r="F46" s="870">
        <f>SUM(F6:F45)</f>
        <v>213892703</v>
      </c>
    </row>
  </sheetData>
  <sheetProtection/>
  <mergeCells count="3">
    <mergeCell ref="E1:F1"/>
    <mergeCell ref="E4:F4"/>
    <mergeCell ref="A2:F2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view="pageLayout" workbookViewId="0" topLeftCell="A1">
      <selection activeCell="F8" sqref="F8:G8"/>
    </sheetView>
  </sheetViews>
  <sheetFormatPr defaultColWidth="9.00390625" defaultRowHeight="12.75"/>
  <cols>
    <col min="2" max="2" width="10.625" style="0" customWidth="1"/>
    <col min="3" max="3" width="15.625" style="0" customWidth="1"/>
    <col min="4" max="4" width="20.625" style="0" customWidth="1"/>
    <col min="5" max="5" width="13.875" style="0" customWidth="1"/>
    <col min="6" max="6" width="13.00390625" style="0" customWidth="1"/>
    <col min="7" max="7" width="16.625" style="0" customWidth="1"/>
  </cols>
  <sheetData>
    <row r="1" spans="1:6" ht="12.75">
      <c r="A1" s="1461" t="s">
        <v>1460</v>
      </c>
      <c r="B1" s="1385"/>
      <c r="C1" s="1385"/>
      <c r="D1" s="1385"/>
      <c r="E1" s="1385"/>
      <c r="F1" s="1385"/>
    </row>
    <row r="2" spans="1:6" ht="12.75">
      <c r="A2" s="879"/>
      <c r="B2" s="767"/>
      <c r="C2" s="767"/>
      <c r="D2" s="767"/>
      <c r="E2" s="767"/>
      <c r="F2" s="767"/>
    </row>
    <row r="3" spans="2:6" ht="12.75">
      <c r="B3" s="879"/>
      <c r="C3" s="879"/>
      <c r="D3" s="879"/>
      <c r="E3" s="879"/>
      <c r="F3" s="879"/>
    </row>
    <row r="4" spans="2:5" ht="12.75">
      <c r="B4" s="879"/>
      <c r="C4" s="879"/>
      <c r="D4" s="879"/>
      <c r="E4" s="879"/>
    </row>
    <row r="5" spans="2:6" ht="12.75">
      <c r="B5" s="879"/>
      <c r="C5" s="879"/>
      <c r="D5" s="879"/>
      <c r="E5" s="879"/>
      <c r="F5" s="880"/>
    </row>
    <row r="6" spans="2:6" ht="12.75">
      <c r="B6" s="879"/>
      <c r="C6" s="879"/>
      <c r="D6" s="879"/>
      <c r="E6" s="879"/>
      <c r="F6" s="880"/>
    </row>
    <row r="7" spans="2:6" ht="12.75">
      <c r="B7" s="879"/>
      <c r="C7" s="879"/>
      <c r="D7" s="879"/>
      <c r="E7" s="879"/>
      <c r="F7" s="880"/>
    </row>
    <row r="8" spans="2:7" ht="22.5" customHeight="1">
      <c r="B8" s="879"/>
      <c r="C8" s="879"/>
      <c r="D8" s="879"/>
      <c r="E8" s="879"/>
      <c r="F8" s="1462"/>
      <c r="G8" s="1462"/>
    </row>
    <row r="9" spans="2:6" ht="12.75">
      <c r="B9" s="879"/>
      <c r="C9" s="879"/>
      <c r="D9" s="879"/>
      <c r="E9" s="880"/>
      <c r="F9" s="880"/>
    </row>
    <row r="10" spans="2:6" ht="12.75">
      <c r="B10" s="879"/>
      <c r="C10" s="879"/>
      <c r="D10" s="879"/>
      <c r="E10" s="879"/>
      <c r="F10" s="880"/>
    </row>
    <row r="11" spans="2:6" ht="12.75">
      <c r="B11" s="879"/>
      <c r="C11" s="879"/>
      <c r="D11" s="879"/>
      <c r="E11" s="879"/>
      <c r="F11" s="880"/>
    </row>
    <row r="12" spans="2:7" ht="12.75">
      <c r="B12" s="879"/>
      <c r="C12" s="879"/>
      <c r="D12" s="879"/>
      <c r="E12" s="1463" t="s">
        <v>1090</v>
      </c>
      <c r="F12" s="1463"/>
      <c r="G12" s="1463"/>
    </row>
    <row r="13" spans="1:7" ht="24">
      <c r="A13" s="1051" t="s">
        <v>1461</v>
      </c>
      <c r="B13" s="1051" t="s">
        <v>230</v>
      </c>
      <c r="C13" s="1051" t="s">
        <v>1091</v>
      </c>
      <c r="D13" s="1051" t="s">
        <v>1092</v>
      </c>
      <c r="E13" s="1051" t="s">
        <v>231</v>
      </c>
      <c r="F13" s="1051" t="s">
        <v>1093</v>
      </c>
      <c r="G13" s="1051" t="s">
        <v>1094</v>
      </c>
    </row>
    <row r="14" spans="1:7" ht="12.75">
      <c r="A14" s="1048" t="s">
        <v>1462</v>
      </c>
      <c r="B14" s="1049">
        <v>2</v>
      </c>
      <c r="C14" s="1048" t="s">
        <v>1463</v>
      </c>
      <c r="D14" s="1048" t="s">
        <v>1320</v>
      </c>
      <c r="E14" s="1050">
        <v>743000</v>
      </c>
      <c r="F14" s="1050">
        <v>0</v>
      </c>
      <c r="G14" s="1050">
        <v>743000</v>
      </c>
    </row>
    <row r="15" spans="1:7" ht="12.75">
      <c r="A15" s="1048" t="s">
        <v>1464</v>
      </c>
      <c r="B15" s="1049">
        <v>8</v>
      </c>
      <c r="C15" s="1048" t="s">
        <v>1465</v>
      </c>
      <c r="D15" s="1048" t="s">
        <v>1314</v>
      </c>
      <c r="E15" s="1050">
        <v>304000</v>
      </c>
      <c r="F15" s="1050">
        <v>0</v>
      </c>
      <c r="G15" s="1050">
        <v>304000</v>
      </c>
    </row>
    <row r="16" spans="1:7" ht="12.75">
      <c r="A16" s="1048" t="s">
        <v>1464</v>
      </c>
      <c r="B16" s="1049">
        <v>83</v>
      </c>
      <c r="C16" s="1048" t="s">
        <v>1466</v>
      </c>
      <c r="D16" s="1048" t="s">
        <v>1323</v>
      </c>
      <c r="E16" s="1050">
        <v>196000</v>
      </c>
      <c r="F16" s="1050">
        <v>0</v>
      </c>
      <c r="G16" s="1050">
        <v>196000</v>
      </c>
    </row>
    <row r="17" spans="1:7" ht="15" customHeight="1">
      <c r="A17" s="1048" t="s">
        <v>1467</v>
      </c>
      <c r="B17" s="1049">
        <v>83</v>
      </c>
      <c r="C17" s="1048" t="s">
        <v>1466</v>
      </c>
      <c r="D17" s="1048" t="s">
        <v>1323</v>
      </c>
      <c r="E17" s="1050">
        <v>1747000</v>
      </c>
      <c r="F17" s="1050">
        <v>403830</v>
      </c>
      <c r="G17" s="1050">
        <v>1343170</v>
      </c>
    </row>
    <row r="18" spans="1:7" ht="12.75">
      <c r="A18" s="1048" t="s">
        <v>1468</v>
      </c>
      <c r="B18" s="1049">
        <v>84</v>
      </c>
      <c r="C18" s="1048" t="s">
        <v>1469</v>
      </c>
      <c r="D18" s="1048" t="s">
        <v>1287</v>
      </c>
      <c r="E18" s="1050">
        <v>160000</v>
      </c>
      <c r="F18" s="1050">
        <v>8010</v>
      </c>
      <c r="G18" s="1050">
        <v>151990</v>
      </c>
    </row>
    <row r="19" spans="1:7" ht="12.75">
      <c r="A19" s="1048" t="s">
        <v>1464</v>
      </c>
      <c r="B19" s="1049">
        <v>84</v>
      </c>
      <c r="C19" s="1048" t="s">
        <v>1470</v>
      </c>
      <c r="D19" s="1048" t="s">
        <v>1287</v>
      </c>
      <c r="E19" s="1050">
        <v>2202222</v>
      </c>
      <c r="F19" s="1050">
        <v>0</v>
      </c>
      <c r="G19" s="1050">
        <v>2202222</v>
      </c>
    </row>
    <row r="20" spans="1:7" ht="12.75">
      <c r="A20" s="1048" t="s">
        <v>1468</v>
      </c>
      <c r="B20" s="1049">
        <v>118</v>
      </c>
      <c r="C20" s="1048" t="s">
        <v>1471</v>
      </c>
      <c r="D20" s="1048" t="s">
        <v>819</v>
      </c>
      <c r="E20" s="1050">
        <v>104991</v>
      </c>
      <c r="F20" s="1050">
        <v>8469</v>
      </c>
      <c r="G20" s="1050">
        <v>96522</v>
      </c>
    </row>
    <row r="21" spans="1:7" ht="12.75">
      <c r="A21" s="1048" t="s">
        <v>1464</v>
      </c>
      <c r="B21" s="1049">
        <v>118</v>
      </c>
      <c r="C21" s="1048" t="s">
        <v>1472</v>
      </c>
      <c r="D21" s="1048" t="s">
        <v>819</v>
      </c>
      <c r="E21" s="1050">
        <v>1850000</v>
      </c>
      <c r="F21" s="1050">
        <v>0</v>
      </c>
      <c r="G21" s="1050">
        <v>1850000</v>
      </c>
    </row>
    <row r="22" spans="1:7" ht="12.75">
      <c r="A22" s="1048" t="s">
        <v>1462</v>
      </c>
      <c r="B22" s="1049">
        <v>125</v>
      </c>
      <c r="C22" s="1048" t="s">
        <v>1473</v>
      </c>
      <c r="D22" s="1048" t="s">
        <v>1321</v>
      </c>
      <c r="E22" s="1050">
        <v>890000</v>
      </c>
      <c r="F22" s="1050">
        <v>0</v>
      </c>
      <c r="G22" s="1050">
        <v>890000</v>
      </c>
    </row>
    <row r="23" spans="1:7" ht="12.75">
      <c r="A23" s="1048" t="s">
        <v>1462</v>
      </c>
      <c r="B23" s="1049">
        <v>222</v>
      </c>
      <c r="C23" s="1048" t="s">
        <v>1474</v>
      </c>
      <c r="D23" s="1048" t="s">
        <v>1320</v>
      </c>
      <c r="E23" s="1050">
        <v>923000</v>
      </c>
      <c r="F23" s="1050">
        <v>0</v>
      </c>
      <c r="G23" s="1050">
        <v>923000</v>
      </c>
    </row>
    <row r="24" spans="1:7" ht="12.75" customHeight="1">
      <c r="A24" s="1048" t="s">
        <v>1462</v>
      </c>
      <c r="B24" s="1049">
        <v>227</v>
      </c>
      <c r="C24" s="1048" t="s">
        <v>1475</v>
      </c>
      <c r="D24" s="1055" t="s">
        <v>1322</v>
      </c>
      <c r="E24" s="1050">
        <v>250000</v>
      </c>
      <c r="F24" s="1050">
        <v>0</v>
      </c>
      <c r="G24" s="1050">
        <v>250000</v>
      </c>
    </row>
    <row r="25" spans="1:7" ht="12.75">
      <c r="A25" s="1048" t="s">
        <v>1462</v>
      </c>
      <c r="B25" s="1049">
        <v>228</v>
      </c>
      <c r="C25" s="1048" t="s">
        <v>1476</v>
      </c>
      <c r="D25" s="1055" t="s">
        <v>1279</v>
      </c>
      <c r="E25" s="1050">
        <v>600000</v>
      </c>
      <c r="F25" s="1050">
        <v>0</v>
      </c>
      <c r="G25" s="1050">
        <v>600000</v>
      </c>
    </row>
    <row r="26" spans="1:7" ht="12.75">
      <c r="A26" s="1052"/>
      <c r="B26" s="1053"/>
      <c r="C26" s="1052"/>
      <c r="D26" s="1052"/>
      <c r="E26" s="1054">
        <f>SUM(E14:E25)</f>
        <v>9970213</v>
      </c>
      <c r="F26" s="1054">
        <f>SUM(F14:F25)</f>
        <v>420309</v>
      </c>
      <c r="G26" s="1054">
        <f>SUM(G14:G25)</f>
        <v>9549904</v>
      </c>
    </row>
    <row r="27" spans="2:6" ht="12.75">
      <c r="B27" s="881"/>
      <c r="C27" s="882"/>
      <c r="D27" s="881"/>
      <c r="E27" s="883"/>
      <c r="F27" s="881"/>
    </row>
    <row r="28" spans="2:6" ht="12.75">
      <c r="B28" s="881"/>
      <c r="C28" s="882"/>
      <c r="D28" s="881"/>
      <c r="E28" s="883"/>
      <c r="F28" s="881"/>
    </row>
    <row r="29" spans="2:6" ht="12.75">
      <c r="B29" s="881"/>
      <c r="C29" s="882"/>
      <c r="D29" s="881"/>
      <c r="E29" s="883"/>
      <c r="F29" s="881"/>
    </row>
    <row r="30" spans="2:6" ht="12.75">
      <c r="B30" s="881"/>
      <c r="C30" s="882"/>
      <c r="D30" s="881"/>
      <c r="E30" s="883"/>
      <c r="F30" s="881"/>
    </row>
    <row r="31" spans="2:6" ht="12.75">
      <c r="B31" s="881"/>
      <c r="C31" s="884"/>
      <c r="D31" s="881"/>
      <c r="E31" s="885"/>
      <c r="F31" s="881"/>
    </row>
    <row r="32" spans="2:6" ht="12.75">
      <c r="B32" s="881"/>
      <c r="C32" s="886"/>
      <c r="D32" s="887"/>
      <c r="E32" s="887"/>
      <c r="F32" s="881"/>
    </row>
  </sheetData>
  <sheetProtection/>
  <mergeCells count="3">
    <mergeCell ref="A1:F1"/>
    <mergeCell ref="F8:G8"/>
    <mergeCell ref="E12:G1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dőlt"Kunszállás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Layout" workbookViewId="0" topLeftCell="A1">
      <selection activeCell="B26" sqref="B26"/>
    </sheetView>
  </sheetViews>
  <sheetFormatPr defaultColWidth="9.00390625" defaultRowHeight="12.75"/>
  <cols>
    <col min="2" max="2" width="62.50390625" style="0" customWidth="1"/>
    <col min="3" max="3" width="21.125" style="0" customWidth="1"/>
  </cols>
  <sheetData>
    <row r="1" spans="1:3" ht="12.75">
      <c r="A1" s="1446"/>
      <c r="B1" s="1446"/>
      <c r="C1" s="1446"/>
    </row>
    <row r="2" spans="1:3" ht="19.5" customHeight="1">
      <c r="A2" s="797"/>
      <c r="B2" s="797"/>
      <c r="C2" s="797"/>
    </row>
    <row r="3" spans="1:3" ht="19.5" customHeight="1">
      <c r="A3" s="1464" t="s">
        <v>571</v>
      </c>
      <c r="B3" s="1465"/>
      <c r="C3" s="1465"/>
    </row>
    <row r="4" spans="1:3" ht="19.5" customHeight="1">
      <c r="A4" s="1464" t="s">
        <v>1337</v>
      </c>
      <c r="B4" s="1464"/>
      <c r="C4" s="1464"/>
    </row>
    <row r="5" spans="1:3" ht="19.5" customHeight="1">
      <c r="A5" s="1464" t="s">
        <v>1338</v>
      </c>
      <c r="B5" s="1465"/>
      <c r="C5" s="1465"/>
    </row>
    <row r="6" spans="1:3" ht="30" customHeight="1">
      <c r="A6" s="906"/>
      <c r="B6" s="908" t="s">
        <v>615</v>
      </c>
      <c r="C6" s="907"/>
    </row>
    <row r="7" spans="1:3" ht="30" customHeight="1">
      <c r="A7" s="1466" t="s">
        <v>1055</v>
      </c>
      <c r="B7" s="1451"/>
      <c r="C7" s="1451"/>
    </row>
    <row r="8" ht="13.5" thickBot="1"/>
    <row r="9" spans="1:3" ht="30" customHeight="1" thickBot="1">
      <c r="A9" s="909" t="s">
        <v>230</v>
      </c>
      <c r="B9" s="910" t="s">
        <v>50</v>
      </c>
      <c r="C9" s="911" t="s">
        <v>1339</v>
      </c>
    </row>
    <row r="10" spans="1:3" ht="24.75" customHeight="1" thickTop="1">
      <c r="A10" s="912" t="s">
        <v>6</v>
      </c>
      <c r="B10" s="913" t="s">
        <v>1340</v>
      </c>
      <c r="C10" s="1043">
        <v>19065</v>
      </c>
    </row>
    <row r="11" spans="1:3" ht="24.75" customHeight="1">
      <c r="A11" s="914" t="s">
        <v>7</v>
      </c>
      <c r="B11" s="727" t="s">
        <v>1341</v>
      </c>
      <c r="C11" s="1044"/>
    </row>
    <row r="12" spans="1:3" ht="24.75" customHeight="1">
      <c r="A12" s="914" t="s">
        <v>8</v>
      </c>
      <c r="B12" s="727" t="s">
        <v>1342</v>
      </c>
      <c r="C12" s="1044">
        <v>14658</v>
      </c>
    </row>
    <row r="13" spans="1:3" ht="24.75" customHeight="1">
      <c r="A13" s="1467" t="s">
        <v>9</v>
      </c>
      <c r="B13" s="899" t="s">
        <v>1343</v>
      </c>
      <c r="C13" s="1045"/>
    </row>
    <row r="14" spans="1:3" ht="24.75" customHeight="1">
      <c r="A14" s="1467"/>
      <c r="B14" s="913" t="s">
        <v>1344</v>
      </c>
      <c r="C14" s="1043"/>
    </row>
    <row r="15" spans="1:3" s="915" customFormat="1" ht="24.75" customHeight="1" thickBot="1">
      <c r="A15" s="916"/>
      <c r="B15" s="917" t="s">
        <v>1345</v>
      </c>
      <c r="C15" s="1046">
        <f>C10+C12</f>
        <v>33723</v>
      </c>
    </row>
  </sheetData>
  <sheetProtection/>
  <mergeCells count="6">
    <mergeCell ref="A1:C1"/>
    <mergeCell ref="A3:C3"/>
    <mergeCell ref="A4:C4"/>
    <mergeCell ref="A5:C5"/>
    <mergeCell ref="A7:C7"/>
    <mergeCell ref="A13:A14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dőlt"Kunszállás Önkormányzat&amp;R&amp;"Times New Roman,Félkövér dőlt"7.5.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workbookViewId="0" topLeftCell="A1">
      <selection activeCell="A28" sqref="A28"/>
    </sheetView>
  </sheetViews>
  <sheetFormatPr defaultColWidth="9.00390625" defaultRowHeight="12.75"/>
  <cols>
    <col min="1" max="1" width="3.375" style="890" customWidth="1"/>
    <col min="2" max="2" width="9.00390625" style="890" customWidth="1"/>
    <col min="3" max="3" width="25.00390625" style="890" customWidth="1"/>
    <col min="4" max="5" width="15.50390625" style="890" customWidth="1"/>
    <col min="6" max="6" width="11.875" style="890" customWidth="1"/>
    <col min="7" max="7" width="15.125" style="890" customWidth="1"/>
    <col min="8" max="16384" width="9.375" style="890" customWidth="1"/>
  </cols>
  <sheetData>
    <row r="1" spans="1:7" ht="12.75">
      <c r="A1" s="888"/>
      <c r="B1" s="1468" t="s">
        <v>1324</v>
      </c>
      <c r="C1" s="1468"/>
      <c r="D1" s="1468"/>
      <c r="E1" s="1468"/>
      <c r="F1" s="1468"/>
      <c r="G1" s="1468"/>
    </row>
    <row r="2" spans="1:7" ht="12.75">
      <c r="A2" s="888"/>
      <c r="B2" s="889"/>
      <c r="C2" s="889"/>
      <c r="D2" s="1468" t="s">
        <v>615</v>
      </c>
      <c r="E2" s="1468"/>
      <c r="F2" s="888"/>
      <c r="G2" s="888"/>
    </row>
    <row r="3" spans="1:7" ht="12.75">
      <c r="A3" s="888"/>
      <c r="B3" s="889"/>
      <c r="C3" s="889"/>
      <c r="D3" s="1469" t="s">
        <v>1478</v>
      </c>
      <c r="E3" s="1469"/>
      <c r="F3" s="1469"/>
      <c r="G3" s="1469"/>
    </row>
    <row r="4" spans="1:7" ht="20.25" customHeight="1">
      <c r="A4" s="888"/>
      <c r="B4" s="891" t="s">
        <v>230</v>
      </c>
      <c r="C4" s="891" t="s">
        <v>1091</v>
      </c>
      <c r="D4" s="891" t="s">
        <v>1092</v>
      </c>
      <c r="E4" s="891" t="s">
        <v>231</v>
      </c>
      <c r="F4" s="891" t="s">
        <v>1093</v>
      </c>
      <c r="G4" s="891" t="s">
        <v>1094</v>
      </c>
    </row>
    <row r="5" spans="1:7" ht="12.75">
      <c r="A5" s="888"/>
      <c r="B5" s="867">
        <v>88</v>
      </c>
      <c r="C5" s="867" t="s">
        <v>1457</v>
      </c>
      <c r="D5" s="867" t="s">
        <v>1325</v>
      </c>
      <c r="E5" s="867">
        <v>282211</v>
      </c>
      <c r="F5" s="867">
        <v>16934</v>
      </c>
      <c r="G5" s="867">
        <v>265277</v>
      </c>
    </row>
    <row r="6" spans="1:7" ht="12.75">
      <c r="A6" s="888"/>
      <c r="B6" s="867">
        <v>88</v>
      </c>
      <c r="C6" s="867" t="s">
        <v>1458</v>
      </c>
      <c r="D6" s="867" t="s">
        <v>1325</v>
      </c>
      <c r="E6" s="867">
        <v>1000</v>
      </c>
      <c r="F6" s="867">
        <v>0</v>
      </c>
      <c r="G6" s="867">
        <v>1000</v>
      </c>
    </row>
    <row r="7" spans="1:7" ht="12.75">
      <c r="A7" s="888"/>
      <c r="B7" s="867">
        <v>88</v>
      </c>
      <c r="C7" s="867" t="s">
        <v>1458</v>
      </c>
      <c r="D7" s="867" t="s">
        <v>1325</v>
      </c>
      <c r="E7" s="867">
        <v>53499019</v>
      </c>
      <c r="F7" s="867">
        <v>10678974</v>
      </c>
      <c r="G7" s="867">
        <v>42820045</v>
      </c>
    </row>
    <row r="8" spans="1:7" ht="12.75">
      <c r="A8" s="888"/>
      <c r="B8" s="867">
        <v>88</v>
      </c>
      <c r="C8" s="867" t="s">
        <v>1457</v>
      </c>
      <c r="D8" s="867" t="s">
        <v>1325</v>
      </c>
      <c r="E8" s="867">
        <v>57153</v>
      </c>
      <c r="F8" s="867">
        <v>3428</v>
      </c>
      <c r="G8" s="867">
        <v>53725</v>
      </c>
    </row>
    <row r="9" spans="1:7" ht="12.75">
      <c r="A9" s="888"/>
      <c r="B9" s="867">
        <v>88</v>
      </c>
      <c r="C9" s="867" t="s">
        <v>1457</v>
      </c>
      <c r="D9" s="867" t="s">
        <v>1325</v>
      </c>
      <c r="E9" s="867">
        <v>223726</v>
      </c>
      <c r="F9" s="867">
        <v>13424</v>
      </c>
      <c r="G9" s="867">
        <v>210302</v>
      </c>
    </row>
    <row r="10" spans="1:7" ht="12.75">
      <c r="A10" s="888"/>
      <c r="B10" s="867">
        <v>88</v>
      </c>
      <c r="C10" s="867" t="s">
        <v>1457</v>
      </c>
      <c r="D10" s="867" t="s">
        <v>1325</v>
      </c>
      <c r="E10" s="867">
        <v>311259</v>
      </c>
      <c r="F10" s="867">
        <v>18676</v>
      </c>
      <c r="G10" s="867">
        <v>292583</v>
      </c>
    </row>
    <row r="11" spans="1:7" ht="12.75">
      <c r="A11" s="888"/>
      <c r="B11" s="867">
        <v>88</v>
      </c>
      <c r="C11" s="868" t="s">
        <v>1459</v>
      </c>
      <c r="D11" s="868" t="s">
        <v>1325</v>
      </c>
      <c r="E11" s="868">
        <v>3098724</v>
      </c>
      <c r="F11" s="868">
        <v>428820</v>
      </c>
      <c r="G11" s="868">
        <f>E11-F11</f>
        <v>2669904</v>
      </c>
    </row>
    <row r="12" spans="1:7" ht="12.75">
      <c r="A12" s="888"/>
      <c r="B12" s="892"/>
      <c r="C12" s="893" t="s">
        <v>1477</v>
      </c>
      <c r="D12" s="727"/>
      <c r="E12" s="893">
        <v>57437368</v>
      </c>
      <c r="F12" s="893">
        <v>11160256</v>
      </c>
      <c r="G12" s="893">
        <f>SUM(G5:G11)</f>
        <v>46312836</v>
      </c>
    </row>
    <row r="13" spans="1:7" ht="12.75">
      <c r="A13" s="888"/>
      <c r="B13" s="892">
        <v>9</v>
      </c>
      <c r="C13" s="727"/>
      <c r="D13" s="727"/>
      <c r="E13" s="727"/>
      <c r="F13" s="727"/>
      <c r="G13" s="727"/>
    </row>
    <row r="14" spans="1:7" ht="12.75">
      <c r="A14" s="888"/>
      <c r="B14" s="867">
        <v>10</v>
      </c>
      <c r="C14" s="894" t="s">
        <v>1326</v>
      </c>
      <c r="D14" s="895" t="s">
        <v>1327</v>
      </c>
      <c r="E14" s="895">
        <v>239000</v>
      </c>
      <c r="F14" s="895">
        <v>239000</v>
      </c>
      <c r="G14" s="895">
        <f>E14-F14</f>
        <v>0</v>
      </c>
    </row>
    <row r="15" spans="1:7" ht="12.75">
      <c r="A15" s="888"/>
      <c r="B15" s="867">
        <v>11</v>
      </c>
      <c r="C15" s="896" t="s">
        <v>1328</v>
      </c>
      <c r="D15" s="867" t="s">
        <v>1327</v>
      </c>
      <c r="E15" s="867">
        <v>133074</v>
      </c>
      <c r="F15" s="867">
        <v>99815</v>
      </c>
      <c r="G15" s="895">
        <f>E15-F15</f>
        <v>33259</v>
      </c>
    </row>
    <row r="16" spans="1:7" ht="12.75">
      <c r="A16" s="888"/>
      <c r="B16" s="867">
        <v>12</v>
      </c>
      <c r="C16" s="897" t="s">
        <v>1329</v>
      </c>
      <c r="D16" s="867" t="s">
        <v>1327</v>
      </c>
      <c r="E16" s="867">
        <v>2137680</v>
      </c>
      <c r="F16" s="867">
        <v>1576995</v>
      </c>
      <c r="G16" s="895">
        <f>E16-F16</f>
        <v>560685</v>
      </c>
    </row>
    <row r="17" spans="1:7" ht="12.75">
      <c r="A17" s="888"/>
      <c r="B17" s="867">
        <v>13</v>
      </c>
      <c r="C17" s="896" t="s">
        <v>1330</v>
      </c>
      <c r="D17" s="867" t="s">
        <v>1327</v>
      </c>
      <c r="E17" s="867">
        <v>900000</v>
      </c>
      <c r="F17" s="867">
        <v>900000</v>
      </c>
      <c r="G17" s="895">
        <f>E17-F17</f>
        <v>0</v>
      </c>
    </row>
    <row r="18" spans="1:7" ht="12.75">
      <c r="A18" s="888"/>
      <c r="B18" s="867">
        <v>14</v>
      </c>
      <c r="C18" s="896" t="s">
        <v>1331</v>
      </c>
      <c r="D18" s="867" t="s">
        <v>1327</v>
      </c>
      <c r="E18" s="867">
        <v>1000</v>
      </c>
      <c r="F18" s="867">
        <v>0</v>
      </c>
      <c r="G18" s="867">
        <v>1000</v>
      </c>
    </row>
    <row r="19" spans="1:7" ht="12.75">
      <c r="A19" s="888"/>
      <c r="B19" s="867">
        <v>16</v>
      </c>
      <c r="C19" s="896" t="s">
        <v>1332</v>
      </c>
      <c r="D19" s="867" t="s">
        <v>1327</v>
      </c>
      <c r="E19" s="867">
        <v>1000</v>
      </c>
      <c r="F19" s="867">
        <v>0</v>
      </c>
      <c r="G19" s="867">
        <v>1000</v>
      </c>
    </row>
    <row r="20" spans="1:7" ht="12.75">
      <c r="A20" s="888"/>
      <c r="B20" s="867">
        <v>18</v>
      </c>
      <c r="C20" s="896" t="s">
        <v>1333</v>
      </c>
      <c r="D20" s="867" t="s">
        <v>1327</v>
      </c>
      <c r="E20" s="867">
        <v>1000</v>
      </c>
      <c r="F20" s="867">
        <v>0</v>
      </c>
      <c r="G20" s="867">
        <v>1000</v>
      </c>
    </row>
    <row r="21" spans="1:7" ht="12.75">
      <c r="A21" s="888"/>
      <c r="B21" s="868">
        <v>19</v>
      </c>
      <c r="C21" s="898" t="s">
        <v>1334</v>
      </c>
      <c r="D21" s="868" t="s">
        <v>1327</v>
      </c>
      <c r="E21" s="868">
        <v>1000</v>
      </c>
      <c r="F21" s="868">
        <v>0</v>
      </c>
      <c r="G21" s="868">
        <v>1000</v>
      </c>
    </row>
    <row r="22" spans="1:8" ht="13.5" thickBot="1">
      <c r="A22" s="888"/>
      <c r="B22" s="899"/>
      <c r="C22" s="900" t="s">
        <v>1288</v>
      </c>
      <c r="D22" s="1056" t="s">
        <v>1327</v>
      </c>
      <c r="E22" s="900">
        <f>SUM(E14:E21)</f>
        <v>3413754</v>
      </c>
      <c r="F22" s="900">
        <f>SUM(F14:F21)</f>
        <v>2815810</v>
      </c>
      <c r="G22" s="900">
        <f>SUM(G14:G21)</f>
        <v>597944</v>
      </c>
      <c r="H22"/>
    </row>
    <row r="23" spans="1:8" ht="13.5" thickBot="1">
      <c r="A23" s="888"/>
      <c r="B23" s="901"/>
      <c r="C23" s="902" t="s">
        <v>1335</v>
      </c>
      <c r="D23" s="903" t="s">
        <v>1336</v>
      </c>
      <c r="E23" s="904">
        <f>E12+E22</f>
        <v>60851122</v>
      </c>
      <c r="F23" s="904">
        <f>F12+F22</f>
        <v>13976066</v>
      </c>
      <c r="G23" s="904">
        <f>G12+G22</f>
        <v>46910780</v>
      </c>
      <c r="H23"/>
    </row>
    <row r="24" spans="1:8" ht="12.75">
      <c r="A24" s="888"/>
      <c r="B24" s="792"/>
      <c r="C24" s="792"/>
      <c r="E24" s="792"/>
      <c r="F24" s="621"/>
      <c r="G24" s="792"/>
      <c r="H24"/>
    </row>
    <row r="25" spans="2:4" ht="12.75">
      <c r="B25" s="905"/>
      <c r="C25" s="905"/>
      <c r="D25" s="905"/>
    </row>
  </sheetData>
  <sheetProtection/>
  <mergeCells count="3">
    <mergeCell ref="B1:G1"/>
    <mergeCell ref="D2:E2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PageLayoutView="0" workbookViewId="0" topLeftCell="A1">
      <selection activeCell="B26" sqref="B26:E26"/>
    </sheetView>
  </sheetViews>
  <sheetFormatPr defaultColWidth="9.00390625" defaultRowHeight="12.75"/>
  <cols>
    <col min="1" max="1" width="9.375" style="171" customWidth="1"/>
    <col min="2" max="2" width="58.375" style="171" customWidth="1"/>
    <col min="3" max="5" width="25.00390625" style="171" customWidth="1"/>
    <col min="6" max="6" width="5.50390625" style="171" customWidth="1"/>
    <col min="7" max="16384" width="9.375" style="171" customWidth="1"/>
  </cols>
  <sheetData>
    <row r="1" spans="1:6" ht="12.75">
      <c r="A1" s="172"/>
      <c r="F1" s="1470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1472" t="str">
        <f>+CONCATENATE("KUNSZÁLLÁS Önkormányzat tulajdonában álló gazdálkodó szervezetek működéséből származó",CHAR(10),"kötelezettségek és részesedések alakulása a ",LEFT(ÖSSZEFÜGGÉSEK!A4,4),". évben")</f>
        <v>KUNSZÁLLÁS Önkormányzat tulajdonában álló gazdálkodó szervezetek működéséből származó
kötelezettségek és részesedések alakulása a 2014. évben</v>
      </c>
      <c r="B2" s="1472"/>
      <c r="C2" s="1472"/>
      <c r="D2" s="1472"/>
      <c r="E2" s="1472"/>
      <c r="F2" s="1470"/>
    </row>
    <row r="3" spans="1:6" ht="16.5" thickBot="1">
      <c r="A3" s="173"/>
      <c r="F3" s="1470"/>
    </row>
    <row r="4" spans="1:6" ht="79.5" thickBot="1">
      <c r="A4" s="174" t="s">
        <v>230</v>
      </c>
      <c r="B4" s="175" t="s">
        <v>233</v>
      </c>
      <c r="C4" s="175" t="s">
        <v>234</v>
      </c>
      <c r="D4" s="175" t="s">
        <v>235</v>
      </c>
      <c r="E4" s="176" t="s">
        <v>236</v>
      </c>
      <c r="F4" s="1470"/>
    </row>
    <row r="5" spans="1:6" ht="17.25" customHeight="1">
      <c r="A5" s="177" t="s">
        <v>6</v>
      </c>
      <c r="B5" s="718" t="s">
        <v>866</v>
      </c>
      <c r="C5" s="719">
        <v>1</v>
      </c>
      <c r="D5" s="720">
        <v>2000000</v>
      </c>
      <c r="E5" s="188"/>
      <c r="F5" s="1470"/>
    </row>
    <row r="6" spans="1:6" ht="17.25" customHeight="1">
      <c r="A6" s="178" t="s">
        <v>7</v>
      </c>
      <c r="B6" s="721" t="s">
        <v>868</v>
      </c>
      <c r="C6" s="722"/>
      <c r="D6" s="723">
        <v>2300000</v>
      </c>
      <c r="E6" s="189"/>
      <c r="F6" s="1470"/>
    </row>
    <row r="7" spans="1:6" ht="17.25" customHeight="1">
      <c r="A7" s="178" t="s">
        <v>8</v>
      </c>
      <c r="B7" s="721" t="s">
        <v>867</v>
      </c>
      <c r="C7" s="722"/>
      <c r="D7" s="723">
        <v>70000</v>
      </c>
      <c r="E7" s="189"/>
      <c r="F7" s="1470"/>
    </row>
    <row r="8" spans="1:6" ht="17.25" customHeight="1">
      <c r="A8" s="178" t="s">
        <v>9</v>
      </c>
      <c r="B8" s="721" t="s">
        <v>869</v>
      </c>
      <c r="C8" s="722"/>
      <c r="D8" s="723">
        <v>435000</v>
      </c>
      <c r="E8" s="189"/>
      <c r="F8" s="1470"/>
    </row>
    <row r="9" spans="1:6" ht="17.25" customHeight="1" thickBot="1">
      <c r="A9" s="178" t="s">
        <v>10</v>
      </c>
      <c r="B9" s="721" t="s">
        <v>870</v>
      </c>
      <c r="C9" s="722"/>
      <c r="D9" s="723">
        <v>200000</v>
      </c>
      <c r="E9" s="189"/>
      <c r="F9" s="1470"/>
    </row>
    <row r="10" spans="1:6" ht="15.75">
      <c r="A10" s="178" t="s">
        <v>11</v>
      </c>
      <c r="B10" s="181"/>
      <c r="C10" s="183"/>
      <c r="D10" s="185"/>
      <c r="E10" s="189"/>
      <c r="F10" s="1470"/>
    </row>
    <row r="11" spans="1:6" ht="15.75">
      <c r="A11" s="178" t="s">
        <v>12</v>
      </c>
      <c r="B11" s="181"/>
      <c r="C11" s="183"/>
      <c r="D11" s="185"/>
      <c r="E11" s="189"/>
      <c r="F11" s="1470"/>
    </row>
    <row r="12" spans="1:6" ht="15.75">
      <c r="A12" s="178" t="s">
        <v>13</v>
      </c>
      <c r="B12" s="181"/>
      <c r="C12" s="183"/>
      <c r="D12" s="185"/>
      <c r="E12" s="189"/>
      <c r="F12" s="1470"/>
    </row>
    <row r="13" spans="1:6" ht="15.75">
      <c r="A13" s="178" t="s">
        <v>14</v>
      </c>
      <c r="B13" s="181"/>
      <c r="C13" s="183"/>
      <c r="D13" s="185"/>
      <c r="E13" s="189"/>
      <c r="F13" s="1470"/>
    </row>
    <row r="14" spans="1:6" ht="15.75">
      <c r="A14" s="178" t="s">
        <v>15</v>
      </c>
      <c r="B14" s="181"/>
      <c r="C14" s="183"/>
      <c r="D14" s="185"/>
      <c r="E14" s="189"/>
      <c r="F14" s="1470"/>
    </row>
    <row r="15" spans="1:6" ht="15.75">
      <c r="A15" s="178" t="s">
        <v>16</v>
      </c>
      <c r="B15" s="181"/>
      <c r="C15" s="183"/>
      <c r="D15" s="185"/>
      <c r="E15" s="189"/>
      <c r="F15" s="1470"/>
    </row>
    <row r="16" spans="1:6" ht="15.75">
      <c r="A16" s="178" t="s">
        <v>17</v>
      </c>
      <c r="B16" s="181"/>
      <c r="C16" s="183"/>
      <c r="D16" s="185"/>
      <c r="E16" s="189"/>
      <c r="F16" s="1470"/>
    </row>
    <row r="17" spans="1:6" ht="15.75">
      <c r="A17" s="178" t="s">
        <v>18</v>
      </c>
      <c r="B17" s="181"/>
      <c r="C17" s="183"/>
      <c r="D17" s="185"/>
      <c r="E17" s="189"/>
      <c r="F17" s="1470"/>
    </row>
    <row r="18" spans="1:6" ht="15.75">
      <c r="A18" s="178" t="s">
        <v>21</v>
      </c>
      <c r="B18" s="181"/>
      <c r="C18" s="183"/>
      <c r="D18" s="185"/>
      <c r="E18" s="189"/>
      <c r="F18" s="1470"/>
    </row>
    <row r="19" spans="1:6" ht="16.5" thickBot="1">
      <c r="A19" s="179" t="s">
        <v>22</v>
      </c>
      <c r="B19" s="182"/>
      <c r="C19" s="184"/>
      <c r="D19" s="186"/>
      <c r="E19" s="190"/>
      <c r="F19" s="1470"/>
    </row>
    <row r="20" spans="1:6" ht="16.5" thickBot="1">
      <c r="A20" s="1473" t="s">
        <v>237</v>
      </c>
      <c r="B20" s="1474"/>
      <c r="C20" s="180"/>
      <c r="D20" s="187">
        <f>IF(SUM(D5:D19)=0,"",SUM(D5:D19))</f>
        <v>5005000</v>
      </c>
      <c r="E20" s="191">
        <f>IF(SUM(E5:E19)=0,"",SUM(E5:E19))</f>
      </c>
      <c r="F20" s="1470"/>
    </row>
    <row r="21" ht="15.75">
      <c r="A21" s="173"/>
    </row>
    <row r="22" spans="2:5" ht="12.75">
      <c r="B22" s="1471"/>
      <c r="C22" s="1471"/>
      <c r="D22" s="1471"/>
      <c r="E22" s="1471"/>
    </row>
    <row r="23" spans="2:5" ht="12.75">
      <c r="B23" s="1471"/>
      <c r="C23" s="1471"/>
      <c r="D23" s="1471"/>
      <c r="E23" s="1471"/>
    </row>
    <row r="24" spans="2:5" ht="12.75">
      <c r="B24" s="1471"/>
      <c r="C24" s="1471"/>
      <c r="D24" s="1471"/>
      <c r="E24" s="1471"/>
    </row>
    <row r="25" spans="2:5" ht="12.75">
      <c r="B25" s="1471"/>
      <c r="C25" s="1471"/>
      <c r="D25" s="1471"/>
      <c r="E25" s="1471"/>
    </row>
    <row r="26" spans="2:5" ht="12.75">
      <c r="B26" s="1471"/>
      <c r="C26" s="1471"/>
      <c r="D26" s="1471"/>
      <c r="E26" s="1471"/>
    </row>
  </sheetData>
  <sheetProtection/>
  <mergeCells count="8">
    <mergeCell ref="F1:F20"/>
    <mergeCell ref="B22:E22"/>
    <mergeCell ref="B23:E23"/>
    <mergeCell ref="B24:E24"/>
    <mergeCell ref="B25:E25"/>
    <mergeCell ref="B26:E26"/>
    <mergeCell ref="A2:E2"/>
    <mergeCell ref="A20:B20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workbookViewId="0" topLeftCell="A1">
      <selection activeCell="G6" sqref="G6:H6"/>
    </sheetView>
  </sheetViews>
  <sheetFormatPr defaultColWidth="9.00390625" defaultRowHeight="12.75"/>
  <cols>
    <col min="1" max="1" width="7.625" style="6" customWidth="1"/>
    <col min="2" max="2" width="60.875" style="6" customWidth="1"/>
    <col min="3" max="3" width="25.625" style="6" customWidth="1"/>
    <col min="4" max="16384" width="9.375" style="6" customWidth="1"/>
  </cols>
  <sheetData>
    <row r="1" ht="15">
      <c r="C1" s="151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152"/>
      <c r="B2" s="152"/>
      <c r="C2" s="152"/>
    </row>
    <row r="3" spans="1:3" ht="33.75" customHeight="1">
      <c r="A3" s="1475" t="s">
        <v>238</v>
      </c>
      <c r="B3" s="1475"/>
      <c r="C3" s="1475"/>
    </row>
    <row r="4" ht="13.5" thickBot="1">
      <c r="C4" s="153"/>
    </row>
    <row r="5" spans="1:9" s="157" customFormat="1" ht="43.5" customHeight="1" thickBot="1">
      <c r="A5" s="154" t="s">
        <v>4</v>
      </c>
      <c r="B5" s="155" t="s">
        <v>50</v>
      </c>
      <c r="C5" s="156" t="s">
        <v>239</v>
      </c>
      <c r="D5" s="1072" t="s">
        <v>573</v>
      </c>
      <c r="E5" s="1072" t="s">
        <v>574</v>
      </c>
      <c r="F5" s="1072" t="s">
        <v>1490</v>
      </c>
      <c r="G5" s="816"/>
      <c r="H5" s="816"/>
      <c r="I5" s="816"/>
    </row>
    <row r="6" spans="1:9" ht="28.5" customHeight="1">
      <c r="A6" s="158" t="s">
        <v>6</v>
      </c>
      <c r="B6" s="1078" t="str">
        <f>+CONCATENATE("Pénzkészlet ",LEFT(ÖSSZEFÜGGÉSEK!A4,4),". január 1-jén",CHAR(10),"ebből:")</f>
        <v>Pénzkészlet 2014. január 1-jén
ebből:</v>
      </c>
      <c r="C6" s="159">
        <f>C7+C8</f>
        <v>9153</v>
      </c>
      <c r="D6" s="1079">
        <f>D7+D8</f>
        <v>1439</v>
      </c>
      <c r="E6" s="1073">
        <f>E7+E8</f>
        <v>336</v>
      </c>
      <c r="F6" s="1074">
        <f>F7+F8</f>
        <v>7378</v>
      </c>
      <c r="G6" s="1071"/>
      <c r="H6" s="1069"/>
      <c r="I6" s="621"/>
    </row>
    <row r="7" spans="1:9" ht="18" customHeight="1">
      <c r="A7" s="160" t="s">
        <v>7</v>
      </c>
      <c r="B7" s="161" t="s">
        <v>240</v>
      </c>
      <c r="C7" s="162">
        <v>8963</v>
      </c>
      <c r="D7" s="1080">
        <v>1401</v>
      </c>
      <c r="E7" s="1075">
        <v>239</v>
      </c>
      <c r="F7" s="1076">
        <v>7323</v>
      </c>
      <c r="G7" s="1071"/>
      <c r="H7" s="1069"/>
      <c r="I7" s="621"/>
    </row>
    <row r="8" spans="1:9" ht="18" customHeight="1">
      <c r="A8" s="160" t="s">
        <v>8</v>
      </c>
      <c r="B8" s="161" t="s">
        <v>241</v>
      </c>
      <c r="C8" s="162">
        <v>190</v>
      </c>
      <c r="D8" s="1080">
        <v>38</v>
      </c>
      <c r="E8" s="1075">
        <v>97</v>
      </c>
      <c r="F8" s="1076">
        <v>55</v>
      </c>
      <c r="G8" s="1071"/>
      <c r="H8" s="1069"/>
      <c r="I8" s="621"/>
    </row>
    <row r="9" spans="1:9" ht="18" customHeight="1">
      <c r="A9" s="158" t="s">
        <v>9</v>
      </c>
      <c r="B9" s="163" t="s">
        <v>242</v>
      </c>
      <c r="C9" s="162">
        <v>475324</v>
      </c>
      <c r="D9" s="1080">
        <v>72003</v>
      </c>
      <c r="E9" s="1091">
        <v>71363</v>
      </c>
      <c r="F9" s="1076">
        <v>331958</v>
      </c>
      <c r="G9" s="1071"/>
      <c r="H9" s="1069"/>
      <c r="I9" s="621"/>
    </row>
    <row r="10" spans="1:9" ht="18" customHeight="1">
      <c r="A10" s="160" t="s">
        <v>10</v>
      </c>
      <c r="B10" s="163" t="s">
        <v>243</v>
      </c>
      <c r="C10" s="162">
        <v>454957</v>
      </c>
      <c r="D10" s="1081">
        <v>69625</v>
      </c>
      <c r="E10" s="1075">
        <v>68190</v>
      </c>
      <c r="F10" s="1076">
        <v>317142</v>
      </c>
      <c r="G10" s="1071"/>
      <c r="H10" s="1069"/>
      <c r="I10" s="621"/>
    </row>
    <row r="11" spans="1:9" ht="18" customHeight="1">
      <c r="A11" s="160" t="s">
        <v>11</v>
      </c>
      <c r="B11" s="1065" t="s">
        <v>1491</v>
      </c>
      <c r="C11" s="162">
        <v>9585</v>
      </c>
      <c r="D11" s="1081">
        <v>1542</v>
      </c>
      <c r="E11" s="1075">
        <v>595</v>
      </c>
      <c r="F11" s="1076">
        <v>7448</v>
      </c>
      <c r="G11" s="1071"/>
      <c r="H11" s="1069"/>
      <c r="I11" s="621"/>
    </row>
    <row r="12" spans="1:9" ht="25.5" customHeight="1">
      <c r="A12" s="158" t="s">
        <v>12</v>
      </c>
      <c r="B12" s="1078" t="str">
        <f>+CONCATENATE("Záró pénzkészlet ",LEFT(ÖSSZEFÜGGÉSEK!A4,4),". december 31-én",CHAR(10),"ebből:")</f>
        <v>Záró pénzkészlet 2014. december 31-én
ebből:</v>
      </c>
      <c r="C12" s="159">
        <f>C6+C9-C10-C11</f>
        <v>19935</v>
      </c>
      <c r="D12" s="1082">
        <f>D6+D9-D10-D11</f>
        <v>2275</v>
      </c>
      <c r="E12" s="1077">
        <f>E6+E9-E10-E11</f>
        <v>2914</v>
      </c>
      <c r="F12" s="1077">
        <f>F6+F9-F10-F11</f>
        <v>14746</v>
      </c>
      <c r="G12" s="1071"/>
      <c r="H12" s="1068"/>
      <c r="I12" s="621"/>
    </row>
    <row r="13" spans="1:9" ht="18" customHeight="1">
      <c r="A13" s="160" t="s">
        <v>13</v>
      </c>
      <c r="B13" s="161" t="s">
        <v>240</v>
      </c>
      <c r="C13" s="162">
        <v>19819</v>
      </c>
      <c r="D13" s="1080">
        <v>2226</v>
      </c>
      <c r="E13" s="1075">
        <v>2879</v>
      </c>
      <c r="F13" s="1076">
        <v>14714</v>
      </c>
      <c r="G13" s="1071"/>
      <c r="H13" s="1069"/>
      <c r="I13" s="621"/>
    </row>
    <row r="14" spans="1:9" ht="18" customHeight="1" thickBot="1">
      <c r="A14" s="164" t="s">
        <v>14</v>
      </c>
      <c r="B14" s="165" t="s">
        <v>241</v>
      </c>
      <c r="C14" s="166">
        <v>116</v>
      </c>
      <c r="D14" s="1080">
        <v>49</v>
      </c>
      <c r="E14" s="1075">
        <v>35</v>
      </c>
      <c r="F14" s="1076">
        <v>32</v>
      </c>
      <c r="G14" s="1071"/>
      <c r="H14" s="1069"/>
      <c r="I14" s="621"/>
    </row>
    <row r="15" spans="3:9" ht="12.75">
      <c r="C15" s="724"/>
      <c r="D15" s="1066"/>
      <c r="E15" s="1067"/>
      <c r="F15" s="1067"/>
      <c r="G15" s="1068"/>
      <c r="H15" s="1070"/>
      <c r="I15" s="621"/>
    </row>
    <row r="16" spans="7:9" ht="12.75">
      <c r="G16" s="1068"/>
      <c r="H16" s="621"/>
      <c r="I16" s="621"/>
    </row>
    <row r="17" spans="2:9" ht="12.75">
      <c r="B17" s="725"/>
      <c r="G17" s="1068"/>
      <c r="H17" s="621"/>
      <c r="I17" s="621"/>
    </row>
    <row r="18" spans="2:9" ht="12.75">
      <c r="B18" s="725"/>
      <c r="C18" s="724"/>
      <c r="D18" s="724"/>
      <c r="E18" s="724"/>
      <c r="F18" s="724"/>
      <c r="G18" s="1068"/>
      <c r="H18" s="621"/>
      <c r="I18" s="621"/>
    </row>
    <row r="19" spans="2:9" ht="12.75">
      <c r="B19" s="725"/>
      <c r="D19" s="724"/>
      <c r="G19" s="621"/>
      <c r="H19" s="621"/>
      <c r="I19" s="621"/>
    </row>
    <row r="20" ht="12.75">
      <c r="B20" s="725"/>
    </row>
    <row r="21" ht="12.75">
      <c r="B21" s="725"/>
    </row>
    <row r="22" ht="12.75">
      <c r="B22" s="725"/>
    </row>
  </sheetData>
  <sheetProtection/>
  <mergeCells count="1">
    <mergeCell ref="A3:C3"/>
  </mergeCells>
  <conditionalFormatting sqref="H12 C12:F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1.375" style="6" customWidth="1"/>
    <col min="2" max="6" width="14.875" style="6" customWidth="1"/>
    <col min="7" max="16384" width="9.375" style="6" customWidth="1"/>
  </cols>
  <sheetData>
    <row r="2" spans="1:6" ht="12.75">
      <c r="A2" s="1476" t="s">
        <v>1046</v>
      </c>
      <c r="B2" s="1477"/>
      <c r="C2" s="1477"/>
      <c r="D2" s="1477"/>
      <c r="E2" s="1477"/>
      <c r="F2" s="1477"/>
    </row>
    <row r="3" spans="2:4" ht="12.75">
      <c r="B3" s="799"/>
      <c r="C3" s="800"/>
      <c r="D3" s="798"/>
    </row>
    <row r="4" spans="2:4" ht="12.75">
      <c r="B4" s="799"/>
      <c r="C4" s="800"/>
      <c r="D4" s="798"/>
    </row>
    <row r="5" spans="1:6" ht="15">
      <c r="A5" s="1478" t="s">
        <v>1021</v>
      </c>
      <c r="B5" s="1478"/>
      <c r="C5" s="1478"/>
      <c r="D5" s="1478"/>
      <c r="E5" s="1477"/>
      <c r="F5" s="1477"/>
    </row>
    <row r="6" spans="1:6" ht="15">
      <c r="A6" s="1478" t="s">
        <v>1044</v>
      </c>
      <c r="B6" s="1478"/>
      <c r="C6" s="1478"/>
      <c r="D6" s="1478"/>
      <c r="E6" s="1477"/>
      <c r="F6" s="1477"/>
    </row>
    <row r="9" spans="4:10" ht="12.75">
      <c r="D9" s="1479" t="s">
        <v>1022</v>
      </c>
      <c r="E9" s="1480"/>
      <c r="F9" s="1480"/>
      <c r="J9" s="725"/>
    </row>
    <row r="10" spans="1:13" ht="12.75">
      <c r="A10" s="611" t="s">
        <v>1023</v>
      </c>
      <c r="B10" s="801" t="s">
        <v>1024</v>
      </c>
      <c r="C10" s="802" t="s">
        <v>1024</v>
      </c>
      <c r="D10" s="801" t="s">
        <v>1025</v>
      </c>
      <c r="E10" s="1481" t="s">
        <v>1026</v>
      </c>
      <c r="F10" s="1482"/>
      <c r="G10" s="803"/>
      <c r="H10" s="804"/>
      <c r="I10" s="804"/>
      <c r="J10" s="804"/>
      <c r="K10" s="805"/>
      <c r="L10" s="621"/>
      <c r="M10" s="621"/>
    </row>
    <row r="11" spans="1:13" ht="13.5" thickBot="1">
      <c r="A11" s="634"/>
      <c r="B11" s="806" t="s">
        <v>1027</v>
      </c>
      <c r="C11" s="807" t="s">
        <v>1045</v>
      </c>
      <c r="D11" s="806" t="s">
        <v>1028</v>
      </c>
      <c r="E11" s="808" t="s">
        <v>639</v>
      </c>
      <c r="F11" s="809" t="s">
        <v>640</v>
      </c>
      <c r="G11" s="803"/>
      <c r="H11" s="804"/>
      <c r="I11" s="804"/>
      <c r="J11" s="804"/>
      <c r="K11" s="805"/>
      <c r="L11" s="621"/>
      <c r="M11" s="621"/>
    </row>
    <row r="12" spans="1:13" ht="13.5" thickTop="1">
      <c r="A12" s="644" t="s">
        <v>1029</v>
      </c>
      <c r="B12" s="644">
        <v>1</v>
      </c>
      <c r="C12" s="644">
        <v>0</v>
      </c>
      <c r="D12" s="810">
        <f>SUM(B12:C12)</f>
        <v>1</v>
      </c>
      <c r="E12" s="810">
        <v>1</v>
      </c>
      <c r="F12" s="810">
        <v>1</v>
      </c>
      <c r="G12" s="803"/>
      <c r="H12" s="621"/>
      <c r="I12" s="621"/>
      <c r="J12" s="621"/>
      <c r="K12" s="621"/>
      <c r="L12" s="621"/>
      <c r="M12" s="621"/>
    </row>
    <row r="13" spans="1:13" ht="12.75">
      <c r="A13" s="611" t="s">
        <v>1030</v>
      </c>
      <c r="B13" s="611">
        <v>0</v>
      </c>
      <c r="C13" s="611">
        <v>6</v>
      </c>
      <c r="D13" s="811">
        <v>6</v>
      </c>
      <c r="E13" s="811">
        <v>6</v>
      </c>
      <c r="F13" s="811">
        <v>6</v>
      </c>
      <c r="G13" s="803"/>
      <c r="H13" s="621"/>
      <c r="I13" s="621"/>
      <c r="J13" s="621"/>
      <c r="K13" s="621"/>
      <c r="L13" s="621"/>
      <c r="M13" s="621"/>
    </row>
    <row r="14" spans="1:13" ht="12.75">
      <c r="A14" s="611" t="s">
        <v>1031</v>
      </c>
      <c r="B14" s="611">
        <v>1</v>
      </c>
      <c r="C14" s="611">
        <v>0.25</v>
      </c>
      <c r="D14" s="811">
        <f aca="true" t="shared" si="0" ref="D14:D27">SUM(B14:C14)</f>
        <v>1.25</v>
      </c>
      <c r="E14" s="811">
        <v>1.25</v>
      </c>
      <c r="F14" s="811">
        <v>1.25</v>
      </c>
      <c r="G14" s="803"/>
      <c r="H14" s="621"/>
      <c r="I14" s="621"/>
      <c r="J14" s="621"/>
      <c r="K14" s="621"/>
      <c r="L14" s="621"/>
      <c r="M14" s="621"/>
    </row>
    <row r="15" spans="1:13" ht="12.75">
      <c r="A15" s="611" t="s">
        <v>1032</v>
      </c>
      <c r="B15" s="611">
        <v>1</v>
      </c>
      <c r="C15" s="611">
        <v>0</v>
      </c>
      <c r="D15" s="811">
        <f t="shared" si="0"/>
        <v>1</v>
      </c>
      <c r="E15" s="811">
        <v>1</v>
      </c>
      <c r="F15" s="811">
        <v>1</v>
      </c>
      <c r="G15" s="803"/>
      <c r="H15" s="621"/>
      <c r="I15" s="621"/>
      <c r="J15" s="621"/>
      <c r="K15" s="621"/>
      <c r="L15" s="621"/>
      <c r="M15" s="621"/>
    </row>
    <row r="16" spans="1:13" ht="15.75" thickBot="1">
      <c r="A16" s="812" t="s">
        <v>138</v>
      </c>
      <c r="B16" s="812">
        <f>SUM(B12:B15)</f>
        <v>3</v>
      </c>
      <c r="C16" s="812">
        <f>SUM(C12:C15)</f>
        <v>6.25</v>
      </c>
      <c r="D16" s="812">
        <f>SUM(D12:D15)</f>
        <v>9.25</v>
      </c>
      <c r="E16" s="812">
        <f>SUM(E12:E15)</f>
        <v>9.25</v>
      </c>
      <c r="F16" s="812">
        <f>SUM(F12:F15)</f>
        <v>9.25</v>
      </c>
      <c r="G16" s="813"/>
      <c r="H16" s="814"/>
      <c r="I16" s="814"/>
      <c r="J16" s="814"/>
      <c r="K16" s="815"/>
      <c r="L16" s="815"/>
      <c r="M16" s="816"/>
    </row>
    <row r="17" spans="1:13" ht="13.5" thickTop="1">
      <c r="A17" s="644" t="s">
        <v>1033</v>
      </c>
      <c r="B17" s="644">
        <v>4</v>
      </c>
      <c r="C17" s="644"/>
      <c r="D17" s="810">
        <v>4</v>
      </c>
      <c r="E17" s="810">
        <v>4</v>
      </c>
      <c r="F17" s="810">
        <v>4</v>
      </c>
      <c r="G17" s="803"/>
      <c r="H17" s="621"/>
      <c r="I17" s="621"/>
      <c r="J17" s="621"/>
      <c r="K17" s="815"/>
      <c r="L17" s="815"/>
      <c r="M17" s="815"/>
    </row>
    <row r="18" spans="1:13" ht="12.75">
      <c r="A18" s="611" t="s">
        <v>1034</v>
      </c>
      <c r="B18" s="611">
        <v>1</v>
      </c>
      <c r="C18" s="611"/>
      <c r="D18" s="811">
        <f t="shared" si="0"/>
        <v>1</v>
      </c>
      <c r="E18" s="810">
        <v>1</v>
      </c>
      <c r="F18" s="810">
        <v>1</v>
      </c>
      <c r="G18" s="803"/>
      <c r="H18" s="621"/>
      <c r="I18" s="621"/>
      <c r="J18" s="621"/>
      <c r="K18" s="815"/>
      <c r="L18" s="815"/>
      <c r="M18" s="815"/>
    </row>
    <row r="19" spans="1:13" ht="12.75">
      <c r="A19" s="6" t="s">
        <v>1035</v>
      </c>
      <c r="B19" s="611">
        <v>2</v>
      </c>
      <c r="D19" s="811">
        <f t="shared" si="0"/>
        <v>2</v>
      </c>
      <c r="E19" s="810">
        <v>2</v>
      </c>
      <c r="F19" s="810">
        <v>2</v>
      </c>
      <c r="G19" s="803"/>
      <c r="H19" s="621"/>
      <c r="I19" s="621"/>
      <c r="J19" s="621"/>
      <c r="K19" s="815"/>
      <c r="L19" s="815"/>
      <c r="M19" s="815"/>
    </row>
    <row r="20" spans="1:13" ht="12.75">
      <c r="A20" s="611" t="s">
        <v>1036</v>
      </c>
      <c r="B20" s="611">
        <v>4</v>
      </c>
      <c r="C20" s="611"/>
      <c r="D20" s="811">
        <f t="shared" si="0"/>
        <v>4</v>
      </c>
      <c r="E20" s="810">
        <v>4</v>
      </c>
      <c r="F20" s="810">
        <v>4</v>
      </c>
      <c r="G20" s="803"/>
      <c r="H20" s="621"/>
      <c r="I20" s="621"/>
      <c r="J20" s="621"/>
      <c r="K20" s="815"/>
      <c r="L20" s="815"/>
      <c r="M20" s="815"/>
    </row>
    <row r="21" spans="1:13" ht="15.75" thickBot="1">
      <c r="A21" s="812" t="s">
        <v>1037</v>
      </c>
      <c r="B21" s="812">
        <f>SUM(B17:B20)</f>
        <v>11</v>
      </c>
      <c r="C21" s="812">
        <f>SUM(C17:C20)</f>
        <v>0</v>
      </c>
      <c r="D21" s="817">
        <f>SUM(D17:D20)</f>
        <v>11</v>
      </c>
      <c r="E21" s="817">
        <f>SUM(E17:E20)</f>
        <v>11</v>
      </c>
      <c r="F21" s="817">
        <f>SUM(F17:F20)</f>
        <v>11</v>
      </c>
      <c r="G21" s="813"/>
      <c r="H21" s="814"/>
      <c r="I21" s="814"/>
      <c r="J21" s="814"/>
      <c r="K21" s="815"/>
      <c r="L21" s="815"/>
      <c r="M21" s="815"/>
    </row>
    <row r="22" spans="1:13" ht="13.5" thickTop="1">
      <c r="A22" s="611" t="s">
        <v>1038</v>
      </c>
      <c r="B22" s="611">
        <v>4</v>
      </c>
      <c r="C22" s="611"/>
      <c r="D22" s="811">
        <f t="shared" si="0"/>
        <v>4</v>
      </c>
      <c r="E22" s="811">
        <v>4</v>
      </c>
      <c r="F22" s="811">
        <v>4</v>
      </c>
      <c r="G22" s="803"/>
      <c r="H22" s="621"/>
      <c r="I22" s="621"/>
      <c r="J22" s="621"/>
      <c r="K22" s="621"/>
      <c r="L22" s="621"/>
      <c r="M22" s="621"/>
    </row>
    <row r="23" spans="1:13" ht="12.75">
      <c r="A23" s="611" t="s">
        <v>1047</v>
      </c>
      <c r="B23" s="611">
        <v>9</v>
      </c>
      <c r="C23" s="611"/>
      <c r="D23" s="811">
        <v>9</v>
      </c>
      <c r="E23" s="811">
        <v>9</v>
      </c>
      <c r="F23" s="811">
        <v>9</v>
      </c>
      <c r="G23" s="803"/>
      <c r="H23" s="621"/>
      <c r="I23" s="621"/>
      <c r="J23" s="621"/>
      <c r="K23" s="621"/>
      <c r="L23" s="621"/>
      <c r="M23" s="621"/>
    </row>
    <row r="24" spans="1:13" ht="12.75">
      <c r="A24" s="611" t="s">
        <v>1039</v>
      </c>
      <c r="B24" s="611">
        <v>0</v>
      </c>
      <c r="C24" s="611">
        <v>0.75</v>
      </c>
      <c r="D24" s="811">
        <f t="shared" si="0"/>
        <v>0.75</v>
      </c>
      <c r="E24" s="811">
        <v>2.75</v>
      </c>
      <c r="F24" s="811">
        <v>2.75</v>
      </c>
      <c r="G24" s="803"/>
      <c r="H24" s="621"/>
      <c r="I24" s="621"/>
      <c r="J24" s="621"/>
      <c r="K24" s="621"/>
      <c r="L24" s="621"/>
      <c r="M24" s="621"/>
    </row>
    <row r="25" spans="1:13" ht="12.75">
      <c r="A25" s="611" t="s">
        <v>1040</v>
      </c>
      <c r="B25" s="611">
        <v>1</v>
      </c>
      <c r="C25" s="611"/>
      <c r="D25" s="811">
        <v>1</v>
      </c>
      <c r="E25" s="811">
        <v>1</v>
      </c>
      <c r="F25" s="811">
        <v>1</v>
      </c>
      <c r="G25" s="803"/>
      <c r="H25" s="621"/>
      <c r="I25" s="621"/>
      <c r="J25" s="621"/>
      <c r="K25" s="621"/>
      <c r="L25" s="621"/>
      <c r="M25" s="621"/>
    </row>
    <row r="26" spans="1:13" ht="12.75">
      <c r="A26" s="611" t="s">
        <v>1048</v>
      </c>
      <c r="B26" s="611"/>
      <c r="C26" s="611"/>
      <c r="D26" s="811"/>
      <c r="E26" s="811">
        <v>1</v>
      </c>
      <c r="F26" s="811">
        <v>1</v>
      </c>
      <c r="G26" s="803"/>
      <c r="H26" s="621"/>
      <c r="I26" s="621"/>
      <c r="J26" s="621"/>
      <c r="K26" s="621"/>
      <c r="L26" s="621"/>
      <c r="M26" s="621"/>
    </row>
    <row r="27" spans="1:13" ht="12.75">
      <c r="A27" s="611" t="s">
        <v>1041</v>
      </c>
      <c r="B27" s="611">
        <v>1</v>
      </c>
      <c r="C27" s="611"/>
      <c r="D27" s="811">
        <f t="shared" si="0"/>
        <v>1</v>
      </c>
      <c r="E27" s="811">
        <v>1</v>
      </c>
      <c r="F27" s="811">
        <v>1</v>
      </c>
      <c r="G27" s="803"/>
      <c r="H27" s="621"/>
      <c r="I27" s="621"/>
      <c r="J27" s="621"/>
      <c r="K27" s="621"/>
      <c r="L27" s="621"/>
      <c r="M27" s="621"/>
    </row>
    <row r="28" spans="1:13" ht="15.75" thickBot="1">
      <c r="A28" s="812" t="s">
        <v>1042</v>
      </c>
      <c r="B28" s="812">
        <f>SUM(B22:B27)</f>
        <v>15</v>
      </c>
      <c r="C28" s="812">
        <f>SUM(C22:C27)</f>
        <v>0.75</v>
      </c>
      <c r="D28" s="812">
        <f>SUM(D22:D27)</f>
        <v>15.75</v>
      </c>
      <c r="E28" s="812">
        <f>SUM(E22:E27)</f>
        <v>18.75</v>
      </c>
      <c r="F28" s="812">
        <f>SUM(F22:F27)</f>
        <v>18.75</v>
      </c>
      <c r="G28" s="813"/>
      <c r="H28" s="814"/>
      <c r="I28" s="814"/>
      <c r="J28" s="814"/>
      <c r="K28" s="621"/>
      <c r="L28" s="621"/>
      <c r="M28" s="621"/>
    </row>
    <row r="29" spans="1:13" ht="15.75" thickTop="1">
      <c r="A29" s="818" t="s">
        <v>1043</v>
      </c>
      <c r="B29" s="818">
        <f>B16+B21+B28</f>
        <v>29</v>
      </c>
      <c r="C29" s="818">
        <f>C16+C21+C28</f>
        <v>7</v>
      </c>
      <c r="D29" s="818">
        <f>D16+D21+D28</f>
        <v>36</v>
      </c>
      <c r="E29" s="818">
        <f>E16+E21+E28</f>
        <v>39</v>
      </c>
      <c r="F29" s="818">
        <f>F16+F21+F28</f>
        <v>39</v>
      </c>
      <c r="G29" s="819"/>
      <c r="H29" s="820"/>
      <c r="I29" s="820"/>
      <c r="J29" s="820"/>
      <c r="K29" s="621"/>
      <c r="L29" s="621"/>
      <c r="M29" s="621"/>
    </row>
    <row r="30" spans="7:13" ht="12.75">
      <c r="G30" s="621"/>
      <c r="H30" s="621"/>
      <c r="I30" s="621"/>
      <c r="J30" s="621"/>
      <c r="K30" s="621"/>
      <c r="L30" s="621"/>
      <c r="M30" s="621"/>
    </row>
    <row r="31" spans="7:13" ht="12.75">
      <c r="G31" s="621"/>
      <c r="H31" s="621"/>
      <c r="I31" s="621"/>
      <c r="J31" s="621"/>
      <c r="K31" s="621"/>
      <c r="L31" s="621"/>
      <c r="M31" s="621"/>
    </row>
  </sheetData>
  <sheetProtection/>
  <mergeCells count="5">
    <mergeCell ref="A2:F2"/>
    <mergeCell ref="A5:F5"/>
    <mergeCell ref="A6:F6"/>
    <mergeCell ref="D9:F9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30">
      <selection activeCell="H73" sqref="H73"/>
    </sheetView>
  </sheetViews>
  <sheetFormatPr defaultColWidth="9.00390625" defaultRowHeight="12.75"/>
  <cols>
    <col min="1" max="1" width="84.125" style="935" customWidth="1"/>
    <col min="2" max="4" width="12.50390625" style="1002" customWidth="1"/>
    <col min="5" max="5" width="12.125" style="1001" bestFit="1" customWidth="1"/>
    <col min="6" max="6" width="11.125" style="1001" bestFit="1" customWidth="1"/>
    <col min="7" max="16384" width="9.375" style="1002" customWidth="1"/>
  </cols>
  <sheetData>
    <row r="1" spans="1:4" ht="11.25">
      <c r="A1" s="1483"/>
      <c r="B1" s="1483"/>
      <c r="C1" s="1483"/>
      <c r="D1" s="1483"/>
    </row>
    <row r="2" spans="2:4" ht="11.25">
      <c r="B2" s="1484"/>
      <c r="C2" s="1484"/>
      <c r="D2" s="1484"/>
    </row>
    <row r="3" spans="1:6" ht="11.25">
      <c r="A3" s="1518" t="s">
        <v>1373</v>
      </c>
      <c r="B3" s="1518"/>
      <c r="C3" s="1518"/>
      <c r="D3" s="1518"/>
      <c r="E3" s="1518"/>
      <c r="F3" s="1518"/>
    </row>
    <row r="4" spans="1:6" ht="12" thickBot="1">
      <c r="A4" s="1519" t="s">
        <v>1440</v>
      </c>
      <c r="B4" s="1519"/>
      <c r="C4" s="1519"/>
      <c r="D4" s="1519"/>
      <c r="E4" s="1519"/>
      <c r="F4" s="1519"/>
    </row>
    <row r="5" spans="1:6" ht="22.5">
      <c r="A5" s="1016" t="s">
        <v>1374</v>
      </c>
      <c r="B5" s="1017" t="s">
        <v>1375</v>
      </c>
      <c r="C5" s="1017" t="s">
        <v>1376</v>
      </c>
      <c r="D5" s="1018"/>
      <c r="E5" s="1018"/>
      <c r="F5" s="1019"/>
    </row>
    <row r="6" spans="1:6" ht="11.25">
      <c r="A6" s="1515" t="s">
        <v>1377</v>
      </c>
      <c r="B6" s="1516"/>
      <c r="C6" s="1516"/>
      <c r="D6" s="1516"/>
      <c r="E6" s="1516"/>
      <c r="F6" s="1517"/>
    </row>
    <row r="7" spans="1:6" ht="11.25">
      <c r="A7" s="1485" t="s">
        <v>1378</v>
      </c>
      <c r="B7" s="1486"/>
      <c r="C7" s="1486"/>
      <c r="D7" s="990"/>
      <c r="E7" s="1003"/>
      <c r="F7" s="1020"/>
    </row>
    <row r="8" spans="1:6" ht="22.5">
      <c r="A8" s="1021" t="s">
        <v>1379</v>
      </c>
      <c r="B8" s="980" t="s">
        <v>1380</v>
      </c>
      <c r="C8" s="1004">
        <v>8.72</v>
      </c>
      <c r="D8" s="991">
        <v>39937600</v>
      </c>
      <c r="E8" s="991">
        <v>39937600</v>
      </c>
      <c r="F8" s="1022">
        <v>39937600</v>
      </c>
    </row>
    <row r="9" spans="1:6" ht="11.25">
      <c r="A9" s="1021" t="s">
        <v>1381</v>
      </c>
      <c r="B9" s="980" t="s">
        <v>1380</v>
      </c>
      <c r="C9" s="1004">
        <v>0</v>
      </c>
      <c r="D9" s="991">
        <f>D10+D11+D12+D13</f>
        <v>12332600</v>
      </c>
      <c r="E9" s="991">
        <f>E10+E11+E12+E13</f>
        <v>12332600</v>
      </c>
      <c r="F9" s="1022">
        <f>F10+F11+F12+F13</f>
        <v>12332600</v>
      </c>
    </row>
    <row r="10" spans="1:6" ht="11.25">
      <c r="A10" s="1023" t="s">
        <v>1382</v>
      </c>
      <c r="B10" s="981" t="s">
        <v>1380</v>
      </c>
      <c r="C10" s="983">
        <v>0</v>
      </c>
      <c r="D10" s="992">
        <v>0</v>
      </c>
      <c r="E10" s="992">
        <v>0</v>
      </c>
      <c r="F10" s="1024">
        <v>0</v>
      </c>
    </row>
    <row r="11" spans="1:6" ht="11.25">
      <c r="A11" s="1023" t="s">
        <v>1383</v>
      </c>
      <c r="B11" s="981" t="s">
        <v>1380</v>
      </c>
      <c r="C11" s="983">
        <v>0</v>
      </c>
      <c r="D11" s="992">
        <v>9340166</v>
      </c>
      <c r="E11" s="992">
        <v>9340166</v>
      </c>
      <c r="F11" s="1024">
        <v>9340166</v>
      </c>
    </row>
    <row r="12" spans="1:6" ht="11.25">
      <c r="A12" s="1023" t="s">
        <v>1384</v>
      </c>
      <c r="B12" s="981" t="s">
        <v>1380</v>
      </c>
      <c r="C12" s="983">
        <v>0</v>
      </c>
      <c r="D12" s="992">
        <v>100000</v>
      </c>
      <c r="E12" s="992">
        <v>100000</v>
      </c>
      <c r="F12" s="1024">
        <v>100000</v>
      </c>
    </row>
    <row r="13" spans="1:6" ht="11.25">
      <c r="A13" s="1023" t="s">
        <v>1385</v>
      </c>
      <c r="B13" s="981" t="s">
        <v>1380</v>
      </c>
      <c r="C13" s="983">
        <v>0</v>
      </c>
      <c r="D13" s="992">
        <v>2892434</v>
      </c>
      <c r="E13" s="992">
        <v>2892434</v>
      </c>
      <c r="F13" s="1024">
        <v>2892434</v>
      </c>
    </row>
    <row r="14" spans="1:6" ht="11.25">
      <c r="A14" s="1021" t="s">
        <v>1386</v>
      </c>
      <c r="B14" s="980" t="s">
        <v>1380</v>
      </c>
      <c r="C14" s="1004">
        <v>0</v>
      </c>
      <c r="D14" s="991">
        <v>2300400</v>
      </c>
      <c r="E14" s="991">
        <v>2300400</v>
      </c>
      <c r="F14" s="1022">
        <v>2300400</v>
      </c>
    </row>
    <row r="15" spans="1:6" ht="12" thickBot="1">
      <c r="A15" s="1025" t="s">
        <v>1387</v>
      </c>
      <c r="B15" s="982" t="s">
        <v>1380</v>
      </c>
      <c r="C15" s="1005">
        <v>0</v>
      </c>
      <c r="D15" s="993">
        <v>2163793</v>
      </c>
      <c r="E15" s="993">
        <v>2163793</v>
      </c>
      <c r="F15" s="1026">
        <v>2163793</v>
      </c>
    </row>
    <row r="16" spans="1:6" ht="12" thickBot="1">
      <c r="A16" s="1006" t="s">
        <v>1388</v>
      </c>
      <c r="B16" s="1007"/>
      <c r="C16" s="1007"/>
      <c r="D16" s="994">
        <f>D15+D14+D9+D8</f>
        <v>56734393</v>
      </c>
      <c r="E16" s="994">
        <f>E15+E14+E9+E8</f>
        <v>56734393</v>
      </c>
      <c r="F16" s="1027">
        <f>F15+F14+F9+F8</f>
        <v>56734393</v>
      </c>
    </row>
    <row r="17" spans="1:6" ht="11.25">
      <c r="A17" s="1028"/>
      <c r="B17" s="1008"/>
      <c r="C17" s="1008"/>
      <c r="D17" s="1009"/>
      <c r="E17" s="1003"/>
      <c r="F17" s="1020"/>
    </row>
    <row r="18" spans="1:6" ht="12.75" customHeight="1">
      <c r="A18" s="1487" t="s">
        <v>1389</v>
      </c>
      <c r="B18" s="1488"/>
      <c r="C18" s="1488"/>
      <c r="D18" s="1010"/>
      <c r="E18" s="1003"/>
      <c r="F18" s="1020"/>
    </row>
    <row r="19" spans="1:6" ht="12.75" customHeight="1">
      <c r="A19" s="1489" t="s">
        <v>1390</v>
      </c>
      <c r="B19" s="1490"/>
      <c r="C19" s="1490"/>
      <c r="D19" s="1011"/>
      <c r="E19" s="1003"/>
      <c r="F19" s="1020"/>
    </row>
    <row r="20" spans="1:6" ht="11.25">
      <c r="A20" s="1491" t="s">
        <v>1391</v>
      </c>
      <c r="B20" s="1492"/>
      <c r="C20" s="1492"/>
      <c r="D20" s="1524"/>
      <c r="E20" s="1492"/>
      <c r="F20" s="1525"/>
    </row>
    <row r="21" spans="1:6" ht="11.25">
      <c r="A21" s="1023" t="s">
        <v>1392</v>
      </c>
      <c r="B21" s="981" t="s">
        <v>1380</v>
      </c>
      <c r="C21" s="983">
        <v>7.1</v>
      </c>
      <c r="D21" s="995">
        <v>18990133</v>
      </c>
      <c r="E21" s="1003">
        <v>19430733</v>
      </c>
      <c r="F21" s="1020">
        <v>19430733</v>
      </c>
    </row>
    <row r="22" spans="1:6" ht="11.25">
      <c r="A22" s="1023" t="s">
        <v>1393</v>
      </c>
      <c r="B22" s="981" t="s">
        <v>1380</v>
      </c>
      <c r="C22" s="983">
        <v>76</v>
      </c>
      <c r="D22" s="995"/>
      <c r="E22" s="1003"/>
      <c r="F22" s="1020"/>
    </row>
    <row r="23" spans="1:6" ht="22.5">
      <c r="A23" s="1023" t="s">
        <v>1394</v>
      </c>
      <c r="B23" s="981" t="s">
        <v>1380</v>
      </c>
      <c r="C23" s="983">
        <v>0.94</v>
      </c>
      <c r="D23" s="995"/>
      <c r="E23" s="1003"/>
      <c r="F23" s="1020"/>
    </row>
    <row r="24" spans="1:6" ht="11.25">
      <c r="A24" s="1023" t="s">
        <v>1395</v>
      </c>
      <c r="B24" s="981" t="s">
        <v>1380</v>
      </c>
      <c r="C24" s="983">
        <v>2</v>
      </c>
      <c r="D24" s="995"/>
      <c r="E24" s="1003"/>
      <c r="F24" s="1020"/>
    </row>
    <row r="25" spans="1:6" ht="11.25">
      <c r="A25" s="1023" t="s">
        <v>1396</v>
      </c>
      <c r="B25" s="981" t="s">
        <v>1397</v>
      </c>
      <c r="C25" s="983">
        <v>34</v>
      </c>
      <c r="D25" s="995"/>
      <c r="E25" s="1003"/>
      <c r="F25" s="1020"/>
    </row>
    <row r="26" spans="1:6" ht="22.5">
      <c r="A26" s="1023" t="s">
        <v>1398</v>
      </c>
      <c r="B26" s="981" t="s">
        <v>1380</v>
      </c>
      <c r="C26" s="983">
        <v>4</v>
      </c>
      <c r="D26" s="995">
        <v>4800000</v>
      </c>
      <c r="E26" s="1003">
        <v>5334900</v>
      </c>
      <c r="F26" s="1020">
        <v>5334900</v>
      </c>
    </row>
    <row r="27" spans="1:6" ht="11.25">
      <c r="A27" s="1023" t="s">
        <v>1399</v>
      </c>
      <c r="B27" s="981" t="s">
        <v>1380</v>
      </c>
      <c r="C27" s="983">
        <v>3</v>
      </c>
      <c r="D27" s="995"/>
      <c r="E27" s="1003"/>
      <c r="F27" s="1020"/>
    </row>
    <row r="28" spans="1:6" ht="11.25">
      <c r="A28" s="1023" t="s">
        <v>1400</v>
      </c>
      <c r="B28" s="981" t="s">
        <v>1380</v>
      </c>
      <c r="C28" s="983">
        <v>1</v>
      </c>
      <c r="D28" s="995"/>
      <c r="E28" s="1003"/>
      <c r="F28" s="1020"/>
    </row>
    <row r="29" spans="1:6" ht="11.25">
      <c r="A29" s="1493" t="s">
        <v>1401</v>
      </c>
      <c r="B29" s="1494"/>
      <c r="C29" s="1494"/>
      <c r="D29" s="1522"/>
      <c r="E29" s="1494"/>
      <c r="F29" s="1523"/>
    </row>
    <row r="30" spans="1:6" ht="11.25">
      <c r="A30" s="1029" t="s">
        <v>1402</v>
      </c>
      <c r="B30" s="984" t="s">
        <v>1380</v>
      </c>
      <c r="C30" s="985">
        <v>6.3</v>
      </c>
      <c r="D30" s="996">
        <v>8425200</v>
      </c>
      <c r="E30" s="1003">
        <v>9321500</v>
      </c>
      <c r="F30" s="1020">
        <v>9321500</v>
      </c>
    </row>
    <row r="31" spans="1:6" ht="11.25">
      <c r="A31" s="1030" t="s">
        <v>1403</v>
      </c>
      <c r="B31" s="986" t="s">
        <v>1380</v>
      </c>
      <c r="C31" s="987">
        <v>66</v>
      </c>
      <c r="D31" s="995"/>
      <c r="E31" s="1003"/>
      <c r="F31" s="1020"/>
    </row>
    <row r="32" spans="1:6" ht="22.5">
      <c r="A32" s="1030" t="s">
        <v>1404</v>
      </c>
      <c r="B32" s="986" t="s">
        <v>1380</v>
      </c>
      <c r="C32" s="987">
        <v>0.94</v>
      </c>
      <c r="D32" s="995"/>
      <c r="E32" s="1003"/>
      <c r="F32" s="1020"/>
    </row>
    <row r="33" spans="1:6" ht="11.25">
      <c r="A33" s="1030" t="s">
        <v>1405</v>
      </c>
      <c r="B33" s="986" t="s">
        <v>1380</v>
      </c>
      <c r="C33" s="987">
        <v>2</v>
      </c>
      <c r="D33" s="995"/>
      <c r="E33" s="1003"/>
      <c r="F33" s="1020"/>
    </row>
    <row r="34" spans="1:6" ht="11.25">
      <c r="A34" s="1030" t="s">
        <v>1406</v>
      </c>
      <c r="B34" s="986" t="s">
        <v>1397</v>
      </c>
      <c r="C34" s="987">
        <v>34</v>
      </c>
      <c r="D34" s="995"/>
      <c r="E34" s="1003"/>
      <c r="F34" s="1020"/>
    </row>
    <row r="35" spans="1:6" ht="11.25">
      <c r="A35" s="1030" t="s">
        <v>1407</v>
      </c>
      <c r="B35" s="986" t="s">
        <v>1380</v>
      </c>
      <c r="C35" s="987">
        <v>6.3</v>
      </c>
      <c r="D35" s="995">
        <v>216720</v>
      </c>
      <c r="E35" s="1003">
        <v>238153</v>
      </c>
      <c r="F35" s="1020">
        <v>238153</v>
      </c>
    </row>
    <row r="36" spans="1:6" ht="22.5">
      <c r="A36" s="1030" t="s">
        <v>1408</v>
      </c>
      <c r="B36" s="986" t="s">
        <v>1380</v>
      </c>
      <c r="C36" s="987">
        <v>4</v>
      </c>
      <c r="D36" s="995">
        <v>2400000</v>
      </c>
      <c r="E36" s="1003">
        <v>2413800</v>
      </c>
      <c r="F36" s="1020">
        <v>2413800</v>
      </c>
    </row>
    <row r="37" spans="1:6" ht="11.25">
      <c r="A37" s="1030" t="s">
        <v>1409</v>
      </c>
      <c r="B37" s="986" t="s">
        <v>1380</v>
      </c>
      <c r="C37" s="987">
        <v>3</v>
      </c>
      <c r="D37" s="1031"/>
      <c r="E37" s="1003"/>
      <c r="F37" s="1020"/>
    </row>
    <row r="38" spans="1:6" ht="11.25">
      <c r="A38" s="1030" t="s">
        <v>1410</v>
      </c>
      <c r="B38" s="986" t="s">
        <v>1380</v>
      </c>
      <c r="C38" s="987">
        <v>1</v>
      </c>
      <c r="D38" s="995"/>
      <c r="E38" s="1003"/>
      <c r="F38" s="1020"/>
    </row>
    <row r="39" spans="1:6" ht="11.25">
      <c r="A39" s="1032" t="s">
        <v>1411</v>
      </c>
      <c r="B39" s="988"/>
      <c r="C39" s="989"/>
      <c r="D39" s="997">
        <f>SUM(D21:D36)</f>
        <v>34832053</v>
      </c>
      <c r="E39" s="997">
        <f>SUM(E21:E36)</f>
        <v>36739086</v>
      </c>
      <c r="F39" s="1022">
        <f>SUM(F21:F36)</f>
        <v>36739086</v>
      </c>
    </row>
    <row r="40" spans="1:6" ht="11.25">
      <c r="A40" s="1495" t="s">
        <v>1412</v>
      </c>
      <c r="B40" s="1496"/>
      <c r="C40" s="1496"/>
      <c r="D40" s="995"/>
      <c r="E40" s="1003"/>
      <c r="F40" s="1020"/>
    </row>
    <row r="41" spans="1:7" ht="11.25">
      <c r="A41" s="1497" t="s">
        <v>1391</v>
      </c>
      <c r="B41" s="1498"/>
      <c r="C41" s="1498"/>
      <c r="D41" s="1498"/>
      <c r="E41" s="1498"/>
      <c r="F41" s="1521"/>
      <c r="G41" s="1001"/>
    </row>
    <row r="42" spans="1:6" ht="11.25">
      <c r="A42" s="1030" t="s">
        <v>1413</v>
      </c>
      <c r="B42" s="986" t="s">
        <v>1380</v>
      </c>
      <c r="C42" s="987">
        <v>71</v>
      </c>
      <c r="D42" s="992">
        <v>2650667</v>
      </c>
      <c r="E42" s="1003">
        <v>2855667</v>
      </c>
      <c r="F42" s="1020">
        <v>2855667</v>
      </c>
    </row>
    <row r="43" spans="1:6" ht="11.25">
      <c r="A43" s="1030" t="s">
        <v>1414</v>
      </c>
      <c r="B43" s="986" t="s">
        <v>1380</v>
      </c>
      <c r="C43" s="987">
        <v>66</v>
      </c>
      <c r="D43" s="992"/>
      <c r="E43" s="1003"/>
      <c r="F43" s="1020"/>
    </row>
    <row r="44" spans="1:6" ht="22.5">
      <c r="A44" s="1030" t="s">
        <v>1415</v>
      </c>
      <c r="B44" s="986" t="s">
        <v>1380</v>
      </c>
      <c r="C44" s="987">
        <v>5</v>
      </c>
      <c r="D44" s="992"/>
      <c r="E44" s="1003"/>
      <c r="F44" s="1020"/>
    </row>
    <row r="45" spans="1:6" ht="11.25">
      <c r="A45" s="1504" t="s">
        <v>1401</v>
      </c>
      <c r="B45" s="1505"/>
      <c r="C45" s="1505"/>
      <c r="D45" s="1505"/>
      <c r="E45" s="1505"/>
      <c r="F45" s="1520"/>
    </row>
    <row r="46" spans="1:6" ht="11.25">
      <c r="A46" s="1030" t="s">
        <v>1416</v>
      </c>
      <c r="B46" s="986" t="s">
        <v>1380</v>
      </c>
      <c r="C46" s="987">
        <v>62</v>
      </c>
      <c r="D46" s="995">
        <v>1157333</v>
      </c>
      <c r="E46" s="1003">
        <v>1250633</v>
      </c>
      <c r="F46" s="1020">
        <v>1250633</v>
      </c>
    </row>
    <row r="47" spans="1:6" ht="11.25">
      <c r="A47" s="1030" t="s">
        <v>1417</v>
      </c>
      <c r="B47" s="986" t="s">
        <v>1380</v>
      </c>
      <c r="C47" s="987">
        <v>58</v>
      </c>
      <c r="D47" s="995"/>
      <c r="E47" s="1003"/>
      <c r="F47" s="1020"/>
    </row>
    <row r="48" spans="1:6" ht="22.5">
      <c r="A48" s="1030" t="s">
        <v>1418</v>
      </c>
      <c r="B48" s="986" t="s">
        <v>1380</v>
      </c>
      <c r="C48" s="987">
        <v>4</v>
      </c>
      <c r="D48" s="995">
        <v>0</v>
      </c>
      <c r="E48" s="1003"/>
      <c r="F48" s="1020"/>
    </row>
    <row r="49" spans="1:6" ht="11.25">
      <c r="A49" s="1495" t="s">
        <v>1419</v>
      </c>
      <c r="B49" s="1496"/>
      <c r="C49" s="1496"/>
      <c r="D49" s="997">
        <f>SUM(D42:D48)</f>
        <v>3808000</v>
      </c>
      <c r="E49" s="997">
        <f>SUM(E42:E48)</f>
        <v>4106300</v>
      </c>
      <c r="F49" s="1022">
        <f>SUM(F42:F48)</f>
        <v>4106300</v>
      </c>
    </row>
    <row r="50" spans="1:6" ht="11.25">
      <c r="A50" s="1506" t="s">
        <v>1420</v>
      </c>
      <c r="B50" s="1507"/>
      <c r="C50" s="1508"/>
      <c r="D50" s="997">
        <f>D49+D39</f>
        <v>38640053</v>
      </c>
      <c r="E50" s="997">
        <f>E49+E39</f>
        <v>40845386</v>
      </c>
      <c r="F50" s="1022">
        <f>F49+F39</f>
        <v>40845386</v>
      </c>
    </row>
    <row r="51" spans="1:6" ht="12.75" customHeight="1">
      <c r="A51" s="1509" t="s">
        <v>1421</v>
      </c>
      <c r="B51" s="1510"/>
      <c r="C51" s="1510"/>
      <c r="D51" s="995"/>
      <c r="E51" s="1003"/>
      <c r="F51" s="1020"/>
    </row>
    <row r="52" spans="1:6" ht="11.25">
      <c r="A52" s="1511" t="s">
        <v>1422</v>
      </c>
      <c r="B52" s="1512"/>
      <c r="C52" s="1512"/>
      <c r="D52" s="995"/>
      <c r="E52" s="999"/>
      <c r="F52" s="1020"/>
    </row>
    <row r="53" spans="1:6" ht="11.25">
      <c r="A53" s="1030" t="s">
        <v>1423</v>
      </c>
      <c r="B53" s="986" t="s">
        <v>1380</v>
      </c>
      <c r="C53" s="987">
        <v>0.3408</v>
      </c>
      <c r="D53" s="995">
        <v>673080</v>
      </c>
      <c r="E53" s="1003">
        <v>673080</v>
      </c>
      <c r="F53" s="1020">
        <v>673080</v>
      </c>
    </row>
    <row r="54" spans="1:6" ht="11.25">
      <c r="A54" s="1030" t="s">
        <v>1424</v>
      </c>
      <c r="B54" s="986" t="s">
        <v>1380</v>
      </c>
      <c r="C54" s="987">
        <v>1</v>
      </c>
      <c r="D54" s="995">
        <v>55360</v>
      </c>
      <c r="E54" s="1000">
        <v>110720</v>
      </c>
      <c r="F54" s="1033">
        <v>110720</v>
      </c>
    </row>
    <row r="55" spans="1:6" ht="11.25">
      <c r="A55" s="1030" t="s">
        <v>1425</v>
      </c>
      <c r="B55" s="986" t="s">
        <v>1380</v>
      </c>
      <c r="C55" s="987">
        <v>5</v>
      </c>
      <c r="D55" s="995">
        <v>725000</v>
      </c>
      <c r="E55" s="1000">
        <v>870000</v>
      </c>
      <c r="F55" s="1033">
        <v>870000</v>
      </c>
    </row>
    <row r="56" spans="1:6" ht="11.25">
      <c r="A56" s="1030" t="s">
        <v>1426</v>
      </c>
      <c r="B56" s="986" t="s">
        <v>1427</v>
      </c>
      <c r="C56" s="987">
        <v>12</v>
      </c>
      <c r="D56" s="995">
        <v>2500000</v>
      </c>
      <c r="E56" s="1000">
        <v>2500000</v>
      </c>
      <c r="F56" s="1033">
        <v>2500000</v>
      </c>
    </row>
    <row r="57" spans="1:6" ht="11.25">
      <c r="A57" s="1030" t="s">
        <v>1428</v>
      </c>
      <c r="B57" s="986" t="s">
        <v>1429</v>
      </c>
      <c r="C57" s="987">
        <v>12</v>
      </c>
      <c r="D57" s="995">
        <v>0</v>
      </c>
      <c r="E57" s="1000"/>
      <c r="F57" s="1020"/>
    </row>
    <row r="58" spans="1:7" ht="11.25">
      <c r="A58" s="1495" t="s">
        <v>1430</v>
      </c>
      <c r="B58" s="1496"/>
      <c r="C58" s="1496"/>
      <c r="D58" s="997">
        <f>SUM(D53:D57)</f>
        <v>3953440</v>
      </c>
      <c r="E58" s="997">
        <f>SUM(E53:E57)</f>
        <v>4153800</v>
      </c>
      <c r="F58" s="1022">
        <f>SUM(F53:F57)</f>
        <v>4153800</v>
      </c>
      <c r="G58" s="1001"/>
    </row>
    <row r="59" spans="1:6" ht="11.25">
      <c r="A59" s="1511" t="s">
        <v>1431</v>
      </c>
      <c r="B59" s="1512"/>
      <c r="C59" s="1512"/>
      <c r="D59" s="995"/>
      <c r="E59" s="1003"/>
      <c r="F59" s="1020"/>
    </row>
    <row r="60" spans="1:6" ht="11.25">
      <c r="A60" s="1030" t="s">
        <v>1432</v>
      </c>
      <c r="B60" s="986" t="s">
        <v>1380</v>
      </c>
      <c r="C60" s="987">
        <v>4.13</v>
      </c>
      <c r="D60" s="995">
        <v>6740160</v>
      </c>
      <c r="E60" s="995">
        <v>7180800</v>
      </c>
      <c r="F60" s="1024">
        <v>7180800</v>
      </c>
    </row>
    <row r="61" spans="1:6" ht="11.25">
      <c r="A61" s="1030" t="s">
        <v>1433</v>
      </c>
      <c r="B61" s="986"/>
      <c r="C61" s="987"/>
      <c r="D61" s="995">
        <v>4554095</v>
      </c>
      <c r="E61" s="1003">
        <v>4554095</v>
      </c>
      <c r="F61" s="1020">
        <v>4554095</v>
      </c>
    </row>
    <row r="62" spans="1:6" ht="11.25">
      <c r="A62" s="1495" t="s">
        <v>1434</v>
      </c>
      <c r="B62" s="1496"/>
      <c r="C62" s="1496"/>
      <c r="D62" s="997">
        <f>SUM(D60:D61)</f>
        <v>11294255</v>
      </c>
      <c r="E62" s="997">
        <f>SUM(E60:E61)</f>
        <v>11734895</v>
      </c>
      <c r="F62" s="1022">
        <f>SUM(F60:F61)</f>
        <v>11734895</v>
      </c>
    </row>
    <row r="63" spans="1:6" ht="12.75" customHeight="1">
      <c r="A63" s="1495" t="s">
        <v>1435</v>
      </c>
      <c r="B63" s="1496"/>
      <c r="C63" s="1496"/>
      <c r="D63" s="997">
        <f>D62+D58</f>
        <v>15247695</v>
      </c>
      <c r="E63" s="997">
        <f>E62+E58</f>
        <v>15888695</v>
      </c>
      <c r="F63" s="1022">
        <f>F62+F58</f>
        <v>15888695</v>
      </c>
    </row>
    <row r="64" spans="1:6" ht="11.25">
      <c r="A64" s="1499" t="s">
        <v>1436</v>
      </c>
      <c r="B64" s="1500"/>
      <c r="C64" s="1501"/>
      <c r="D64" s="997">
        <f>D16+D63+D50</f>
        <v>110622141</v>
      </c>
      <c r="E64" s="997">
        <f>E16+E63+E50</f>
        <v>113468474</v>
      </c>
      <c r="F64" s="1022">
        <f>F16+F63+F50</f>
        <v>113468474</v>
      </c>
    </row>
    <row r="65" spans="1:6" ht="11.25">
      <c r="A65" s="1495" t="s">
        <v>1437</v>
      </c>
      <c r="B65" s="1496"/>
      <c r="C65" s="1496"/>
      <c r="D65" s="997">
        <v>1942560</v>
      </c>
      <c r="E65" s="997">
        <v>1942560</v>
      </c>
      <c r="F65" s="1022">
        <v>1942560</v>
      </c>
    </row>
    <row r="66" spans="1:6" ht="11.25">
      <c r="A66" s="1502" t="s">
        <v>1438</v>
      </c>
      <c r="B66" s="1503"/>
      <c r="C66" s="1503"/>
      <c r="D66" s="998">
        <v>992237</v>
      </c>
      <c r="E66" s="998">
        <v>992237</v>
      </c>
      <c r="F66" s="1026">
        <v>992237</v>
      </c>
    </row>
    <row r="67" spans="1:6" ht="11.25">
      <c r="A67" s="1034" t="s">
        <v>1441</v>
      </c>
      <c r="B67" s="988"/>
      <c r="C67" s="989"/>
      <c r="D67" s="997">
        <v>8670000</v>
      </c>
      <c r="E67" s="1012">
        <v>7041520</v>
      </c>
      <c r="F67" s="1035">
        <v>7041520</v>
      </c>
    </row>
    <row r="68" spans="1:6" ht="11.25">
      <c r="A68" s="936" t="s">
        <v>1442</v>
      </c>
      <c r="B68" s="1015"/>
      <c r="C68" s="1015"/>
      <c r="D68" s="1015"/>
      <c r="E68" s="1012">
        <v>1377000</v>
      </c>
      <c r="F68" s="1035">
        <v>1377000</v>
      </c>
    </row>
    <row r="69" spans="1:6" ht="11.25">
      <c r="A69" s="936" t="s">
        <v>1443</v>
      </c>
      <c r="B69" s="1015"/>
      <c r="C69" s="1015"/>
      <c r="D69" s="1015"/>
      <c r="E69" s="1012">
        <v>325000</v>
      </c>
      <c r="F69" s="1035">
        <v>325000</v>
      </c>
    </row>
    <row r="70" spans="1:6" ht="11.25">
      <c r="A70" s="936" t="s">
        <v>1444</v>
      </c>
      <c r="B70" s="1015"/>
      <c r="C70" s="1015"/>
      <c r="D70" s="1015"/>
      <c r="E70" s="1012">
        <v>604520</v>
      </c>
      <c r="F70" s="1035">
        <v>604520</v>
      </c>
    </row>
    <row r="71" spans="1:6" ht="11.25">
      <c r="A71" s="936" t="s">
        <v>1445</v>
      </c>
      <c r="B71" s="1015"/>
      <c r="C71" s="1015"/>
      <c r="D71" s="1015"/>
      <c r="E71" s="1012">
        <v>1475486</v>
      </c>
      <c r="F71" s="1035">
        <v>1475486</v>
      </c>
    </row>
    <row r="72" spans="1:6" ht="11.25">
      <c r="A72" s="936" t="s">
        <v>1446</v>
      </c>
      <c r="B72" s="1015"/>
      <c r="C72" s="1015"/>
      <c r="D72" s="1015"/>
      <c r="E72" s="1012">
        <v>145288</v>
      </c>
      <c r="F72" s="1035">
        <v>145288</v>
      </c>
    </row>
    <row r="73" spans="1:6" ht="11.25">
      <c r="A73" s="936" t="s">
        <v>1447</v>
      </c>
      <c r="B73" s="1015"/>
      <c r="C73" s="1015"/>
      <c r="D73" s="1015"/>
      <c r="E73" s="1012">
        <v>259490</v>
      </c>
      <c r="F73" s="1035">
        <v>259490</v>
      </c>
    </row>
    <row r="74" spans="1:6" ht="11.25">
      <c r="A74" s="936" t="s">
        <v>1448</v>
      </c>
      <c r="B74" s="1015"/>
      <c r="C74" s="1015"/>
      <c r="D74" s="1015"/>
      <c r="E74" s="1012">
        <v>2031660</v>
      </c>
      <c r="F74" s="1035">
        <v>2031660</v>
      </c>
    </row>
    <row r="75" spans="1:6" ht="13.5" thickBot="1">
      <c r="A75" s="1513" t="s">
        <v>1439</v>
      </c>
      <c r="B75" s="1514"/>
      <c r="C75" s="1514"/>
      <c r="D75" s="1013">
        <f>SUM(D64:D67)</f>
        <v>122226938</v>
      </c>
      <c r="E75" s="1014">
        <f>SUM(E64:E74)</f>
        <v>129663235</v>
      </c>
      <c r="F75" s="1036">
        <f>SUM(F64:F74)</f>
        <v>129663235</v>
      </c>
    </row>
  </sheetData>
  <sheetProtection/>
  <mergeCells count="29">
    <mergeCell ref="A75:C75"/>
    <mergeCell ref="A6:F6"/>
    <mergeCell ref="A3:F3"/>
    <mergeCell ref="A4:F4"/>
    <mergeCell ref="D45:F45"/>
    <mergeCell ref="D41:F41"/>
    <mergeCell ref="D29:F29"/>
    <mergeCell ref="D20:F20"/>
    <mergeCell ref="A59:C59"/>
    <mergeCell ref="A62:C62"/>
    <mergeCell ref="A66:C66"/>
    <mergeCell ref="A45:C45"/>
    <mergeCell ref="A49:C49"/>
    <mergeCell ref="A50:C50"/>
    <mergeCell ref="A51:C51"/>
    <mergeCell ref="A52:C52"/>
    <mergeCell ref="A58:C58"/>
    <mergeCell ref="A29:C29"/>
    <mergeCell ref="A40:C40"/>
    <mergeCell ref="A41:C41"/>
    <mergeCell ref="A63:C63"/>
    <mergeCell ref="A64:C64"/>
    <mergeCell ref="A65:C65"/>
    <mergeCell ref="A1:D1"/>
    <mergeCell ref="B2:D2"/>
    <mergeCell ref="A7:C7"/>
    <mergeCell ref="A18:C18"/>
    <mergeCell ref="A19:C19"/>
    <mergeCell ref="A20:C20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R44" sqref="R44"/>
    </sheetView>
  </sheetViews>
  <sheetFormatPr defaultColWidth="9.00390625" defaultRowHeight="12.75"/>
  <cols>
    <col min="1" max="1" width="5.375" style="6" customWidth="1"/>
    <col min="2" max="2" width="57.875" style="6" customWidth="1"/>
    <col min="3" max="9" width="9.00390625" style="6" customWidth="1"/>
    <col min="10" max="16384" width="9.375" style="6" customWidth="1"/>
  </cols>
  <sheetData>
    <row r="1" spans="1:12" ht="15">
      <c r="A1" s="918"/>
      <c r="B1" s="1526" t="s">
        <v>1346</v>
      </c>
      <c r="C1" s="1526"/>
      <c r="D1" s="1526"/>
      <c r="E1" s="1526"/>
      <c r="F1" s="1526"/>
      <c r="G1" s="1526"/>
      <c r="H1" s="1526"/>
      <c r="I1" s="1526"/>
      <c r="J1" s="1526"/>
      <c r="K1" s="1526"/>
      <c r="L1" s="1526"/>
    </row>
    <row r="2" spans="1:6" ht="15">
      <c r="A2" s="918"/>
      <c r="B2" s="919"/>
      <c r="C2" s="920"/>
      <c r="D2" s="920"/>
      <c r="E2" s="919"/>
      <c r="F2" s="919"/>
    </row>
    <row r="3" spans="1:9" ht="14.25">
      <c r="A3" s="921"/>
      <c r="B3" s="1527" t="s">
        <v>1347</v>
      </c>
      <c r="C3" s="1527"/>
      <c r="D3" s="1527"/>
      <c r="E3" s="1527"/>
      <c r="F3" s="1477"/>
      <c r="G3" s="1477"/>
      <c r="H3" s="1477"/>
      <c r="I3" s="798"/>
    </row>
    <row r="4" spans="1:12" ht="15.75" thickBot="1">
      <c r="A4" s="922"/>
      <c r="B4" s="923"/>
      <c r="C4" s="924"/>
      <c r="D4" s="924"/>
      <c r="E4" s="1537" t="s">
        <v>1055</v>
      </c>
      <c r="F4" s="1537"/>
      <c r="G4" s="1537"/>
      <c r="H4" s="1537"/>
      <c r="I4" s="1537"/>
      <c r="J4" s="1537"/>
      <c r="K4" s="1537"/>
      <c r="L4" s="1537"/>
    </row>
    <row r="5" spans="1:12" ht="15">
      <c r="A5" s="966"/>
      <c r="B5" s="967"/>
      <c r="C5" s="968"/>
      <c r="D5" s="968"/>
      <c r="E5" s="969" t="s">
        <v>615</v>
      </c>
      <c r="F5" s="970"/>
      <c r="G5" s="1534" t="s">
        <v>640</v>
      </c>
      <c r="H5" s="971" t="s">
        <v>640</v>
      </c>
      <c r="I5" s="972" t="s">
        <v>1365</v>
      </c>
      <c r="J5" s="972" t="s">
        <v>640</v>
      </c>
      <c r="K5" s="972" t="s">
        <v>1365</v>
      </c>
      <c r="L5" s="973" t="s">
        <v>640</v>
      </c>
    </row>
    <row r="6" spans="1:12" ht="21">
      <c r="A6" s="1528"/>
      <c r="B6" s="1530" t="s">
        <v>50</v>
      </c>
      <c r="C6" s="925" t="s">
        <v>1348</v>
      </c>
      <c r="D6" s="925" t="s">
        <v>573</v>
      </c>
      <c r="E6" s="1532" t="s">
        <v>1349</v>
      </c>
      <c r="F6" s="926" t="s">
        <v>1350</v>
      </c>
      <c r="G6" s="1535"/>
      <c r="H6" s="1532" t="s">
        <v>1351</v>
      </c>
      <c r="I6" s="927" t="s">
        <v>985</v>
      </c>
      <c r="J6" s="927" t="s">
        <v>985</v>
      </c>
      <c r="K6" s="927" t="s">
        <v>985</v>
      </c>
      <c r="L6" s="974" t="s">
        <v>985</v>
      </c>
    </row>
    <row r="7" spans="1:12" ht="15.75" thickBot="1">
      <c r="A7" s="1529"/>
      <c r="B7" s="1531"/>
      <c r="C7" s="975"/>
      <c r="D7" s="975"/>
      <c r="E7" s="1533"/>
      <c r="F7" s="976"/>
      <c r="G7" s="1536"/>
      <c r="H7" s="1533"/>
      <c r="I7" s="977" t="s">
        <v>1352</v>
      </c>
      <c r="J7" s="977" t="s">
        <v>1352</v>
      </c>
      <c r="K7" s="977" t="s">
        <v>1366</v>
      </c>
      <c r="L7" s="978" t="s">
        <v>1366</v>
      </c>
    </row>
    <row r="8" spans="1:12" ht="15" customHeight="1">
      <c r="A8" s="944">
        <v>1</v>
      </c>
      <c r="B8" s="945" t="s">
        <v>1353</v>
      </c>
      <c r="C8" s="946"/>
      <c r="D8" s="946">
        <v>3265</v>
      </c>
      <c r="E8" s="947">
        <f>D8+C8</f>
        <v>3265</v>
      </c>
      <c r="F8" s="947">
        <v>3265</v>
      </c>
      <c r="G8" s="948">
        <v>2177</v>
      </c>
      <c r="H8" s="949">
        <f>G8/F8</f>
        <v>0.6667687595712098</v>
      </c>
      <c r="I8" s="950">
        <v>2365</v>
      </c>
      <c r="J8" s="951">
        <v>1253</v>
      </c>
      <c r="K8" s="952">
        <f aca="true" t="shared" si="0" ref="K8:L10">F8-I8</f>
        <v>900</v>
      </c>
      <c r="L8" s="953">
        <f t="shared" si="0"/>
        <v>924</v>
      </c>
    </row>
    <row r="9" spans="1:12" ht="15" customHeight="1">
      <c r="A9" s="954">
        <v>2</v>
      </c>
      <c r="B9" s="928" t="s">
        <v>1354</v>
      </c>
      <c r="C9" s="955"/>
      <c r="D9" s="929">
        <v>15144</v>
      </c>
      <c r="E9" s="930">
        <f>D9+C9</f>
        <v>15144</v>
      </c>
      <c r="F9" s="930">
        <v>15144</v>
      </c>
      <c r="G9" s="931">
        <v>8611</v>
      </c>
      <c r="H9" s="932">
        <f>G9/F9</f>
        <v>0.568608029582673</v>
      </c>
      <c r="I9" s="942">
        <v>10944</v>
      </c>
      <c r="J9" s="941">
        <v>5659</v>
      </c>
      <c r="K9" s="943">
        <f t="shared" si="0"/>
        <v>4200</v>
      </c>
      <c r="L9" s="956">
        <f t="shared" si="0"/>
        <v>2952</v>
      </c>
    </row>
    <row r="10" spans="1:12" ht="15" customHeight="1">
      <c r="A10" s="954">
        <v>3</v>
      </c>
      <c r="B10" s="928" t="s">
        <v>1355</v>
      </c>
      <c r="C10" s="929"/>
      <c r="D10" s="929">
        <v>10280</v>
      </c>
      <c r="E10" s="930">
        <f aca="true" t="shared" si="1" ref="E10:E23">D10+C10</f>
        <v>10280</v>
      </c>
      <c r="F10" s="930">
        <v>10280</v>
      </c>
      <c r="G10" s="931">
        <v>8412</v>
      </c>
      <c r="H10" s="932">
        <f>G10/F10</f>
        <v>0.8182879377431906</v>
      </c>
      <c r="I10" s="942">
        <v>5280</v>
      </c>
      <c r="J10" s="941">
        <v>4270</v>
      </c>
      <c r="K10" s="943">
        <f t="shared" si="0"/>
        <v>5000</v>
      </c>
      <c r="L10" s="956">
        <f t="shared" si="0"/>
        <v>4142</v>
      </c>
    </row>
    <row r="11" spans="1:12" ht="15" customHeight="1" thickBot="1">
      <c r="A11" s="957">
        <v>4</v>
      </c>
      <c r="B11" s="958" t="s">
        <v>1372</v>
      </c>
      <c r="C11" s="959">
        <f>SUM(C8:C10)</f>
        <v>0</v>
      </c>
      <c r="D11" s="959">
        <f>SUM(D8:D10)</f>
        <v>28689</v>
      </c>
      <c r="E11" s="960">
        <f>SUM(E8:E10)</f>
        <v>28689</v>
      </c>
      <c r="F11" s="960">
        <f>SUM(F8:F10)</f>
        <v>28689</v>
      </c>
      <c r="G11" s="960">
        <f>SUM(G8:G10)</f>
        <v>19200</v>
      </c>
      <c r="H11" s="961">
        <f>G11/F11</f>
        <v>0.6692460524939873</v>
      </c>
      <c r="I11" s="962">
        <f>SUM(I8:I10)</f>
        <v>18589</v>
      </c>
      <c r="J11" s="962">
        <f>SUM(J8:J10)</f>
        <v>11182</v>
      </c>
      <c r="K11" s="962">
        <f>SUM(K8:K10)</f>
        <v>10100</v>
      </c>
      <c r="L11" s="963">
        <f>SUM(L8:L10)</f>
        <v>8018</v>
      </c>
    </row>
    <row r="12" spans="1:10" ht="15" customHeight="1">
      <c r="A12" s="944">
        <v>5</v>
      </c>
      <c r="B12" s="945" t="s">
        <v>1370</v>
      </c>
      <c r="C12" s="946"/>
      <c r="D12" s="946"/>
      <c r="E12" s="947">
        <f t="shared" si="1"/>
        <v>0</v>
      </c>
      <c r="F12" s="947">
        <v>160</v>
      </c>
      <c r="G12" s="948">
        <v>160</v>
      </c>
      <c r="H12" s="979">
        <f>G12/F12</f>
        <v>1</v>
      </c>
      <c r="I12" s="938"/>
      <c r="J12" s="939"/>
    </row>
    <row r="13" spans="1:10" ht="15" customHeight="1">
      <c r="A13" s="954">
        <v>6</v>
      </c>
      <c r="B13" s="928" t="s">
        <v>1371</v>
      </c>
      <c r="C13" s="929"/>
      <c r="D13" s="929"/>
      <c r="E13" s="930">
        <f t="shared" si="1"/>
        <v>0</v>
      </c>
      <c r="F13" s="930">
        <v>210</v>
      </c>
      <c r="G13" s="931">
        <v>209</v>
      </c>
      <c r="H13" s="932">
        <f aca="true" t="shared" si="2" ref="H13:H22">G13/F13</f>
        <v>0.9952380952380953</v>
      </c>
      <c r="I13" s="938"/>
      <c r="J13" s="939"/>
    </row>
    <row r="14" spans="1:10" ht="15" customHeight="1">
      <c r="A14" s="954">
        <v>8</v>
      </c>
      <c r="B14" s="928" t="s">
        <v>1356</v>
      </c>
      <c r="C14" s="929">
        <v>1500</v>
      </c>
      <c r="D14" s="929"/>
      <c r="E14" s="930">
        <f t="shared" si="1"/>
        <v>1500</v>
      </c>
      <c r="F14" s="930">
        <v>1060</v>
      </c>
      <c r="G14" s="931">
        <v>355</v>
      </c>
      <c r="H14" s="932">
        <f t="shared" si="2"/>
        <v>0.33490566037735847</v>
      </c>
      <c r="I14" s="938"/>
      <c r="J14" s="939"/>
    </row>
    <row r="15" spans="1:10" ht="15" customHeight="1">
      <c r="A15" s="954">
        <v>9</v>
      </c>
      <c r="B15" s="928" t="s">
        <v>1357</v>
      </c>
      <c r="C15" s="929">
        <v>340</v>
      </c>
      <c r="D15" s="929"/>
      <c r="E15" s="930">
        <f t="shared" si="1"/>
        <v>340</v>
      </c>
      <c r="F15" s="930">
        <v>340</v>
      </c>
      <c r="G15" s="931">
        <v>75</v>
      </c>
      <c r="H15" s="932">
        <f t="shared" si="2"/>
        <v>0.22058823529411764</v>
      </c>
      <c r="I15" s="938"/>
      <c r="J15" s="939"/>
    </row>
    <row r="16" spans="1:10" ht="15" customHeight="1">
      <c r="A16" s="954">
        <v>10</v>
      </c>
      <c r="B16" s="928" t="s">
        <v>1358</v>
      </c>
      <c r="C16" s="929"/>
      <c r="D16" s="929"/>
      <c r="E16" s="930">
        <f t="shared" si="1"/>
        <v>0</v>
      </c>
      <c r="F16" s="930"/>
      <c r="G16" s="931">
        <v>125</v>
      </c>
      <c r="H16" s="932"/>
      <c r="I16" s="938"/>
      <c r="J16" s="939"/>
    </row>
    <row r="17" spans="1:10" ht="15" customHeight="1">
      <c r="A17" s="954">
        <v>11</v>
      </c>
      <c r="B17" s="928" t="s">
        <v>1359</v>
      </c>
      <c r="C17" s="929">
        <v>350</v>
      </c>
      <c r="D17" s="929"/>
      <c r="E17" s="930">
        <f t="shared" si="1"/>
        <v>350</v>
      </c>
      <c r="F17" s="930">
        <v>350</v>
      </c>
      <c r="G17" s="931">
        <v>159</v>
      </c>
      <c r="H17" s="932">
        <f t="shared" si="2"/>
        <v>0.4542857142857143</v>
      </c>
      <c r="I17" s="938"/>
      <c r="J17" s="939"/>
    </row>
    <row r="18" spans="1:10" ht="15" customHeight="1">
      <c r="A18" s="954">
        <v>12</v>
      </c>
      <c r="B18" s="928" t="s">
        <v>1368</v>
      </c>
      <c r="C18" s="929"/>
      <c r="D18" s="929"/>
      <c r="E18" s="930">
        <f t="shared" si="1"/>
        <v>0</v>
      </c>
      <c r="F18" s="930">
        <v>280</v>
      </c>
      <c r="G18" s="931">
        <v>278</v>
      </c>
      <c r="H18" s="932">
        <f t="shared" si="2"/>
        <v>0.9928571428571429</v>
      </c>
      <c r="I18" s="938"/>
      <c r="J18" s="939"/>
    </row>
    <row r="19" spans="1:10" ht="15" customHeight="1">
      <c r="A19" s="954">
        <v>13</v>
      </c>
      <c r="B19" s="928" t="s">
        <v>1360</v>
      </c>
      <c r="C19" s="929">
        <v>3710</v>
      </c>
      <c r="D19" s="929"/>
      <c r="E19" s="930">
        <f t="shared" si="1"/>
        <v>3710</v>
      </c>
      <c r="F19" s="930">
        <v>3430</v>
      </c>
      <c r="G19" s="931">
        <v>3117</v>
      </c>
      <c r="H19" s="932">
        <f t="shared" si="2"/>
        <v>0.9087463556851312</v>
      </c>
      <c r="I19" s="938"/>
      <c r="J19" s="939"/>
    </row>
    <row r="20" spans="1:10" ht="15" customHeight="1">
      <c r="A20" s="954">
        <v>14</v>
      </c>
      <c r="B20" s="928" t="s">
        <v>1367</v>
      </c>
      <c r="C20" s="929"/>
      <c r="D20" s="929"/>
      <c r="E20" s="930">
        <f t="shared" si="1"/>
        <v>0</v>
      </c>
      <c r="F20" s="930">
        <v>754</v>
      </c>
      <c r="G20" s="931"/>
      <c r="H20" s="932">
        <f t="shared" si="2"/>
        <v>0</v>
      </c>
      <c r="I20" s="938"/>
      <c r="J20" s="939"/>
    </row>
    <row r="21" spans="1:10" ht="15" customHeight="1">
      <c r="A21" s="954">
        <v>15</v>
      </c>
      <c r="B21" s="928" t="s">
        <v>1369</v>
      </c>
      <c r="C21" s="929"/>
      <c r="D21" s="929"/>
      <c r="E21" s="930"/>
      <c r="F21" s="930">
        <v>70</v>
      </c>
      <c r="G21" s="931">
        <v>71</v>
      </c>
      <c r="H21" s="932">
        <f t="shared" si="2"/>
        <v>1.0142857142857142</v>
      </c>
      <c r="I21" s="938"/>
      <c r="J21" s="939"/>
    </row>
    <row r="22" spans="1:10" ht="15" customHeight="1">
      <c r="A22" s="954">
        <v>16</v>
      </c>
      <c r="B22" s="928" t="s">
        <v>1361</v>
      </c>
      <c r="C22" s="929"/>
      <c r="D22" s="929"/>
      <c r="E22" s="930">
        <f t="shared" si="1"/>
        <v>0</v>
      </c>
      <c r="F22" s="930">
        <v>702</v>
      </c>
      <c r="G22" s="931">
        <v>702</v>
      </c>
      <c r="H22" s="932">
        <f t="shared" si="2"/>
        <v>1</v>
      </c>
      <c r="I22" s="938"/>
      <c r="J22" s="939"/>
    </row>
    <row r="23" spans="1:10" ht="15" customHeight="1">
      <c r="A23" s="954">
        <v>17</v>
      </c>
      <c r="B23" s="928" t="s">
        <v>1362</v>
      </c>
      <c r="C23" s="929"/>
      <c r="D23" s="929"/>
      <c r="E23" s="930">
        <f t="shared" si="1"/>
        <v>0</v>
      </c>
      <c r="F23" s="930"/>
      <c r="G23" s="931"/>
      <c r="H23" s="932"/>
      <c r="I23" s="938"/>
      <c r="J23" s="939"/>
    </row>
    <row r="24" spans="1:10" ht="15" customHeight="1">
      <c r="A24" s="954">
        <v>18</v>
      </c>
      <c r="B24" s="933" t="s">
        <v>1363</v>
      </c>
      <c r="C24" s="934">
        <f>SUM(C12:C23)</f>
        <v>5900</v>
      </c>
      <c r="D24" s="934">
        <f>SUM(D12:D23)</f>
        <v>0</v>
      </c>
      <c r="E24" s="934">
        <f>SUM(E12:E23)</f>
        <v>5900</v>
      </c>
      <c r="F24" s="937">
        <f>SUM(F12:F23)</f>
        <v>7356</v>
      </c>
      <c r="G24" s="934">
        <f>SUM(G12:G23)</f>
        <v>5251</v>
      </c>
      <c r="H24" s="932">
        <f>G24/F24</f>
        <v>0.7138390429581294</v>
      </c>
      <c r="I24" s="938"/>
      <c r="J24" s="940"/>
    </row>
    <row r="25" spans="1:10" ht="15" customHeight="1" thickBot="1">
      <c r="A25" s="957">
        <v>19</v>
      </c>
      <c r="B25" s="958" t="s">
        <v>1364</v>
      </c>
      <c r="C25" s="964">
        <f>C24+C11</f>
        <v>5900</v>
      </c>
      <c r="D25" s="964">
        <f>D24+D11</f>
        <v>28689</v>
      </c>
      <c r="E25" s="964">
        <f>E24+E11</f>
        <v>34589</v>
      </c>
      <c r="F25" s="962">
        <f>F24+F11</f>
        <v>36045</v>
      </c>
      <c r="G25" s="964">
        <f>G24+G11</f>
        <v>24451</v>
      </c>
      <c r="H25" s="965">
        <f>G25/F25</f>
        <v>0.6783465113053128</v>
      </c>
      <c r="I25" s="938"/>
      <c r="J25" s="940"/>
    </row>
    <row r="26" ht="15" customHeight="1"/>
    <row r="27" ht="15" customHeight="1"/>
    <row r="28" ht="15" customHeight="1"/>
    <row r="29" ht="15" customHeight="1"/>
  </sheetData>
  <sheetProtection/>
  <mergeCells count="8">
    <mergeCell ref="B1:L1"/>
    <mergeCell ref="B3:H3"/>
    <mergeCell ref="A6:A7"/>
    <mergeCell ref="B6:B7"/>
    <mergeCell ref="E6:E7"/>
    <mergeCell ref="H6:H7"/>
    <mergeCell ref="G5:G7"/>
    <mergeCell ref="E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1"/>
  <sheetViews>
    <sheetView zoomScale="130" zoomScaleNormal="130" zoomScaleSheetLayoutView="100" workbookViewId="0" topLeftCell="A1">
      <selection activeCell="J12" sqref="J12"/>
    </sheetView>
  </sheetViews>
  <sheetFormatPr defaultColWidth="9.00390625" defaultRowHeight="12.75"/>
  <cols>
    <col min="1" max="1" width="9.50390625" style="248" customWidth="1"/>
    <col min="2" max="2" width="60.875" style="248" customWidth="1"/>
    <col min="3" max="5" width="15.875" style="249" customWidth="1"/>
    <col min="6" max="16384" width="9.375" style="259" customWidth="1"/>
  </cols>
  <sheetData>
    <row r="1" spans="1:5" ht="15.75" customHeight="1">
      <c r="A1" s="1110" t="s">
        <v>3</v>
      </c>
      <c r="B1" s="1110"/>
      <c r="C1" s="1110"/>
      <c r="D1" s="1110"/>
      <c r="E1" s="1110"/>
    </row>
    <row r="2" spans="1:5" ht="15.75" customHeight="1" thickBot="1">
      <c r="A2" s="32" t="s">
        <v>95</v>
      </c>
      <c r="B2" s="32"/>
      <c r="C2" s="246"/>
      <c r="D2" s="246"/>
      <c r="E2" s="246" t="s">
        <v>142</v>
      </c>
    </row>
    <row r="3" spans="1:5" ht="15.75" customHeight="1">
      <c r="A3" s="1111" t="s">
        <v>57</v>
      </c>
      <c r="B3" s="1113" t="s">
        <v>5</v>
      </c>
      <c r="C3" s="1115" t="str">
        <f>+'1.1.sz.mell.pü. mérleg'!C3:E3</f>
        <v>2014. évi</v>
      </c>
      <c r="D3" s="1115"/>
      <c r="E3" s="1116"/>
    </row>
    <row r="4" spans="1:5" ht="37.5" customHeight="1" thickBot="1">
      <c r="A4" s="1112"/>
      <c r="B4" s="1114"/>
      <c r="C4" s="34" t="s">
        <v>164</v>
      </c>
      <c r="D4" s="34" t="s">
        <v>165</v>
      </c>
      <c r="E4" s="35" t="s">
        <v>166</v>
      </c>
    </row>
    <row r="5" spans="1:5" s="260" customFormat="1" ht="12" customHeight="1" thickBot="1">
      <c r="A5" s="224" t="s">
        <v>360</v>
      </c>
      <c r="B5" s="225" t="s">
        <v>361</v>
      </c>
      <c r="C5" s="225" t="s">
        <v>362</v>
      </c>
      <c r="D5" s="225" t="s">
        <v>363</v>
      </c>
      <c r="E5" s="273" t="s">
        <v>364</v>
      </c>
    </row>
    <row r="6" spans="1:5" s="261" customFormat="1" ht="12" customHeight="1" thickBot="1">
      <c r="A6" s="219" t="s">
        <v>6</v>
      </c>
      <c r="B6" s="220" t="s">
        <v>244</v>
      </c>
      <c r="C6" s="251">
        <f>SUM(C7:C12)</f>
        <v>122227</v>
      </c>
      <c r="D6" s="251">
        <f>SUM(D7:D12)</f>
        <v>129668</v>
      </c>
      <c r="E6" s="234">
        <f>SUM(E7:E12)</f>
        <v>129663</v>
      </c>
    </row>
    <row r="7" spans="1:6" s="261" customFormat="1" ht="12" customHeight="1">
      <c r="A7" s="214" t="s">
        <v>69</v>
      </c>
      <c r="B7" s="262" t="s">
        <v>245</v>
      </c>
      <c r="C7" s="470">
        <v>56734</v>
      </c>
      <c r="D7" s="253">
        <v>56734</v>
      </c>
      <c r="E7" s="555">
        <v>56734</v>
      </c>
      <c r="F7" s="591"/>
    </row>
    <row r="8" spans="1:6" s="261" customFormat="1" ht="12" customHeight="1">
      <c r="A8" s="213" t="s">
        <v>70</v>
      </c>
      <c r="B8" s="263" t="s">
        <v>246</v>
      </c>
      <c r="C8" s="470">
        <v>38640</v>
      </c>
      <c r="D8" s="252">
        <v>40845</v>
      </c>
      <c r="E8" s="556">
        <v>40845</v>
      </c>
      <c r="F8" s="591"/>
    </row>
    <row r="9" spans="1:6" s="261" customFormat="1" ht="12" customHeight="1">
      <c r="A9" s="213" t="s">
        <v>71</v>
      </c>
      <c r="B9" s="263" t="s">
        <v>247</v>
      </c>
      <c r="C9" s="470">
        <v>23918</v>
      </c>
      <c r="D9" s="252">
        <v>22930</v>
      </c>
      <c r="E9" s="556">
        <v>22930</v>
      </c>
      <c r="F9" s="591"/>
    </row>
    <row r="10" spans="1:6" s="261" customFormat="1" ht="12" customHeight="1">
      <c r="A10" s="213" t="s">
        <v>72</v>
      </c>
      <c r="B10" s="263" t="s">
        <v>248</v>
      </c>
      <c r="C10" s="470">
        <v>1943</v>
      </c>
      <c r="D10" s="252">
        <v>1943</v>
      </c>
      <c r="E10" s="556">
        <v>1943</v>
      </c>
      <c r="F10" s="591"/>
    </row>
    <row r="11" spans="1:6" s="261" customFormat="1" ht="12" customHeight="1">
      <c r="A11" s="213" t="s">
        <v>91</v>
      </c>
      <c r="B11" s="263" t="s">
        <v>249</v>
      </c>
      <c r="C11" s="470">
        <v>992</v>
      </c>
      <c r="D11" s="252">
        <v>2515</v>
      </c>
      <c r="E11" s="556">
        <v>2515</v>
      </c>
      <c r="F11" s="591"/>
    </row>
    <row r="12" spans="1:6" s="261" customFormat="1" ht="12" customHeight="1" thickBot="1">
      <c r="A12" s="215" t="s">
        <v>73</v>
      </c>
      <c r="B12" s="264" t="s">
        <v>250</v>
      </c>
      <c r="C12" s="471">
        <v>0</v>
      </c>
      <c r="D12" s="254">
        <v>4701</v>
      </c>
      <c r="E12" s="557">
        <v>4696</v>
      </c>
      <c r="F12" s="591"/>
    </row>
    <row r="13" spans="1:5" s="261" customFormat="1" ht="21.75" thickBot="1">
      <c r="A13" s="219" t="s">
        <v>7</v>
      </c>
      <c r="B13" s="241" t="s">
        <v>251</v>
      </c>
      <c r="C13" s="251">
        <f>SUM(C14:C18)</f>
        <v>19375</v>
      </c>
      <c r="D13" s="251">
        <f>SUM(D14:D19)</f>
        <v>21607</v>
      </c>
      <c r="E13" s="251">
        <f>SUM(E14:E19)</f>
        <v>14607</v>
      </c>
    </row>
    <row r="14" spans="1:5" s="261" customFormat="1" ht="12" customHeight="1">
      <c r="A14" s="214" t="s">
        <v>75</v>
      </c>
      <c r="B14" s="262" t="s">
        <v>252</v>
      </c>
      <c r="C14" s="253"/>
      <c r="D14" s="253"/>
      <c r="E14" s="236"/>
    </row>
    <row r="15" spans="1:5" s="261" customFormat="1" ht="12" customHeight="1">
      <c r="A15" s="213" t="s">
        <v>76</v>
      </c>
      <c r="B15" s="263" t="s">
        <v>253</v>
      </c>
      <c r="C15" s="252"/>
      <c r="D15" s="252"/>
      <c r="E15" s="235"/>
    </row>
    <row r="16" spans="1:5" s="261" customFormat="1" ht="12" customHeight="1">
      <c r="A16" s="213" t="s">
        <v>77</v>
      </c>
      <c r="B16" s="263" t="s">
        <v>254</v>
      </c>
      <c r="C16" s="252"/>
      <c r="D16" s="252"/>
      <c r="E16" s="235"/>
    </row>
    <row r="17" spans="1:5" s="261" customFormat="1" ht="12" customHeight="1">
      <c r="A17" s="213" t="s">
        <v>78</v>
      </c>
      <c r="B17" s="263" t="s">
        <v>255</v>
      </c>
      <c r="C17" s="252"/>
      <c r="D17" s="252"/>
      <c r="E17" s="235"/>
    </row>
    <row r="18" spans="1:6" s="261" customFormat="1" ht="12" customHeight="1">
      <c r="A18" s="213" t="s">
        <v>79</v>
      </c>
      <c r="B18" s="263" t="s">
        <v>256</v>
      </c>
      <c r="C18" s="470">
        <v>19375</v>
      </c>
      <c r="D18" s="252">
        <v>19375</v>
      </c>
      <c r="E18" s="556">
        <v>12375</v>
      </c>
      <c r="F18" s="591"/>
    </row>
    <row r="19" spans="1:6" s="261" customFormat="1" ht="12" customHeight="1" thickBot="1">
      <c r="A19" s="215" t="s">
        <v>85</v>
      </c>
      <c r="B19" s="264" t="s">
        <v>618</v>
      </c>
      <c r="C19" s="471"/>
      <c r="D19" s="254">
        <v>2232</v>
      </c>
      <c r="E19" s="557">
        <v>2232</v>
      </c>
      <c r="F19" s="591"/>
    </row>
    <row r="20" spans="1:5" s="261" customFormat="1" ht="13.5" thickBot="1">
      <c r="A20" s="219" t="s">
        <v>8</v>
      </c>
      <c r="B20" s="582" t="s">
        <v>258</v>
      </c>
      <c r="C20" s="251">
        <f>SUM(C21:C25)</f>
        <v>0</v>
      </c>
      <c r="D20" s="251">
        <f>SUM(D21:D25)</f>
        <v>0</v>
      </c>
      <c r="E20" s="234">
        <f>SUM(E21:E25)</f>
        <v>0</v>
      </c>
    </row>
    <row r="21" spans="1:5" s="261" customFormat="1" ht="12" customHeight="1">
      <c r="A21" s="214" t="s">
        <v>58</v>
      </c>
      <c r="B21" s="262" t="s">
        <v>259</v>
      </c>
      <c r="C21" s="253"/>
      <c r="D21" s="253"/>
      <c r="E21" s="236"/>
    </row>
    <row r="22" spans="1:5" s="261" customFormat="1" ht="12" customHeight="1">
      <c r="A22" s="213" t="s">
        <v>59</v>
      </c>
      <c r="B22" s="263" t="s">
        <v>260</v>
      </c>
      <c r="C22" s="252"/>
      <c r="D22" s="252"/>
      <c r="E22" s="235"/>
    </row>
    <row r="23" spans="1:5" s="261" customFormat="1" ht="12" customHeight="1">
      <c r="A23" s="213" t="s">
        <v>60</v>
      </c>
      <c r="B23" s="263" t="s">
        <v>261</v>
      </c>
      <c r="C23" s="252"/>
      <c r="D23" s="252"/>
      <c r="E23" s="235"/>
    </row>
    <row r="24" spans="1:5" s="261" customFormat="1" ht="12" customHeight="1">
      <c r="A24" s="213" t="s">
        <v>61</v>
      </c>
      <c r="B24" s="263" t="s">
        <v>262</v>
      </c>
      <c r="C24" s="252"/>
      <c r="D24" s="252"/>
      <c r="E24" s="235"/>
    </row>
    <row r="25" spans="1:5" s="261" customFormat="1" ht="12" customHeight="1">
      <c r="A25" s="213" t="s">
        <v>105</v>
      </c>
      <c r="B25" s="263" t="s">
        <v>263</v>
      </c>
      <c r="C25" s="252"/>
      <c r="D25" s="252"/>
      <c r="E25" s="235"/>
    </row>
    <row r="26" spans="1:5" s="261" customFormat="1" ht="12" customHeight="1" thickBot="1">
      <c r="A26" s="215" t="s">
        <v>106</v>
      </c>
      <c r="B26" s="264" t="s">
        <v>264</v>
      </c>
      <c r="C26" s="254"/>
      <c r="D26" s="254"/>
      <c r="E26" s="237"/>
    </row>
    <row r="27" spans="1:5" s="261" customFormat="1" ht="12" customHeight="1" thickBot="1">
      <c r="A27" s="219" t="s">
        <v>107</v>
      </c>
      <c r="B27" s="220" t="s">
        <v>265</v>
      </c>
      <c r="C27" s="257">
        <f>+C28+C31+C32+C33</f>
        <v>47262</v>
      </c>
      <c r="D27" s="257">
        <f>+D28+D31+D32+D33</f>
        <v>56592</v>
      </c>
      <c r="E27" s="270">
        <f>+E28+E31+E32+E33</f>
        <v>64092</v>
      </c>
    </row>
    <row r="28" spans="1:6" s="261" customFormat="1" ht="12" customHeight="1">
      <c r="A28" s="214" t="s">
        <v>266</v>
      </c>
      <c r="B28" s="262" t="s">
        <v>267</v>
      </c>
      <c r="C28" s="470">
        <f>C29+C30</f>
        <v>40362</v>
      </c>
      <c r="D28" s="470">
        <f>D29+D30</f>
        <v>49692</v>
      </c>
      <c r="E28" s="470">
        <f>E29+E30</f>
        <v>55864</v>
      </c>
      <c r="F28" s="591"/>
    </row>
    <row r="29" spans="1:6" s="261" customFormat="1" ht="12" customHeight="1">
      <c r="A29" s="213" t="s">
        <v>268</v>
      </c>
      <c r="B29" s="263" t="s">
        <v>269</v>
      </c>
      <c r="C29" s="470">
        <v>2850</v>
      </c>
      <c r="D29" s="252">
        <v>2850</v>
      </c>
      <c r="E29" s="556">
        <v>2794</v>
      </c>
      <c r="F29" s="591"/>
    </row>
    <row r="30" spans="1:6" s="261" customFormat="1" ht="12" customHeight="1">
      <c r="A30" s="213" t="s">
        <v>270</v>
      </c>
      <c r="B30" s="263" t="s">
        <v>271</v>
      </c>
      <c r="C30" s="470">
        <v>37512</v>
      </c>
      <c r="D30" s="252">
        <v>46842</v>
      </c>
      <c r="E30" s="556">
        <v>53070</v>
      </c>
      <c r="F30" s="591"/>
    </row>
    <row r="31" spans="1:6" s="261" customFormat="1" ht="12" customHeight="1">
      <c r="A31" s="213" t="s">
        <v>272</v>
      </c>
      <c r="B31" s="263" t="s">
        <v>273</v>
      </c>
      <c r="C31" s="470">
        <v>6800</v>
      </c>
      <c r="D31" s="252">
        <v>6800</v>
      </c>
      <c r="E31" s="556">
        <v>7850</v>
      </c>
      <c r="F31" s="591"/>
    </row>
    <row r="32" spans="1:6" s="261" customFormat="1" ht="12" customHeight="1">
      <c r="A32" s="213" t="s">
        <v>274</v>
      </c>
      <c r="B32" s="263" t="s">
        <v>275</v>
      </c>
      <c r="C32" s="470"/>
      <c r="D32" s="252">
        <v>0</v>
      </c>
      <c r="E32" s="556"/>
      <c r="F32" s="591"/>
    </row>
    <row r="33" spans="1:6" s="261" customFormat="1" ht="12" customHeight="1" thickBot="1">
      <c r="A33" s="215" t="s">
        <v>276</v>
      </c>
      <c r="B33" s="264" t="s">
        <v>277</v>
      </c>
      <c r="C33" s="471">
        <v>100</v>
      </c>
      <c r="D33" s="254">
        <v>100</v>
      </c>
      <c r="E33" s="557">
        <v>378</v>
      </c>
      <c r="F33" s="591"/>
    </row>
    <row r="34" spans="1:5" s="261" customFormat="1" ht="12" customHeight="1" thickBot="1">
      <c r="A34" s="219" t="s">
        <v>10</v>
      </c>
      <c r="B34" s="220" t="s">
        <v>278</v>
      </c>
      <c r="C34" s="251">
        <f>SUM(C35:C44)</f>
        <v>18078</v>
      </c>
      <c r="D34" s="251">
        <f>SUM(D35:D44)</f>
        <v>18319</v>
      </c>
      <c r="E34" s="234">
        <f>SUM(E35:E44)</f>
        <v>18380</v>
      </c>
    </row>
    <row r="35" spans="1:6" s="261" customFormat="1" ht="12" customHeight="1">
      <c r="A35" s="214" t="s">
        <v>62</v>
      </c>
      <c r="B35" s="262" t="s">
        <v>279</v>
      </c>
      <c r="C35" s="473"/>
      <c r="D35" s="38">
        <v>0</v>
      </c>
      <c r="E35" s="562">
        <v>2</v>
      </c>
      <c r="F35" s="591"/>
    </row>
    <row r="36" spans="1:6" s="261" customFormat="1" ht="12" customHeight="1">
      <c r="A36" s="213" t="s">
        <v>63</v>
      </c>
      <c r="B36" s="263" t="s">
        <v>280</v>
      </c>
      <c r="C36" s="470"/>
      <c r="D36" s="252"/>
      <c r="E36" s="563"/>
      <c r="F36" s="591"/>
    </row>
    <row r="37" spans="1:6" s="261" customFormat="1" ht="12" customHeight="1">
      <c r="A37" s="213" t="s">
        <v>64</v>
      </c>
      <c r="B37" s="263" t="s">
        <v>281</v>
      </c>
      <c r="C37" s="470"/>
      <c r="D37" s="252"/>
      <c r="E37" s="563"/>
      <c r="F37" s="591"/>
    </row>
    <row r="38" spans="1:6" s="261" customFormat="1" ht="12" customHeight="1">
      <c r="A38" s="213" t="s">
        <v>109</v>
      </c>
      <c r="B38" s="263" t="s">
        <v>282</v>
      </c>
      <c r="C38" s="470"/>
      <c r="D38" s="252"/>
      <c r="E38" s="563"/>
      <c r="F38" s="591"/>
    </row>
    <row r="39" spans="1:6" s="261" customFormat="1" ht="12" customHeight="1">
      <c r="A39" s="213" t="s">
        <v>110</v>
      </c>
      <c r="B39" s="263" t="s">
        <v>283</v>
      </c>
      <c r="C39" s="470">
        <v>8200</v>
      </c>
      <c r="D39" s="252">
        <v>8200</v>
      </c>
      <c r="E39" s="563">
        <v>8248</v>
      </c>
      <c r="F39" s="591"/>
    </row>
    <row r="40" spans="1:6" s="261" customFormat="1" ht="12" customHeight="1">
      <c r="A40" s="213" t="s">
        <v>111</v>
      </c>
      <c r="B40" s="263" t="s">
        <v>284</v>
      </c>
      <c r="C40" s="470">
        <v>2338</v>
      </c>
      <c r="D40" s="252">
        <v>2579</v>
      </c>
      <c r="E40" s="563">
        <v>2695</v>
      </c>
      <c r="F40" s="591"/>
    </row>
    <row r="41" spans="1:6" s="261" customFormat="1" ht="12" customHeight="1">
      <c r="A41" s="213" t="s">
        <v>112</v>
      </c>
      <c r="B41" s="263" t="s">
        <v>285</v>
      </c>
      <c r="C41" s="470">
        <v>2100</v>
      </c>
      <c r="D41" s="252">
        <v>2100</v>
      </c>
      <c r="E41" s="563"/>
      <c r="F41" s="591"/>
    </row>
    <row r="42" spans="1:6" s="261" customFormat="1" ht="12" customHeight="1">
      <c r="A42" s="213" t="s">
        <v>113</v>
      </c>
      <c r="B42" s="263" t="s">
        <v>286</v>
      </c>
      <c r="C42" s="470"/>
      <c r="D42" s="252"/>
      <c r="E42" s="563"/>
      <c r="F42" s="591"/>
    </row>
    <row r="43" spans="1:6" s="261" customFormat="1" ht="12" customHeight="1">
      <c r="A43" s="213" t="s">
        <v>287</v>
      </c>
      <c r="B43" s="263" t="s">
        <v>288</v>
      </c>
      <c r="C43" s="470"/>
      <c r="D43" s="255">
        <v>0</v>
      </c>
      <c r="E43" s="563"/>
      <c r="F43" s="591"/>
    </row>
    <row r="44" spans="1:6" s="261" customFormat="1" ht="12" customHeight="1" thickBot="1">
      <c r="A44" s="215" t="s">
        <v>289</v>
      </c>
      <c r="B44" s="264" t="s">
        <v>290</v>
      </c>
      <c r="C44" s="552">
        <v>5440</v>
      </c>
      <c r="D44" s="553">
        <v>5440</v>
      </c>
      <c r="E44" s="564">
        <v>7435</v>
      </c>
      <c r="F44" s="591"/>
    </row>
    <row r="45" spans="1:5" s="261" customFormat="1" ht="12" customHeight="1" thickBot="1">
      <c r="A45" s="219" t="s">
        <v>11</v>
      </c>
      <c r="B45" s="220" t="s">
        <v>291</v>
      </c>
      <c r="C45" s="251">
        <f>SUM(C46:C50)</f>
        <v>0</v>
      </c>
      <c r="D45" s="251">
        <f>SUM(D46:D50)</f>
        <v>0</v>
      </c>
      <c r="E45" s="234">
        <f>SUM(E46:E50)</f>
        <v>0</v>
      </c>
    </row>
    <row r="46" spans="1:5" s="261" customFormat="1" ht="12" customHeight="1">
      <c r="A46" s="214" t="s">
        <v>65</v>
      </c>
      <c r="B46" s="262" t="s">
        <v>292</v>
      </c>
      <c r="C46" s="274"/>
      <c r="D46" s="274"/>
      <c r="E46" s="240"/>
    </row>
    <row r="47" spans="1:5" s="261" customFormat="1" ht="12" customHeight="1">
      <c r="A47" s="213" t="s">
        <v>66</v>
      </c>
      <c r="B47" s="263" t="s">
        <v>293</v>
      </c>
      <c r="C47" s="255"/>
      <c r="D47" s="255"/>
      <c r="E47" s="238"/>
    </row>
    <row r="48" spans="1:5" s="261" customFormat="1" ht="12" customHeight="1">
      <c r="A48" s="213" t="s">
        <v>294</v>
      </c>
      <c r="B48" s="263" t="s">
        <v>295</v>
      </c>
      <c r="C48" s="255"/>
      <c r="D48" s="255"/>
      <c r="E48" s="238"/>
    </row>
    <row r="49" spans="1:5" s="261" customFormat="1" ht="12" customHeight="1">
      <c r="A49" s="213" t="s">
        <v>296</v>
      </c>
      <c r="B49" s="263" t="s">
        <v>297</v>
      </c>
      <c r="C49" s="255"/>
      <c r="D49" s="255"/>
      <c r="E49" s="238"/>
    </row>
    <row r="50" spans="1:5" s="261" customFormat="1" ht="12" customHeight="1" thickBot="1">
      <c r="A50" s="215" t="s">
        <v>298</v>
      </c>
      <c r="B50" s="264" t="s">
        <v>299</v>
      </c>
      <c r="C50" s="256"/>
      <c r="D50" s="256"/>
      <c r="E50" s="239"/>
    </row>
    <row r="51" spans="1:5" s="261" customFormat="1" ht="17.25" customHeight="1" thickBot="1">
      <c r="A51" s="219" t="s">
        <v>114</v>
      </c>
      <c r="B51" s="220" t="s">
        <v>300</v>
      </c>
      <c r="C51" s="251">
        <f>SUM(C52:C54)</f>
        <v>4660</v>
      </c>
      <c r="D51" s="251">
        <f>SUM(D52:D54)</f>
        <v>5062</v>
      </c>
      <c r="E51" s="234">
        <f>SUM(E52:E54)</f>
        <v>5090</v>
      </c>
    </row>
    <row r="52" spans="1:5" s="261" customFormat="1" ht="12" customHeight="1">
      <c r="A52" s="214" t="s">
        <v>67</v>
      </c>
      <c r="B52" s="262" t="s">
        <v>301</v>
      </c>
      <c r="C52" s="253"/>
      <c r="D52" s="253"/>
      <c r="E52" s="236"/>
    </row>
    <row r="53" spans="1:5" s="261" customFormat="1" ht="12" customHeight="1">
      <c r="A53" s="213" t="s">
        <v>68</v>
      </c>
      <c r="B53" s="263" t="s">
        <v>302</v>
      </c>
      <c r="C53" s="252"/>
      <c r="D53" s="252"/>
      <c r="E53" s="235"/>
    </row>
    <row r="54" spans="1:6" s="261" customFormat="1" ht="12" customHeight="1">
      <c r="A54" s="213" t="s">
        <v>303</v>
      </c>
      <c r="B54" s="263" t="s">
        <v>304</v>
      </c>
      <c r="C54" s="470">
        <v>4660</v>
      </c>
      <c r="D54" s="252">
        <v>5062</v>
      </c>
      <c r="E54" s="556">
        <v>5090</v>
      </c>
      <c r="F54" s="591"/>
    </row>
    <row r="55" spans="1:5" s="261" customFormat="1" ht="12" customHeight="1" thickBot="1">
      <c r="A55" s="215" t="s">
        <v>305</v>
      </c>
      <c r="B55" s="264" t="s">
        <v>306</v>
      </c>
      <c r="C55" s="254"/>
      <c r="D55" s="254"/>
      <c r="E55" s="237"/>
    </row>
    <row r="56" spans="1:5" s="261" customFormat="1" ht="12" customHeight="1" thickBot="1">
      <c r="A56" s="219" t="s">
        <v>13</v>
      </c>
      <c r="B56" s="241" t="s">
        <v>307</v>
      </c>
      <c r="C56" s="251">
        <f>SUM(C57:C59)</f>
        <v>0</v>
      </c>
      <c r="D56" s="251">
        <f>SUM(D57:D59)</f>
        <v>0</v>
      </c>
      <c r="E56" s="234">
        <f>SUM(E57:E59)</f>
        <v>0</v>
      </c>
    </row>
    <row r="57" spans="1:5" s="261" customFormat="1" ht="12" customHeight="1">
      <c r="A57" s="214" t="s">
        <v>115</v>
      </c>
      <c r="B57" s="262" t="s">
        <v>308</v>
      </c>
      <c r="C57" s="255"/>
      <c r="D57" s="255"/>
      <c r="E57" s="238"/>
    </row>
    <row r="58" spans="1:5" s="261" customFormat="1" ht="12" customHeight="1">
      <c r="A58" s="213" t="s">
        <v>116</v>
      </c>
      <c r="B58" s="263" t="s">
        <v>309</v>
      </c>
      <c r="C58" s="255"/>
      <c r="D58" s="255"/>
      <c r="E58" s="238"/>
    </row>
    <row r="59" spans="1:5" s="261" customFormat="1" ht="12" customHeight="1">
      <c r="A59" s="213" t="s">
        <v>143</v>
      </c>
      <c r="B59" s="263" t="s">
        <v>310</v>
      </c>
      <c r="C59" s="255"/>
      <c r="D59" s="255"/>
      <c r="E59" s="238"/>
    </row>
    <row r="60" spans="1:5" s="261" customFormat="1" ht="12" customHeight="1" thickBot="1">
      <c r="A60" s="215" t="s">
        <v>311</v>
      </c>
      <c r="B60" s="264" t="s">
        <v>312</v>
      </c>
      <c r="C60" s="255"/>
      <c r="D60" s="255"/>
      <c r="E60" s="238"/>
    </row>
    <row r="61" spans="1:5" s="261" customFormat="1" ht="12" customHeight="1" thickBot="1">
      <c r="A61" s="219" t="s">
        <v>14</v>
      </c>
      <c r="B61" s="220" t="s">
        <v>313</v>
      </c>
      <c r="C61" s="257">
        <f>+C6+C13+C20+C27+C34+C45+C51+C56</f>
        <v>211602</v>
      </c>
      <c r="D61" s="257">
        <f>+D6+D13+D20+D27+D34+D45+D51+D56</f>
        <v>231248</v>
      </c>
      <c r="E61" s="270">
        <f>+E6+E13+E20+E27+E34+E45+E51+E56</f>
        <v>231832</v>
      </c>
    </row>
    <row r="62" spans="1:5" s="261" customFormat="1" ht="12" customHeight="1" thickBot="1">
      <c r="A62" s="275" t="s">
        <v>314</v>
      </c>
      <c r="B62" s="241" t="s">
        <v>315</v>
      </c>
      <c r="C62" s="251">
        <f>+C63+C64+C65</f>
        <v>0</v>
      </c>
      <c r="D62" s="251">
        <f>+D63+D64+D65</f>
        <v>0</v>
      </c>
      <c r="E62" s="234">
        <f>+E63+E64+E65</f>
        <v>0</v>
      </c>
    </row>
    <row r="63" spans="1:5" s="261" customFormat="1" ht="12" customHeight="1">
      <c r="A63" s="214" t="s">
        <v>316</v>
      </c>
      <c r="B63" s="262" t="s">
        <v>317</v>
      </c>
      <c r="C63" s="255"/>
      <c r="D63" s="255"/>
      <c r="E63" s="238"/>
    </row>
    <row r="64" spans="1:5" s="261" customFormat="1" ht="12" customHeight="1">
      <c r="A64" s="213" t="s">
        <v>318</v>
      </c>
      <c r="B64" s="263" t="s">
        <v>319</v>
      </c>
      <c r="C64" s="255"/>
      <c r="D64" s="255"/>
      <c r="E64" s="238"/>
    </row>
    <row r="65" spans="1:5" s="261" customFormat="1" ht="12" customHeight="1" thickBot="1">
      <c r="A65" s="215" t="s">
        <v>320</v>
      </c>
      <c r="B65" s="199" t="s">
        <v>365</v>
      </c>
      <c r="C65" s="255"/>
      <c r="D65" s="255"/>
      <c r="E65" s="238"/>
    </row>
    <row r="66" spans="1:5" s="261" customFormat="1" ht="12" customHeight="1" thickBot="1">
      <c r="A66" s="275" t="s">
        <v>322</v>
      </c>
      <c r="B66" s="241" t="s">
        <v>323</v>
      </c>
      <c r="C66" s="251">
        <f>+C67+C68+C69+C70</f>
        <v>0</v>
      </c>
      <c r="D66" s="251">
        <f>+D67+D68+D69+D70</f>
        <v>0</v>
      </c>
      <c r="E66" s="234">
        <f>+E67+E68+E69+E70</f>
        <v>0</v>
      </c>
    </row>
    <row r="67" spans="1:5" s="261" customFormat="1" ht="13.5" customHeight="1">
      <c r="A67" s="214" t="s">
        <v>92</v>
      </c>
      <c r="B67" s="262" t="s">
        <v>324</v>
      </c>
      <c r="C67" s="255"/>
      <c r="D67" s="255"/>
      <c r="E67" s="238"/>
    </row>
    <row r="68" spans="1:5" s="261" customFormat="1" ht="12" customHeight="1">
      <c r="A68" s="213" t="s">
        <v>93</v>
      </c>
      <c r="B68" s="263" t="s">
        <v>325</v>
      </c>
      <c r="C68" s="255"/>
      <c r="D68" s="255"/>
      <c r="E68" s="238"/>
    </row>
    <row r="69" spans="1:5" s="261" customFormat="1" ht="12" customHeight="1">
      <c r="A69" s="213" t="s">
        <v>326</v>
      </c>
      <c r="B69" s="263" t="s">
        <v>327</v>
      </c>
      <c r="C69" s="255"/>
      <c r="D69" s="255"/>
      <c r="E69" s="238"/>
    </row>
    <row r="70" spans="1:5" s="261" customFormat="1" ht="12" customHeight="1" thickBot="1">
      <c r="A70" s="215" t="s">
        <v>328</v>
      </c>
      <c r="B70" s="264" t="s">
        <v>329</v>
      </c>
      <c r="C70" s="255"/>
      <c r="D70" s="255"/>
      <c r="E70" s="238"/>
    </row>
    <row r="71" spans="1:5" s="261" customFormat="1" ht="12" customHeight="1" thickBot="1">
      <c r="A71" s="275" t="s">
        <v>330</v>
      </c>
      <c r="B71" s="241" t="s">
        <v>331</v>
      </c>
      <c r="C71" s="251">
        <f>+C72+C73</f>
        <v>0</v>
      </c>
      <c r="D71" s="251">
        <f>+D72+D73</f>
        <v>0</v>
      </c>
      <c r="E71" s="234">
        <f>+E72+E73</f>
        <v>0</v>
      </c>
    </row>
    <row r="72" spans="1:5" s="261" customFormat="1" ht="12" customHeight="1">
      <c r="A72" s="214" t="s">
        <v>332</v>
      </c>
      <c r="B72" s="262" t="s">
        <v>333</v>
      </c>
      <c r="C72" s="255"/>
      <c r="D72" s="255"/>
      <c r="E72" s="238"/>
    </row>
    <row r="73" spans="1:5" s="261" customFormat="1" ht="12" customHeight="1" thickBot="1">
      <c r="A73" s="215" t="s">
        <v>334</v>
      </c>
      <c r="B73" s="264" t="s">
        <v>335</v>
      </c>
      <c r="C73" s="255"/>
      <c r="D73" s="255"/>
      <c r="E73" s="238"/>
    </row>
    <row r="74" spans="1:5" s="261" customFormat="1" ht="12" customHeight="1" thickBot="1">
      <c r="A74" s="275" t="s">
        <v>336</v>
      </c>
      <c r="B74" s="241" t="s">
        <v>337</v>
      </c>
      <c r="C74" s="251">
        <f>+C75+C76+C77</f>
        <v>0</v>
      </c>
      <c r="D74" s="251">
        <f>+D75+D76+D77</f>
        <v>0</v>
      </c>
      <c r="E74" s="234">
        <f>+E75+E76+E77</f>
        <v>0</v>
      </c>
    </row>
    <row r="75" spans="1:5" s="261" customFormat="1" ht="12" customHeight="1">
      <c r="A75" s="214" t="s">
        <v>338</v>
      </c>
      <c r="B75" s="262" t="s">
        <v>339</v>
      </c>
      <c r="C75" s="255"/>
      <c r="D75" s="255"/>
      <c r="E75" s="238"/>
    </row>
    <row r="76" spans="1:5" s="261" customFormat="1" ht="12" customHeight="1">
      <c r="A76" s="213" t="s">
        <v>340</v>
      </c>
      <c r="B76" s="263" t="s">
        <v>341</v>
      </c>
      <c r="C76" s="255"/>
      <c r="D76" s="255"/>
      <c r="E76" s="238"/>
    </row>
    <row r="77" spans="1:5" s="261" customFormat="1" ht="12" customHeight="1" thickBot="1">
      <c r="A77" s="215" t="s">
        <v>342</v>
      </c>
      <c r="B77" s="243" t="s">
        <v>343</v>
      </c>
      <c r="C77" s="255"/>
      <c r="D77" s="255"/>
      <c r="E77" s="238"/>
    </row>
    <row r="78" spans="1:5" s="261" customFormat="1" ht="12" customHeight="1" thickBot="1">
      <c r="A78" s="275" t="s">
        <v>344</v>
      </c>
      <c r="B78" s="241" t="s">
        <v>345</v>
      </c>
      <c r="C78" s="251">
        <f>+C79+C80+C81+C82</f>
        <v>0</v>
      </c>
      <c r="D78" s="251">
        <f>+D79+D80+D81+D82</f>
        <v>0</v>
      </c>
      <c r="E78" s="234">
        <f>+E79+E80+E81+E82</f>
        <v>0</v>
      </c>
    </row>
    <row r="79" spans="1:5" s="261" customFormat="1" ht="12" customHeight="1">
      <c r="A79" s="265" t="s">
        <v>346</v>
      </c>
      <c r="B79" s="262" t="s">
        <v>347</v>
      </c>
      <c r="C79" s="255"/>
      <c r="D79" s="255"/>
      <c r="E79" s="238"/>
    </row>
    <row r="80" spans="1:5" s="261" customFormat="1" ht="12" customHeight="1">
      <c r="A80" s="266" t="s">
        <v>348</v>
      </c>
      <c r="B80" s="263" t="s">
        <v>349</v>
      </c>
      <c r="C80" s="255"/>
      <c r="D80" s="255"/>
      <c r="E80" s="238"/>
    </row>
    <row r="81" spans="1:5" s="261" customFormat="1" ht="12" customHeight="1">
      <c r="A81" s="266" t="s">
        <v>350</v>
      </c>
      <c r="B81" s="263" t="s">
        <v>351</v>
      </c>
      <c r="C81" s="255"/>
      <c r="D81" s="255"/>
      <c r="E81" s="238"/>
    </row>
    <row r="82" spans="1:5" s="261" customFormat="1" ht="12" customHeight="1" thickBot="1">
      <c r="A82" s="276" t="s">
        <v>352</v>
      </c>
      <c r="B82" s="243" t="s">
        <v>353</v>
      </c>
      <c r="C82" s="255"/>
      <c r="D82" s="255"/>
      <c r="E82" s="238"/>
    </row>
    <row r="83" spans="1:5" s="261" customFormat="1" ht="12" customHeight="1" thickBot="1">
      <c r="A83" s="275" t="s">
        <v>354</v>
      </c>
      <c r="B83" s="241" t="s">
        <v>355</v>
      </c>
      <c r="C83" s="278"/>
      <c r="D83" s="278"/>
      <c r="E83" s="279"/>
    </row>
    <row r="84" spans="1:5" s="261" customFormat="1" ht="12" customHeight="1" thickBot="1">
      <c r="A84" s="275" t="s">
        <v>356</v>
      </c>
      <c r="B84" s="197" t="s">
        <v>357</v>
      </c>
      <c r="C84" s="257">
        <f>+C62+C66+C71+C74+C78+C83</f>
        <v>0</v>
      </c>
      <c r="D84" s="257">
        <f>+D62+D66+D71+D74+D78+D83</f>
        <v>0</v>
      </c>
      <c r="E84" s="270">
        <f>+E62+E66+E71+E74+E78+E83</f>
        <v>0</v>
      </c>
    </row>
    <row r="85" spans="1:5" s="261" customFormat="1" ht="12" customHeight="1" thickBot="1">
      <c r="A85" s="277" t="s">
        <v>358</v>
      </c>
      <c r="B85" s="200" t="s">
        <v>359</v>
      </c>
      <c r="C85" s="257">
        <f>+C61+C84</f>
        <v>211602</v>
      </c>
      <c r="D85" s="257">
        <f>+D61+D84</f>
        <v>231248</v>
      </c>
      <c r="E85" s="270">
        <f>+E61+E84</f>
        <v>231832</v>
      </c>
    </row>
    <row r="86" spans="1:5" s="261" customFormat="1" ht="12" customHeight="1">
      <c r="A86" s="195"/>
      <c r="B86" s="195"/>
      <c r="C86" s="196"/>
      <c r="D86" s="196"/>
      <c r="E86" s="196"/>
    </row>
    <row r="87" spans="1:5" ht="16.5" customHeight="1">
      <c r="A87" s="1110" t="s">
        <v>35</v>
      </c>
      <c r="B87" s="1110"/>
      <c r="C87" s="1110"/>
      <c r="D87" s="1110"/>
      <c r="E87" s="1110"/>
    </row>
    <row r="88" spans="1:5" s="267" customFormat="1" ht="16.5" customHeight="1" thickBot="1">
      <c r="A88" s="33" t="s">
        <v>96</v>
      </c>
      <c r="B88" s="33"/>
      <c r="C88" s="228"/>
      <c r="D88" s="228"/>
      <c r="E88" s="228" t="s">
        <v>142</v>
      </c>
    </row>
    <row r="89" spans="1:8" s="267" customFormat="1" ht="16.5" customHeight="1">
      <c r="A89" s="1111" t="s">
        <v>57</v>
      </c>
      <c r="B89" s="1113" t="s">
        <v>163</v>
      </c>
      <c r="C89" s="1115" t="str">
        <f>+C3</f>
        <v>2014. évi</v>
      </c>
      <c r="D89" s="1115"/>
      <c r="E89" s="1116"/>
      <c r="H89" s="583"/>
    </row>
    <row r="90" spans="1:9" ht="37.5" customHeight="1" thickBot="1">
      <c r="A90" s="1112"/>
      <c r="B90" s="1114"/>
      <c r="C90" s="34" t="s">
        <v>164</v>
      </c>
      <c r="D90" s="34" t="s">
        <v>165</v>
      </c>
      <c r="E90" s="35" t="s">
        <v>166</v>
      </c>
      <c r="F90" s="581" t="s">
        <v>617</v>
      </c>
      <c r="G90" s="581" t="s">
        <v>573</v>
      </c>
      <c r="H90" s="581" t="s">
        <v>574</v>
      </c>
      <c r="I90" s="581"/>
    </row>
    <row r="91" spans="1:13" s="260" customFormat="1" ht="12" customHeight="1" thickBot="1">
      <c r="A91" s="224" t="s">
        <v>360</v>
      </c>
      <c r="B91" s="225" t="s">
        <v>361</v>
      </c>
      <c r="C91" s="225" t="s">
        <v>362</v>
      </c>
      <c r="D91" s="225" t="s">
        <v>363</v>
      </c>
      <c r="E91" s="226" t="s">
        <v>364</v>
      </c>
      <c r="F91" s="570"/>
      <c r="G91" s="570"/>
      <c r="H91" s="570"/>
      <c r="I91" s="570"/>
      <c r="K91" s="586"/>
      <c r="L91" s="586"/>
      <c r="M91" s="586"/>
    </row>
    <row r="92" spans="1:13" ht="12" customHeight="1" thickBot="1">
      <c r="A92" s="221" t="s">
        <v>6</v>
      </c>
      <c r="B92" s="223" t="s">
        <v>366</v>
      </c>
      <c r="C92" s="250">
        <f aca="true" t="shared" si="0" ref="C92:I92">SUM(C93:C97)</f>
        <v>204232</v>
      </c>
      <c r="D92" s="250">
        <f t="shared" si="0"/>
        <v>228075</v>
      </c>
      <c r="E92" s="205">
        <f t="shared" si="0"/>
        <v>202902</v>
      </c>
      <c r="F92" s="205">
        <f t="shared" si="0"/>
        <v>65792</v>
      </c>
      <c r="G92" s="205">
        <f t="shared" si="0"/>
        <v>69320</v>
      </c>
      <c r="H92" s="205">
        <f t="shared" si="0"/>
        <v>67790</v>
      </c>
      <c r="I92" s="205">
        <f t="shared" si="0"/>
        <v>202902</v>
      </c>
      <c r="K92" s="587"/>
      <c r="L92" s="587"/>
      <c r="M92" s="587"/>
    </row>
    <row r="93" spans="1:13" ht="12" customHeight="1">
      <c r="A93" s="216" t="s">
        <v>69</v>
      </c>
      <c r="B93" s="209" t="s">
        <v>36</v>
      </c>
      <c r="C93" s="38">
        <v>73107</v>
      </c>
      <c r="D93" s="38">
        <v>87440</v>
      </c>
      <c r="E93" s="204">
        <v>85215</v>
      </c>
      <c r="F93" s="570">
        <v>18867</v>
      </c>
      <c r="G93" s="570">
        <v>32196</v>
      </c>
      <c r="H93" s="570">
        <v>34152</v>
      </c>
      <c r="I93" s="570">
        <f>SUM(F93:H93)</f>
        <v>85215</v>
      </c>
      <c r="K93" s="588"/>
      <c r="L93" s="588"/>
      <c r="M93" s="589"/>
    </row>
    <row r="94" spans="1:13" ht="12" customHeight="1">
      <c r="A94" s="213" t="s">
        <v>70</v>
      </c>
      <c r="B94" s="207" t="s">
        <v>117</v>
      </c>
      <c r="C94" s="252">
        <v>21994</v>
      </c>
      <c r="D94" s="252">
        <v>24608</v>
      </c>
      <c r="E94" s="235">
        <v>22069</v>
      </c>
      <c r="F94" s="570">
        <v>3932</v>
      </c>
      <c r="G94" s="570">
        <v>8696</v>
      </c>
      <c r="H94" s="570">
        <v>9441</v>
      </c>
      <c r="I94" s="570">
        <f aca="true" t="shared" si="1" ref="I94:I106">SUM(F94:H94)</f>
        <v>22069</v>
      </c>
      <c r="K94" s="588"/>
      <c r="L94" s="588"/>
      <c r="M94" s="589"/>
    </row>
    <row r="95" spans="1:13" ht="12" customHeight="1">
      <c r="A95" s="213" t="s">
        <v>71</v>
      </c>
      <c r="B95" s="207" t="s">
        <v>89</v>
      </c>
      <c r="C95" s="254">
        <v>74542</v>
      </c>
      <c r="D95" s="254">
        <v>79982</v>
      </c>
      <c r="E95" s="237">
        <v>71120</v>
      </c>
      <c r="F95" s="570">
        <v>37695</v>
      </c>
      <c r="G95" s="570">
        <v>9228</v>
      </c>
      <c r="H95" s="570">
        <v>24197</v>
      </c>
      <c r="I95" s="570">
        <f t="shared" si="1"/>
        <v>71120</v>
      </c>
      <c r="K95" s="588"/>
      <c r="L95" s="588"/>
      <c r="M95" s="589"/>
    </row>
    <row r="96" spans="1:13" ht="12" customHeight="1">
      <c r="A96" s="213" t="s">
        <v>72</v>
      </c>
      <c r="B96" s="210" t="s">
        <v>118</v>
      </c>
      <c r="C96" s="254">
        <v>34589</v>
      </c>
      <c r="D96" s="254">
        <v>36045</v>
      </c>
      <c r="E96" s="237">
        <v>24498</v>
      </c>
      <c r="F96" s="570">
        <v>5298</v>
      </c>
      <c r="G96" s="570">
        <v>19200</v>
      </c>
      <c r="H96" s="570"/>
      <c r="I96" s="570">
        <f t="shared" si="1"/>
        <v>24498</v>
      </c>
      <c r="K96" s="588"/>
      <c r="L96" s="588"/>
      <c r="M96" s="589"/>
    </row>
    <row r="97" spans="1:13" ht="12" customHeight="1">
      <c r="A97" s="213" t="s">
        <v>80</v>
      </c>
      <c r="B97" s="218" t="s">
        <v>119</v>
      </c>
      <c r="C97" s="254"/>
      <c r="D97" s="254"/>
      <c r="E97" s="237"/>
      <c r="F97" s="570"/>
      <c r="G97" s="570"/>
      <c r="H97" s="570"/>
      <c r="I97" s="570">
        <f t="shared" si="1"/>
        <v>0</v>
      </c>
      <c r="K97" s="588"/>
      <c r="L97" s="588"/>
      <c r="M97" s="589"/>
    </row>
    <row r="98" spans="1:13" ht="12" customHeight="1">
      <c r="A98" s="213" t="s">
        <v>73</v>
      </c>
      <c r="B98" s="207" t="s">
        <v>367</v>
      </c>
      <c r="C98" s="254"/>
      <c r="D98" s="254"/>
      <c r="E98" s="237"/>
      <c r="F98" s="570"/>
      <c r="G98" s="570"/>
      <c r="H98" s="570"/>
      <c r="I98" s="570">
        <f t="shared" si="1"/>
        <v>0</v>
      </c>
      <c r="K98" s="587"/>
      <c r="L98" s="587"/>
      <c r="M98" s="587"/>
    </row>
    <row r="99" spans="1:9" ht="12" customHeight="1">
      <c r="A99" s="213" t="s">
        <v>74</v>
      </c>
      <c r="B99" s="230" t="s">
        <v>368</v>
      </c>
      <c r="C99" s="254"/>
      <c r="D99" s="254"/>
      <c r="E99" s="237"/>
      <c r="F99" s="570"/>
      <c r="G99" s="570"/>
      <c r="H99" s="570"/>
      <c r="I99" s="570">
        <f t="shared" si="1"/>
        <v>0</v>
      </c>
    </row>
    <row r="100" spans="1:9" ht="12" customHeight="1">
      <c r="A100" s="213" t="s">
        <v>81</v>
      </c>
      <c r="B100" s="231" t="s">
        <v>369</v>
      </c>
      <c r="C100" s="254"/>
      <c r="D100" s="254"/>
      <c r="E100" s="237"/>
      <c r="F100" s="570"/>
      <c r="G100" s="570"/>
      <c r="H100" s="570"/>
      <c r="I100" s="570">
        <f t="shared" si="1"/>
        <v>0</v>
      </c>
    </row>
    <row r="101" spans="1:9" ht="12" customHeight="1">
      <c r="A101" s="213" t="s">
        <v>82</v>
      </c>
      <c r="B101" s="231" t="s">
        <v>370</v>
      </c>
      <c r="C101" s="254"/>
      <c r="D101" s="254"/>
      <c r="E101" s="237"/>
      <c r="F101" s="570"/>
      <c r="G101" s="570"/>
      <c r="H101" s="570"/>
      <c r="I101" s="570">
        <f t="shared" si="1"/>
        <v>0</v>
      </c>
    </row>
    <row r="102" spans="1:9" ht="12" customHeight="1">
      <c r="A102" s="213" t="s">
        <v>83</v>
      </c>
      <c r="B102" s="230" t="s">
        <v>371</v>
      </c>
      <c r="C102" s="254"/>
      <c r="D102" s="254"/>
      <c r="E102" s="237"/>
      <c r="F102" s="570"/>
      <c r="G102" s="570"/>
      <c r="H102" s="570"/>
      <c r="I102" s="570">
        <f t="shared" si="1"/>
        <v>0</v>
      </c>
    </row>
    <row r="103" spans="1:9" ht="12" customHeight="1">
      <c r="A103" s="213" t="s">
        <v>84</v>
      </c>
      <c r="B103" s="230" t="s">
        <v>372</v>
      </c>
      <c r="C103" s="254"/>
      <c r="D103" s="254"/>
      <c r="E103" s="237"/>
      <c r="F103" s="570"/>
      <c r="G103" s="570"/>
      <c r="H103" s="570"/>
      <c r="I103" s="570">
        <f t="shared" si="1"/>
        <v>0</v>
      </c>
    </row>
    <row r="104" spans="1:9" ht="12" customHeight="1">
      <c r="A104" s="213" t="s">
        <v>86</v>
      </c>
      <c r="B104" s="231" t="s">
        <v>373</v>
      </c>
      <c r="C104" s="254"/>
      <c r="D104" s="254"/>
      <c r="E104" s="237"/>
      <c r="F104" s="570"/>
      <c r="G104" s="570"/>
      <c r="H104" s="570"/>
      <c r="I104" s="570">
        <f t="shared" si="1"/>
        <v>0</v>
      </c>
    </row>
    <row r="105" spans="1:9" ht="12" customHeight="1">
      <c r="A105" s="212" t="s">
        <v>120</v>
      </c>
      <c r="B105" s="232" t="s">
        <v>374</v>
      </c>
      <c r="C105" s="254"/>
      <c r="D105" s="254"/>
      <c r="E105" s="237"/>
      <c r="F105" s="570"/>
      <c r="G105" s="570"/>
      <c r="H105" s="570"/>
      <c r="I105" s="570">
        <f t="shared" si="1"/>
        <v>0</v>
      </c>
    </row>
    <row r="106" spans="1:9" ht="12" customHeight="1">
      <c r="A106" s="213" t="s">
        <v>375</v>
      </c>
      <c r="B106" s="232" t="s">
        <v>376</v>
      </c>
      <c r="C106" s="254"/>
      <c r="D106" s="254"/>
      <c r="E106" s="237"/>
      <c r="F106" s="570"/>
      <c r="G106" s="570"/>
      <c r="H106" s="570"/>
      <c r="I106" s="570">
        <f t="shared" si="1"/>
        <v>0</v>
      </c>
    </row>
    <row r="107" spans="1:9" ht="12" customHeight="1" thickBot="1">
      <c r="A107" s="217" t="s">
        <v>377</v>
      </c>
      <c r="B107" s="233" t="s">
        <v>378</v>
      </c>
      <c r="C107" s="39"/>
      <c r="D107" s="39"/>
      <c r="E107" s="198"/>
      <c r="F107" s="570"/>
      <c r="G107" s="570"/>
      <c r="H107" s="570"/>
      <c r="I107" s="570"/>
    </row>
    <row r="108" spans="1:9" ht="12" customHeight="1" thickBot="1">
      <c r="A108" s="219" t="s">
        <v>7</v>
      </c>
      <c r="B108" s="222" t="s">
        <v>379</v>
      </c>
      <c r="C108" s="251">
        <f aca="true" t="shared" si="2" ref="C108:I108">+C109+C111+C113</f>
        <v>3173</v>
      </c>
      <c r="D108" s="251">
        <f t="shared" si="2"/>
        <v>3173</v>
      </c>
      <c r="E108" s="234">
        <f t="shared" si="2"/>
        <v>3173</v>
      </c>
      <c r="F108" s="234">
        <f t="shared" si="2"/>
        <v>3173</v>
      </c>
      <c r="G108" s="234">
        <f t="shared" si="2"/>
        <v>0</v>
      </c>
      <c r="H108" s="234">
        <f t="shared" si="2"/>
        <v>0</v>
      </c>
      <c r="I108" s="234">
        <f t="shared" si="2"/>
        <v>3173</v>
      </c>
    </row>
    <row r="109" spans="1:9" ht="12" customHeight="1">
      <c r="A109" s="214" t="s">
        <v>75</v>
      </c>
      <c r="B109" s="207" t="s">
        <v>141</v>
      </c>
      <c r="C109" s="253"/>
      <c r="D109" s="253"/>
      <c r="E109" s="236"/>
      <c r="F109" s="570"/>
      <c r="G109" s="570"/>
      <c r="H109" s="570"/>
      <c r="I109" s="570"/>
    </row>
    <row r="110" spans="1:9" ht="12" customHeight="1">
      <c r="A110" s="214" t="s">
        <v>76</v>
      </c>
      <c r="B110" s="211" t="s">
        <v>380</v>
      </c>
      <c r="C110" s="253"/>
      <c r="D110" s="253"/>
      <c r="E110" s="236"/>
      <c r="F110" s="570"/>
      <c r="G110" s="570"/>
      <c r="H110" s="570"/>
      <c r="I110" s="570"/>
    </row>
    <row r="111" spans="1:9" ht="15.75">
      <c r="A111" s="214" t="s">
        <v>77</v>
      </c>
      <c r="B111" s="211" t="s">
        <v>121</v>
      </c>
      <c r="C111" s="252">
        <v>3173</v>
      </c>
      <c r="D111" s="252">
        <v>3173</v>
      </c>
      <c r="E111" s="235">
        <v>3173</v>
      </c>
      <c r="F111" s="570">
        <v>3173</v>
      </c>
      <c r="G111" s="570"/>
      <c r="H111" s="570"/>
      <c r="I111" s="570">
        <v>3173</v>
      </c>
    </row>
    <row r="112" spans="1:9" ht="12" customHeight="1">
      <c r="A112" s="214" t="s">
        <v>78</v>
      </c>
      <c r="B112" s="211" t="s">
        <v>381</v>
      </c>
      <c r="C112" s="252"/>
      <c r="D112" s="252"/>
      <c r="E112" s="235"/>
      <c r="F112" s="570"/>
      <c r="G112" s="570"/>
      <c r="H112" s="570"/>
      <c r="I112" s="570"/>
    </row>
    <row r="113" spans="1:9" ht="12" customHeight="1">
      <c r="A113" s="214" t="s">
        <v>79</v>
      </c>
      <c r="B113" s="243" t="s">
        <v>144</v>
      </c>
      <c r="C113" s="252"/>
      <c r="D113" s="252"/>
      <c r="E113" s="235"/>
      <c r="F113" s="570"/>
      <c r="G113" s="570"/>
      <c r="H113" s="570"/>
      <c r="I113" s="570"/>
    </row>
    <row r="114" spans="1:9" ht="21.75" customHeight="1">
      <c r="A114" s="214" t="s">
        <v>85</v>
      </c>
      <c r="B114" s="242" t="s">
        <v>382</v>
      </c>
      <c r="C114" s="252"/>
      <c r="D114" s="252"/>
      <c r="E114" s="235"/>
      <c r="F114" s="570"/>
      <c r="G114" s="570"/>
      <c r="H114" s="570"/>
      <c r="I114" s="570"/>
    </row>
    <row r="115" spans="1:9" ht="24" customHeight="1">
      <c r="A115" s="214" t="s">
        <v>87</v>
      </c>
      <c r="B115" s="258" t="s">
        <v>383</v>
      </c>
      <c r="C115" s="252"/>
      <c r="D115" s="252"/>
      <c r="E115" s="235"/>
      <c r="F115" s="570"/>
      <c r="G115" s="570"/>
      <c r="H115" s="570"/>
      <c r="I115" s="570"/>
    </row>
    <row r="116" spans="1:9" ht="12" customHeight="1">
      <c r="A116" s="214" t="s">
        <v>122</v>
      </c>
      <c r="B116" s="231" t="s">
        <v>370</v>
      </c>
      <c r="C116" s="252"/>
      <c r="D116" s="252"/>
      <c r="E116" s="235"/>
      <c r="F116" s="570"/>
      <c r="G116" s="570"/>
      <c r="H116" s="570"/>
      <c r="I116" s="570"/>
    </row>
    <row r="117" spans="1:9" ht="12" customHeight="1">
      <c r="A117" s="214" t="s">
        <v>123</v>
      </c>
      <c r="B117" s="231" t="s">
        <v>384</v>
      </c>
      <c r="C117" s="252"/>
      <c r="D117" s="252"/>
      <c r="E117" s="235"/>
      <c r="F117" s="570"/>
      <c r="G117" s="570"/>
      <c r="H117" s="570"/>
      <c r="I117" s="570"/>
    </row>
    <row r="118" spans="1:9" ht="12" customHeight="1">
      <c r="A118" s="214" t="s">
        <v>124</v>
      </c>
      <c r="B118" s="231" t="s">
        <v>385</v>
      </c>
      <c r="C118" s="252"/>
      <c r="D118" s="252"/>
      <c r="E118" s="235"/>
      <c r="F118" s="570"/>
      <c r="G118" s="570"/>
      <c r="H118" s="570"/>
      <c r="I118" s="570"/>
    </row>
    <row r="119" spans="1:9" s="280" customFormat="1" ht="12" customHeight="1">
      <c r="A119" s="214" t="s">
        <v>386</v>
      </c>
      <c r="B119" s="231" t="s">
        <v>373</v>
      </c>
      <c r="C119" s="252"/>
      <c r="D119" s="252"/>
      <c r="E119" s="235"/>
      <c r="F119" s="578"/>
      <c r="G119" s="578"/>
      <c r="H119" s="578"/>
      <c r="I119" s="578"/>
    </row>
    <row r="120" spans="1:9" ht="12" customHeight="1">
      <c r="A120" s="214" t="s">
        <v>387</v>
      </c>
      <c r="B120" s="231" t="s">
        <v>388</v>
      </c>
      <c r="C120" s="252"/>
      <c r="D120" s="252"/>
      <c r="E120" s="235"/>
      <c r="F120" s="570"/>
      <c r="G120" s="570"/>
      <c r="H120" s="570"/>
      <c r="I120" s="570"/>
    </row>
    <row r="121" spans="1:9" ht="12" customHeight="1" thickBot="1">
      <c r="A121" s="212" t="s">
        <v>389</v>
      </c>
      <c r="B121" s="231" t="s">
        <v>390</v>
      </c>
      <c r="C121" s="254"/>
      <c r="D121" s="254"/>
      <c r="E121" s="237"/>
      <c r="F121" s="570"/>
      <c r="G121" s="570"/>
      <c r="H121" s="570"/>
      <c r="I121" s="570"/>
    </row>
    <row r="122" spans="1:9" ht="12" customHeight="1" thickBot="1">
      <c r="A122" s="219" t="s">
        <v>8</v>
      </c>
      <c r="B122" s="227" t="s">
        <v>391</v>
      </c>
      <c r="C122" s="251">
        <f>+C123+C124</f>
        <v>4197</v>
      </c>
      <c r="D122" s="251">
        <f>+D123+D124</f>
        <v>0</v>
      </c>
      <c r="E122" s="234">
        <f>+E123+E124</f>
        <v>0</v>
      </c>
      <c r="F122" s="570"/>
      <c r="G122" s="570"/>
      <c r="H122" s="570"/>
      <c r="I122" s="570"/>
    </row>
    <row r="123" spans="1:9" ht="12" customHeight="1">
      <c r="A123" s="214" t="s">
        <v>58</v>
      </c>
      <c r="B123" s="208" t="s">
        <v>45</v>
      </c>
      <c r="C123" s="253">
        <v>4197</v>
      </c>
      <c r="D123" s="253"/>
      <c r="E123" s="236"/>
      <c r="F123" s="570"/>
      <c r="G123" s="570"/>
      <c r="H123" s="570"/>
      <c r="I123" s="570"/>
    </row>
    <row r="124" spans="1:9" ht="12" customHeight="1" thickBot="1">
      <c r="A124" s="215" t="s">
        <v>59</v>
      </c>
      <c r="B124" s="211" t="s">
        <v>46</v>
      </c>
      <c r="C124" s="254"/>
      <c r="D124" s="254"/>
      <c r="E124" s="237"/>
      <c r="F124" s="570"/>
      <c r="G124" s="570"/>
      <c r="H124" s="570"/>
      <c r="I124" s="570"/>
    </row>
    <row r="125" spans="1:9" ht="12" customHeight="1" thickBot="1">
      <c r="A125" s="219" t="s">
        <v>9</v>
      </c>
      <c r="B125" s="227" t="s">
        <v>392</v>
      </c>
      <c r="C125" s="251">
        <f aca="true" t="shared" si="3" ref="C125:I125">+C92+C108+C122</f>
        <v>211602</v>
      </c>
      <c r="D125" s="251">
        <f t="shared" si="3"/>
        <v>231248</v>
      </c>
      <c r="E125" s="234">
        <f t="shared" si="3"/>
        <v>206075</v>
      </c>
      <c r="F125" s="234">
        <f t="shared" si="3"/>
        <v>68965</v>
      </c>
      <c r="G125" s="234">
        <f t="shared" si="3"/>
        <v>69320</v>
      </c>
      <c r="H125" s="234">
        <f t="shared" si="3"/>
        <v>67790</v>
      </c>
      <c r="I125" s="234">
        <f t="shared" si="3"/>
        <v>206075</v>
      </c>
    </row>
    <row r="126" spans="1:9" ht="12" customHeight="1" thickBot="1">
      <c r="A126" s="219" t="s">
        <v>10</v>
      </c>
      <c r="B126" s="227" t="s">
        <v>393</v>
      </c>
      <c r="C126" s="251">
        <f>+C127+C128+C129</f>
        <v>0</v>
      </c>
      <c r="D126" s="251">
        <f>+D127+D128+D129</f>
        <v>0</v>
      </c>
      <c r="E126" s="234">
        <f>+E127+E128+E129</f>
        <v>0</v>
      </c>
      <c r="F126" s="570"/>
      <c r="G126" s="570"/>
      <c r="H126" s="570"/>
      <c r="I126" s="570"/>
    </row>
    <row r="127" spans="1:9" ht="12" customHeight="1">
      <c r="A127" s="214" t="s">
        <v>62</v>
      </c>
      <c r="B127" s="208" t="s">
        <v>394</v>
      </c>
      <c r="C127" s="252"/>
      <c r="D127" s="252"/>
      <c r="E127" s="235"/>
      <c r="F127" s="570"/>
      <c r="G127" s="570"/>
      <c r="H127" s="570"/>
      <c r="I127" s="570"/>
    </row>
    <row r="128" spans="1:9" ht="12" customHeight="1">
      <c r="A128" s="214" t="s">
        <v>63</v>
      </c>
      <c r="B128" s="208" t="s">
        <v>395</v>
      </c>
      <c r="C128" s="252"/>
      <c r="D128" s="252"/>
      <c r="E128" s="235"/>
      <c r="F128" s="570"/>
      <c r="G128" s="570"/>
      <c r="H128" s="570"/>
      <c r="I128" s="570"/>
    </row>
    <row r="129" spans="1:9" ht="12" customHeight="1" thickBot="1">
      <c r="A129" s="212" t="s">
        <v>64</v>
      </c>
      <c r="B129" s="206" t="s">
        <v>396</v>
      </c>
      <c r="C129" s="252"/>
      <c r="D129" s="252"/>
      <c r="E129" s="235"/>
      <c r="F129" s="570"/>
      <c r="G129" s="570"/>
      <c r="H129" s="570"/>
      <c r="I129" s="570"/>
    </row>
    <row r="130" spans="1:9" ht="12" customHeight="1" thickBot="1">
      <c r="A130" s="219" t="s">
        <v>11</v>
      </c>
      <c r="B130" s="227" t="s">
        <v>397</v>
      </c>
      <c r="C130" s="251">
        <f>+C131+C132+C134+C133</f>
        <v>0</v>
      </c>
      <c r="D130" s="251">
        <f>+D131+D132+D134+D133</f>
        <v>0</v>
      </c>
      <c r="E130" s="234">
        <f>+E131+E132+E134+E133</f>
        <v>0</v>
      </c>
      <c r="F130" s="570"/>
      <c r="G130" s="570"/>
      <c r="H130" s="570"/>
      <c r="I130" s="570"/>
    </row>
    <row r="131" spans="1:9" ht="12" customHeight="1">
      <c r="A131" s="214" t="s">
        <v>65</v>
      </c>
      <c r="B131" s="208" t="s">
        <v>398</v>
      </c>
      <c r="C131" s="252"/>
      <c r="D131" s="252"/>
      <c r="E131" s="235"/>
      <c r="F131" s="570"/>
      <c r="G131" s="570"/>
      <c r="H131" s="570"/>
      <c r="I131" s="570"/>
    </row>
    <row r="132" spans="1:9" ht="12" customHeight="1">
      <c r="A132" s="214" t="s">
        <v>66</v>
      </c>
      <c r="B132" s="208" t="s">
        <v>399</v>
      </c>
      <c r="C132" s="252"/>
      <c r="D132" s="252"/>
      <c r="E132" s="235"/>
      <c r="F132" s="570"/>
      <c r="G132" s="570"/>
      <c r="H132" s="570"/>
      <c r="I132" s="570"/>
    </row>
    <row r="133" spans="1:9" ht="12" customHeight="1">
      <c r="A133" s="214" t="s">
        <v>294</v>
      </c>
      <c r="B133" s="208" t="s">
        <v>400</v>
      </c>
      <c r="C133" s="252"/>
      <c r="D133" s="252"/>
      <c r="E133" s="235"/>
      <c r="F133" s="570"/>
      <c r="G133" s="570"/>
      <c r="H133" s="570"/>
      <c r="I133" s="570"/>
    </row>
    <row r="134" spans="1:9" ht="12" customHeight="1" thickBot="1">
      <c r="A134" s="212" t="s">
        <v>296</v>
      </c>
      <c r="B134" s="206" t="s">
        <v>401</v>
      </c>
      <c r="C134" s="252"/>
      <c r="D134" s="252"/>
      <c r="E134" s="235"/>
      <c r="F134" s="570"/>
      <c r="G134" s="570"/>
      <c r="H134" s="570"/>
      <c r="I134" s="570"/>
    </row>
    <row r="135" spans="1:9" ht="12" customHeight="1" thickBot="1">
      <c r="A135" s="219" t="s">
        <v>12</v>
      </c>
      <c r="B135" s="227" t="s">
        <v>402</v>
      </c>
      <c r="C135" s="257">
        <f>+C136+C137+C138+C139</f>
        <v>0</v>
      </c>
      <c r="D135" s="257">
        <f>+D136+D137+D138+D139</f>
        <v>0</v>
      </c>
      <c r="E135" s="270">
        <f>+E136+E137+E138+E139</f>
        <v>0</v>
      </c>
      <c r="F135" s="570"/>
      <c r="G135" s="570"/>
      <c r="H135" s="570"/>
      <c r="I135" s="570"/>
    </row>
    <row r="136" spans="1:9" ht="12" customHeight="1">
      <c r="A136" s="214" t="s">
        <v>67</v>
      </c>
      <c r="B136" s="208" t="s">
        <v>403</v>
      </c>
      <c r="C136" s="252"/>
      <c r="D136" s="252"/>
      <c r="E136" s="235"/>
      <c r="F136" s="570"/>
      <c r="G136" s="570"/>
      <c r="H136" s="570"/>
      <c r="I136" s="570"/>
    </row>
    <row r="137" spans="1:9" ht="12" customHeight="1">
      <c r="A137" s="214" t="s">
        <v>68</v>
      </c>
      <c r="B137" s="208" t="s">
        <v>404</v>
      </c>
      <c r="C137" s="252"/>
      <c r="D137" s="252"/>
      <c r="E137" s="235"/>
      <c r="F137" s="570"/>
      <c r="G137" s="570"/>
      <c r="H137" s="570"/>
      <c r="I137" s="570"/>
    </row>
    <row r="138" spans="1:9" ht="12" customHeight="1">
      <c r="A138" s="214" t="s">
        <v>303</v>
      </c>
      <c r="B138" s="208" t="s">
        <v>405</v>
      </c>
      <c r="C138" s="252"/>
      <c r="D138" s="252"/>
      <c r="E138" s="235"/>
      <c r="F138" s="570"/>
      <c r="G138" s="570"/>
      <c r="H138" s="570"/>
      <c r="I138" s="570"/>
    </row>
    <row r="139" spans="1:9" ht="12" customHeight="1" thickBot="1">
      <c r="A139" s="212" t="s">
        <v>305</v>
      </c>
      <c r="B139" s="206" t="s">
        <v>406</v>
      </c>
      <c r="C139" s="252"/>
      <c r="D139" s="252"/>
      <c r="E139" s="235"/>
      <c r="F139" s="570"/>
      <c r="G139" s="570"/>
      <c r="H139" s="570"/>
      <c r="I139" s="570"/>
    </row>
    <row r="140" spans="1:9" ht="15" customHeight="1" thickBot="1">
      <c r="A140" s="219" t="s">
        <v>13</v>
      </c>
      <c r="B140" s="227" t="s">
        <v>407</v>
      </c>
      <c r="C140" s="40">
        <f>+C141+C142+C143+C144</f>
        <v>0</v>
      </c>
      <c r="D140" s="40">
        <f>+D141+D142+D143+D144</f>
        <v>0</v>
      </c>
      <c r="E140" s="203">
        <f>+E141+E142+E143+E144</f>
        <v>0</v>
      </c>
      <c r="F140" s="579"/>
      <c r="G140" s="580"/>
      <c r="H140" s="580"/>
      <c r="I140" s="580"/>
    </row>
    <row r="141" spans="1:9" s="261" customFormat="1" ht="12.75" customHeight="1">
      <c r="A141" s="214" t="s">
        <v>115</v>
      </c>
      <c r="B141" s="208" t="s">
        <v>408</v>
      </c>
      <c r="C141" s="252"/>
      <c r="D141" s="252"/>
      <c r="E141" s="235"/>
      <c r="F141" s="570"/>
      <c r="G141" s="570"/>
      <c r="H141" s="570"/>
      <c r="I141" s="570"/>
    </row>
    <row r="142" spans="1:9" ht="12.75" customHeight="1">
      <c r="A142" s="214" t="s">
        <v>116</v>
      </c>
      <c r="B142" s="208" t="s">
        <v>409</v>
      </c>
      <c r="C142" s="252"/>
      <c r="D142" s="252"/>
      <c r="E142" s="235"/>
      <c r="F142" s="570"/>
      <c r="G142" s="570"/>
      <c r="H142" s="570"/>
      <c r="I142" s="570"/>
    </row>
    <row r="143" spans="1:9" ht="12.75" customHeight="1">
      <c r="A143" s="214" t="s">
        <v>143</v>
      </c>
      <c r="B143" s="208" t="s">
        <v>410</v>
      </c>
      <c r="C143" s="252"/>
      <c r="D143" s="252"/>
      <c r="E143" s="235"/>
      <c r="F143" s="570"/>
      <c r="G143" s="570"/>
      <c r="H143" s="570"/>
      <c r="I143" s="570"/>
    </row>
    <row r="144" spans="1:9" ht="12.75" customHeight="1" thickBot="1">
      <c r="A144" s="214" t="s">
        <v>311</v>
      </c>
      <c r="B144" s="208" t="s">
        <v>411</v>
      </c>
      <c r="C144" s="252"/>
      <c r="D144" s="252"/>
      <c r="E144" s="235"/>
      <c r="F144" s="570"/>
      <c r="G144" s="570"/>
      <c r="H144" s="570"/>
      <c r="I144" s="570"/>
    </row>
    <row r="145" spans="1:9" ht="16.5" thickBot="1">
      <c r="A145" s="219" t="s">
        <v>14</v>
      </c>
      <c r="B145" s="227" t="s">
        <v>412</v>
      </c>
      <c r="C145" s="201">
        <f>+C126+C130+C135+C140</f>
        <v>0</v>
      </c>
      <c r="D145" s="201">
        <f>+D126+D130+D135+D140</f>
        <v>0</v>
      </c>
      <c r="E145" s="202">
        <f>+E126+E130+E135+E140</f>
        <v>0</v>
      </c>
      <c r="F145" s="570"/>
      <c r="G145" s="570"/>
      <c r="H145" s="570"/>
      <c r="I145" s="570"/>
    </row>
    <row r="146" spans="1:9" ht="16.5" thickBot="1">
      <c r="A146" s="244" t="s">
        <v>15</v>
      </c>
      <c r="B146" s="247" t="s">
        <v>413</v>
      </c>
      <c r="C146" s="201">
        <f aca="true" t="shared" si="4" ref="C146:I146">+C125+C145</f>
        <v>211602</v>
      </c>
      <c r="D146" s="201">
        <f t="shared" si="4"/>
        <v>231248</v>
      </c>
      <c r="E146" s="202">
        <f t="shared" si="4"/>
        <v>206075</v>
      </c>
      <c r="F146" s="202">
        <f t="shared" si="4"/>
        <v>68965</v>
      </c>
      <c r="G146" s="202">
        <f t="shared" si="4"/>
        <v>69320</v>
      </c>
      <c r="H146" s="202">
        <f t="shared" si="4"/>
        <v>67790</v>
      </c>
      <c r="I146" s="202">
        <f t="shared" si="4"/>
        <v>206075</v>
      </c>
    </row>
    <row r="148" spans="1:9" ht="18.75" customHeight="1">
      <c r="A148" s="1109" t="s">
        <v>414</v>
      </c>
      <c r="B148" s="1109"/>
      <c r="C148" s="1109"/>
      <c r="D148" s="1109"/>
      <c r="E148" s="1109"/>
      <c r="G148" s="570"/>
      <c r="H148" s="570"/>
      <c r="I148" s="570"/>
    </row>
    <row r="149" spans="1:9" ht="13.5" customHeight="1" thickBot="1">
      <c r="A149" s="229" t="s">
        <v>97</v>
      </c>
      <c r="B149" s="229"/>
      <c r="C149" s="259"/>
      <c r="E149" s="246" t="s">
        <v>142</v>
      </c>
      <c r="G149" s="570"/>
      <c r="H149" s="570"/>
      <c r="I149" s="570"/>
    </row>
    <row r="150" spans="1:9" ht="21.75" thickBot="1">
      <c r="A150" s="219">
        <v>1</v>
      </c>
      <c r="B150" s="222" t="s">
        <v>415</v>
      </c>
      <c r="C150" s="245">
        <f>+C61-C125</f>
        <v>0</v>
      </c>
      <c r="D150" s="245">
        <f>+D61-D125</f>
        <v>0</v>
      </c>
      <c r="E150" s="245">
        <f>+E61-E125</f>
        <v>25757</v>
      </c>
      <c r="G150" s="570"/>
      <c r="H150" s="570"/>
      <c r="I150" s="570"/>
    </row>
    <row r="151" spans="1:9" ht="21.75" thickBot="1">
      <c r="A151" s="219" t="s">
        <v>7</v>
      </c>
      <c r="B151" s="222" t="s">
        <v>416</v>
      </c>
      <c r="C151" s="245">
        <f>+C84-C145</f>
        <v>0</v>
      </c>
      <c r="D151" s="245">
        <f>+D84-D145</f>
        <v>0</v>
      </c>
      <c r="E151" s="245">
        <f>+E84-E145</f>
        <v>0</v>
      </c>
      <c r="G151" s="570"/>
      <c r="H151" s="570"/>
      <c r="I151" s="570"/>
    </row>
    <row r="152" ht="7.5" customHeight="1"/>
    <row r="153" spans="7:9" ht="15.75">
      <c r="G153" s="570"/>
      <c r="H153" s="570"/>
      <c r="I153" s="570"/>
    </row>
    <row r="154" spans="7:9" ht="12.75" customHeight="1">
      <c r="G154" s="570"/>
      <c r="H154" s="570"/>
      <c r="I154" s="570"/>
    </row>
    <row r="155" spans="7:9" ht="12.75" customHeight="1">
      <c r="G155" s="570"/>
      <c r="H155" s="570"/>
      <c r="I155" s="570"/>
    </row>
    <row r="156" spans="7:9" ht="12.75" customHeight="1">
      <c r="G156" s="570"/>
      <c r="H156" s="570"/>
      <c r="I156" s="570"/>
    </row>
    <row r="157" ht="12.75" customHeight="1"/>
    <row r="158" ht="12.75" customHeight="1"/>
    <row r="159" ht="12.75" customHeight="1"/>
    <row r="160" ht="12.75" customHeight="1"/>
    <row r="161" spans="3:5" s="248" customFormat="1" ht="12.75" customHeight="1">
      <c r="C161" s="249"/>
      <c r="D161" s="249"/>
      <c r="E161" s="24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CE,Félkövér"&amp;14Kunszállás Község  Önkormányzat 2014. évi zárszámadás kötelezően vállalt feladatainak mérlege&amp;R&amp;"Times New Roman CE,Félkövér dőlt"&amp;11
 1.2. melléklet a ....../2015.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41">
      <selection activeCell="E41" sqref="E41"/>
    </sheetView>
  </sheetViews>
  <sheetFormatPr defaultColWidth="9.00390625" defaultRowHeight="12.75"/>
  <cols>
    <col min="1" max="1" width="9.50390625" style="248" customWidth="1"/>
    <col min="2" max="2" width="60.875" style="248" customWidth="1"/>
    <col min="3" max="5" width="15.875" style="249" customWidth="1"/>
    <col min="6" max="16384" width="9.375" style="259" customWidth="1"/>
  </cols>
  <sheetData>
    <row r="1" spans="1:5" ht="15.75" customHeight="1">
      <c r="A1" s="1110" t="s">
        <v>3</v>
      </c>
      <c r="B1" s="1110"/>
      <c r="C1" s="1110"/>
      <c r="D1" s="1110"/>
      <c r="E1" s="1110"/>
    </row>
    <row r="2" spans="1:5" ht="15.75" customHeight="1" thickBot="1">
      <c r="A2" s="32" t="s">
        <v>95</v>
      </c>
      <c r="B2" s="32"/>
      <c r="C2" s="246"/>
      <c r="D2" s="246"/>
      <c r="E2" s="246" t="s">
        <v>142</v>
      </c>
    </row>
    <row r="3" spans="1:5" ht="15.75" customHeight="1">
      <c r="A3" s="1111" t="s">
        <v>57</v>
      </c>
      <c r="B3" s="1113" t="s">
        <v>5</v>
      </c>
      <c r="C3" s="1115" t="str">
        <f>+'1.1.sz.mell.pü. mérleg'!C3:E3</f>
        <v>2014. évi</v>
      </c>
      <c r="D3" s="1115"/>
      <c r="E3" s="1116"/>
    </row>
    <row r="4" spans="1:5" ht="37.5" customHeight="1" thickBot="1">
      <c r="A4" s="1112"/>
      <c r="B4" s="1114"/>
      <c r="C4" s="34" t="s">
        <v>164</v>
      </c>
      <c r="D4" s="34" t="s">
        <v>165</v>
      </c>
      <c r="E4" s="35" t="s">
        <v>166</v>
      </c>
    </row>
    <row r="5" spans="1:5" s="260" customFormat="1" ht="12" customHeight="1" thickBot="1">
      <c r="A5" s="224" t="s">
        <v>360</v>
      </c>
      <c r="B5" s="225" t="s">
        <v>361</v>
      </c>
      <c r="C5" s="225" t="s">
        <v>362</v>
      </c>
      <c r="D5" s="225" t="s">
        <v>363</v>
      </c>
      <c r="E5" s="273" t="s">
        <v>364</v>
      </c>
    </row>
    <row r="6" spans="1:5" s="261" customFormat="1" ht="12" customHeight="1" thickBot="1">
      <c r="A6" s="219" t="s">
        <v>6</v>
      </c>
      <c r="B6" s="220" t="s">
        <v>244</v>
      </c>
      <c r="C6" s="251">
        <f>SUM(C7:C12)</f>
        <v>0</v>
      </c>
      <c r="D6" s="251">
        <f>SUM(D7:D12)</f>
        <v>0</v>
      </c>
      <c r="E6" s="234">
        <f>SUM(E7:E12)</f>
        <v>0</v>
      </c>
    </row>
    <row r="7" spans="1:5" s="261" customFormat="1" ht="12" customHeight="1">
      <c r="A7" s="214" t="s">
        <v>69</v>
      </c>
      <c r="B7" s="262" t="s">
        <v>245</v>
      </c>
      <c r="C7" s="253"/>
      <c r="D7" s="253"/>
      <c r="E7" s="236"/>
    </row>
    <row r="8" spans="1:5" s="261" customFormat="1" ht="12" customHeight="1">
      <c r="A8" s="213" t="s">
        <v>70</v>
      </c>
      <c r="B8" s="263" t="s">
        <v>246</v>
      </c>
      <c r="C8" s="252"/>
      <c r="D8" s="252"/>
      <c r="E8" s="235"/>
    </row>
    <row r="9" spans="1:5" s="261" customFormat="1" ht="12" customHeight="1">
      <c r="A9" s="213" t="s">
        <v>71</v>
      </c>
      <c r="B9" s="263" t="s">
        <v>247</v>
      </c>
      <c r="C9" s="252"/>
      <c r="D9" s="252"/>
      <c r="E9" s="235"/>
    </row>
    <row r="10" spans="1:5" s="261" customFormat="1" ht="12" customHeight="1">
      <c r="A10" s="213" t="s">
        <v>72</v>
      </c>
      <c r="B10" s="263" t="s">
        <v>248</v>
      </c>
      <c r="C10" s="252"/>
      <c r="D10" s="252"/>
      <c r="E10" s="235"/>
    </row>
    <row r="11" spans="1:5" s="261" customFormat="1" ht="12" customHeight="1">
      <c r="A11" s="213" t="s">
        <v>91</v>
      </c>
      <c r="B11" s="263" t="s">
        <v>249</v>
      </c>
      <c r="C11" s="252"/>
      <c r="D11" s="252"/>
      <c r="E11" s="235"/>
    </row>
    <row r="12" spans="1:5" s="261" customFormat="1" ht="12" customHeight="1" thickBot="1">
      <c r="A12" s="215" t="s">
        <v>73</v>
      </c>
      <c r="B12" s="264" t="s">
        <v>250</v>
      </c>
      <c r="C12" s="254"/>
      <c r="D12" s="254"/>
      <c r="E12" s="237"/>
    </row>
    <row r="13" spans="1:5" s="261" customFormat="1" ht="12" customHeight="1" thickBot="1">
      <c r="A13" s="219" t="s">
        <v>7</v>
      </c>
      <c r="B13" s="241" t="s">
        <v>251</v>
      </c>
      <c r="C13" s="251">
        <f>SUM(C14:C18)</f>
        <v>0</v>
      </c>
      <c r="D13" s="251">
        <f>SUM(D14:D18)</f>
        <v>0</v>
      </c>
      <c r="E13" s="234">
        <f>SUM(E14:E18)</f>
        <v>0</v>
      </c>
    </row>
    <row r="14" spans="1:5" s="261" customFormat="1" ht="12" customHeight="1">
      <c r="A14" s="214" t="s">
        <v>75</v>
      </c>
      <c r="B14" s="262" t="s">
        <v>252</v>
      </c>
      <c r="C14" s="253"/>
      <c r="D14" s="253"/>
      <c r="E14" s="236"/>
    </row>
    <row r="15" spans="1:5" s="261" customFormat="1" ht="12" customHeight="1">
      <c r="A15" s="213" t="s">
        <v>76</v>
      </c>
      <c r="B15" s="263" t="s">
        <v>253</v>
      </c>
      <c r="C15" s="252"/>
      <c r="D15" s="252"/>
      <c r="E15" s="235"/>
    </row>
    <row r="16" spans="1:5" s="261" customFormat="1" ht="12" customHeight="1">
      <c r="A16" s="213" t="s">
        <v>77</v>
      </c>
      <c r="B16" s="263" t="s">
        <v>254</v>
      </c>
      <c r="C16" s="252"/>
      <c r="D16" s="252"/>
      <c r="E16" s="235"/>
    </row>
    <row r="17" spans="1:5" s="261" customFormat="1" ht="12" customHeight="1">
      <c r="A17" s="213" t="s">
        <v>78</v>
      </c>
      <c r="B17" s="263" t="s">
        <v>255</v>
      </c>
      <c r="C17" s="252"/>
      <c r="D17" s="252"/>
      <c r="E17" s="235"/>
    </row>
    <row r="18" spans="1:5" s="261" customFormat="1" ht="12" customHeight="1">
      <c r="A18" s="213" t="s">
        <v>79</v>
      </c>
      <c r="B18" s="263" t="s">
        <v>256</v>
      </c>
      <c r="C18" s="252"/>
      <c r="D18" s="252"/>
      <c r="E18" s="235"/>
    </row>
    <row r="19" spans="1:5" s="261" customFormat="1" ht="12" customHeight="1" thickBot="1">
      <c r="A19" s="215" t="s">
        <v>85</v>
      </c>
      <c r="B19" s="264" t="s">
        <v>257</v>
      </c>
      <c r="C19" s="254"/>
      <c r="D19" s="254"/>
      <c r="E19" s="237"/>
    </row>
    <row r="20" spans="1:5" s="261" customFormat="1" ht="12" customHeight="1" thickBot="1">
      <c r="A20" s="219" t="s">
        <v>8</v>
      </c>
      <c r="B20" s="220" t="s">
        <v>258</v>
      </c>
      <c r="C20" s="251">
        <f>SUM(C21:C25)</f>
        <v>19297</v>
      </c>
      <c r="D20" s="251">
        <f>SUM(D21:D25)</f>
        <v>42702</v>
      </c>
      <c r="E20" s="234">
        <f>SUM(E21:E25)</f>
        <v>20000</v>
      </c>
    </row>
    <row r="21" spans="1:5" s="261" customFormat="1" ht="12" customHeight="1">
      <c r="A21" s="214" t="s">
        <v>58</v>
      </c>
      <c r="B21" s="262" t="s">
        <v>259</v>
      </c>
      <c r="C21" s="253"/>
      <c r="D21" s="253"/>
      <c r="E21" s="236"/>
    </row>
    <row r="22" spans="1:5" s="261" customFormat="1" ht="12" customHeight="1">
      <c r="A22" s="213" t="s">
        <v>59</v>
      </c>
      <c r="B22" s="263" t="s">
        <v>260</v>
      </c>
      <c r="C22" s="252"/>
      <c r="D22" s="252"/>
      <c r="E22" s="235"/>
    </row>
    <row r="23" spans="1:5" s="261" customFormat="1" ht="12" customHeight="1">
      <c r="A23" s="213" t="s">
        <v>60</v>
      </c>
      <c r="B23" s="263" t="s">
        <v>261</v>
      </c>
      <c r="C23" s="252"/>
      <c r="D23" s="252"/>
      <c r="E23" s="235"/>
    </row>
    <row r="24" spans="1:5" s="261" customFormat="1" ht="12" customHeight="1">
      <c r="A24" s="213" t="s">
        <v>61</v>
      </c>
      <c r="B24" s="263" t="s">
        <v>262</v>
      </c>
      <c r="C24" s="252"/>
      <c r="D24" s="252"/>
      <c r="E24" s="235"/>
    </row>
    <row r="25" spans="1:5" s="261" customFormat="1" ht="12" customHeight="1">
      <c r="A25" s="213" t="s">
        <v>105</v>
      </c>
      <c r="B25" s="263" t="s">
        <v>263</v>
      </c>
      <c r="C25" s="470">
        <v>19297</v>
      </c>
      <c r="D25" s="584">
        <v>42702</v>
      </c>
      <c r="E25" s="556">
        <v>20000</v>
      </c>
    </row>
    <row r="26" spans="1:5" s="261" customFormat="1" ht="12" customHeight="1" thickBot="1">
      <c r="A26" s="215" t="s">
        <v>106</v>
      </c>
      <c r="B26" s="264" t="s">
        <v>264</v>
      </c>
      <c r="C26" s="254"/>
      <c r="D26" s="254"/>
      <c r="E26" s="237"/>
    </row>
    <row r="27" spans="1:5" s="261" customFormat="1" ht="12" customHeight="1" thickBot="1">
      <c r="A27" s="219" t="s">
        <v>107</v>
      </c>
      <c r="B27" s="220" t="s">
        <v>265</v>
      </c>
      <c r="C27" s="257">
        <f>+C28+C31+C32+C33</f>
        <v>20488</v>
      </c>
      <c r="D27" s="257">
        <f>+D28+D31+D32+D33</f>
        <v>11158</v>
      </c>
      <c r="E27" s="270">
        <f>+E28+E31+E32+E33</f>
        <v>23000</v>
      </c>
    </row>
    <row r="28" spans="1:5" s="261" customFormat="1" ht="12" customHeight="1">
      <c r="A28" s="214" t="s">
        <v>266</v>
      </c>
      <c r="B28" s="262" t="s">
        <v>267</v>
      </c>
      <c r="C28" s="272">
        <f>+C29+C30</f>
        <v>20488</v>
      </c>
      <c r="D28" s="272">
        <f>+D29+D30</f>
        <v>11158</v>
      </c>
      <c r="E28" s="271">
        <f>+E29+E30</f>
        <v>23000</v>
      </c>
    </row>
    <row r="29" spans="1:5" s="261" customFormat="1" ht="12" customHeight="1">
      <c r="A29" s="213" t="s">
        <v>268</v>
      </c>
      <c r="B29" s="263" t="s">
        <v>269</v>
      </c>
      <c r="C29" s="252"/>
      <c r="D29" s="252"/>
      <c r="E29" s="235"/>
    </row>
    <row r="30" spans="1:5" s="261" customFormat="1" ht="12" customHeight="1">
      <c r="A30" s="213" t="s">
        <v>270</v>
      </c>
      <c r="B30" s="263" t="s">
        <v>271</v>
      </c>
      <c r="C30" s="252">
        <v>20488</v>
      </c>
      <c r="D30" s="252">
        <v>11158</v>
      </c>
      <c r="E30" s="235">
        <v>23000</v>
      </c>
    </row>
    <row r="31" spans="1:5" s="261" customFormat="1" ht="12" customHeight="1">
      <c r="A31" s="213" t="s">
        <v>272</v>
      </c>
      <c r="B31" s="263" t="s">
        <v>273</v>
      </c>
      <c r="C31" s="252"/>
      <c r="D31" s="252"/>
      <c r="E31" s="235"/>
    </row>
    <row r="32" spans="1:5" s="261" customFormat="1" ht="12" customHeight="1">
      <c r="A32" s="213" t="s">
        <v>274</v>
      </c>
      <c r="B32" s="263" t="s">
        <v>275</v>
      </c>
      <c r="C32" s="252"/>
      <c r="D32" s="252"/>
      <c r="E32" s="235"/>
    </row>
    <row r="33" spans="1:5" s="261" customFormat="1" ht="12" customHeight="1" thickBot="1">
      <c r="A33" s="215" t="s">
        <v>276</v>
      </c>
      <c r="B33" s="264" t="s">
        <v>277</v>
      </c>
      <c r="C33" s="254"/>
      <c r="D33" s="254"/>
      <c r="E33" s="237"/>
    </row>
    <row r="34" spans="1:5" s="261" customFormat="1" ht="12" customHeight="1" thickBot="1">
      <c r="A34" s="219" t="s">
        <v>10</v>
      </c>
      <c r="B34" s="220" t="s">
        <v>278</v>
      </c>
      <c r="C34" s="251">
        <f>SUM(C35:C44)</f>
        <v>11230</v>
      </c>
      <c r="D34" s="251">
        <f>SUM(D35:D44)</f>
        <v>11471</v>
      </c>
      <c r="E34" s="234">
        <f>SUM(E35:E44)</f>
        <v>12571</v>
      </c>
    </row>
    <row r="35" spans="1:5" s="261" customFormat="1" ht="12" customHeight="1">
      <c r="A35" s="214" t="s">
        <v>62</v>
      </c>
      <c r="B35" s="262" t="s">
        <v>279</v>
      </c>
      <c r="C35" s="253"/>
      <c r="D35" s="253"/>
      <c r="E35" s="236"/>
    </row>
    <row r="36" spans="1:5" s="261" customFormat="1" ht="12" customHeight="1">
      <c r="A36" s="213" t="s">
        <v>63</v>
      </c>
      <c r="B36" s="263" t="s">
        <v>280</v>
      </c>
      <c r="C36" s="470">
        <v>5280</v>
      </c>
      <c r="D36" s="252">
        <v>5280</v>
      </c>
      <c r="E36" s="563">
        <v>6472</v>
      </c>
    </row>
    <row r="37" spans="1:5" s="261" customFormat="1" ht="12" customHeight="1">
      <c r="A37" s="213" t="s">
        <v>64</v>
      </c>
      <c r="B37" s="263" t="s">
        <v>281</v>
      </c>
      <c r="C37" s="470">
        <v>2680</v>
      </c>
      <c r="D37" s="252">
        <v>2680</v>
      </c>
      <c r="E37" s="563">
        <v>2215</v>
      </c>
    </row>
    <row r="38" spans="1:5" s="261" customFormat="1" ht="12" customHeight="1">
      <c r="A38" s="213" t="s">
        <v>109</v>
      </c>
      <c r="B38" s="263" t="s">
        <v>282</v>
      </c>
      <c r="C38" s="470">
        <v>400</v>
      </c>
      <c r="D38" s="252">
        <v>400</v>
      </c>
      <c r="E38" s="563">
        <v>42</v>
      </c>
    </row>
    <row r="39" spans="1:5" s="261" customFormat="1" ht="12" customHeight="1">
      <c r="A39" s="213" t="s">
        <v>110</v>
      </c>
      <c r="B39" s="263" t="s">
        <v>283</v>
      </c>
      <c r="C39" s="252"/>
      <c r="D39" s="252"/>
      <c r="E39" s="235"/>
    </row>
    <row r="40" spans="1:5" s="261" customFormat="1" ht="12" customHeight="1">
      <c r="A40" s="213" t="s">
        <v>111</v>
      </c>
      <c r="B40" s="263" t="s">
        <v>284</v>
      </c>
      <c r="C40" s="470">
        <v>2870</v>
      </c>
      <c r="D40" s="252">
        <v>2629</v>
      </c>
      <c r="E40" s="563">
        <v>2914</v>
      </c>
    </row>
    <row r="41" spans="1:5" s="261" customFormat="1" ht="12" customHeight="1">
      <c r="A41" s="213" t="s">
        <v>112</v>
      </c>
      <c r="B41" s="263" t="s">
        <v>285</v>
      </c>
      <c r="C41" s="252"/>
      <c r="D41" s="252"/>
      <c r="E41" s="235"/>
    </row>
    <row r="42" spans="1:5" s="261" customFormat="1" ht="12" customHeight="1">
      <c r="A42" s="213" t="s">
        <v>113</v>
      </c>
      <c r="B42" s="263" t="s">
        <v>286</v>
      </c>
      <c r="C42" s="252"/>
      <c r="D42" s="252">
        <v>482</v>
      </c>
      <c r="E42" s="563">
        <v>928</v>
      </c>
    </row>
    <row r="43" spans="1:5" s="261" customFormat="1" ht="12" customHeight="1">
      <c r="A43" s="213" t="s">
        <v>287</v>
      </c>
      <c r="B43" s="263" t="s">
        <v>288</v>
      </c>
      <c r="C43" s="255"/>
      <c r="D43" s="255"/>
      <c r="E43" s="238"/>
    </row>
    <row r="44" spans="1:5" s="261" customFormat="1" ht="12" customHeight="1" thickBot="1">
      <c r="A44" s="215" t="s">
        <v>289</v>
      </c>
      <c r="B44" s="264" t="s">
        <v>290</v>
      </c>
      <c r="C44" s="256"/>
      <c r="D44" s="256"/>
      <c r="E44" s="239"/>
    </row>
    <row r="45" spans="1:5" s="261" customFormat="1" ht="12" customHeight="1" thickBot="1">
      <c r="A45" s="219" t="s">
        <v>11</v>
      </c>
      <c r="B45" s="220" t="s">
        <v>291</v>
      </c>
      <c r="C45" s="251">
        <f>SUM(C46:C50)</f>
        <v>0</v>
      </c>
      <c r="D45" s="251">
        <f>SUM(D46:D50)</f>
        <v>0</v>
      </c>
      <c r="E45" s="234">
        <f>SUM(E46:E50)</f>
        <v>0</v>
      </c>
    </row>
    <row r="46" spans="1:5" s="261" customFormat="1" ht="12" customHeight="1">
      <c r="A46" s="214" t="s">
        <v>65</v>
      </c>
      <c r="B46" s="262" t="s">
        <v>292</v>
      </c>
      <c r="C46" s="274"/>
      <c r="D46" s="274"/>
      <c r="E46" s="240"/>
    </row>
    <row r="47" spans="1:5" s="261" customFormat="1" ht="12" customHeight="1">
      <c r="A47" s="213" t="s">
        <v>66</v>
      </c>
      <c r="B47" s="263" t="s">
        <v>293</v>
      </c>
      <c r="C47" s="255"/>
      <c r="D47" s="255"/>
      <c r="E47" s="238"/>
    </row>
    <row r="48" spans="1:5" s="261" customFormat="1" ht="12" customHeight="1">
      <c r="A48" s="213" t="s">
        <v>294</v>
      </c>
      <c r="B48" s="263" t="s">
        <v>295</v>
      </c>
      <c r="C48" s="255"/>
      <c r="D48" s="255"/>
      <c r="E48" s="238"/>
    </row>
    <row r="49" spans="1:5" s="261" customFormat="1" ht="12" customHeight="1">
      <c r="A49" s="213" t="s">
        <v>296</v>
      </c>
      <c r="B49" s="263" t="s">
        <v>297</v>
      </c>
      <c r="C49" s="255"/>
      <c r="D49" s="255"/>
      <c r="E49" s="238"/>
    </row>
    <row r="50" spans="1:5" s="261" customFormat="1" ht="12" customHeight="1" thickBot="1">
      <c r="A50" s="215" t="s">
        <v>298</v>
      </c>
      <c r="B50" s="264" t="s">
        <v>299</v>
      </c>
      <c r="C50" s="256"/>
      <c r="D50" s="256"/>
      <c r="E50" s="239"/>
    </row>
    <row r="51" spans="1:5" s="261" customFormat="1" ht="17.25" customHeight="1" thickBot="1">
      <c r="A51" s="219" t="s">
        <v>114</v>
      </c>
      <c r="B51" s="220" t="s">
        <v>300</v>
      </c>
      <c r="C51" s="251">
        <f>SUM(C52:C54)</f>
        <v>0</v>
      </c>
      <c r="D51" s="251">
        <f>SUM(D52:D55)</f>
        <v>14644</v>
      </c>
      <c r="E51" s="251">
        <f>SUM(E52:E55)</f>
        <v>14999</v>
      </c>
    </row>
    <row r="52" spans="1:5" s="261" customFormat="1" ht="12" customHeight="1">
      <c r="A52" s="214" t="s">
        <v>67</v>
      </c>
      <c r="B52" s="262" t="s">
        <v>301</v>
      </c>
      <c r="C52" s="253"/>
      <c r="D52" s="253"/>
      <c r="E52" s="236"/>
    </row>
    <row r="53" spans="1:5" s="261" customFormat="1" ht="12" customHeight="1">
      <c r="A53" s="213" t="s">
        <v>68</v>
      </c>
      <c r="B53" s="263" t="s">
        <v>302</v>
      </c>
      <c r="C53" s="252"/>
      <c r="D53" s="252"/>
      <c r="E53" s="235"/>
    </row>
    <row r="54" spans="1:5" s="261" customFormat="1" ht="12" customHeight="1">
      <c r="A54" s="213" t="s">
        <v>303</v>
      </c>
      <c r="B54" s="263" t="s">
        <v>304</v>
      </c>
      <c r="C54" s="252"/>
      <c r="D54" s="254"/>
      <c r="E54" s="557"/>
    </row>
    <row r="55" spans="1:5" s="261" customFormat="1" ht="12" customHeight="1" thickBot="1">
      <c r="A55" s="215" t="s">
        <v>305</v>
      </c>
      <c r="B55" s="264" t="s">
        <v>620</v>
      </c>
      <c r="C55" s="254"/>
      <c r="D55" s="254">
        <v>14644</v>
      </c>
      <c r="E55" s="557">
        <v>14999</v>
      </c>
    </row>
    <row r="56" spans="1:5" s="261" customFormat="1" ht="12" customHeight="1" thickBot="1">
      <c r="A56" s="219" t="s">
        <v>13</v>
      </c>
      <c r="B56" s="241" t="s">
        <v>307</v>
      </c>
      <c r="C56" s="251">
        <f>SUM(C57:C59)</f>
        <v>0</v>
      </c>
      <c r="D56" s="251">
        <f>SUM(D57:D59)</f>
        <v>0</v>
      </c>
      <c r="E56" s="234">
        <f>SUM(E57:E59)</f>
        <v>10</v>
      </c>
    </row>
    <row r="57" spans="1:5" s="261" customFormat="1" ht="12" customHeight="1">
      <c r="A57" s="214" t="s">
        <v>115</v>
      </c>
      <c r="B57" s="262" t="s">
        <v>308</v>
      </c>
      <c r="C57" s="255"/>
      <c r="D57" s="255"/>
      <c r="E57" s="238"/>
    </row>
    <row r="58" spans="1:5" s="261" customFormat="1" ht="12" customHeight="1">
      <c r="A58" s="213" t="s">
        <v>116</v>
      </c>
      <c r="B58" s="263" t="s">
        <v>309</v>
      </c>
      <c r="C58" s="255"/>
      <c r="D58" s="255"/>
      <c r="E58" s="238"/>
    </row>
    <row r="59" spans="1:5" s="261" customFormat="1" ht="12" customHeight="1">
      <c r="A59" s="213" t="s">
        <v>143</v>
      </c>
      <c r="B59" s="263" t="s">
        <v>310</v>
      </c>
      <c r="C59" s="255"/>
      <c r="D59" s="255"/>
      <c r="E59" s="567">
        <v>10</v>
      </c>
    </row>
    <row r="60" spans="1:5" s="261" customFormat="1" ht="12" customHeight="1" thickBot="1">
      <c r="A60" s="215" t="s">
        <v>311</v>
      </c>
      <c r="B60" s="264" t="s">
        <v>312</v>
      </c>
      <c r="C60" s="255"/>
      <c r="D60" s="255"/>
      <c r="E60" s="238"/>
    </row>
    <row r="61" spans="1:5" s="261" customFormat="1" ht="12" customHeight="1" thickBot="1">
      <c r="A61" s="219" t="s">
        <v>14</v>
      </c>
      <c r="B61" s="220" t="s">
        <v>313</v>
      </c>
      <c r="C61" s="257">
        <f>+C6+C13+C20+C27+C34+C45+C51+C56</f>
        <v>51015</v>
      </c>
      <c r="D61" s="257">
        <f>+D6+D13+D20+D27+D34+D45+D51+D56</f>
        <v>79975</v>
      </c>
      <c r="E61" s="270">
        <f>+E6+E13+E20+E27+E34+E45+E51+E56</f>
        <v>70580</v>
      </c>
    </row>
    <row r="62" spans="1:5" s="261" customFormat="1" ht="12" customHeight="1" thickBot="1">
      <c r="A62" s="275" t="s">
        <v>314</v>
      </c>
      <c r="B62" s="241" t="s">
        <v>315</v>
      </c>
      <c r="C62" s="251">
        <f>+C63+C64+C65</f>
        <v>0</v>
      </c>
      <c r="D62" s="251">
        <f>+D63+D64+D65</f>
        <v>0</v>
      </c>
      <c r="E62" s="234">
        <f>+E63+E64+E65</f>
        <v>0</v>
      </c>
    </row>
    <row r="63" spans="1:5" s="261" customFormat="1" ht="12" customHeight="1">
      <c r="A63" s="214" t="s">
        <v>316</v>
      </c>
      <c r="B63" s="262" t="s">
        <v>317</v>
      </c>
      <c r="C63" s="255"/>
      <c r="D63" s="255"/>
      <c r="E63" s="238"/>
    </row>
    <row r="64" spans="1:5" s="261" customFormat="1" ht="12" customHeight="1">
      <c r="A64" s="213" t="s">
        <v>318</v>
      </c>
      <c r="B64" s="263" t="s">
        <v>319</v>
      </c>
      <c r="C64" s="255"/>
      <c r="D64" s="255"/>
      <c r="E64" s="238"/>
    </row>
    <row r="65" spans="1:5" s="261" customFormat="1" ht="12" customHeight="1" thickBot="1">
      <c r="A65" s="215" t="s">
        <v>320</v>
      </c>
      <c r="B65" s="199" t="s">
        <v>365</v>
      </c>
      <c r="C65" s="255"/>
      <c r="D65" s="255"/>
      <c r="E65" s="238"/>
    </row>
    <row r="66" spans="1:5" s="261" customFormat="1" ht="12" customHeight="1" thickBot="1">
      <c r="A66" s="275" t="s">
        <v>322</v>
      </c>
      <c r="B66" s="241" t="s">
        <v>323</v>
      </c>
      <c r="C66" s="251">
        <f>+C67+C68+C69+C70</f>
        <v>0</v>
      </c>
      <c r="D66" s="251">
        <f>+D67+D68+D69+D70</f>
        <v>51003</v>
      </c>
      <c r="E66" s="234">
        <f>+E67+E68+E69+E70</f>
        <v>51003</v>
      </c>
    </row>
    <row r="67" spans="1:5" s="261" customFormat="1" ht="13.5" customHeight="1">
      <c r="A67" s="214" t="s">
        <v>92</v>
      </c>
      <c r="B67" s="262" t="s">
        <v>324</v>
      </c>
      <c r="C67" s="255"/>
      <c r="D67" s="585">
        <v>51003</v>
      </c>
      <c r="E67" s="567">
        <v>51003</v>
      </c>
    </row>
    <row r="68" spans="1:5" s="261" customFormat="1" ht="12" customHeight="1">
      <c r="A68" s="213" t="s">
        <v>93</v>
      </c>
      <c r="B68" s="263" t="s">
        <v>325</v>
      </c>
      <c r="C68" s="255"/>
      <c r="D68" s="255"/>
      <c r="E68" s="238"/>
    </row>
    <row r="69" spans="1:5" s="261" customFormat="1" ht="12" customHeight="1">
      <c r="A69" s="213" t="s">
        <v>326</v>
      </c>
      <c r="B69" s="263" t="s">
        <v>327</v>
      </c>
      <c r="C69" s="255"/>
      <c r="D69" s="255"/>
      <c r="E69" s="238"/>
    </row>
    <row r="70" spans="1:5" s="261" customFormat="1" ht="12" customHeight="1" thickBot="1">
      <c r="A70" s="215" t="s">
        <v>328</v>
      </c>
      <c r="B70" s="264" t="s">
        <v>329</v>
      </c>
      <c r="C70" s="255"/>
      <c r="D70" s="255"/>
      <c r="E70" s="238"/>
    </row>
    <row r="71" spans="1:5" s="261" customFormat="1" ht="12" customHeight="1" thickBot="1">
      <c r="A71" s="275" t="s">
        <v>330</v>
      </c>
      <c r="B71" s="241" t="s">
        <v>331</v>
      </c>
      <c r="C71" s="251">
        <f>+C72+C73</f>
        <v>0</v>
      </c>
      <c r="D71" s="251">
        <f>+D72+D73</f>
        <v>9153</v>
      </c>
      <c r="E71" s="234">
        <f>+E72+E73</f>
        <v>9153</v>
      </c>
    </row>
    <row r="72" spans="1:5" s="261" customFormat="1" ht="12" customHeight="1">
      <c r="A72" s="214" t="s">
        <v>332</v>
      </c>
      <c r="B72" s="262" t="s">
        <v>333</v>
      </c>
      <c r="C72" s="255"/>
      <c r="D72" s="255">
        <v>9153</v>
      </c>
      <c r="E72" s="567">
        <v>9153</v>
      </c>
    </row>
    <row r="73" spans="1:5" s="261" customFormat="1" ht="12" customHeight="1" thickBot="1">
      <c r="A73" s="215" t="s">
        <v>334</v>
      </c>
      <c r="B73" s="264" t="s">
        <v>335</v>
      </c>
      <c r="C73" s="255"/>
      <c r="D73" s="255"/>
      <c r="E73" s="238"/>
    </row>
    <row r="74" spans="1:5" s="261" customFormat="1" ht="12" customHeight="1" thickBot="1">
      <c r="A74" s="275" t="s">
        <v>336</v>
      </c>
      <c r="B74" s="241" t="s">
        <v>337</v>
      </c>
      <c r="C74" s="251">
        <f>+C75+C76+C77</f>
        <v>0</v>
      </c>
      <c r="D74" s="251">
        <f>+D75+D76+D77</f>
        <v>0</v>
      </c>
      <c r="E74" s="234">
        <f>+E75+E76+E77</f>
        <v>4009</v>
      </c>
    </row>
    <row r="75" spans="1:5" s="261" customFormat="1" ht="12" customHeight="1">
      <c r="A75" s="214" t="s">
        <v>338</v>
      </c>
      <c r="B75" s="262" t="s">
        <v>339</v>
      </c>
      <c r="C75" s="255"/>
      <c r="D75" s="255"/>
      <c r="E75" s="567">
        <v>4009</v>
      </c>
    </row>
    <row r="76" spans="1:5" s="261" customFormat="1" ht="12" customHeight="1">
      <c r="A76" s="213" t="s">
        <v>340</v>
      </c>
      <c r="B76" s="263" t="s">
        <v>341</v>
      </c>
      <c r="C76" s="255"/>
      <c r="D76" s="255"/>
      <c r="E76" s="238"/>
    </row>
    <row r="77" spans="1:5" s="261" customFormat="1" ht="12" customHeight="1" thickBot="1">
      <c r="A77" s="215" t="s">
        <v>342</v>
      </c>
      <c r="B77" s="243" t="s">
        <v>343</v>
      </c>
      <c r="C77" s="255"/>
      <c r="D77" s="255"/>
      <c r="E77" s="238"/>
    </row>
    <row r="78" spans="1:5" s="261" customFormat="1" ht="12" customHeight="1" thickBot="1">
      <c r="A78" s="275" t="s">
        <v>344</v>
      </c>
      <c r="B78" s="241" t="s">
        <v>345</v>
      </c>
      <c r="C78" s="251">
        <f>+C79+C80+C81+C82</f>
        <v>0</v>
      </c>
      <c r="D78" s="251">
        <f>+D79+D80+D81+D82</f>
        <v>0</v>
      </c>
      <c r="E78" s="234">
        <f>+E79+E80+E81+E82</f>
        <v>0</v>
      </c>
    </row>
    <row r="79" spans="1:5" s="261" customFormat="1" ht="12" customHeight="1">
      <c r="A79" s="265" t="s">
        <v>346</v>
      </c>
      <c r="B79" s="262" t="s">
        <v>347</v>
      </c>
      <c r="C79" s="255"/>
      <c r="D79" s="255"/>
      <c r="E79" s="238"/>
    </row>
    <row r="80" spans="1:5" s="261" customFormat="1" ht="12" customHeight="1">
      <c r="A80" s="266" t="s">
        <v>348</v>
      </c>
      <c r="B80" s="263" t="s">
        <v>349</v>
      </c>
      <c r="C80" s="255"/>
      <c r="D80" s="255"/>
      <c r="E80" s="238"/>
    </row>
    <row r="81" spans="1:5" s="261" customFormat="1" ht="12" customHeight="1">
      <c r="A81" s="266" t="s">
        <v>350</v>
      </c>
      <c r="B81" s="263" t="s">
        <v>351</v>
      </c>
      <c r="C81" s="255"/>
      <c r="D81" s="255"/>
      <c r="E81" s="238"/>
    </row>
    <row r="82" spans="1:5" s="261" customFormat="1" ht="12" customHeight="1" thickBot="1">
      <c r="A82" s="276" t="s">
        <v>352</v>
      </c>
      <c r="B82" s="243" t="s">
        <v>353</v>
      </c>
      <c r="C82" s="255"/>
      <c r="D82" s="255"/>
      <c r="E82" s="238"/>
    </row>
    <row r="83" spans="1:5" s="261" customFormat="1" ht="12" customHeight="1" thickBot="1">
      <c r="A83" s="275" t="s">
        <v>354</v>
      </c>
      <c r="B83" s="241" t="s">
        <v>355</v>
      </c>
      <c r="C83" s="278"/>
      <c r="D83" s="278"/>
      <c r="E83" s="279"/>
    </row>
    <row r="84" spans="1:5" s="261" customFormat="1" ht="12" customHeight="1" thickBot="1">
      <c r="A84" s="275" t="s">
        <v>356</v>
      </c>
      <c r="B84" s="197" t="s">
        <v>357</v>
      </c>
      <c r="C84" s="257">
        <f>+C62+C66+C71+C74+C78+C83</f>
        <v>0</v>
      </c>
      <c r="D84" s="257">
        <f>+D62+D66+D71+D74+D78+D83</f>
        <v>60156</v>
      </c>
      <c r="E84" s="270">
        <f>+E62+E66+E71+E74+E78+E83</f>
        <v>64165</v>
      </c>
    </row>
    <row r="85" spans="1:5" s="261" customFormat="1" ht="12" customHeight="1" thickBot="1">
      <c r="A85" s="277" t="s">
        <v>358</v>
      </c>
      <c r="B85" s="200" t="s">
        <v>359</v>
      </c>
      <c r="C85" s="257">
        <f>+C61+C84</f>
        <v>51015</v>
      </c>
      <c r="D85" s="257">
        <f>+D61+D84</f>
        <v>140131</v>
      </c>
      <c r="E85" s="270">
        <f>+E61+E84</f>
        <v>134745</v>
      </c>
    </row>
    <row r="86" spans="1:5" s="261" customFormat="1" ht="12" customHeight="1">
      <c r="A86" s="195"/>
      <c r="B86" s="195"/>
      <c r="C86" s="196"/>
      <c r="D86" s="196"/>
      <c r="E86" s="196"/>
    </row>
    <row r="87" spans="1:5" ht="16.5" customHeight="1">
      <c r="A87" s="1110" t="s">
        <v>35</v>
      </c>
      <c r="B87" s="1110"/>
      <c r="C87" s="1110"/>
      <c r="D87" s="1110"/>
      <c r="E87" s="1110"/>
    </row>
    <row r="88" spans="1:5" s="267" customFormat="1" ht="16.5" customHeight="1" thickBot="1">
      <c r="A88" s="33" t="s">
        <v>96</v>
      </c>
      <c r="B88" s="33"/>
      <c r="C88" s="228"/>
      <c r="D88" s="228"/>
      <c r="E88" s="228" t="s">
        <v>142</v>
      </c>
    </row>
    <row r="89" spans="1:5" s="267" customFormat="1" ht="16.5" customHeight="1">
      <c r="A89" s="1111" t="s">
        <v>57</v>
      </c>
      <c r="B89" s="1113" t="s">
        <v>163</v>
      </c>
      <c r="C89" s="1115" t="str">
        <f>+C3</f>
        <v>2014. évi</v>
      </c>
      <c r="D89" s="1115"/>
      <c r="E89" s="1116"/>
    </row>
    <row r="90" spans="1:5" ht="37.5" customHeight="1" thickBot="1">
      <c r="A90" s="1112"/>
      <c r="B90" s="1114"/>
      <c r="C90" s="34" t="s">
        <v>164</v>
      </c>
      <c r="D90" s="34" t="s">
        <v>165</v>
      </c>
      <c r="E90" s="35" t="s">
        <v>166</v>
      </c>
    </row>
    <row r="91" spans="1:5" s="260" customFormat="1" ht="12" customHeight="1" thickBot="1">
      <c r="A91" s="224" t="s">
        <v>360</v>
      </c>
      <c r="B91" s="225" t="s">
        <v>361</v>
      </c>
      <c r="C91" s="225" t="s">
        <v>362</v>
      </c>
      <c r="D91" s="225" t="s">
        <v>363</v>
      </c>
      <c r="E91" s="226" t="s">
        <v>364</v>
      </c>
    </row>
    <row r="92" spans="1:5" ht="12" customHeight="1" thickBot="1">
      <c r="A92" s="221" t="s">
        <v>6</v>
      </c>
      <c r="B92" s="223" t="s">
        <v>366</v>
      </c>
      <c r="C92" s="250">
        <f>SUM(C93:C97)</f>
        <v>18101</v>
      </c>
      <c r="D92" s="250">
        <f>SUM(D93:D97)</f>
        <v>18339</v>
      </c>
      <c r="E92" s="205">
        <f>SUM(E93:E97)</f>
        <v>18526</v>
      </c>
    </row>
    <row r="93" spans="1:5" ht="12" customHeight="1">
      <c r="A93" s="216" t="s">
        <v>69</v>
      </c>
      <c r="B93" s="209" t="s">
        <v>36</v>
      </c>
      <c r="C93" s="204">
        <v>4446</v>
      </c>
      <c r="D93" s="204">
        <v>4446</v>
      </c>
      <c r="E93" s="204">
        <v>4446</v>
      </c>
    </row>
    <row r="94" spans="1:5" ht="12" customHeight="1">
      <c r="A94" s="213" t="s">
        <v>70</v>
      </c>
      <c r="B94" s="207" t="s">
        <v>117</v>
      </c>
      <c r="C94" s="235">
        <v>934</v>
      </c>
      <c r="D94" s="235">
        <v>934</v>
      </c>
      <c r="E94" s="235">
        <v>934</v>
      </c>
    </row>
    <row r="95" spans="1:5" ht="12" customHeight="1">
      <c r="A95" s="213" t="s">
        <v>71</v>
      </c>
      <c r="B95" s="207" t="s">
        <v>89</v>
      </c>
      <c r="C95" s="237">
        <v>10521</v>
      </c>
      <c r="D95" s="237">
        <v>10512</v>
      </c>
      <c r="E95" s="237">
        <v>10512</v>
      </c>
    </row>
    <row r="96" spans="1:5" ht="12" customHeight="1">
      <c r="A96" s="213" t="s">
        <v>72</v>
      </c>
      <c r="B96" s="210" t="s">
        <v>118</v>
      </c>
      <c r="C96" s="237"/>
      <c r="D96" s="237"/>
      <c r="E96" s="237"/>
    </row>
    <row r="97" spans="1:5" ht="12" customHeight="1">
      <c r="A97" s="213" t="s">
        <v>80</v>
      </c>
      <c r="B97" s="218" t="s">
        <v>119</v>
      </c>
      <c r="C97" s="237">
        <v>2200</v>
      </c>
      <c r="D97" s="237">
        <v>2447</v>
      </c>
      <c r="E97" s="237">
        <v>2634</v>
      </c>
    </row>
    <row r="98" spans="1:5" ht="12" customHeight="1">
      <c r="A98" s="213" t="s">
        <v>73</v>
      </c>
      <c r="B98" s="207" t="s">
        <v>367</v>
      </c>
      <c r="C98" s="254"/>
      <c r="D98" s="254"/>
      <c r="E98" s="237"/>
    </row>
    <row r="99" spans="1:5" ht="12" customHeight="1">
      <c r="A99" s="213" t="s">
        <v>74</v>
      </c>
      <c r="B99" s="230" t="s">
        <v>368</v>
      </c>
      <c r="C99" s="254"/>
      <c r="D99" s="254"/>
      <c r="E99" s="237"/>
    </row>
    <row r="100" spans="1:5" ht="12" customHeight="1">
      <c r="A100" s="213" t="s">
        <v>81</v>
      </c>
      <c r="B100" s="231" t="s">
        <v>369</v>
      </c>
      <c r="C100" s="254"/>
      <c r="D100" s="254"/>
      <c r="E100" s="237"/>
    </row>
    <row r="101" spans="1:5" ht="12" customHeight="1">
      <c r="A101" s="213" t="s">
        <v>82</v>
      </c>
      <c r="B101" s="231" t="s">
        <v>370</v>
      </c>
      <c r="C101" s="254"/>
      <c r="D101" s="254"/>
      <c r="E101" s="237"/>
    </row>
    <row r="102" spans="1:5" ht="12" customHeight="1">
      <c r="A102" s="213" t="s">
        <v>83</v>
      </c>
      <c r="B102" s="230" t="s">
        <v>371</v>
      </c>
      <c r="C102" s="254"/>
      <c r="D102" s="254"/>
      <c r="E102" s="237"/>
    </row>
    <row r="103" spans="1:5" ht="12" customHeight="1">
      <c r="A103" s="213" t="s">
        <v>84</v>
      </c>
      <c r="B103" s="230" t="s">
        <v>372</v>
      </c>
      <c r="C103" s="254"/>
      <c r="D103" s="254"/>
      <c r="E103" s="237"/>
    </row>
    <row r="104" spans="1:5" ht="12" customHeight="1">
      <c r="A104" s="213" t="s">
        <v>86</v>
      </c>
      <c r="B104" s="231" t="s">
        <v>373</v>
      </c>
      <c r="C104" s="254"/>
      <c r="D104" s="254"/>
      <c r="E104" s="237"/>
    </row>
    <row r="105" spans="1:5" ht="12" customHeight="1">
      <c r="A105" s="212" t="s">
        <v>120</v>
      </c>
      <c r="B105" s="232" t="s">
        <v>374</v>
      </c>
      <c r="C105" s="254"/>
      <c r="D105" s="254"/>
      <c r="E105" s="237"/>
    </row>
    <row r="106" spans="1:5" ht="12" customHeight="1">
      <c r="A106" s="213" t="s">
        <v>375</v>
      </c>
      <c r="B106" s="232" t="s">
        <v>376</v>
      </c>
      <c r="C106" s="254"/>
      <c r="D106" s="254"/>
      <c r="E106" s="237"/>
    </row>
    <row r="107" spans="1:5" ht="12" customHeight="1" thickBot="1">
      <c r="A107" s="217" t="s">
        <v>377</v>
      </c>
      <c r="B107" s="233" t="s">
        <v>378</v>
      </c>
      <c r="C107" s="39"/>
      <c r="D107" s="39"/>
      <c r="E107" s="198"/>
    </row>
    <row r="108" spans="1:5" ht="12" customHeight="1" thickBot="1">
      <c r="A108" s="219" t="s">
        <v>7</v>
      </c>
      <c r="B108" s="222" t="s">
        <v>379</v>
      </c>
      <c r="C108" s="251">
        <f>+C109+C111+C113</f>
        <v>32914</v>
      </c>
      <c r="D108" s="251">
        <f>+D109+D111+D113</f>
        <v>55792</v>
      </c>
      <c r="E108" s="234">
        <f>+E109+E111+E113</f>
        <v>55609</v>
      </c>
    </row>
    <row r="109" spans="1:5" ht="12" customHeight="1">
      <c r="A109" s="214" t="s">
        <v>75</v>
      </c>
      <c r="B109" s="207" t="s">
        <v>141</v>
      </c>
      <c r="C109" s="253">
        <v>29822</v>
      </c>
      <c r="D109" s="253">
        <v>27519</v>
      </c>
      <c r="E109" s="236">
        <v>27336</v>
      </c>
    </row>
    <row r="110" spans="1:5" ht="12" customHeight="1">
      <c r="A110" s="214" t="s">
        <v>76</v>
      </c>
      <c r="B110" s="211" t="s">
        <v>380</v>
      </c>
      <c r="C110" s="253"/>
      <c r="D110" s="253"/>
      <c r="E110" s="236"/>
    </row>
    <row r="111" spans="1:5" ht="15.75">
      <c r="A111" s="214" t="s">
        <v>77</v>
      </c>
      <c r="B111" s="211" t="s">
        <v>121</v>
      </c>
      <c r="C111" s="252">
        <v>3092</v>
      </c>
      <c r="D111" s="252">
        <v>28273</v>
      </c>
      <c r="E111" s="235">
        <v>28273</v>
      </c>
    </row>
    <row r="112" spans="1:5" ht="12" customHeight="1">
      <c r="A112" s="214" t="s">
        <v>78</v>
      </c>
      <c r="B112" s="211" t="s">
        <v>381</v>
      </c>
      <c r="C112" s="252"/>
      <c r="D112" s="252"/>
      <c r="E112" s="235"/>
    </row>
    <row r="113" spans="1:5" ht="12" customHeight="1">
      <c r="A113" s="214" t="s">
        <v>79</v>
      </c>
      <c r="B113" s="243" t="s">
        <v>144</v>
      </c>
      <c r="C113" s="252"/>
      <c r="D113" s="252"/>
      <c r="E113" s="235"/>
    </row>
    <row r="114" spans="1:5" ht="21.75" customHeight="1">
      <c r="A114" s="214" t="s">
        <v>85</v>
      </c>
      <c r="B114" s="242" t="s">
        <v>382</v>
      </c>
      <c r="C114" s="252"/>
      <c r="D114" s="252"/>
      <c r="E114" s="235"/>
    </row>
    <row r="115" spans="1:5" ht="24" customHeight="1">
      <c r="A115" s="214" t="s">
        <v>87</v>
      </c>
      <c r="B115" s="258" t="s">
        <v>383</v>
      </c>
      <c r="C115" s="252"/>
      <c r="D115" s="252"/>
      <c r="E115" s="235"/>
    </row>
    <row r="116" spans="1:5" ht="12" customHeight="1">
      <c r="A116" s="214" t="s">
        <v>122</v>
      </c>
      <c r="B116" s="231" t="s">
        <v>370</v>
      </c>
      <c r="C116" s="252"/>
      <c r="D116" s="252"/>
      <c r="E116" s="235"/>
    </row>
    <row r="117" spans="1:5" ht="12" customHeight="1">
      <c r="A117" s="214" t="s">
        <v>123</v>
      </c>
      <c r="B117" s="231" t="s">
        <v>384</v>
      </c>
      <c r="C117" s="252"/>
      <c r="D117" s="252"/>
      <c r="E117" s="235"/>
    </row>
    <row r="118" spans="1:5" ht="12" customHeight="1">
      <c r="A118" s="214" t="s">
        <v>124</v>
      </c>
      <c r="B118" s="231" t="s">
        <v>385</v>
      </c>
      <c r="C118" s="252"/>
      <c r="D118" s="252"/>
      <c r="E118" s="235"/>
    </row>
    <row r="119" spans="1:5" s="280" customFormat="1" ht="12" customHeight="1">
      <c r="A119" s="214" t="s">
        <v>386</v>
      </c>
      <c r="B119" s="231" t="s">
        <v>373</v>
      </c>
      <c r="C119" s="252"/>
      <c r="D119" s="252"/>
      <c r="E119" s="235"/>
    </row>
    <row r="120" spans="1:5" ht="12" customHeight="1">
      <c r="A120" s="214" t="s">
        <v>387</v>
      </c>
      <c r="B120" s="231" t="s">
        <v>388</v>
      </c>
      <c r="C120" s="252"/>
      <c r="D120" s="252"/>
      <c r="E120" s="235"/>
    </row>
    <row r="121" spans="1:5" ht="12" customHeight="1" thickBot="1">
      <c r="A121" s="212" t="s">
        <v>389</v>
      </c>
      <c r="B121" s="231" t="s">
        <v>390</v>
      </c>
      <c r="C121" s="254"/>
      <c r="D121" s="254"/>
      <c r="E121" s="237"/>
    </row>
    <row r="122" spans="1:5" ht="12" customHeight="1" thickBot="1">
      <c r="A122" s="219" t="s">
        <v>8</v>
      </c>
      <c r="B122" s="227" t="s">
        <v>391</v>
      </c>
      <c r="C122" s="251">
        <f>+C123+C124</f>
        <v>0</v>
      </c>
      <c r="D122" s="251">
        <f>+D123+D124</f>
        <v>0</v>
      </c>
      <c r="E122" s="234">
        <f>+E123+E124</f>
        <v>0</v>
      </c>
    </row>
    <row r="123" spans="1:5" ht="12" customHeight="1">
      <c r="A123" s="214" t="s">
        <v>58</v>
      </c>
      <c r="B123" s="208" t="s">
        <v>45</v>
      </c>
      <c r="C123" s="253"/>
      <c r="D123" s="253"/>
      <c r="E123" s="236"/>
    </row>
    <row r="124" spans="1:5" ht="12" customHeight="1" thickBot="1">
      <c r="A124" s="215" t="s">
        <v>59</v>
      </c>
      <c r="B124" s="211" t="s">
        <v>46</v>
      </c>
      <c r="C124" s="254"/>
      <c r="D124" s="254"/>
      <c r="E124" s="237"/>
    </row>
    <row r="125" spans="1:5" ht="12" customHeight="1" thickBot="1">
      <c r="A125" s="219" t="s">
        <v>9</v>
      </c>
      <c r="B125" s="227" t="s">
        <v>392</v>
      </c>
      <c r="C125" s="251">
        <f>+C92+C108+C122</f>
        <v>51015</v>
      </c>
      <c r="D125" s="251">
        <f>+D92+D108+D122</f>
        <v>74131</v>
      </c>
      <c r="E125" s="234">
        <f>+E92+E108+E122</f>
        <v>74135</v>
      </c>
    </row>
    <row r="126" spans="1:5" ht="12" customHeight="1" thickBot="1">
      <c r="A126" s="219" t="s">
        <v>10</v>
      </c>
      <c r="B126" s="227" t="s">
        <v>393</v>
      </c>
      <c r="C126" s="251">
        <f>+C127+C128+C129</f>
        <v>0</v>
      </c>
      <c r="D126" s="251">
        <f>+D127+D128+D129</f>
        <v>0</v>
      </c>
      <c r="E126" s="234">
        <f>+E127+E128+E129</f>
        <v>0</v>
      </c>
    </row>
    <row r="127" spans="1:5" ht="12" customHeight="1">
      <c r="A127" s="214" t="s">
        <v>62</v>
      </c>
      <c r="B127" s="208" t="s">
        <v>394</v>
      </c>
      <c r="C127" s="252"/>
      <c r="D127" s="252"/>
      <c r="E127" s="235"/>
    </row>
    <row r="128" spans="1:5" ht="12" customHeight="1">
      <c r="A128" s="214" t="s">
        <v>63</v>
      </c>
      <c r="B128" s="208" t="s">
        <v>395</v>
      </c>
      <c r="C128" s="252"/>
      <c r="D128" s="252"/>
      <c r="E128" s="235"/>
    </row>
    <row r="129" spans="1:5" ht="12" customHeight="1" thickBot="1">
      <c r="A129" s="212" t="s">
        <v>64</v>
      </c>
      <c r="B129" s="206" t="s">
        <v>396</v>
      </c>
      <c r="C129" s="252"/>
      <c r="D129" s="252"/>
      <c r="E129" s="235"/>
    </row>
    <row r="130" spans="1:5" ht="12" customHeight="1" thickBot="1">
      <c r="A130" s="219" t="s">
        <v>11</v>
      </c>
      <c r="B130" s="227" t="s">
        <v>397</v>
      </c>
      <c r="C130" s="251">
        <f>+C131+C132+C134+C133</f>
        <v>0</v>
      </c>
      <c r="D130" s="251">
        <f>+D131+D132+D134+D133</f>
        <v>66000</v>
      </c>
      <c r="E130" s="234">
        <f>+E131+E132+E134+E133</f>
        <v>66000</v>
      </c>
    </row>
    <row r="131" spans="1:5" ht="12" customHeight="1">
      <c r="A131" s="214" t="s">
        <v>65</v>
      </c>
      <c r="B131" s="208" t="s">
        <v>398</v>
      </c>
      <c r="C131" s="252"/>
      <c r="D131" s="252">
        <v>66000</v>
      </c>
      <c r="E131" s="235">
        <v>66000</v>
      </c>
    </row>
    <row r="132" spans="1:5" ht="12" customHeight="1">
      <c r="A132" s="214" t="s">
        <v>66</v>
      </c>
      <c r="B132" s="208" t="s">
        <v>399</v>
      </c>
      <c r="C132" s="252"/>
      <c r="D132" s="252"/>
      <c r="E132" s="235"/>
    </row>
    <row r="133" spans="1:5" ht="12" customHeight="1">
      <c r="A133" s="214" t="s">
        <v>294</v>
      </c>
      <c r="B133" s="208" t="s">
        <v>400</v>
      </c>
      <c r="C133" s="252"/>
      <c r="D133" s="252"/>
      <c r="E133" s="235"/>
    </row>
    <row r="134" spans="1:5" ht="12" customHeight="1" thickBot="1">
      <c r="A134" s="212" t="s">
        <v>296</v>
      </c>
      <c r="B134" s="206" t="s">
        <v>401</v>
      </c>
      <c r="C134" s="252"/>
      <c r="D134" s="252"/>
      <c r="E134" s="235"/>
    </row>
    <row r="135" spans="1:5" ht="12" customHeight="1" thickBot="1">
      <c r="A135" s="219" t="s">
        <v>12</v>
      </c>
      <c r="B135" s="227" t="s">
        <v>402</v>
      </c>
      <c r="C135" s="257">
        <f>+C136+C137+C138+C139</f>
        <v>0</v>
      </c>
      <c r="D135" s="257">
        <f>+D136+D137+D138+D139</f>
        <v>0</v>
      </c>
      <c r="E135" s="270">
        <f>+E136+E137+E138+E139</f>
        <v>0</v>
      </c>
    </row>
    <row r="136" spans="1:5" ht="12" customHeight="1">
      <c r="A136" s="214" t="s">
        <v>67</v>
      </c>
      <c r="B136" s="208" t="s">
        <v>403</v>
      </c>
      <c r="C136" s="252"/>
      <c r="D136" s="252"/>
      <c r="E136" s="235"/>
    </row>
    <row r="137" spans="1:5" ht="12" customHeight="1">
      <c r="A137" s="214" t="s">
        <v>68</v>
      </c>
      <c r="B137" s="208" t="s">
        <v>404</v>
      </c>
      <c r="C137" s="252"/>
      <c r="D137" s="252"/>
      <c r="E137" s="235"/>
    </row>
    <row r="138" spans="1:5" ht="12" customHeight="1">
      <c r="A138" s="214" t="s">
        <v>303</v>
      </c>
      <c r="B138" s="208" t="s">
        <v>405</v>
      </c>
      <c r="C138" s="252"/>
      <c r="D138" s="252"/>
      <c r="E138" s="235"/>
    </row>
    <row r="139" spans="1:5" ht="12" customHeight="1" thickBot="1">
      <c r="A139" s="212" t="s">
        <v>305</v>
      </c>
      <c r="B139" s="206" t="s">
        <v>406</v>
      </c>
      <c r="C139" s="252"/>
      <c r="D139" s="252"/>
      <c r="E139" s="235"/>
    </row>
    <row r="140" spans="1:9" ht="15" customHeight="1" thickBot="1">
      <c r="A140" s="219" t="s">
        <v>13</v>
      </c>
      <c r="B140" s="227" t="s">
        <v>407</v>
      </c>
      <c r="C140" s="40">
        <f>+C141+C142+C143+C144</f>
        <v>0</v>
      </c>
      <c r="D140" s="40">
        <f>+D141+D142+D143+D144</f>
        <v>0</v>
      </c>
      <c r="E140" s="203">
        <f>+E141+E142+E143+E144</f>
        <v>0</v>
      </c>
      <c r="F140" s="268"/>
      <c r="G140" s="269"/>
      <c r="H140" s="269"/>
      <c r="I140" s="269"/>
    </row>
    <row r="141" spans="1:5" s="261" customFormat="1" ht="12.75" customHeight="1">
      <c r="A141" s="214" t="s">
        <v>115</v>
      </c>
      <c r="B141" s="208" t="s">
        <v>408</v>
      </c>
      <c r="C141" s="252"/>
      <c r="D141" s="252"/>
      <c r="E141" s="235"/>
    </row>
    <row r="142" spans="1:5" ht="12.75" customHeight="1">
      <c r="A142" s="214" t="s">
        <v>116</v>
      </c>
      <c r="B142" s="208" t="s">
        <v>409</v>
      </c>
      <c r="C142" s="252"/>
      <c r="D142" s="252"/>
      <c r="E142" s="235"/>
    </row>
    <row r="143" spans="1:5" ht="12.75" customHeight="1">
      <c r="A143" s="214" t="s">
        <v>143</v>
      </c>
      <c r="B143" s="208" t="s">
        <v>410</v>
      </c>
      <c r="C143" s="252"/>
      <c r="D143" s="252"/>
      <c r="E143" s="235"/>
    </row>
    <row r="144" spans="1:5" ht="12.75" customHeight="1" thickBot="1">
      <c r="A144" s="214" t="s">
        <v>311</v>
      </c>
      <c r="B144" s="208" t="s">
        <v>411</v>
      </c>
      <c r="C144" s="252"/>
      <c r="D144" s="252"/>
      <c r="E144" s="235"/>
    </row>
    <row r="145" spans="1:8" ht="16.5" thickBot="1">
      <c r="A145" s="219" t="s">
        <v>14</v>
      </c>
      <c r="B145" s="227" t="s">
        <v>412</v>
      </c>
      <c r="C145" s="201">
        <f>+C126+C130+C135+C140</f>
        <v>0</v>
      </c>
      <c r="D145" s="201">
        <f>+D126+D130+D135+D140</f>
        <v>66000</v>
      </c>
      <c r="E145" s="202">
        <f>+E126+E130+E135+E140</f>
        <v>66000</v>
      </c>
      <c r="F145" s="570">
        <v>51015</v>
      </c>
      <c r="G145" s="570">
        <v>140131</v>
      </c>
      <c r="H145" s="570">
        <v>140135</v>
      </c>
    </row>
    <row r="146" spans="1:8" ht="16.5" thickBot="1">
      <c r="A146" s="244" t="s">
        <v>15</v>
      </c>
      <c r="B146" s="247" t="s">
        <v>413</v>
      </c>
      <c r="C146" s="201">
        <f>+C125+C145</f>
        <v>51015</v>
      </c>
      <c r="D146" s="201">
        <f>+D125+D145</f>
        <v>140131</v>
      </c>
      <c r="E146" s="202">
        <f>+E125+E145</f>
        <v>140135</v>
      </c>
      <c r="F146" s="570">
        <v>51015</v>
      </c>
      <c r="G146" s="570">
        <v>140131</v>
      </c>
      <c r="H146" s="570">
        <v>140135</v>
      </c>
    </row>
    <row r="147" spans="6:8" ht="15.75">
      <c r="F147" s="570">
        <f>F146-F145</f>
        <v>0</v>
      </c>
      <c r="G147" s="570">
        <f>G146-G145</f>
        <v>0</v>
      </c>
      <c r="H147" s="570">
        <f>H146-H145</f>
        <v>0</v>
      </c>
    </row>
    <row r="148" spans="1:5" ht="18.75" customHeight="1">
      <c r="A148" s="1109" t="s">
        <v>414</v>
      </c>
      <c r="B148" s="1109"/>
      <c r="C148" s="1109"/>
      <c r="D148" s="1109"/>
      <c r="E148" s="1109"/>
    </row>
    <row r="149" spans="1:5" ht="13.5" customHeight="1" thickBot="1">
      <c r="A149" s="229" t="s">
        <v>97</v>
      </c>
      <c r="B149" s="229"/>
      <c r="C149" s="259"/>
      <c r="E149" s="246" t="s">
        <v>142</v>
      </c>
    </row>
    <row r="150" spans="1:5" ht="21.75" thickBot="1">
      <c r="A150" s="219">
        <v>1</v>
      </c>
      <c r="B150" s="222" t="s">
        <v>415</v>
      </c>
      <c r="C150" s="245">
        <f>+C61-C125</f>
        <v>0</v>
      </c>
      <c r="D150" s="245">
        <f>+D61-D125</f>
        <v>5844</v>
      </c>
      <c r="E150" s="245">
        <f>+E61-E125</f>
        <v>-3555</v>
      </c>
    </row>
    <row r="151" spans="1:5" ht="21.75" thickBot="1">
      <c r="A151" s="219" t="s">
        <v>7</v>
      </c>
      <c r="B151" s="222" t="s">
        <v>416</v>
      </c>
      <c r="C151" s="245">
        <f>+C84-C145</f>
        <v>0</v>
      </c>
      <c r="D151" s="245">
        <f>+D84-D145</f>
        <v>-5844</v>
      </c>
      <c r="E151" s="245">
        <f>+E84-E145</f>
        <v>-1835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248" customFormat="1" ht="12.75" customHeight="1">
      <c r="C161" s="249"/>
      <c r="D161" s="249"/>
      <c r="E161" s="24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..............................Önkormányzat
2014. ÉVI ZÁRSZÁMADÁS
ÖNKÉNT VÁLLALT FELADATAINAK MÉRLEGE
&amp;R&amp;"Times New Roman CE,Félkövér dőlt"&amp;11 1.3. melléklet a ....../2015. (......)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J21" sqref="J21"/>
    </sheetView>
  </sheetViews>
  <sheetFormatPr defaultColWidth="9.00390625" defaultRowHeight="12.75"/>
  <cols>
    <col min="1" max="1" width="9.50390625" style="248" customWidth="1"/>
    <col min="2" max="2" width="60.875" style="248" customWidth="1"/>
    <col min="3" max="5" width="15.875" style="249" customWidth="1"/>
    <col min="6" max="16384" width="9.375" style="259" customWidth="1"/>
  </cols>
  <sheetData>
    <row r="1" spans="1:5" ht="15.75" customHeight="1">
      <c r="A1" s="1110" t="s">
        <v>3</v>
      </c>
      <c r="B1" s="1110"/>
      <c r="C1" s="1110"/>
      <c r="D1" s="1110"/>
      <c r="E1" s="1110"/>
    </row>
    <row r="2" spans="1:5" ht="15.75" customHeight="1" thickBot="1">
      <c r="A2" s="32" t="s">
        <v>95</v>
      </c>
      <c r="B2" s="32"/>
      <c r="C2" s="246"/>
      <c r="D2" s="246"/>
      <c r="E2" s="246" t="s">
        <v>142</v>
      </c>
    </row>
    <row r="3" spans="1:5" ht="15.75" customHeight="1">
      <c r="A3" s="1111" t="s">
        <v>57</v>
      </c>
      <c r="B3" s="1113" t="s">
        <v>5</v>
      </c>
      <c r="C3" s="1115" t="str">
        <f>+'1.1.sz.mell.pü. mérleg'!C3:E3</f>
        <v>2014. évi</v>
      </c>
      <c r="D3" s="1115"/>
      <c r="E3" s="1116"/>
    </row>
    <row r="4" spans="1:5" ht="37.5" customHeight="1" thickBot="1">
      <c r="A4" s="1112"/>
      <c r="B4" s="1114"/>
      <c r="C4" s="34" t="s">
        <v>164</v>
      </c>
      <c r="D4" s="34" t="s">
        <v>165</v>
      </c>
      <c r="E4" s="35" t="s">
        <v>166</v>
      </c>
    </row>
    <row r="5" spans="1:5" s="260" customFormat="1" ht="12" customHeight="1" thickBot="1">
      <c r="A5" s="224" t="s">
        <v>360</v>
      </c>
      <c r="B5" s="225" t="s">
        <v>361</v>
      </c>
      <c r="C5" s="225" t="s">
        <v>362</v>
      </c>
      <c r="D5" s="225" t="s">
        <v>363</v>
      </c>
      <c r="E5" s="273" t="s">
        <v>364</v>
      </c>
    </row>
    <row r="6" spans="1:5" s="261" customFormat="1" ht="12" customHeight="1" thickBot="1">
      <c r="A6" s="219" t="s">
        <v>6</v>
      </c>
      <c r="B6" s="220" t="s">
        <v>244</v>
      </c>
      <c r="C6" s="251">
        <f>SUM(C7:C12)</f>
        <v>0</v>
      </c>
      <c r="D6" s="251">
        <f>SUM(D7:D12)</f>
        <v>0</v>
      </c>
      <c r="E6" s="234">
        <f>SUM(E7:E12)</f>
        <v>0</v>
      </c>
    </row>
    <row r="7" spans="1:5" s="261" customFormat="1" ht="12" customHeight="1">
      <c r="A7" s="214" t="s">
        <v>69</v>
      </c>
      <c r="B7" s="262" t="s">
        <v>245</v>
      </c>
      <c r="C7" s="253"/>
      <c r="D7" s="253"/>
      <c r="E7" s="236"/>
    </row>
    <row r="8" spans="1:5" s="261" customFormat="1" ht="12" customHeight="1">
      <c r="A8" s="213" t="s">
        <v>70</v>
      </c>
      <c r="B8" s="263" t="s">
        <v>246</v>
      </c>
      <c r="C8" s="252"/>
      <c r="D8" s="252"/>
      <c r="E8" s="235"/>
    </row>
    <row r="9" spans="1:5" s="261" customFormat="1" ht="12" customHeight="1">
      <c r="A9" s="213" t="s">
        <v>71</v>
      </c>
      <c r="B9" s="263" t="s">
        <v>247</v>
      </c>
      <c r="C9" s="252"/>
      <c r="D9" s="252"/>
      <c r="E9" s="235"/>
    </row>
    <row r="10" spans="1:5" s="261" customFormat="1" ht="12" customHeight="1">
      <c r="A10" s="213" t="s">
        <v>72</v>
      </c>
      <c r="B10" s="263" t="s">
        <v>248</v>
      </c>
      <c r="C10" s="252"/>
      <c r="D10" s="252"/>
      <c r="E10" s="235"/>
    </row>
    <row r="11" spans="1:5" s="261" customFormat="1" ht="12" customHeight="1">
      <c r="A11" s="213" t="s">
        <v>91</v>
      </c>
      <c r="B11" s="263" t="s">
        <v>249</v>
      </c>
      <c r="C11" s="252"/>
      <c r="D11" s="252"/>
      <c r="E11" s="235"/>
    </row>
    <row r="12" spans="1:5" s="261" customFormat="1" ht="12" customHeight="1" thickBot="1">
      <c r="A12" s="215" t="s">
        <v>73</v>
      </c>
      <c r="B12" s="264" t="s">
        <v>250</v>
      </c>
      <c r="C12" s="254"/>
      <c r="D12" s="254"/>
      <c r="E12" s="237"/>
    </row>
    <row r="13" spans="1:5" s="261" customFormat="1" ht="12" customHeight="1" thickBot="1">
      <c r="A13" s="219" t="s">
        <v>7</v>
      </c>
      <c r="B13" s="241" t="s">
        <v>251</v>
      </c>
      <c r="C13" s="251">
        <f>SUM(C14:C18)</f>
        <v>0</v>
      </c>
      <c r="D13" s="251">
        <f>SUM(D14:D18)</f>
        <v>0</v>
      </c>
      <c r="E13" s="234">
        <f>SUM(E14:E18)</f>
        <v>0</v>
      </c>
    </row>
    <row r="14" spans="1:5" s="261" customFormat="1" ht="12" customHeight="1">
      <c r="A14" s="214" t="s">
        <v>75</v>
      </c>
      <c r="B14" s="262" t="s">
        <v>252</v>
      </c>
      <c r="C14" s="253"/>
      <c r="D14" s="253"/>
      <c r="E14" s="236"/>
    </row>
    <row r="15" spans="1:5" s="261" customFormat="1" ht="12" customHeight="1">
      <c r="A15" s="213" t="s">
        <v>76</v>
      </c>
      <c r="B15" s="263" t="s">
        <v>253</v>
      </c>
      <c r="C15" s="252"/>
      <c r="D15" s="252"/>
      <c r="E15" s="235"/>
    </row>
    <row r="16" spans="1:5" s="261" customFormat="1" ht="12" customHeight="1">
      <c r="A16" s="213" t="s">
        <v>77</v>
      </c>
      <c r="B16" s="263" t="s">
        <v>254</v>
      </c>
      <c r="C16" s="252"/>
      <c r="D16" s="252"/>
      <c r="E16" s="235"/>
    </row>
    <row r="17" spans="1:5" s="261" customFormat="1" ht="12" customHeight="1">
      <c r="A17" s="213" t="s">
        <v>78</v>
      </c>
      <c r="B17" s="263" t="s">
        <v>255</v>
      </c>
      <c r="C17" s="252"/>
      <c r="D17" s="252"/>
      <c r="E17" s="235"/>
    </row>
    <row r="18" spans="1:5" s="261" customFormat="1" ht="12" customHeight="1">
      <c r="A18" s="213" t="s">
        <v>79</v>
      </c>
      <c r="B18" s="263" t="s">
        <v>256</v>
      </c>
      <c r="C18" s="252"/>
      <c r="D18" s="252"/>
      <c r="E18" s="235"/>
    </row>
    <row r="19" spans="1:5" s="261" customFormat="1" ht="12" customHeight="1" thickBot="1">
      <c r="A19" s="215" t="s">
        <v>85</v>
      </c>
      <c r="B19" s="264" t="s">
        <v>257</v>
      </c>
      <c r="C19" s="254"/>
      <c r="D19" s="254"/>
      <c r="E19" s="237"/>
    </row>
    <row r="20" spans="1:5" s="261" customFormat="1" ht="12" customHeight="1" thickBot="1">
      <c r="A20" s="219" t="s">
        <v>8</v>
      </c>
      <c r="B20" s="220" t="s">
        <v>258</v>
      </c>
      <c r="C20" s="251">
        <f>SUM(C21:C25)</f>
        <v>0</v>
      </c>
      <c r="D20" s="251">
        <f>SUM(D21:D25)</f>
        <v>0</v>
      </c>
      <c r="E20" s="234">
        <f>SUM(E21:E25)</f>
        <v>0</v>
      </c>
    </row>
    <row r="21" spans="1:5" s="261" customFormat="1" ht="12" customHeight="1">
      <c r="A21" s="214" t="s">
        <v>58</v>
      </c>
      <c r="B21" s="262" t="s">
        <v>259</v>
      </c>
      <c r="C21" s="253"/>
      <c r="D21" s="253"/>
      <c r="E21" s="236"/>
    </row>
    <row r="22" spans="1:5" s="261" customFormat="1" ht="12" customHeight="1">
      <c r="A22" s="213" t="s">
        <v>59</v>
      </c>
      <c r="B22" s="263" t="s">
        <v>260</v>
      </c>
      <c r="C22" s="252"/>
      <c r="D22" s="252"/>
      <c r="E22" s="235"/>
    </row>
    <row r="23" spans="1:5" s="261" customFormat="1" ht="12" customHeight="1">
      <c r="A23" s="213" t="s">
        <v>60</v>
      </c>
      <c r="B23" s="263" t="s">
        <v>261</v>
      </c>
      <c r="C23" s="252"/>
      <c r="D23" s="252"/>
      <c r="E23" s="235"/>
    </row>
    <row r="24" spans="1:5" s="261" customFormat="1" ht="12" customHeight="1">
      <c r="A24" s="213" t="s">
        <v>61</v>
      </c>
      <c r="B24" s="263" t="s">
        <v>262</v>
      </c>
      <c r="C24" s="252"/>
      <c r="D24" s="252"/>
      <c r="E24" s="235"/>
    </row>
    <row r="25" spans="1:5" s="261" customFormat="1" ht="12" customHeight="1">
      <c r="A25" s="213" t="s">
        <v>105</v>
      </c>
      <c r="B25" s="263" t="s">
        <v>263</v>
      </c>
      <c r="C25" s="252"/>
      <c r="D25" s="252"/>
      <c r="E25" s="235"/>
    </row>
    <row r="26" spans="1:5" s="261" customFormat="1" ht="12" customHeight="1" thickBot="1">
      <c r="A26" s="215" t="s">
        <v>106</v>
      </c>
      <c r="B26" s="264" t="s">
        <v>264</v>
      </c>
      <c r="C26" s="254"/>
      <c r="D26" s="254"/>
      <c r="E26" s="237"/>
    </row>
    <row r="27" spans="1:5" s="261" customFormat="1" ht="12" customHeight="1" thickBot="1">
      <c r="A27" s="219" t="s">
        <v>107</v>
      </c>
      <c r="B27" s="220" t="s">
        <v>265</v>
      </c>
      <c r="C27" s="257">
        <f>+C28+C31+C32+C33</f>
        <v>0</v>
      </c>
      <c r="D27" s="257">
        <f>+D28+D31+D32+D33</f>
        <v>0</v>
      </c>
      <c r="E27" s="270">
        <f>+E28+E31+E32+E33</f>
        <v>0</v>
      </c>
    </row>
    <row r="28" spans="1:5" s="261" customFormat="1" ht="12" customHeight="1">
      <c r="A28" s="214" t="s">
        <v>266</v>
      </c>
      <c r="B28" s="262" t="s">
        <v>267</v>
      </c>
      <c r="C28" s="272">
        <f>+C29+C30</f>
        <v>0</v>
      </c>
      <c r="D28" s="272">
        <f>+D29+D30</f>
        <v>0</v>
      </c>
      <c r="E28" s="271">
        <f>+E29+E30</f>
        <v>0</v>
      </c>
    </row>
    <row r="29" spans="1:5" s="261" customFormat="1" ht="12" customHeight="1">
      <c r="A29" s="213" t="s">
        <v>268</v>
      </c>
      <c r="B29" s="263" t="s">
        <v>269</v>
      </c>
      <c r="C29" s="252"/>
      <c r="D29" s="252"/>
      <c r="E29" s="235"/>
    </row>
    <row r="30" spans="1:5" s="261" customFormat="1" ht="12" customHeight="1">
      <c r="A30" s="213" t="s">
        <v>270</v>
      </c>
      <c r="B30" s="263" t="s">
        <v>271</v>
      </c>
      <c r="C30" s="252"/>
      <c r="D30" s="252"/>
      <c r="E30" s="235"/>
    </row>
    <row r="31" spans="1:5" s="261" customFormat="1" ht="12" customHeight="1">
      <c r="A31" s="213" t="s">
        <v>272</v>
      </c>
      <c r="B31" s="263" t="s">
        <v>273</v>
      </c>
      <c r="C31" s="252"/>
      <c r="D31" s="252"/>
      <c r="E31" s="235"/>
    </row>
    <row r="32" spans="1:5" s="261" customFormat="1" ht="12" customHeight="1">
      <c r="A32" s="213" t="s">
        <v>274</v>
      </c>
      <c r="B32" s="263" t="s">
        <v>275</v>
      </c>
      <c r="C32" s="252"/>
      <c r="D32" s="252"/>
      <c r="E32" s="235"/>
    </row>
    <row r="33" spans="1:5" s="261" customFormat="1" ht="12" customHeight="1" thickBot="1">
      <c r="A33" s="215" t="s">
        <v>276</v>
      </c>
      <c r="B33" s="264" t="s">
        <v>277</v>
      </c>
      <c r="C33" s="254"/>
      <c r="D33" s="254"/>
      <c r="E33" s="237"/>
    </row>
    <row r="34" spans="1:5" s="261" customFormat="1" ht="12" customHeight="1" thickBot="1">
      <c r="A34" s="219" t="s">
        <v>10</v>
      </c>
      <c r="B34" s="220" t="s">
        <v>278</v>
      </c>
      <c r="C34" s="251">
        <f>SUM(C35:C44)</f>
        <v>0</v>
      </c>
      <c r="D34" s="251">
        <f>SUM(D35:D44)</f>
        <v>0</v>
      </c>
      <c r="E34" s="234">
        <f>SUM(E35:E44)</f>
        <v>0</v>
      </c>
    </row>
    <row r="35" spans="1:5" s="261" customFormat="1" ht="12" customHeight="1">
      <c r="A35" s="214" t="s">
        <v>62</v>
      </c>
      <c r="B35" s="262" t="s">
        <v>279</v>
      </c>
      <c r="C35" s="253"/>
      <c r="D35" s="253"/>
      <c r="E35" s="236"/>
    </row>
    <row r="36" spans="1:5" s="261" customFormat="1" ht="12" customHeight="1">
      <c r="A36" s="213" t="s">
        <v>63</v>
      </c>
      <c r="B36" s="263" t="s">
        <v>280</v>
      </c>
      <c r="C36" s="252"/>
      <c r="D36" s="252"/>
      <c r="E36" s="235"/>
    </row>
    <row r="37" spans="1:5" s="261" customFormat="1" ht="12" customHeight="1">
      <c r="A37" s="213" t="s">
        <v>64</v>
      </c>
      <c r="B37" s="263" t="s">
        <v>281</v>
      </c>
      <c r="C37" s="252"/>
      <c r="D37" s="252"/>
      <c r="E37" s="235"/>
    </row>
    <row r="38" spans="1:5" s="261" customFormat="1" ht="12" customHeight="1">
      <c r="A38" s="213" t="s">
        <v>109</v>
      </c>
      <c r="B38" s="263" t="s">
        <v>282</v>
      </c>
      <c r="C38" s="252"/>
      <c r="D38" s="252"/>
      <c r="E38" s="235"/>
    </row>
    <row r="39" spans="1:5" s="261" customFormat="1" ht="12" customHeight="1">
      <c r="A39" s="213" t="s">
        <v>110</v>
      </c>
      <c r="B39" s="263" t="s">
        <v>283</v>
      </c>
      <c r="C39" s="252"/>
      <c r="D39" s="252"/>
      <c r="E39" s="235"/>
    </row>
    <row r="40" spans="1:5" s="261" customFormat="1" ht="12" customHeight="1">
      <c r="A40" s="213" t="s">
        <v>111</v>
      </c>
      <c r="B40" s="263" t="s">
        <v>284</v>
      </c>
      <c r="C40" s="252"/>
      <c r="D40" s="252"/>
      <c r="E40" s="235"/>
    </row>
    <row r="41" spans="1:5" s="261" customFormat="1" ht="12" customHeight="1">
      <c r="A41" s="213" t="s">
        <v>112</v>
      </c>
      <c r="B41" s="263" t="s">
        <v>285</v>
      </c>
      <c r="C41" s="252"/>
      <c r="D41" s="252"/>
      <c r="E41" s="235"/>
    </row>
    <row r="42" spans="1:5" s="261" customFormat="1" ht="12" customHeight="1">
      <c r="A42" s="213" t="s">
        <v>113</v>
      </c>
      <c r="B42" s="263" t="s">
        <v>286</v>
      </c>
      <c r="C42" s="252"/>
      <c r="D42" s="252"/>
      <c r="E42" s="235"/>
    </row>
    <row r="43" spans="1:5" s="261" customFormat="1" ht="12" customHeight="1">
      <c r="A43" s="213" t="s">
        <v>287</v>
      </c>
      <c r="B43" s="263" t="s">
        <v>288</v>
      </c>
      <c r="C43" s="255"/>
      <c r="D43" s="255"/>
      <c r="E43" s="238"/>
    </row>
    <row r="44" spans="1:5" s="261" customFormat="1" ht="12" customHeight="1" thickBot="1">
      <c r="A44" s="215" t="s">
        <v>289</v>
      </c>
      <c r="B44" s="264" t="s">
        <v>290</v>
      </c>
      <c r="C44" s="256"/>
      <c r="D44" s="256"/>
      <c r="E44" s="239"/>
    </row>
    <row r="45" spans="1:5" s="261" customFormat="1" ht="12" customHeight="1" thickBot="1">
      <c r="A45" s="219" t="s">
        <v>11</v>
      </c>
      <c r="B45" s="220" t="s">
        <v>291</v>
      </c>
      <c r="C45" s="251">
        <f>SUM(C46:C50)</f>
        <v>0</v>
      </c>
      <c r="D45" s="251">
        <f>SUM(D46:D50)</f>
        <v>0</v>
      </c>
      <c r="E45" s="234">
        <f>SUM(E46:E50)</f>
        <v>0</v>
      </c>
    </row>
    <row r="46" spans="1:5" s="261" customFormat="1" ht="12" customHeight="1">
      <c r="A46" s="214" t="s">
        <v>65</v>
      </c>
      <c r="B46" s="262" t="s">
        <v>292</v>
      </c>
      <c r="C46" s="274"/>
      <c r="D46" s="274"/>
      <c r="E46" s="240"/>
    </row>
    <row r="47" spans="1:5" s="261" customFormat="1" ht="12" customHeight="1">
      <c r="A47" s="213" t="s">
        <v>66</v>
      </c>
      <c r="B47" s="263" t="s">
        <v>293</v>
      </c>
      <c r="C47" s="255"/>
      <c r="D47" s="255"/>
      <c r="E47" s="238"/>
    </row>
    <row r="48" spans="1:5" s="261" customFormat="1" ht="12" customHeight="1">
      <c r="A48" s="213" t="s">
        <v>294</v>
      </c>
      <c r="B48" s="263" t="s">
        <v>295</v>
      </c>
      <c r="C48" s="255"/>
      <c r="D48" s="255"/>
      <c r="E48" s="238"/>
    </row>
    <row r="49" spans="1:5" s="261" customFormat="1" ht="12" customHeight="1">
      <c r="A49" s="213" t="s">
        <v>296</v>
      </c>
      <c r="B49" s="263" t="s">
        <v>297</v>
      </c>
      <c r="C49" s="255"/>
      <c r="D49" s="255"/>
      <c r="E49" s="238"/>
    </row>
    <row r="50" spans="1:5" s="261" customFormat="1" ht="12" customHeight="1" thickBot="1">
      <c r="A50" s="215" t="s">
        <v>298</v>
      </c>
      <c r="B50" s="264" t="s">
        <v>299</v>
      </c>
      <c r="C50" s="256"/>
      <c r="D50" s="256"/>
      <c r="E50" s="239"/>
    </row>
    <row r="51" spans="1:5" s="261" customFormat="1" ht="17.25" customHeight="1" thickBot="1">
      <c r="A51" s="219" t="s">
        <v>114</v>
      </c>
      <c r="B51" s="220" t="s">
        <v>300</v>
      </c>
      <c r="C51" s="251">
        <f>SUM(C52:C54)</f>
        <v>0</v>
      </c>
      <c r="D51" s="251">
        <f>SUM(D52:D54)</f>
        <v>0</v>
      </c>
      <c r="E51" s="234">
        <f>SUM(E52:E54)</f>
        <v>0</v>
      </c>
    </row>
    <row r="52" spans="1:5" s="261" customFormat="1" ht="12" customHeight="1">
      <c r="A52" s="214" t="s">
        <v>67</v>
      </c>
      <c r="B52" s="262" t="s">
        <v>301</v>
      </c>
      <c r="C52" s="253"/>
      <c r="D52" s="253"/>
      <c r="E52" s="236"/>
    </row>
    <row r="53" spans="1:5" s="261" customFormat="1" ht="12" customHeight="1">
      <c r="A53" s="213" t="s">
        <v>68</v>
      </c>
      <c r="B53" s="263" t="s">
        <v>302</v>
      </c>
      <c r="C53" s="252"/>
      <c r="D53" s="252"/>
      <c r="E53" s="235"/>
    </row>
    <row r="54" spans="1:5" s="261" customFormat="1" ht="12" customHeight="1">
      <c r="A54" s="213" t="s">
        <v>303</v>
      </c>
      <c r="B54" s="263" t="s">
        <v>304</v>
      </c>
      <c r="C54" s="252"/>
      <c r="D54" s="252"/>
      <c r="E54" s="235"/>
    </row>
    <row r="55" spans="1:5" s="261" customFormat="1" ht="12" customHeight="1" thickBot="1">
      <c r="A55" s="215" t="s">
        <v>305</v>
      </c>
      <c r="B55" s="264" t="s">
        <v>306</v>
      </c>
      <c r="C55" s="254"/>
      <c r="D55" s="254"/>
      <c r="E55" s="237"/>
    </row>
    <row r="56" spans="1:5" s="261" customFormat="1" ht="12" customHeight="1" thickBot="1">
      <c r="A56" s="219" t="s">
        <v>13</v>
      </c>
      <c r="B56" s="241" t="s">
        <v>307</v>
      </c>
      <c r="C56" s="251">
        <f>SUM(C57:C59)</f>
        <v>0</v>
      </c>
      <c r="D56" s="251">
        <f>SUM(D57:D59)</f>
        <v>0</v>
      </c>
      <c r="E56" s="234">
        <f>SUM(E57:E59)</f>
        <v>0</v>
      </c>
    </row>
    <row r="57" spans="1:5" s="261" customFormat="1" ht="12" customHeight="1">
      <c r="A57" s="214" t="s">
        <v>115</v>
      </c>
      <c r="B57" s="262" t="s">
        <v>308</v>
      </c>
      <c r="C57" s="255"/>
      <c r="D57" s="255"/>
      <c r="E57" s="238"/>
    </row>
    <row r="58" spans="1:5" s="261" customFormat="1" ht="12" customHeight="1">
      <c r="A58" s="213" t="s">
        <v>116</v>
      </c>
      <c r="B58" s="263" t="s">
        <v>309</v>
      </c>
      <c r="C58" s="255"/>
      <c r="D58" s="255"/>
      <c r="E58" s="238"/>
    </row>
    <row r="59" spans="1:5" s="261" customFormat="1" ht="12" customHeight="1">
      <c r="A59" s="213" t="s">
        <v>143</v>
      </c>
      <c r="B59" s="263" t="s">
        <v>310</v>
      </c>
      <c r="C59" s="255"/>
      <c r="D59" s="255"/>
      <c r="E59" s="238"/>
    </row>
    <row r="60" spans="1:5" s="261" customFormat="1" ht="12" customHeight="1" thickBot="1">
      <c r="A60" s="215" t="s">
        <v>311</v>
      </c>
      <c r="B60" s="264" t="s">
        <v>312</v>
      </c>
      <c r="C60" s="255"/>
      <c r="D60" s="255"/>
      <c r="E60" s="238"/>
    </row>
    <row r="61" spans="1:5" s="261" customFormat="1" ht="12" customHeight="1" thickBot="1">
      <c r="A61" s="219" t="s">
        <v>14</v>
      </c>
      <c r="B61" s="220" t="s">
        <v>313</v>
      </c>
      <c r="C61" s="257">
        <f>+C6+C13+C20+C27+C34+C45+C51+C56</f>
        <v>0</v>
      </c>
      <c r="D61" s="257">
        <f>+D6+D13+D20+D27+D34+D45+D51+D56</f>
        <v>0</v>
      </c>
      <c r="E61" s="270">
        <f>+E6+E13+E20+E27+E34+E45+E51+E56</f>
        <v>0</v>
      </c>
    </row>
    <row r="62" spans="1:5" s="261" customFormat="1" ht="12" customHeight="1" thickBot="1">
      <c r="A62" s="275" t="s">
        <v>314</v>
      </c>
      <c r="B62" s="241" t="s">
        <v>315</v>
      </c>
      <c r="C62" s="251">
        <f>+C63+C64+C65</f>
        <v>0</v>
      </c>
      <c r="D62" s="251">
        <f>+D63+D64+D65</f>
        <v>0</v>
      </c>
      <c r="E62" s="234">
        <f>+E63+E64+E65</f>
        <v>0</v>
      </c>
    </row>
    <row r="63" spans="1:5" s="261" customFormat="1" ht="12" customHeight="1">
      <c r="A63" s="214" t="s">
        <v>316</v>
      </c>
      <c r="B63" s="262" t="s">
        <v>317</v>
      </c>
      <c r="C63" s="255"/>
      <c r="D63" s="255"/>
      <c r="E63" s="238"/>
    </row>
    <row r="64" spans="1:5" s="261" customFormat="1" ht="12" customHeight="1">
      <c r="A64" s="213" t="s">
        <v>318</v>
      </c>
      <c r="B64" s="263" t="s">
        <v>319</v>
      </c>
      <c r="C64" s="255"/>
      <c r="D64" s="255"/>
      <c r="E64" s="238"/>
    </row>
    <row r="65" spans="1:5" s="261" customFormat="1" ht="12" customHeight="1" thickBot="1">
      <c r="A65" s="215" t="s">
        <v>320</v>
      </c>
      <c r="B65" s="199" t="s">
        <v>365</v>
      </c>
      <c r="C65" s="255"/>
      <c r="D65" s="255"/>
      <c r="E65" s="238"/>
    </row>
    <row r="66" spans="1:5" s="261" customFormat="1" ht="12" customHeight="1" thickBot="1">
      <c r="A66" s="275" t="s">
        <v>322</v>
      </c>
      <c r="B66" s="241" t="s">
        <v>323</v>
      </c>
      <c r="C66" s="251">
        <f>+C67+C68+C69+C70</f>
        <v>0</v>
      </c>
      <c r="D66" s="251">
        <f>+D67+D68+D69+D70</f>
        <v>0</v>
      </c>
      <c r="E66" s="234">
        <f>+E67+E68+E69+E70</f>
        <v>0</v>
      </c>
    </row>
    <row r="67" spans="1:5" s="261" customFormat="1" ht="13.5" customHeight="1">
      <c r="A67" s="214" t="s">
        <v>92</v>
      </c>
      <c r="B67" s="262" t="s">
        <v>324</v>
      </c>
      <c r="C67" s="255"/>
      <c r="D67" s="255"/>
      <c r="E67" s="238"/>
    </row>
    <row r="68" spans="1:5" s="261" customFormat="1" ht="12" customHeight="1">
      <c r="A68" s="213" t="s">
        <v>93</v>
      </c>
      <c r="B68" s="263" t="s">
        <v>325</v>
      </c>
      <c r="C68" s="255"/>
      <c r="D68" s="255"/>
      <c r="E68" s="238"/>
    </row>
    <row r="69" spans="1:5" s="261" customFormat="1" ht="12" customHeight="1">
      <c r="A69" s="213" t="s">
        <v>326</v>
      </c>
      <c r="B69" s="263" t="s">
        <v>327</v>
      </c>
      <c r="C69" s="255"/>
      <c r="D69" s="255"/>
      <c r="E69" s="238"/>
    </row>
    <row r="70" spans="1:5" s="261" customFormat="1" ht="12" customHeight="1" thickBot="1">
      <c r="A70" s="215" t="s">
        <v>328</v>
      </c>
      <c r="B70" s="264" t="s">
        <v>329</v>
      </c>
      <c r="C70" s="255"/>
      <c r="D70" s="255"/>
      <c r="E70" s="238"/>
    </row>
    <row r="71" spans="1:5" s="261" customFormat="1" ht="12" customHeight="1" thickBot="1">
      <c r="A71" s="275" t="s">
        <v>330</v>
      </c>
      <c r="B71" s="241" t="s">
        <v>331</v>
      </c>
      <c r="C71" s="251">
        <f>+C72+C73</f>
        <v>0</v>
      </c>
      <c r="D71" s="251">
        <f>+D72+D73</f>
        <v>0</v>
      </c>
      <c r="E71" s="234">
        <f>+E72+E73</f>
        <v>0</v>
      </c>
    </row>
    <row r="72" spans="1:5" s="261" customFormat="1" ht="12" customHeight="1">
      <c r="A72" s="214" t="s">
        <v>332</v>
      </c>
      <c r="B72" s="262" t="s">
        <v>333</v>
      </c>
      <c r="C72" s="255"/>
      <c r="D72" s="255"/>
      <c r="E72" s="238"/>
    </row>
    <row r="73" spans="1:5" s="261" customFormat="1" ht="12" customHeight="1" thickBot="1">
      <c r="A73" s="215" t="s">
        <v>334</v>
      </c>
      <c r="B73" s="264" t="s">
        <v>335</v>
      </c>
      <c r="C73" s="255"/>
      <c r="D73" s="255"/>
      <c r="E73" s="238"/>
    </row>
    <row r="74" spans="1:5" s="261" customFormat="1" ht="12" customHeight="1" thickBot="1">
      <c r="A74" s="275" t="s">
        <v>336</v>
      </c>
      <c r="B74" s="241" t="s">
        <v>337</v>
      </c>
      <c r="C74" s="251">
        <f>+C75+C76+C77</f>
        <v>0</v>
      </c>
      <c r="D74" s="251">
        <f>+D75+D76+D77</f>
        <v>0</v>
      </c>
      <c r="E74" s="234">
        <f>+E75+E76+E77</f>
        <v>0</v>
      </c>
    </row>
    <row r="75" spans="1:5" s="261" customFormat="1" ht="12" customHeight="1">
      <c r="A75" s="214" t="s">
        <v>338</v>
      </c>
      <c r="B75" s="262" t="s">
        <v>339</v>
      </c>
      <c r="C75" s="255"/>
      <c r="D75" s="255"/>
      <c r="E75" s="238"/>
    </row>
    <row r="76" spans="1:5" s="261" customFormat="1" ht="12" customHeight="1">
      <c r="A76" s="213" t="s">
        <v>340</v>
      </c>
      <c r="B76" s="263" t="s">
        <v>341</v>
      </c>
      <c r="C76" s="255"/>
      <c r="D76" s="255"/>
      <c r="E76" s="238"/>
    </row>
    <row r="77" spans="1:5" s="261" customFormat="1" ht="12" customHeight="1" thickBot="1">
      <c r="A77" s="215" t="s">
        <v>342</v>
      </c>
      <c r="B77" s="243" t="s">
        <v>343</v>
      </c>
      <c r="C77" s="255"/>
      <c r="D77" s="255"/>
      <c r="E77" s="238"/>
    </row>
    <row r="78" spans="1:5" s="261" customFormat="1" ht="12" customHeight="1" thickBot="1">
      <c r="A78" s="275" t="s">
        <v>344</v>
      </c>
      <c r="B78" s="241" t="s">
        <v>345</v>
      </c>
      <c r="C78" s="251">
        <f>+C79+C80+C81+C82</f>
        <v>0</v>
      </c>
      <c r="D78" s="251">
        <f>+D79+D80+D81+D82</f>
        <v>0</v>
      </c>
      <c r="E78" s="234">
        <f>+E79+E80+E81+E82</f>
        <v>0</v>
      </c>
    </row>
    <row r="79" spans="1:5" s="261" customFormat="1" ht="12" customHeight="1">
      <c r="A79" s="265" t="s">
        <v>346</v>
      </c>
      <c r="B79" s="262" t="s">
        <v>347</v>
      </c>
      <c r="C79" s="255"/>
      <c r="D79" s="255"/>
      <c r="E79" s="238"/>
    </row>
    <row r="80" spans="1:5" s="261" customFormat="1" ht="12" customHeight="1">
      <c r="A80" s="266" t="s">
        <v>348</v>
      </c>
      <c r="B80" s="263" t="s">
        <v>349</v>
      </c>
      <c r="C80" s="255"/>
      <c r="D80" s="255"/>
      <c r="E80" s="238"/>
    </row>
    <row r="81" spans="1:5" s="261" customFormat="1" ht="12" customHeight="1">
      <c r="A81" s="266" t="s">
        <v>350</v>
      </c>
      <c r="B81" s="263" t="s">
        <v>351</v>
      </c>
      <c r="C81" s="255"/>
      <c r="D81" s="255"/>
      <c r="E81" s="238"/>
    </row>
    <row r="82" spans="1:5" s="261" customFormat="1" ht="12" customHeight="1" thickBot="1">
      <c r="A82" s="276" t="s">
        <v>352</v>
      </c>
      <c r="B82" s="243" t="s">
        <v>353</v>
      </c>
      <c r="C82" s="255"/>
      <c r="D82" s="255"/>
      <c r="E82" s="238"/>
    </row>
    <row r="83" spans="1:5" s="261" customFormat="1" ht="12" customHeight="1" thickBot="1">
      <c r="A83" s="275" t="s">
        <v>354</v>
      </c>
      <c r="B83" s="241" t="s">
        <v>355</v>
      </c>
      <c r="C83" s="278"/>
      <c r="D83" s="278"/>
      <c r="E83" s="279"/>
    </row>
    <row r="84" spans="1:5" s="261" customFormat="1" ht="12" customHeight="1" thickBot="1">
      <c r="A84" s="275" t="s">
        <v>356</v>
      </c>
      <c r="B84" s="197" t="s">
        <v>357</v>
      </c>
      <c r="C84" s="257">
        <f>+C62+C66+C71+C74+C78+C83</f>
        <v>0</v>
      </c>
      <c r="D84" s="257">
        <f>+D62+D66+D71+D74+D78+D83</f>
        <v>0</v>
      </c>
      <c r="E84" s="270">
        <f>+E62+E66+E71+E74+E78+E83</f>
        <v>0</v>
      </c>
    </row>
    <row r="85" spans="1:5" s="261" customFormat="1" ht="12" customHeight="1" thickBot="1">
      <c r="A85" s="277" t="s">
        <v>358</v>
      </c>
      <c r="B85" s="200" t="s">
        <v>359</v>
      </c>
      <c r="C85" s="257">
        <f>+C61+C84</f>
        <v>0</v>
      </c>
      <c r="D85" s="257">
        <f>+D61+D84</f>
        <v>0</v>
      </c>
      <c r="E85" s="270">
        <f>+E61+E84</f>
        <v>0</v>
      </c>
    </row>
    <row r="86" spans="1:5" s="261" customFormat="1" ht="12" customHeight="1">
      <c r="A86" s="195"/>
      <c r="B86" s="195"/>
      <c r="C86" s="196"/>
      <c r="D86" s="196"/>
      <c r="E86" s="196"/>
    </row>
    <row r="87" spans="1:5" ht="16.5" customHeight="1">
      <c r="A87" s="1110" t="s">
        <v>35</v>
      </c>
      <c r="B87" s="1110"/>
      <c r="C87" s="1110"/>
      <c r="D87" s="1110"/>
      <c r="E87" s="1110"/>
    </row>
    <row r="88" spans="1:5" s="267" customFormat="1" ht="16.5" customHeight="1" thickBot="1">
      <c r="A88" s="33" t="s">
        <v>96</v>
      </c>
      <c r="B88" s="33"/>
      <c r="C88" s="228"/>
      <c r="D88" s="228"/>
      <c r="E88" s="228" t="s">
        <v>142</v>
      </c>
    </row>
    <row r="89" spans="1:5" s="267" customFormat="1" ht="16.5" customHeight="1">
      <c r="A89" s="1111" t="s">
        <v>57</v>
      </c>
      <c r="B89" s="1113" t="s">
        <v>163</v>
      </c>
      <c r="C89" s="1115" t="str">
        <f>+C3</f>
        <v>2014. évi</v>
      </c>
      <c r="D89" s="1115"/>
      <c r="E89" s="1116"/>
    </row>
    <row r="90" spans="1:5" ht="37.5" customHeight="1" thickBot="1">
      <c r="A90" s="1112"/>
      <c r="B90" s="1114"/>
      <c r="C90" s="34" t="s">
        <v>164</v>
      </c>
      <c r="D90" s="34" t="s">
        <v>165</v>
      </c>
      <c r="E90" s="35" t="s">
        <v>166</v>
      </c>
    </row>
    <row r="91" spans="1:5" s="260" customFormat="1" ht="12" customHeight="1" thickBot="1">
      <c r="A91" s="224" t="s">
        <v>360</v>
      </c>
      <c r="B91" s="225" t="s">
        <v>361</v>
      </c>
      <c r="C91" s="225" t="s">
        <v>362</v>
      </c>
      <c r="D91" s="225" t="s">
        <v>363</v>
      </c>
      <c r="E91" s="226" t="s">
        <v>364</v>
      </c>
    </row>
    <row r="92" spans="1:5" ht="12" customHeight="1" thickBot="1">
      <c r="A92" s="221" t="s">
        <v>6</v>
      </c>
      <c r="B92" s="223" t="s">
        <v>366</v>
      </c>
      <c r="C92" s="250">
        <f>SUM(C93:C97)</f>
        <v>0</v>
      </c>
      <c r="D92" s="250">
        <f>SUM(D93:D97)</f>
        <v>0</v>
      </c>
      <c r="E92" s="205">
        <f>SUM(E93:E97)</f>
        <v>0</v>
      </c>
    </row>
    <row r="93" spans="1:5" ht="12" customHeight="1">
      <c r="A93" s="216" t="s">
        <v>69</v>
      </c>
      <c r="B93" s="209" t="s">
        <v>36</v>
      </c>
      <c r="C93" s="38"/>
      <c r="D93" s="38"/>
      <c r="E93" s="204"/>
    </row>
    <row r="94" spans="1:5" ht="12" customHeight="1">
      <c r="A94" s="213" t="s">
        <v>70</v>
      </c>
      <c r="B94" s="207" t="s">
        <v>117</v>
      </c>
      <c r="C94" s="252"/>
      <c r="D94" s="252"/>
      <c r="E94" s="235"/>
    </row>
    <row r="95" spans="1:5" ht="12" customHeight="1">
      <c r="A95" s="213" t="s">
        <v>71</v>
      </c>
      <c r="B95" s="207" t="s">
        <v>89</v>
      </c>
      <c r="C95" s="254"/>
      <c r="D95" s="254"/>
      <c r="E95" s="237"/>
    </row>
    <row r="96" spans="1:5" ht="12" customHeight="1">
      <c r="A96" s="213" t="s">
        <v>72</v>
      </c>
      <c r="B96" s="210" t="s">
        <v>118</v>
      </c>
      <c r="C96" s="254"/>
      <c r="D96" s="254"/>
      <c r="E96" s="237"/>
    </row>
    <row r="97" spans="1:5" ht="12" customHeight="1">
      <c r="A97" s="213" t="s">
        <v>80</v>
      </c>
      <c r="B97" s="218" t="s">
        <v>119</v>
      </c>
      <c r="C97" s="254"/>
      <c r="D97" s="254"/>
      <c r="E97" s="237"/>
    </row>
    <row r="98" spans="1:5" ht="12" customHeight="1">
      <c r="A98" s="213" t="s">
        <v>73</v>
      </c>
      <c r="B98" s="207" t="s">
        <v>367</v>
      </c>
      <c r="C98" s="254"/>
      <c r="D98" s="254"/>
      <c r="E98" s="237"/>
    </row>
    <row r="99" spans="1:5" ht="12" customHeight="1">
      <c r="A99" s="213" t="s">
        <v>74</v>
      </c>
      <c r="B99" s="230" t="s">
        <v>368</v>
      </c>
      <c r="C99" s="254"/>
      <c r="D99" s="254"/>
      <c r="E99" s="237"/>
    </row>
    <row r="100" spans="1:5" ht="12" customHeight="1">
      <c r="A100" s="213" t="s">
        <v>81</v>
      </c>
      <c r="B100" s="231" t="s">
        <v>369</v>
      </c>
      <c r="C100" s="254"/>
      <c r="D100" s="254"/>
      <c r="E100" s="237"/>
    </row>
    <row r="101" spans="1:5" ht="12" customHeight="1">
      <c r="A101" s="213" t="s">
        <v>82</v>
      </c>
      <c r="B101" s="231" t="s">
        <v>370</v>
      </c>
      <c r="C101" s="254"/>
      <c r="D101" s="254"/>
      <c r="E101" s="237"/>
    </row>
    <row r="102" spans="1:5" ht="12" customHeight="1">
      <c r="A102" s="213" t="s">
        <v>83</v>
      </c>
      <c r="B102" s="230" t="s">
        <v>371</v>
      </c>
      <c r="C102" s="254"/>
      <c r="D102" s="254"/>
      <c r="E102" s="237"/>
    </row>
    <row r="103" spans="1:5" ht="12" customHeight="1">
      <c r="A103" s="213" t="s">
        <v>84</v>
      </c>
      <c r="B103" s="230" t="s">
        <v>372</v>
      </c>
      <c r="C103" s="254"/>
      <c r="D103" s="254"/>
      <c r="E103" s="237"/>
    </row>
    <row r="104" spans="1:5" ht="12" customHeight="1">
      <c r="A104" s="213" t="s">
        <v>86</v>
      </c>
      <c r="B104" s="231" t="s">
        <v>373</v>
      </c>
      <c r="C104" s="254"/>
      <c r="D104" s="254"/>
      <c r="E104" s="237"/>
    </row>
    <row r="105" spans="1:5" ht="12" customHeight="1">
      <c r="A105" s="212" t="s">
        <v>120</v>
      </c>
      <c r="B105" s="232" t="s">
        <v>374</v>
      </c>
      <c r="C105" s="254"/>
      <c r="D105" s="254"/>
      <c r="E105" s="237"/>
    </row>
    <row r="106" spans="1:5" ht="12" customHeight="1">
      <c r="A106" s="213" t="s">
        <v>375</v>
      </c>
      <c r="B106" s="232" t="s">
        <v>376</v>
      </c>
      <c r="C106" s="254"/>
      <c r="D106" s="254"/>
      <c r="E106" s="237"/>
    </row>
    <row r="107" spans="1:5" ht="12" customHeight="1" thickBot="1">
      <c r="A107" s="217" t="s">
        <v>377</v>
      </c>
      <c r="B107" s="233" t="s">
        <v>378</v>
      </c>
      <c r="C107" s="39"/>
      <c r="D107" s="39"/>
      <c r="E107" s="198"/>
    </row>
    <row r="108" spans="1:5" ht="12" customHeight="1" thickBot="1">
      <c r="A108" s="219" t="s">
        <v>7</v>
      </c>
      <c r="B108" s="222" t="s">
        <v>379</v>
      </c>
      <c r="C108" s="251">
        <f>+C109+C111+C113</f>
        <v>0</v>
      </c>
      <c r="D108" s="251">
        <f>+D109+D111+D113</f>
        <v>0</v>
      </c>
      <c r="E108" s="234">
        <f>+E109+E111+E113</f>
        <v>0</v>
      </c>
    </row>
    <row r="109" spans="1:5" ht="12" customHeight="1">
      <c r="A109" s="214" t="s">
        <v>75</v>
      </c>
      <c r="B109" s="207" t="s">
        <v>141</v>
      </c>
      <c r="C109" s="253"/>
      <c r="D109" s="253"/>
      <c r="E109" s="236"/>
    </row>
    <row r="110" spans="1:5" ht="12" customHeight="1">
      <c r="A110" s="214" t="s">
        <v>76</v>
      </c>
      <c r="B110" s="211" t="s">
        <v>380</v>
      </c>
      <c r="C110" s="253"/>
      <c r="D110" s="253"/>
      <c r="E110" s="236"/>
    </row>
    <row r="111" spans="1:5" ht="15.75">
      <c r="A111" s="214" t="s">
        <v>77</v>
      </c>
      <c r="B111" s="211" t="s">
        <v>121</v>
      </c>
      <c r="C111" s="252"/>
      <c r="D111" s="252"/>
      <c r="E111" s="235"/>
    </row>
    <row r="112" spans="1:5" ht="12" customHeight="1">
      <c r="A112" s="214" t="s">
        <v>78</v>
      </c>
      <c r="B112" s="211" t="s">
        <v>381</v>
      </c>
      <c r="C112" s="252"/>
      <c r="D112" s="252"/>
      <c r="E112" s="235"/>
    </row>
    <row r="113" spans="1:5" ht="12" customHeight="1">
      <c r="A113" s="214" t="s">
        <v>79</v>
      </c>
      <c r="B113" s="243" t="s">
        <v>144</v>
      </c>
      <c r="C113" s="252"/>
      <c r="D113" s="252"/>
      <c r="E113" s="235"/>
    </row>
    <row r="114" spans="1:5" ht="21.75" customHeight="1">
      <c r="A114" s="214" t="s">
        <v>85</v>
      </c>
      <c r="B114" s="242" t="s">
        <v>382</v>
      </c>
      <c r="C114" s="252"/>
      <c r="D114" s="252"/>
      <c r="E114" s="235"/>
    </row>
    <row r="115" spans="1:5" ht="24" customHeight="1">
      <c r="A115" s="214" t="s">
        <v>87</v>
      </c>
      <c r="B115" s="258" t="s">
        <v>383</v>
      </c>
      <c r="C115" s="252"/>
      <c r="D115" s="252"/>
      <c r="E115" s="235"/>
    </row>
    <row r="116" spans="1:5" ht="12" customHeight="1">
      <c r="A116" s="214" t="s">
        <v>122</v>
      </c>
      <c r="B116" s="231" t="s">
        <v>370</v>
      </c>
      <c r="C116" s="252"/>
      <c r="D116" s="252"/>
      <c r="E116" s="235"/>
    </row>
    <row r="117" spans="1:5" ht="12" customHeight="1">
      <c r="A117" s="214" t="s">
        <v>123</v>
      </c>
      <c r="B117" s="231" t="s">
        <v>384</v>
      </c>
      <c r="C117" s="252"/>
      <c r="D117" s="252"/>
      <c r="E117" s="235"/>
    </row>
    <row r="118" spans="1:5" ht="12" customHeight="1">
      <c r="A118" s="214" t="s">
        <v>124</v>
      </c>
      <c r="B118" s="231" t="s">
        <v>385</v>
      </c>
      <c r="C118" s="252"/>
      <c r="D118" s="252"/>
      <c r="E118" s="235"/>
    </row>
    <row r="119" spans="1:5" s="280" customFormat="1" ht="12" customHeight="1">
      <c r="A119" s="214" t="s">
        <v>386</v>
      </c>
      <c r="B119" s="231" t="s">
        <v>373</v>
      </c>
      <c r="C119" s="252"/>
      <c r="D119" s="252"/>
      <c r="E119" s="235"/>
    </row>
    <row r="120" spans="1:5" ht="12" customHeight="1">
      <c r="A120" s="214" t="s">
        <v>387</v>
      </c>
      <c r="B120" s="231" t="s">
        <v>388</v>
      </c>
      <c r="C120" s="252"/>
      <c r="D120" s="252"/>
      <c r="E120" s="235"/>
    </row>
    <row r="121" spans="1:5" ht="12" customHeight="1" thickBot="1">
      <c r="A121" s="212" t="s">
        <v>389</v>
      </c>
      <c r="B121" s="231" t="s">
        <v>390</v>
      </c>
      <c r="C121" s="254"/>
      <c r="D121" s="254"/>
      <c r="E121" s="237"/>
    </row>
    <row r="122" spans="1:5" ht="12" customHeight="1" thickBot="1">
      <c r="A122" s="219" t="s">
        <v>8</v>
      </c>
      <c r="B122" s="227" t="s">
        <v>391</v>
      </c>
      <c r="C122" s="251">
        <f>+C123+C124</f>
        <v>0</v>
      </c>
      <c r="D122" s="251">
        <f>+D123+D124</f>
        <v>0</v>
      </c>
      <c r="E122" s="234">
        <f>+E123+E124</f>
        <v>0</v>
      </c>
    </row>
    <row r="123" spans="1:5" ht="12" customHeight="1">
      <c r="A123" s="214" t="s">
        <v>58</v>
      </c>
      <c r="B123" s="208" t="s">
        <v>45</v>
      </c>
      <c r="C123" s="253"/>
      <c r="D123" s="253"/>
      <c r="E123" s="236"/>
    </row>
    <row r="124" spans="1:5" ht="12" customHeight="1" thickBot="1">
      <c r="A124" s="215" t="s">
        <v>59</v>
      </c>
      <c r="B124" s="211" t="s">
        <v>46</v>
      </c>
      <c r="C124" s="254"/>
      <c r="D124" s="254"/>
      <c r="E124" s="237"/>
    </row>
    <row r="125" spans="1:5" ht="12" customHeight="1" thickBot="1">
      <c r="A125" s="219" t="s">
        <v>9</v>
      </c>
      <c r="B125" s="227" t="s">
        <v>392</v>
      </c>
      <c r="C125" s="251">
        <f>+C92+C108+C122</f>
        <v>0</v>
      </c>
      <c r="D125" s="251">
        <f>+D92+D108+D122</f>
        <v>0</v>
      </c>
      <c r="E125" s="234">
        <f>+E92+E108+E122</f>
        <v>0</v>
      </c>
    </row>
    <row r="126" spans="1:5" ht="12" customHeight="1" thickBot="1">
      <c r="A126" s="219" t="s">
        <v>10</v>
      </c>
      <c r="B126" s="227" t="s">
        <v>393</v>
      </c>
      <c r="C126" s="251">
        <f>+C127+C128+C129</f>
        <v>0</v>
      </c>
      <c r="D126" s="251">
        <f>+D127+D128+D129</f>
        <v>0</v>
      </c>
      <c r="E126" s="234">
        <f>+E127+E128+E129</f>
        <v>0</v>
      </c>
    </row>
    <row r="127" spans="1:5" ht="12" customHeight="1">
      <c r="A127" s="214" t="s">
        <v>62</v>
      </c>
      <c r="B127" s="208" t="s">
        <v>394</v>
      </c>
      <c r="C127" s="252"/>
      <c r="D127" s="252"/>
      <c r="E127" s="235"/>
    </row>
    <row r="128" spans="1:5" ht="12" customHeight="1">
      <c r="A128" s="214" t="s">
        <v>63</v>
      </c>
      <c r="B128" s="208" t="s">
        <v>395</v>
      </c>
      <c r="C128" s="252"/>
      <c r="D128" s="252"/>
      <c r="E128" s="235"/>
    </row>
    <row r="129" spans="1:5" ht="12" customHeight="1" thickBot="1">
      <c r="A129" s="212" t="s">
        <v>64</v>
      </c>
      <c r="B129" s="206" t="s">
        <v>396</v>
      </c>
      <c r="C129" s="252"/>
      <c r="D129" s="252"/>
      <c r="E129" s="235"/>
    </row>
    <row r="130" spans="1:5" ht="12" customHeight="1" thickBot="1">
      <c r="A130" s="219" t="s">
        <v>11</v>
      </c>
      <c r="B130" s="227" t="s">
        <v>397</v>
      </c>
      <c r="C130" s="251">
        <f>+C131+C132+C134+C133</f>
        <v>0</v>
      </c>
      <c r="D130" s="251">
        <f>+D131+D132+D134+D133</f>
        <v>0</v>
      </c>
      <c r="E130" s="234">
        <f>+E131+E132+E134+E133</f>
        <v>0</v>
      </c>
    </row>
    <row r="131" spans="1:5" ht="12" customHeight="1">
      <c r="A131" s="214" t="s">
        <v>65</v>
      </c>
      <c r="B131" s="208" t="s">
        <v>398</v>
      </c>
      <c r="C131" s="252"/>
      <c r="D131" s="252"/>
      <c r="E131" s="235"/>
    </row>
    <row r="132" spans="1:5" ht="12" customHeight="1">
      <c r="A132" s="214" t="s">
        <v>66</v>
      </c>
      <c r="B132" s="208" t="s">
        <v>399</v>
      </c>
      <c r="C132" s="252"/>
      <c r="D132" s="252"/>
      <c r="E132" s="235"/>
    </row>
    <row r="133" spans="1:5" ht="12" customHeight="1">
      <c r="A133" s="214" t="s">
        <v>294</v>
      </c>
      <c r="B133" s="208" t="s">
        <v>400</v>
      </c>
      <c r="C133" s="252"/>
      <c r="D133" s="252"/>
      <c r="E133" s="235"/>
    </row>
    <row r="134" spans="1:5" ht="12" customHeight="1" thickBot="1">
      <c r="A134" s="212" t="s">
        <v>296</v>
      </c>
      <c r="B134" s="206" t="s">
        <v>401</v>
      </c>
      <c r="C134" s="252"/>
      <c r="D134" s="252"/>
      <c r="E134" s="235"/>
    </row>
    <row r="135" spans="1:5" ht="12" customHeight="1" thickBot="1">
      <c r="A135" s="219" t="s">
        <v>12</v>
      </c>
      <c r="B135" s="227" t="s">
        <v>402</v>
      </c>
      <c r="C135" s="257">
        <f>+C136+C137+C138+C139</f>
        <v>0</v>
      </c>
      <c r="D135" s="257">
        <f>+D136+D137+D138+D139</f>
        <v>0</v>
      </c>
      <c r="E135" s="270">
        <f>+E136+E137+E138+E139</f>
        <v>0</v>
      </c>
    </row>
    <row r="136" spans="1:5" ht="12" customHeight="1">
      <c r="A136" s="214" t="s">
        <v>67</v>
      </c>
      <c r="B136" s="208" t="s">
        <v>403</v>
      </c>
      <c r="C136" s="252"/>
      <c r="D136" s="252"/>
      <c r="E136" s="235"/>
    </row>
    <row r="137" spans="1:5" ht="12" customHeight="1">
      <c r="A137" s="214" t="s">
        <v>68</v>
      </c>
      <c r="B137" s="208" t="s">
        <v>404</v>
      </c>
      <c r="C137" s="252"/>
      <c r="D137" s="252"/>
      <c r="E137" s="235"/>
    </row>
    <row r="138" spans="1:5" ht="12" customHeight="1">
      <c r="A138" s="214" t="s">
        <v>303</v>
      </c>
      <c r="B138" s="208" t="s">
        <v>405</v>
      </c>
      <c r="C138" s="252"/>
      <c r="D138" s="252"/>
      <c r="E138" s="235"/>
    </row>
    <row r="139" spans="1:5" ht="12" customHeight="1" thickBot="1">
      <c r="A139" s="212" t="s">
        <v>305</v>
      </c>
      <c r="B139" s="206" t="s">
        <v>406</v>
      </c>
      <c r="C139" s="252"/>
      <c r="D139" s="252"/>
      <c r="E139" s="235"/>
    </row>
    <row r="140" spans="1:9" ht="15" customHeight="1" thickBot="1">
      <c r="A140" s="219" t="s">
        <v>13</v>
      </c>
      <c r="B140" s="227" t="s">
        <v>407</v>
      </c>
      <c r="C140" s="40">
        <f>+C141+C142+C143+C144</f>
        <v>0</v>
      </c>
      <c r="D140" s="40">
        <f>+D141+D142+D143+D144</f>
        <v>0</v>
      </c>
      <c r="E140" s="203">
        <f>+E141+E142+E143+E144</f>
        <v>0</v>
      </c>
      <c r="F140" s="268"/>
      <c r="G140" s="269"/>
      <c r="H140" s="269"/>
      <c r="I140" s="269"/>
    </row>
    <row r="141" spans="1:5" s="261" customFormat="1" ht="12.75" customHeight="1">
      <c r="A141" s="214" t="s">
        <v>115</v>
      </c>
      <c r="B141" s="208" t="s">
        <v>408</v>
      </c>
      <c r="C141" s="252"/>
      <c r="D141" s="252"/>
      <c r="E141" s="235"/>
    </row>
    <row r="142" spans="1:5" ht="12.75" customHeight="1">
      <c r="A142" s="214" t="s">
        <v>116</v>
      </c>
      <c r="B142" s="208" t="s">
        <v>409</v>
      </c>
      <c r="C142" s="252"/>
      <c r="D142" s="252"/>
      <c r="E142" s="235"/>
    </row>
    <row r="143" spans="1:5" ht="12.75" customHeight="1">
      <c r="A143" s="214" t="s">
        <v>143</v>
      </c>
      <c r="B143" s="208" t="s">
        <v>410</v>
      </c>
      <c r="C143" s="252"/>
      <c r="D143" s="252"/>
      <c r="E143" s="235"/>
    </row>
    <row r="144" spans="1:5" ht="12.75" customHeight="1" thickBot="1">
      <c r="A144" s="214" t="s">
        <v>311</v>
      </c>
      <c r="B144" s="208" t="s">
        <v>411</v>
      </c>
      <c r="C144" s="252"/>
      <c r="D144" s="252"/>
      <c r="E144" s="235"/>
    </row>
    <row r="145" spans="1:5" ht="16.5" thickBot="1">
      <c r="A145" s="219" t="s">
        <v>14</v>
      </c>
      <c r="B145" s="227" t="s">
        <v>412</v>
      </c>
      <c r="C145" s="201">
        <f>+C126+C130+C135+C140</f>
        <v>0</v>
      </c>
      <c r="D145" s="201">
        <f>+D126+D130+D135+D140</f>
        <v>0</v>
      </c>
      <c r="E145" s="202">
        <f>+E126+E130+E135+E140</f>
        <v>0</v>
      </c>
    </row>
    <row r="146" spans="1:5" ht="16.5" thickBot="1">
      <c r="A146" s="244" t="s">
        <v>15</v>
      </c>
      <c r="B146" s="247" t="s">
        <v>413</v>
      </c>
      <c r="C146" s="201">
        <f>+C125+C145</f>
        <v>0</v>
      </c>
      <c r="D146" s="201">
        <f>+D125+D145</f>
        <v>0</v>
      </c>
      <c r="E146" s="202">
        <f>+E125+E145</f>
        <v>0</v>
      </c>
    </row>
    <row r="148" spans="1:5" ht="18.75" customHeight="1">
      <c r="A148" s="1109" t="s">
        <v>414</v>
      </c>
      <c r="B148" s="1109"/>
      <c r="C148" s="1109"/>
      <c r="D148" s="1109"/>
      <c r="E148" s="1109"/>
    </row>
    <row r="149" spans="1:5" ht="13.5" customHeight="1" thickBot="1">
      <c r="A149" s="229" t="s">
        <v>97</v>
      </c>
      <c r="B149" s="229"/>
      <c r="C149" s="259"/>
      <c r="E149" s="246" t="s">
        <v>142</v>
      </c>
    </row>
    <row r="150" spans="1:5" ht="21.75" thickBot="1">
      <c r="A150" s="219">
        <v>1</v>
      </c>
      <c r="B150" s="222" t="s">
        <v>415</v>
      </c>
      <c r="C150" s="245">
        <f>+C61-C125</f>
        <v>0</v>
      </c>
      <c r="D150" s="245">
        <f>+D61-D125</f>
        <v>0</v>
      </c>
      <c r="E150" s="245">
        <f>+E61-E125</f>
        <v>0</v>
      </c>
    </row>
    <row r="151" spans="1:5" ht="21.75" thickBot="1">
      <c r="A151" s="219" t="s">
        <v>7</v>
      </c>
      <c r="B151" s="222" t="s">
        <v>416</v>
      </c>
      <c r="C151" s="245">
        <f>+C84-C145</f>
        <v>0</v>
      </c>
      <c r="D151" s="245">
        <f>+D84-D145</f>
        <v>0</v>
      </c>
      <c r="E151" s="245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248" customFormat="1" ht="12.75" customHeight="1">
      <c r="C161" s="249"/>
      <c r="D161" s="249"/>
      <c r="E161" s="24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.......................Önkormányzat
2014. ÉVI ZÁRSZÁMADÁS
ÁLLAMIGAZGATÁSI FELADATOK MÉRLEGE
&amp;R&amp;"Times New Roman CE,Félkövér dőlt"&amp;11 1.4. melléklet a ....../2015. (......) önkormányzati rendelethez</oddHeader>
  </headerFooter>
  <rowBreaks count="1" manualBreakCount="1">
    <brk id="8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93" t="s">
        <v>101</v>
      </c>
      <c r="C1" s="294"/>
      <c r="D1" s="294"/>
      <c r="E1" s="294"/>
      <c r="F1" s="294"/>
      <c r="G1" s="294"/>
      <c r="H1" s="294"/>
      <c r="I1" s="294"/>
      <c r="J1" s="1119" t="str">
        <f>+CONCATENATE("2.1. melléklet a ……/",LEFT('1.1.sz.mell.pü. mérleg'!C3,4)+1,". (……) önkormányzati rendelethez")</f>
        <v>2.1. melléklet a ……/2015. (……) önkormányzati rendelethez</v>
      </c>
    </row>
    <row r="2" spans="7:10" ht="14.25" thickBot="1">
      <c r="G2" s="26"/>
      <c r="H2" s="26"/>
      <c r="I2" s="26" t="s">
        <v>49</v>
      </c>
      <c r="J2" s="1119"/>
    </row>
    <row r="3" spans="1:10" ht="18" customHeight="1" thickBot="1">
      <c r="A3" s="1117" t="s">
        <v>57</v>
      </c>
      <c r="B3" s="318" t="s">
        <v>42</v>
      </c>
      <c r="C3" s="319"/>
      <c r="D3" s="319"/>
      <c r="E3" s="319"/>
      <c r="F3" s="318" t="s">
        <v>43</v>
      </c>
      <c r="G3" s="320"/>
      <c r="H3" s="320"/>
      <c r="I3" s="320"/>
      <c r="J3" s="1119"/>
    </row>
    <row r="4" spans="1:10" s="295" customFormat="1" ht="35.25" customHeight="1" thickBot="1">
      <c r="A4" s="1118"/>
      <c r="B4" s="16" t="s">
        <v>50</v>
      </c>
      <c r="C4" s="17" t="str">
        <f>+CONCATENATE(LEFT('1.1.sz.mell.pü. mérleg'!C3,4),". évi eredeti előirányzat")</f>
        <v>2014. évi eredeti előirányzat</v>
      </c>
      <c r="D4" s="281" t="str">
        <f>+CONCATENATE(LEFT('1.1.sz.mell.pü. mérleg'!C3,4),". évi módosított előirányzat")</f>
        <v>2014. évi módosított előirányzat</v>
      </c>
      <c r="E4" s="17" t="str">
        <f>+CONCATENATE(LEFT('1.1.sz.mell.pü. mérleg'!C3,4),". évi teljesítés")</f>
        <v>2014. évi teljesítés</v>
      </c>
      <c r="F4" s="16" t="s">
        <v>50</v>
      </c>
      <c r="G4" s="17" t="str">
        <f>+C4</f>
        <v>2014. évi eredeti előirányzat</v>
      </c>
      <c r="H4" s="281" t="str">
        <f>+D4</f>
        <v>2014. évi módosított előirányzat</v>
      </c>
      <c r="I4" s="311" t="str">
        <f>+E4</f>
        <v>2014. évi teljesítés</v>
      </c>
      <c r="J4" s="1119"/>
    </row>
    <row r="5" spans="1:10" s="296" customFormat="1" ht="12" customHeight="1" thickBot="1">
      <c r="A5" s="321" t="s">
        <v>360</v>
      </c>
      <c r="B5" s="322" t="s">
        <v>361</v>
      </c>
      <c r="C5" s="323" t="s">
        <v>362</v>
      </c>
      <c r="D5" s="323" t="s">
        <v>363</v>
      </c>
      <c r="E5" s="323" t="s">
        <v>364</v>
      </c>
      <c r="F5" s="322" t="s">
        <v>441</v>
      </c>
      <c r="G5" s="323" t="s">
        <v>442</v>
      </c>
      <c r="H5" s="323" t="s">
        <v>443</v>
      </c>
      <c r="I5" s="324" t="s">
        <v>444</v>
      </c>
      <c r="J5" s="1119"/>
    </row>
    <row r="6" spans="1:10" ht="15" customHeight="1">
      <c r="A6" s="297" t="s">
        <v>6</v>
      </c>
      <c r="B6" s="298" t="s">
        <v>417</v>
      </c>
      <c r="C6" s="284">
        <v>122227</v>
      </c>
      <c r="D6" s="284">
        <v>129668</v>
      </c>
      <c r="E6" s="284">
        <v>129663</v>
      </c>
      <c r="F6" s="298" t="s">
        <v>51</v>
      </c>
      <c r="G6" s="38">
        <v>77553</v>
      </c>
      <c r="H6" s="38">
        <v>91886</v>
      </c>
      <c r="I6" s="204">
        <v>89661</v>
      </c>
      <c r="J6" s="1119"/>
    </row>
    <row r="7" spans="1:10" ht="15" customHeight="1">
      <c r="A7" s="299" t="s">
        <v>7</v>
      </c>
      <c r="B7" s="300" t="s">
        <v>418</v>
      </c>
      <c r="C7" s="285">
        <v>19375</v>
      </c>
      <c r="D7" s="285">
        <v>21607</v>
      </c>
      <c r="E7" s="285">
        <v>14607</v>
      </c>
      <c r="F7" s="300" t="s">
        <v>117</v>
      </c>
      <c r="G7" s="252">
        <v>22928</v>
      </c>
      <c r="H7" s="252">
        <v>25542</v>
      </c>
      <c r="I7" s="235">
        <v>23003</v>
      </c>
      <c r="J7" s="1119"/>
    </row>
    <row r="8" spans="1:10" ht="15" customHeight="1">
      <c r="A8" s="299" t="s">
        <v>8</v>
      </c>
      <c r="B8" s="300" t="s">
        <v>419</v>
      </c>
      <c r="C8" s="285"/>
      <c r="D8" s="285"/>
      <c r="E8" s="285"/>
      <c r="F8" s="300" t="s">
        <v>147</v>
      </c>
      <c r="G8" s="254">
        <v>85063</v>
      </c>
      <c r="H8" s="254">
        <v>90494</v>
      </c>
      <c r="I8" s="237">
        <v>81632</v>
      </c>
      <c r="J8" s="1119"/>
    </row>
    <row r="9" spans="1:10" ht="15" customHeight="1">
      <c r="A9" s="299" t="s">
        <v>9</v>
      </c>
      <c r="B9" s="300" t="s">
        <v>108</v>
      </c>
      <c r="C9" s="285">
        <v>50960</v>
      </c>
      <c r="D9" s="285">
        <v>51487</v>
      </c>
      <c r="E9" s="285">
        <v>48320</v>
      </c>
      <c r="F9" s="300" t="s">
        <v>118</v>
      </c>
      <c r="G9" s="254">
        <v>34589</v>
      </c>
      <c r="H9" s="254">
        <v>36045</v>
      </c>
      <c r="I9" s="237">
        <v>24498</v>
      </c>
      <c r="J9" s="1119"/>
    </row>
    <row r="10" spans="1:10" ht="15" customHeight="1">
      <c r="A10" s="299" t="s">
        <v>10</v>
      </c>
      <c r="B10" s="301" t="s">
        <v>420</v>
      </c>
      <c r="C10" s="285">
        <v>4660</v>
      </c>
      <c r="D10" s="285">
        <v>19706</v>
      </c>
      <c r="E10" s="285">
        <v>20089</v>
      </c>
      <c r="F10" s="300" t="s">
        <v>119</v>
      </c>
      <c r="G10" s="254">
        <v>2200</v>
      </c>
      <c r="H10" s="254">
        <v>2447</v>
      </c>
      <c r="I10" s="237">
        <v>2634</v>
      </c>
      <c r="J10" s="1119"/>
    </row>
    <row r="11" spans="1:10" ht="15" customHeight="1">
      <c r="A11" s="299" t="s">
        <v>11</v>
      </c>
      <c r="B11" s="300" t="s">
        <v>532</v>
      </c>
      <c r="C11" s="286"/>
      <c r="D11" s="286"/>
      <c r="E11" s="286"/>
      <c r="F11" s="300" t="s">
        <v>37</v>
      </c>
      <c r="G11" s="285">
        <v>4197</v>
      </c>
      <c r="H11" s="285"/>
      <c r="I11" s="291"/>
      <c r="J11" s="1119"/>
    </row>
    <row r="12" spans="1:10" ht="15" customHeight="1">
      <c r="A12" s="299" t="s">
        <v>12</v>
      </c>
      <c r="B12" s="300" t="s">
        <v>290</v>
      </c>
      <c r="C12" s="285">
        <v>29308</v>
      </c>
      <c r="D12" s="285">
        <v>29790</v>
      </c>
      <c r="E12" s="285">
        <v>30951</v>
      </c>
      <c r="F12" s="5"/>
      <c r="G12" s="285"/>
      <c r="H12" s="285"/>
      <c r="I12" s="291"/>
      <c r="J12" s="1119"/>
    </row>
    <row r="13" spans="1:10" ht="15" customHeight="1">
      <c r="A13" s="299" t="s">
        <v>13</v>
      </c>
      <c r="B13" s="5"/>
      <c r="C13" s="285"/>
      <c r="D13" s="285"/>
      <c r="E13" s="285"/>
      <c r="F13" s="5"/>
      <c r="G13" s="285"/>
      <c r="H13" s="285"/>
      <c r="I13" s="291"/>
      <c r="J13" s="1119"/>
    </row>
    <row r="14" spans="1:10" ht="15" customHeight="1">
      <c r="A14" s="299" t="s">
        <v>14</v>
      </c>
      <c r="B14" s="310"/>
      <c r="C14" s="286"/>
      <c r="D14" s="286"/>
      <c r="E14" s="286"/>
      <c r="F14" s="5"/>
      <c r="G14" s="285"/>
      <c r="H14" s="285"/>
      <c r="I14" s="291"/>
      <c r="J14" s="1119"/>
    </row>
    <row r="15" spans="1:10" ht="15" customHeight="1">
      <c r="A15" s="299" t="s">
        <v>15</v>
      </c>
      <c r="B15" s="5"/>
      <c r="C15" s="285"/>
      <c r="D15" s="285"/>
      <c r="E15" s="285"/>
      <c r="F15" s="5"/>
      <c r="G15" s="285"/>
      <c r="H15" s="285"/>
      <c r="I15" s="291"/>
      <c r="J15" s="1119"/>
    </row>
    <row r="16" spans="1:10" ht="15" customHeight="1">
      <c r="A16" s="299" t="s">
        <v>16</v>
      </c>
      <c r="B16" s="5"/>
      <c r="C16" s="285"/>
      <c r="D16" s="285"/>
      <c r="E16" s="285"/>
      <c r="F16" s="5"/>
      <c r="G16" s="285"/>
      <c r="H16" s="285"/>
      <c r="I16" s="291"/>
      <c r="J16" s="1119"/>
    </row>
    <row r="17" spans="1:10" ht="15" customHeight="1" thickBot="1">
      <c r="A17" s="299" t="s">
        <v>17</v>
      </c>
      <c r="B17" s="8"/>
      <c r="C17" s="287"/>
      <c r="D17" s="287"/>
      <c r="E17" s="287"/>
      <c r="F17" s="5"/>
      <c r="G17" s="287"/>
      <c r="H17" s="287"/>
      <c r="I17" s="292"/>
      <c r="J17" s="1119"/>
    </row>
    <row r="18" spans="1:10" ht="17.25" customHeight="1" thickBot="1">
      <c r="A18" s="302" t="s">
        <v>18</v>
      </c>
      <c r="B18" s="283" t="s">
        <v>421</v>
      </c>
      <c r="C18" s="288">
        <f>+C6+C7+C9+C10+C12+C13+C14+C15+C16+C17</f>
        <v>226530</v>
      </c>
      <c r="D18" s="288">
        <f>+D6+D7+D9+D10+D12+D13+D14+D15+D16+D17</f>
        <v>252258</v>
      </c>
      <c r="E18" s="288">
        <f>+E6+E7+E9+E10+E12+E13+E14+E15+E16+E17</f>
        <v>243630</v>
      </c>
      <c r="F18" s="283" t="s">
        <v>428</v>
      </c>
      <c r="G18" s="288">
        <f>SUM(G6:G17)</f>
        <v>226530</v>
      </c>
      <c r="H18" s="288">
        <f>SUM(H6:H17)</f>
        <v>246414</v>
      </c>
      <c r="I18" s="288">
        <f>SUM(I6:I17)</f>
        <v>221428</v>
      </c>
      <c r="J18" s="1119"/>
    </row>
    <row r="19" spans="1:10" ht="15" customHeight="1">
      <c r="A19" s="303" t="s">
        <v>19</v>
      </c>
      <c r="B19" s="304" t="s">
        <v>422</v>
      </c>
      <c r="C19" s="27">
        <f>+C20+C21+C22+C23</f>
        <v>0</v>
      </c>
      <c r="D19" s="27">
        <f>+D20+D21+D22+D23</f>
        <v>0</v>
      </c>
      <c r="E19" s="27">
        <f>+E20+E21+E22+E23</f>
        <v>0</v>
      </c>
      <c r="F19" s="305" t="s">
        <v>125</v>
      </c>
      <c r="G19" s="289"/>
      <c r="H19" s="289">
        <v>5844</v>
      </c>
      <c r="I19" s="289">
        <v>5844</v>
      </c>
      <c r="J19" s="1119"/>
    </row>
    <row r="20" spans="1:10" ht="15" customHeight="1">
      <c r="A20" s="306" t="s">
        <v>20</v>
      </c>
      <c r="B20" s="305" t="s">
        <v>139</v>
      </c>
      <c r="C20" s="282"/>
      <c r="D20" s="282"/>
      <c r="E20" s="282"/>
      <c r="F20" s="305" t="s">
        <v>429</v>
      </c>
      <c r="G20" s="282"/>
      <c r="H20" s="282"/>
      <c r="I20" s="282"/>
      <c r="J20" s="1119"/>
    </row>
    <row r="21" spans="1:10" ht="15" customHeight="1">
      <c r="A21" s="306" t="s">
        <v>21</v>
      </c>
      <c r="B21" s="305" t="s">
        <v>140</v>
      </c>
      <c r="C21" s="282"/>
      <c r="D21" s="282"/>
      <c r="E21" s="282"/>
      <c r="F21" s="305" t="s">
        <v>99</v>
      </c>
      <c r="G21" s="282"/>
      <c r="H21" s="282"/>
      <c r="I21" s="282"/>
      <c r="J21" s="1119"/>
    </row>
    <row r="22" spans="1:10" ht="15" customHeight="1">
      <c r="A22" s="306" t="s">
        <v>22</v>
      </c>
      <c r="B22" s="305" t="s">
        <v>145</v>
      </c>
      <c r="C22" s="282"/>
      <c r="D22" s="282"/>
      <c r="E22" s="282"/>
      <c r="F22" s="305" t="s">
        <v>100</v>
      </c>
      <c r="G22" s="282"/>
      <c r="H22" s="282"/>
      <c r="I22" s="282"/>
      <c r="J22" s="1119"/>
    </row>
    <row r="23" spans="1:10" ht="15" customHeight="1">
      <c r="A23" s="306" t="s">
        <v>23</v>
      </c>
      <c r="B23" s="305" t="s">
        <v>146</v>
      </c>
      <c r="C23" s="282"/>
      <c r="D23" s="282"/>
      <c r="E23" s="282"/>
      <c r="F23" s="304" t="s">
        <v>148</v>
      </c>
      <c r="G23" s="282"/>
      <c r="H23" s="282"/>
      <c r="I23" s="282"/>
      <c r="J23" s="1119"/>
    </row>
    <row r="24" spans="1:10" ht="15" customHeight="1">
      <c r="A24" s="306" t="s">
        <v>24</v>
      </c>
      <c r="B24" s="305" t="s">
        <v>423</v>
      </c>
      <c r="C24" s="307">
        <f>+C25+C26</f>
        <v>0</v>
      </c>
      <c r="D24" s="307">
        <f>+D25+D26</f>
        <v>0</v>
      </c>
      <c r="E24" s="307">
        <f>+E25+E26</f>
        <v>4009</v>
      </c>
      <c r="F24" s="305" t="s">
        <v>126</v>
      </c>
      <c r="G24" s="282"/>
      <c r="H24" s="282"/>
      <c r="I24" s="282"/>
      <c r="J24" s="1119"/>
    </row>
    <row r="25" spans="1:10" ht="15" customHeight="1">
      <c r="A25" s="303" t="s">
        <v>25</v>
      </c>
      <c r="B25" s="304" t="s">
        <v>424</v>
      </c>
      <c r="C25" s="289"/>
      <c r="D25" s="289"/>
      <c r="E25" s="289">
        <v>4009</v>
      </c>
      <c r="F25" s="298" t="s">
        <v>127</v>
      </c>
      <c r="G25" s="289"/>
      <c r="H25" s="289"/>
      <c r="I25" s="289"/>
      <c r="J25" s="1119"/>
    </row>
    <row r="26" spans="1:10" ht="15" customHeight="1" thickBot="1">
      <c r="A26" s="306" t="s">
        <v>26</v>
      </c>
      <c r="B26" s="305" t="s">
        <v>425</v>
      </c>
      <c r="C26" s="282"/>
      <c r="D26" s="282"/>
      <c r="E26" s="282"/>
      <c r="F26" s="5"/>
      <c r="G26" s="282"/>
      <c r="H26" s="282"/>
      <c r="I26" s="282"/>
      <c r="J26" s="1119"/>
    </row>
    <row r="27" spans="1:10" ht="17.25" customHeight="1" thickBot="1">
      <c r="A27" s="302" t="s">
        <v>27</v>
      </c>
      <c r="B27" s="283" t="s">
        <v>426</v>
      </c>
      <c r="C27" s="288">
        <f>+C19+C24</f>
        <v>0</v>
      </c>
      <c r="D27" s="288">
        <f>+D19+D24</f>
        <v>0</v>
      </c>
      <c r="E27" s="288">
        <f>+E19+E24</f>
        <v>4009</v>
      </c>
      <c r="F27" s="283" t="s">
        <v>430</v>
      </c>
      <c r="G27" s="288">
        <f>SUM(G19:G26)</f>
        <v>0</v>
      </c>
      <c r="H27" s="288">
        <f>SUM(H19:H26)</f>
        <v>5844</v>
      </c>
      <c r="I27" s="288">
        <f>SUM(I19:I26)</f>
        <v>5844</v>
      </c>
      <c r="J27" s="1119"/>
    </row>
    <row r="28" spans="1:10" ht="17.25" customHeight="1" thickBot="1">
      <c r="A28" s="302" t="s">
        <v>28</v>
      </c>
      <c r="B28" s="308" t="s">
        <v>427</v>
      </c>
      <c r="C28" s="41">
        <f>+C18+C27</f>
        <v>226530</v>
      </c>
      <c r="D28" s="41">
        <f>+D18+D27</f>
        <v>252258</v>
      </c>
      <c r="E28" s="309">
        <f>+E18+E27</f>
        <v>247639</v>
      </c>
      <c r="F28" s="308" t="s">
        <v>431</v>
      </c>
      <c r="G28" s="41">
        <f>+G18+G27</f>
        <v>226530</v>
      </c>
      <c r="H28" s="41">
        <f>+H18+H27</f>
        <v>252258</v>
      </c>
      <c r="I28" s="41">
        <f>+I18+I27</f>
        <v>227272</v>
      </c>
      <c r="J28" s="1119"/>
    </row>
    <row r="29" spans="1:10" ht="17.25" customHeight="1" thickBot="1">
      <c r="A29" s="302" t="s">
        <v>29</v>
      </c>
      <c r="B29" s="308" t="s">
        <v>103</v>
      </c>
      <c r="C29" s="41" t="str">
        <f>IF(C18-G18&lt;0,G18-C18,"-")</f>
        <v>-</v>
      </c>
      <c r="D29" s="41" t="str">
        <f>IF(D18-H18&lt;0,H18-D18,"-")</f>
        <v>-</v>
      </c>
      <c r="E29" s="309" t="str">
        <f>IF(E18-I18&lt;0,I18-E18,"-")</f>
        <v>-</v>
      </c>
      <c r="F29" s="308" t="s">
        <v>104</v>
      </c>
      <c r="G29" s="41" t="str">
        <f>IF(C18-G18&gt;0,C18-G18,"-")</f>
        <v>-</v>
      </c>
      <c r="H29" s="41">
        <f>IF(D18-H18&gt;0,D18-H18,"-")</f>
        <v>5844</v>
      </c>
      <c r="I29" s="41">
        <f>IF(E18-I18&gt;0,E18-I18,"-")</f>
        <v>22202</v>
      </c>
      <c r="J29" s="1119"/>
    </row>
    <row r="30" spans="1:10" ht="17.25" customHeight="1" thickBot="1">
      <c r="A30" s="302" t="s">
        <v>30</v>
      </c>
      <c r="B30" s="308" t="s">
        <v>149</v>
      </c>
      <c r="C30" s="41" t="str">
        <f>IF(C28-G28&lt;0,G28-C28,"-")</f>
        <v>-</v>
      </c>
      <c r="D30" s="41" t="str">
        <f>IF(D28-H28&lt;0,H28-D28,"-")</f>
        <v>-</v>
      </c>
      <c r="E30" s="309" t="str">
        <f>IF(E28-I28&lt;0,I28-E28,"-")</f>
        <v>-</v>
      </c>
      <c r="F30" s="308" t="s">
        <v>150</v>
      </c>
      <c r="G30" s="41" t="str">
        <f>IF(C28-G28&gt;0,C28-G28,"-")</f>
        <v>-</v>
      </c>
      <c r="H30" s="41" t="str">
        <f>IF(D28-H28&gt;0,D28-H28,"-")</f>
        <v>-</v>
      </c>
      <c r="I30" s="41">
        <f>IF(E28-I28&gt;0,E28-I28,"-")</f>
        <v>20367</v>
      </c>
      <c r="J30" s="1119"/>
    </row>
    <row r="32" spans="3:5" ht="12.75">
      <c r="C32" s="592"/>
      <c r="D32" s="592"/>
      <c r="E32" s="592"/>
    </row>
    <row r="33" spans="3:5" ht="12.75">
      <c r="C33" s="593"/>
      <c r="D33" s="593"/>
      <c r="E33" s="593"/>
    </row>
    <row r="34" spans="3:5" ht="12.75">
      <c r="C34" s="592"/>
      <c r="D34" s="592"/>
      <c r="E34" s="592"/>
    </row>
    <row r="35" spans="3:5" ht="12.75">
      <c r="C35" s="592"/>
      <c r="D35" s="592"/>
      <c r="E35" s="592"/>
    </row>
    <row r="36" spans="3:5" ht="12.75">
      <c r="C36" s="592"/>
      <c r="D36" s="592"/>
      <c r="E36" s="592"/>
    </row>
    <row r="37" spans="3:5" ht="12.75">
      <c r="C37" s="592"/>
      <c r="D37" s="592"/>
      <c r="E37" s="592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K35" sqref="K35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93" t="s">
        <v>102</v>
      </c>
      <c r="C1" s="294"/>
      <c r="D1" s="294"/>
      <c r="E1" s="294"/>
      <c r="F1" s="294"/>
      <c r="G1" s="294"/>
      <c r="H1" s="294"/>
      <c r="I1" s="294"/>
      <c r="J1" s="1122" t="str">
        <f>+CONCATENATE("2.2. melléklet a ……/",LEFT('1.1.sz.mell.pü. mérleg'!C3,4)+1,". (……) önkormányzati rendelethez")</f>
        <v>2.2. melléklet a ……/2015. (……) önkormányzati rendelethez</v>
      </c>
    </row>
    <row r="2" spans="7:10" ht="14.25" thickBot="1">
      <c r="G2" s="26"/>
      <c r="H2" s="26"/>
      <c r="I2" s="26" t="s">
        <v>49</v>
      </c>
      <c r="J2" s="1122"/>
    </row>
    <row r="3" spans="1:10" ht="24" customHeight="1" thickBot="1">
      <c r="A3" s="1120" t="s">
        <v>57</v>
      </c>
      <c r="B3" s="318" t="s">
        <v>42</v>
      </c>
      <c r="C3" s="319"/>
      <c r="D3" s="319"/>
      <c r="E3" s="319"/>
      <c r="F3" s="318" t="s">
        <v>43</v>
      </c>
      <c r="G3" s="320"/>
      <c r="H3" s="320"/>
      <c r="I3" s="320"/>
      <c r="J3" s="1122"/>
    </row>
    <row r="4" spans="1:10" s="295" customFormat="1" ht="35.25" customHeight="1" thickBot="1">
      <c r="A4" s="1121"/>
      <c r="B4" s="16" t="s">
        <v>50</v>
      </c>
      <c r="C4" s="17" t="str">
        <f>+'2.1.sz.mell  műk.'!C4</f>
        <v>2014. évi eredeti előirányzat</v>
      </c>
      <c r="D4" s="281" t="str">
        <f>+'2.1.sz.mell  műk.'!D4</f>
        <v>2014. évi módosított előirányzat</v>
      </c>
      <c r="E4" s="17" t="str">
        <f>+'2.1.sz.mell  műk.'!E4</f>
        <v>2014. évi teljesítés</v>
      </c>
      <c r="F4" s="16" t="s">
        <v>50</v>
      </c>
      <c r="G4" s="17" t="str">
        <f>+'2.1.sz.mell  műk.'!C4</f>
        <v>2014. évi eredeti előirányzat</v>
      </c>
      <c r="H4" s="281" t="str">
        <f>+'2.1.sz.mell  műk.'!D4</f>
        <v>2014. évi módosított előirányzat</v>
      </c>
      <c r="I4" s="311" t="str">
        <f>+'2.1.sz.mell  műk.'!E4</f>
        <v>2014. évi teljesítés</v>
      </c>
      <c r="J4" s="1122"/>
    </row>
    <row r="5" spans="1:10" s="295" customFormat="1" ht="13.5" thickBot="1">
      <c r="A5" s="321" t="s">
        <v>360</v>
      </c>
      <c r="B5" s="322" t="s">
        <v>361</v>
      </c>
      <c r="C5" s="323" t="s">
        <v>362</v>
      </c>
      <c r="D5" s="323" t="s">
        <v>363</v>
      </c>
      <c r="E5" s="323" t="s">
        <v>364</v>
      </c>
      <c r="F5" s="322" t="s">
        <v>441</v>
      </c>
      <c r="G5" s="323" t="s">
        <v>442</v>
      </c>
      <c r="H5" s="323" t="s">
        <v>443</v>
      </c>
      <c r="I5" s="324" t="s">
        <v>444</v>
      </c>
      <c r="J5" s="1122"/>
    </row>
    <row r="6" spans="1:10" ht="12.75" customHeight="1">
      <c r="A6" s="297" t="s">
        <v>6</v>
      </c>
      <c r="B6" s="298" t="s">
        <v>432</v>
      </c>
      <c r="C6" s="284"/>
      <c r="D6" s="284"/>
      <c r="E6" s="284"/>
      <c r="F6" s="298" t="s">
        <v>141</v>
      </c>
      <c r="G6" s="284">
        <v>29822</v>
      </c>
      <c r="H6" s="284">
        <v>27519</v>
      </c>
      <c r="I6" s="290">
        <v>27336</v>
      </c>
      <c r="J6" s="1122"/>
    </row>
    <row r="7" spans="1:10" ht="12.75">
      <c r="A7" s="299" t="s">
        <v>7</v>
      </c>
      <c r="B7" s="300" t="s">
        <v>433</v>
      </c>
      <c r="C7" s="285"/>
      <c r="D7" s="285"/>
      <c r="E7" s="285"/>
      <c r="F7" s="300" t="s">
        <v>445</v>
      </c>
      <c r="G7" s="285"/>
      <c r="H7" s="285"/>
      <c r="I7" s="291"/>
      <c r="J7" s="1122"/>
    </row>
    <row r="8" spans="1:10" ht="12.75" customHeight="1">
      <c r="A8" s="299" t="s">
        <v>8</v>
      </c>
      <c r="B8" s="300" t="s">
        <v>434</v>
      </c>
      <c r="C8" s="285">
        <v>19297</v>
      </c>
      <c r="D8" s="285">
        <v>42702</v>
      </c>
      <c r="E8" s="285">
        <v>20000</v>
      </c>
      <c r="F8" s="300" t="s">
        <v>121</v>
      </c>
      <c r="G8" s="285">
        <v>6265</v>
      </c>
      <c r="H8" s="285">
        <v>31446</v>
      </c>
      <c r="I8" s="291">
        <v>31446</v>
      </c>
      <c r="J8" s="1122"/>
    </row>
    <row r="9" spans="1:10" ht="12.75" customHeight="1">
      <c r="A9" s="299" t="s">
        <v>9</v>
      </c>
      <c r="B9" s="300" t="s">
        <v>435</v>
      </c>
      <c r="C9" s="285"/>
      <c r="D9" s="285"/>
      <c r="E9" s="285">
        <v>10</v>
      </c>
      <c r="F9" s="300" t="s">
        <v>446</v>
      </c>
      <c r="G9" s="285"/>
      <c r="H9" s="285"/>
      <c r="I9" s="291"/>
      <c r="J9" s="1122"/>
    </row>
    <row r="10" spans="1:10" ht="12.75" customHeight="1">
      <c r="A10" s="299" t="s">
        <v>10</v>
      </c>
      <c r="B10" s="300" t="s">
        <v>436</v>
      </c>
      <c r="C10" s="285"/>
      <c r="D10" s="285"/>
      <c r="E10" s="285"/>
      <c r="F10" s="300" t="s">
        <v>144</v>
      </c>
      <c r="G10" s="285"/>
      <c r="H10" s="285"/>
      <c r="I10" s="291"/>
      <c r="J10" s="1122"/>
    </row>
    <row r="11" spans="1:10" ht="12.75" customHeight="1">
      <c r="A11" s="299" t="s">
        <v>11</v>
      </c>
      <c r="B11" s="300" t="s">
        <v>437</v>
      </c>
      <c r="C11" s="286">
        <v>16790</v>
      </c>
      <c r="D11" s="286">
        <v>16263</v>
      </c>
      <c r="E11" s="286">
        <v>38772</v>
      </c>
      <c r="F11" s="339"/>
      <c r="G11" s="285"/>
      <c r="H11" s="285"/>
      <c r="I11" s="291"/>
      <c r="J11" s="1122"/>
    </row>
    <row r="12" spans="1:10" ht="12.75" customHeight="1">
      <c r="A12" s="299" t="s">
        <v>12</v>
      </c>
      <c r="B12" s="5"/>
      <c r="C12" s="285"/>
      <c r="D12" s="285"/>
      <c r="E12" s="285"/>
      <c r="F12" s="339"/>
      <c r="G12" s="285"/>
      <c r="H12" s="285"/>
      <c r="I12" s="291"/>
      <c r="J12" s="1122"/>
    </row>
    <row r="13" spans="1:10" ht="12.75" customHeight="1">
      <c r="A13" s="299" t="s">
        <v>13</v>
      </c>
      <c r="B13" s="5"/>
      <c r="C13" s="285"/>
      <c r="D13" s="285"/>
      <c r="E13" s="285"/>
      <c r="F13" s="340"/>
      <c r="G13" s="285"/>
      <c r="H13" s="285"/>
      <c r="I13" s="291"/>
      <c r="J13" s="1122"/>
    </row>
    <row r="14" spans="1:10" ht="12.75" customHeight="1">
      <c r="A14" s="299" t="s">
        <v>14</v>
      </c>
      <c r="B14" s="337"/>
      <c r="C14" s="286"/>
      <c r="D14" s="286"/>
      <c r="E14" s="286"/>
      <c r="F14" s="339"/>
      <c r="G14" s="285"/>
      <c r="H14" s="285"/>
      <c r="I14" s="291"/>
      <c r="J14" s="1122"/>
    </row>
    <row r="15" spans="1:10" ht="12.75">
      <c r="A15" s="299" t="s">
        <v>15</v>
      </c>
      <c r="B15" s="5"/>
      <c r="C15" s="286"/>
      <c r="D15" s="286"/>
      <c r="E15" s="286"/>
      <c r="F15" s="339"/>
      <c r="G15" s="285"/>
      <c r="H15" s="285"/>
      <c r="I15" s="291"/>
      <c r="J15" s="1122"/>
    </row>
    <row r="16" spans="1:10" ht="12.75" customHeight="1" thickBot="1">
      <c r="A16" s="334" t="s">
        <v>16</v>
      </c>
      <c r="B16" s="338"/>
      <c r="C16" s="336"/>
      <c r="D16" s="46"/>
      <c r="E16" s="53"/>
      <c r="F16" s="335" t="s">
        <v>37</v>
      </c>
      <c r="G16" s="285"/>
      <c r="H16" s="285"/>
      <c r="I16" s="291"/>
      <c r="J16" s="1122"/>
    </row>
    <row r="17" spans="1:10" ht="15.75" customHeight="1" thickBot="1">
      <c r="A17" s="302" t="s">
        <v>17</v>
      </c>
      <c r="B17" s="283" t="s">
        <v>438</v>
      </c>
      <c r="C17" s="288">
        <f>+C6+C8+C9+C11+C12+C13+C14+C15+C16</f>
        <v>36087</v>
      </c>
      <c r="D17" s="288">
        <f>+D6+D8+D9+D11+D12+D13+D14+D15+D16</f>
        <v>58965</v>
      </c>
      <c r="E17" s="288">
        <f>+E6+E8+E9+E11+E12+E13+E14+E15+E16</f>
        <v>58782</v>
      </c>
      <c r="F17" s="283" t="s">
        <v>447</v>
      </c>
      <c r="G17" s="288">
        <f>+G6+G8+G10+G11+G12+G13+G14+G15+G16</f>
        <v>36087</v>
      </c>
      <c r="H17" s="288">
        <f>+H6+H8+H10+H11+H12+H13+H14+H15+H16</f>
        <v>58965</v>
      </c>
      <c r="I17" s="317">
        <f>+I6+I8+I10+I11+I12+I13+I14+I15+I16</f>
        <v>58782</v>
      </c>
      <c r="J17" s="1122"/>
    </row>
    <row r="18" spans="1:10" ht="12.75" customHeight="1">
      <c r="A18" s="297" t="s">
        <v>18</v>
      </c>
      <c r="B18" s="326" t="s">
        <v>162</v>
      </c>
      <c r="C18" s="333">
        <f>+C19+C20+C21+C22+C23</f>
        <v>0</v>
      </c>
      <c r="D18" s="333">
        <f>+D19+D20+D21+D22+D23</f>
        <v>60156</v>
      </c>
      <c r="E18" s="333">
        <f>+E19+E20+E21+E22+E23</f>
        <v>60156</v>
      </c>
      <c r="F18" s="305" t="s">
        <v>125</v>
      </c>
      <c r="G18" s="43"/>
      <c r="H18" s="43">
        <v>60156</v>
      </c>
      <c r="I18" s="312">
        <v>60156</v>
      </c>
      <c r="J18" s="1122"/>
    </row>
    <row r="19" spans="1:10" ht="12.75" customHeight="1">
      <c r="A19" s="299" t="s">
        <v>19</v>
      </c>
      <c r="B19" s="327" t="s">
        <v>151</v>
      </c>
      <c r="C19" s="282"/>
      <c r="D19" s="282">
        <v>9153</v>
      </c>
      <c r="E19" s="282">
        <v>9153</v>
      </c>
      <c r="F19" s="305" t="s">
        <v>128</v>
      </c>
      <c r="G19" s="282"/>
      <c r="H19" s="282"/>
      <c r="I19" s="313"/>
      <c r="J19" s="1122"/>
    </row>
    <row r="20" spans="1:10" ht="12.75" customHeight="1">
      <c r="A20" s="297" t="s">
        <v>20</v>
      </c>
      <c r="B20" s="327" t="s">
        <v>152</v>
      </c>
      <c r="C20" s="282"/>
      <c r="D20" s="282"/>
      <c r="E20" s="282"/>
      <c r="F20" s="305" t="s">
        <v>99</v>
      </c>
      <c r="G20" s="282"/>
      <c r="H20" s="282"/>
      <c r="I20" s="313"/>
      <c r="J20" s="1122"/>
    </row>
    <row r="21" spans="1:10" ht="12.75" customHeight="1">
      <c r="A21" s="299" t="s">
        <v>21</v>
      </c>
      <c r="B21" s="327" t="s">
        <v>153</v>
      </c>
      <c r="C21" s="282"/>
      <c r="D21" s="282"/>
      <c r="E21" s="282"/>
      <c r="F21" s="305" t="s">
        <v>100</v>
      </c>
      <c r="G21" s="282"/>
      <c r="H21" s="282"/>
      <c r="I21" s="313"/>
      <c r="J21" s="1122"/>
    </row>
    <row r="22" spans="1:10" ht="12.75" customHeight="1">
      <c r="A22" s="297" t="s">
        <v>22</v>
      </c>
      <c r="B22" s="327" t="s">
        <v>154</v>
      </c>
      <c r="C22" s="282"/>
      <c r="D22" s="282">
        <v>51003</v>
      </c>
      <c r="E22" s="282">
        <v>51003</v>
      </c>
      <c r="F22" s="304" t="s">
        <v>148</v>
      </c>
      <c r="G22" s="282"/>
      <c r="H22" s="282"/>
      <c r="I22" s="313"/>
      <c r="J22" s="1122"/>
    </row>
    <row r="23" spans="1:10" ht="12.75" customHeight="1">
      <c r="A23" s="299" t="s">
        <v>23</v>
      </c>
      <c r="B23" s="328" t="s">
        <v>155</v>
      </c>
      <c r="C23" s="282"/>
      <c r="D23" s="282"/>
      <c r="E23" s="282"/>
      <c r="F23" s="305" t="s">
        <v>129</v>
      </c>
      <c r="G23" s="282"/>
      <c r="H23" s="282"/>
      <c r="I23" s="313"/>
      <c r="J23" s="1122"/>
    </row>
    <row r="24" spans="1:10" ht="12.75" customHeight="1">
      <c r="A24" s="297" t="s">
        <v>24</v>
      </c>
      <c r="B24" s="329" t="s">
        <v>156</v>
      </c>
      <c r="C24" s="307">
        <f>+C25+C26+C27+C28+C29</f>
        <v>0</v>
      </c>
      <c r="D24" s="307">
        <f>+D25+D26+D27+D28+D29</f>
        <v>0</v>
      </c>
      <c r="E24" s="307">
        <f>+E25+E26+E27+E28+E29</f>
        <v>0</v>
      </c>
      <c r="F24" s="330" t="s">
        <v>127</v>
      </c>
      <c r="G24" s="282"/>
      <c r="H24" s="282"/>
      <c r="I24" s="313"/>
      <c r="J24" s="1122"/>
    </row>
    <row r="25" spans="1:10" ht="12.75" customHeight="1">
      <c r="A25" s="299" t="s">
        <v>25</v>
      </c>
      <c r="B25" s="328" t="s">
        <v>157</v>
      </c>
      <c r="C25" s="282"/>
      <c r="D25" s="282"/>
      <c r="E25" s="282"/>
      <c r="F25" s="330" t="s">
        <v>448</v>
      </c>
      <c r="G25" s="282"/>
      <c r="H25" s="282"/>
      <c r="I25" s="313"/>
      <c r="J25" s="1122"/>
    </row>
    <row r="26" spans="1:10" ht="12.75" customHeight="1">
      <c r="A26" s="297" t="s">
        <v>26</v>
      </c>
      <c r="B26" s="328" t="s">
        <v>158</v>
      </c>
      <c r="C26" s="282"/>
      <c r="D26" s="282"/>
      <c r="E26" s="282"/>
      <c r="F26" s="325"/>
      <c r="G26" s="282"/>
      <c r="H26" s="282"/>
      <c r="I26" s="313"/>
      <c r="J26" s="1122"/>
    </row>
    <row r="27" spans="1:10" ht="12.75" customHeight="1">
      <c r="A27" s="299" t="s">
        <v>27</v>
      </c>
      <c r="B27" s="327" t="s">
        <v>159</v>
      </c>
      <c r="C27" s="282"/>
      <c r="D27" s="282"/>
      <c r="E27" s="282"/>
      <c r="F27" s="314"/>
      <c r="G27" s="282"/>
      <c r="H27" s="282"/>
      <c r="I27" s="313"/>
      <c r="J27" s="1122"/>
    </row>
    <row r="28" spans="1:10" ht="12.75" customHeight="1">
      <c r="A28" s="297" t="s">
        <v>28</v>
      </c>
      <c r="B28" s="331" t="s">
        <v>160</v>
      </c>
      <c r="C28" s="282"/>
      <c r="D28" s="282"/>
      <c r="E28" s="282"/>
      <c r="F28" s="5"/>
      <c r="G28" s="282"/>
      <c r="H28" s="282"/>
      <c r="I28" s="313"/>
      <c r="J28" s="1122"/>
    </row>
    <row r="29" spans="1:10" ht="12.75" customHeight="1" thickBot="1">
      <c r="A29" s="299" t="s">
        <v>29</v>
      </c>
      <c r="B29" s="332" t="s">
        <v>161</v>
      </c>
      <c r="C29" s="282"/>
      <c r="D29" s="282"/>
      <c r="E29" s="282"/>
      <c r="F29" s="314"/>
      <c r="G29" s="282"/>
      <c r="H29" s="282"/>
      <c r="I29" s="313"/>
      <c r="J29" s="1122"/>
    </row>
    <row r="30" spans="1:10" ht="16.5" customHeight="1" thickBot="1">
      <c r="A30" s="302" t="s">
        <v>30</v>
      </c>
      <c r="B30" s="283" t="s">
        <v>439</v>
      </c>
      <c r="C30" s="288">
        <f>+C18+C24</f>
        <v>0</v>
      </c>
      <c r="D30" s="288">
        <f>+D18+D24</f>
        <v>60156</v>
      </c>
      <c r="E30" s="288">
        <f>+E18+E24</f>
        <v>60156</v>
      </c>
      <c r="F30" s="283" t="s">
        <v>450</v>
      </c>
      <c r="G30" s="288">
        <f>SUM(G18:G29)</f>
        <v>0</v>
      </c>
      <c r="H30" s="288">
        <f>SUM(H18:H29)</f>
        <v>60156</v>
      </c>
      <c r="I30" s="317">
        <f>SUM(I18:I29)</f>
        <v>60156</v>
      </c>
      <c r="J30" s="1122"/>
    </row>
    <row r="31" spans="1:10" ht="16.5" customHeight="1" thickBot="1">
      <c r="A31" s="302" t="s">
        <v>31</v>
      </c>
      <c r="B31" s="308" t="s">
        <v>440</v>
      </c>
      <c r="C31" s="41">
        <f>+C17+C30</f>
        <v>36087</v>
      </c>
      <c r="D31" s="41">
        <f>+D17+D30</f>
        <v>119121</v>
      </c>
      <c r="E31" s="309">
        <f>+E17+E30</f>
        <v>118938</v>
      </c>
      <c r="F31" s="308" t="s">
        <v>449</v>
      </c>
      <c r="G31" s="41">
        <f>+G17+G30</f>
        <v>36087</v>
      </c>
      <c r="H31" s="41">
        <f>+H17+H30</f>
        <v>119121</v>
      </c>
      <c r="I31" s="42">
        <f>+I17+I30</f>
        <v>118938</v>
      </c>
      <c r="J31" s="1122"/>
    </row>
    <row r="32" spans="1:10" ht="16.5" customHeight="1" thickBot="1">
      <c r="A32" s="302" t="s">
        <v>32</v>
      </c>
      <c r="B32" s="308" t="s">
        <v>103</v>
      </c>
      <c r="C32" s="41" t="str">
        <f>IF(C17-G17&lt;0,G17-C17,"-")</f>
        <v>-</v>
      </c>
      <c r="D32" s="41" t="str">
        <f>IF(D17-H17&lt;0,H17-D17,"-")</f>
        <v>-</v>
      </c>
      <c r="E32" s="309" t="str">
        <f>IF(E17-I17&lt;0,I17-E17,"-")</f>
        <v>-</v>
      </c>
      <c r="F32" s="308" t="s">
        <v>104</v>
      </c>
      <c r="G32" s="41" t="str">
        <f>IF(C17-G17&gt;0,C17-G17,"-")</f>
        <v>-</v>
      </c>
      <c r="H32" s="41" t="str">
        <f>IF(D17-H17&gt;0,D17-H17,"-")</f>
        <v>-</v>
      </c>
      <c r="I32" s="42" t="str">
        <f>IF(E17-I17&gt;0,E17-I17,"-")</f>
        <v>-</v>
      </c>
      <c r="J32" s="1122"/>
    </row>
    <row r="33" spans="1:10" ht="16.5" customHeight="1" thickBot="1">
      <c r="A33" s="302" t="s">
        <v>33</v>
      </c>
      <c r="B33" s="308" t="s">
        <v>149</v>
      </c>
      <c r="C33" s="41" t="str">
        <f>IF(C26-G26&lt;0,G26-C26,"-")</f>
        <v>-</v>
      </c>
      <c r="D33" s="41" t="str">
        <f>IF(D26-H26&lt;0,H26-D26,"-")</f>
        <v>-</v>
      </c>
      <c r="E33" s="309" t="str">
        <f>IF(E26-I26&lt;0,I26-E26,"-")</f>
        <v>-</v>
      </c>
      <c r="F33" s="308" t="s">
        <v>150</v>
      </c>
      <c r="G33" s="41" t="str">
        <f>IF(C26-G26&gt;0,C26-G26,"-")</f>
        <v>-</v>
      </c>
      <c r="H33" s="41" t="str">
        <f>IF(D26-H26&gt;0,D26-H26,"-")</f>
        <v>-</v>
      </c>
      <c r="I33" s="42" t="str">
        <f>IF(E26-I26&gt;0,E26-I26,"-")</f>
        <v>-</v>
      </c>
      <c r="J33" s="112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A24" sqref="A24"/>
    </sheetView>
  </sheetViews>
  <sheetFormatPr defaultColWidth="9.00390625" defaultRowHeight="12.75"/>
  <cols>
    <col min="1" max="1" width="46.375" style="171" customWidth="1"/>
    <col min="2" max="2" width="13.875" style="171" customWidth="1"/>
    <col min="3" max="3" width="66.125" style="171" customWidth="1"/>
    <col min="4" max="5" width="13.875" style="171" customWidth="1"/>
    <col min="6" max="16384" width="9.375" style="171" customWidth="1"/>
  </cols>
  <sheetData>
    <row r="1" spans="1:5" ht="18.75">
      <c r="A1" s="341" t="s">
        <v>94</v>
      </c>
      <c r="E1" s="347" t="s">
        <v>98</v>
      </c>
    </row>
    <row r="3" spans="1:5" ht="12.75">
      <c r="A3" s="342"/>
      <c r="B3" s="348"/>
      <c r="C3" s="342"/>
      <c r="D3" s="349"/>
      <c r="E3" s="348"/>
    </row>
    <row r="4" spans="1:5" ht="15.75">
      <c r="A4" s="316" t="str">
        <f>+ÖSSZEFÜGGÉSEK!A4</f>
        <v>2014. évi eredeti előirányzat BEVÉTELEK</v>
      </c>
      <c r="B4" s="350"/>
      <c r="C4" s="343"/>
      <c r="D4" s="349"/>
      <c r="E4" s="348"/>
    </row>
    <row r="5" spans="1:5" ht="12.75">
      <c r="A5" s="342"/>
      <c r="B5" s="348"/>
      <c r="C5" s="342"/>
      <c r="D5" s="349"/>
      <c r="E5" s="348"/>
    </row>
    <row r="6" spans="1:5" ht="12.75">
      <c r="A6" s="342" t="s">
        <v>455</v>
      </c>
      <c r="B6" s="348">
        <f>+'1.1.sz.mell.pü. mérleg'!C61</f>
        <v>262617</v>
      </c>
      <c r="C6" s="342" t="s">
        <v>456</v>
      </c>
      <c r="D6" s="349">
        <f>+'2.1.sz.mell  műk.'!C18+'2.2.sz.mell  felh.'!C17</f>
        <v>262617</v>
      </c>
      <c r="E6" s="348">
        <f>+B6-D6</f>
        <v>0</v>
      </c>
    </row>
    <row r="7" spans="1:5" ht="12.75">
      <c r="A7" s="342" t="s">
        <v>457</v>
      </c>
      <c r="B7" s="348">
        <f>+'1.1.sz.mell.pü. mérleg'!C84</f>
        <v>0</v>
      </c>
      <c r="C7" s="342" t="s">
        <v>458</v>
      </c>
      <c r="D7" s="349">
        <f>+'2.1.sz.mell  műk.'!C27+'2.2.sz.mell  felh.'!C30</f>
        <v>0</v>
      </c>
      <c r="E7" s="348">
        <f>+B7-D7</f>
        <v>0</v>
      </c>
    </row>
    <row r="8" spans="1:5" ht="12.75">
      <c r="A8" s="342" t="s">
        <v>459</v>
      </c>
      <c r="B8" s="348">
        <f>+'1.1.sz.mell.pü. mérleg'!C85</f>
        <v>262617</v>
      </c>
      <c r="C8" s="342" t="s">
        <v>460</v>
      </c>
      <c r="D8" s="349">
        <f>+'2.1.sz.mell  műk.'!C28+'2.2.sz.mell  felh.'!C31</f>
        <v>262617</v>
      </c>
      <c r="E8" s="348">
        <f>+B8-D8</f>
        <v>0</v>
      </c>
    </row>
    <row r="9" spans="1:5" ht="12.75">
      <c r="A9" s="342"/>
      <c r="B9" s="348"/>
      <c r="C9" s="342"/>
      <c r="D9" s="349"/>
      <c r="E9" s="348"/>
    </row>
    <row r="10" spans="1:5" ht="15.75">
      <c r="A10" s="316" t="str">
        <f>+ÖSSZEFÜGGÉSEK!A10</f>
        <v>2014. évi módosított előirányzat BEVÉTELEK</v>
      </c>
      <c r="B10" s="350"/>
      <c r="C10" s="343"/>
      <c r="D10" s="349"/>
      <c r="E10" s="348"/>
    </row>
    <row r="11" spans="1:5" ht="12.75">
      <c r="A11" s="342"/>
      <c r="B11" s="348"/>
      <c r="C11" s="342"/>
      <c r="D11" s="349"/>
      <c r="E11" s="348"/>
    </row>
    <row r="12" spans="1:5" ht="12.75">
      <c r="A12" s="342" t="s">
        <v>461</v>
      </c>
      <c r="B12" s="348">
        <f>+'1.1.sz.mell.pü. mérleg'!D61</f>
        <v>311223</v>
      </c>
      <c r="C12" s="342" t="s">
        <v>467</v>
      </c>
      <c r="D12" s="349">
        <f>+'2.1.sz.mell  műk.'!D18+'2.2.sz.mell  felh.'!D17</f>
        <v>311223</v>
      </c>
      <c r="E12" s="348">
        <f>+B12-D12</f>
        <v>0</v>
      </c>
    </row>
    <row r="13" spans="1:5" ht="12.75">
      <c r="A13" s="342" t="s">
        <v>462</v>
      </c>
      <c r="B13" s="348">
        <f>+'1.1.sz.mell.pü. mérleg'!D84</f>
        <v>60156</v>
      </c>
      <c r="C13" s="342" t="s">
        <v>468</v>
      </c>
      <c r="D13" s="349">
        <f>+'2.1.sz.mell  műk.'!D27+'2.2.sz.mell  felh.'!D30</f>
        <v>60156</v>
      </c>
      <c r="E13" s="348">
        <f>+B13-D13</f>
        <v>0</v>
      </c>
    </row>
    <row r="14" spans="1:5" ht="12.75">
      <c r="A14" s="342" t="s">
        <v>463</v>
      </c>
      <c r="B14" s="348">
        <f>+'1.1.sz.mell.pü. mérleg'!D85</f>
        <v>371379</v>
      </c>
      <c r="C14" s="342" t="s">
        <v>469</v>
      </c>
      <c r="D14" s="349">
        <f>+'2.1.sz.mell  műk.'!D28+'2.2.sz.mell  felh.'!D31</f>
        <v>371379</v>
      </c>
      <c r="E14" s="348">
        <f>+B14-D14</f>
        <v>0</v>
      </c>
    </row>
    <row r="15" spans="1:5" ht="12.75">
      <c r="A15" s="342"/>
      <c r="B15" s="348"/>
      <c r="C15" s="342"/>
      <c r="D15" s="349"/>
      <c r="E15" s="348"/>
    </row>
    <row r="16" spans="1:5" ht="14.25">
      <c r="A16" s="351" t="str">
        <f>+ÖSSZEFÜGGÉSEK!A16</f>
        <v>2014. évi teljesítés BEVÉTELEK</v>
      </c>
      <c r="B16" s="315"/>
      <c r="C16" s="343"/>
      <c r="D16" s="349"/>
      <c r="E16" s="348"/>
    </row>
    <row r="17" spans="1:5" ht="12.75">
      <c r="A17" s="342"/>
      <c r="B17" s="348"/>
      <c r="C17" s="342"/>
      <c r="D17" s="349"/>
      <c r="E17" s="348"/>
    </row>
    <row r="18" spans="1:5" ht="12.75">
      <c r="A18" s="342" t="s">
        <v>464</v>
      </c>
      <c r="B18" s="348">
        <f>+'1.1.sz.mell.pü. mérleg'!E61</f>
        <v>302412</v>
      </c>
      <c r="C18" s="342" t="s">
        <v>470</v>
      </c>
      <c r="D18" s="349">
        <f>+'2.1.sz.mell  műk.'!E18+'2.2.sz.mell  felh.'!E17</f>
        <v>302412</v>
      </c>
      <c r="E18" s="348">
        <f>+B18-D18</f>
        <v>0</v>
      </c>
    </row>
    <row r="19" spans="1:5" ht="12.75">
      <c r="A19" s="342" t="s">
        <v>465</v>
      </c>
      <c r="B19" s="348">
        <f>+'1.1.sz.mell.pü. mérleg'!E84</f>
        <v>64165</v>
      </c>
      <c r="C19" s="342" t="s">
        <v>471</v>
      </c>
      <c r="D19" s="349">
        <f>+'2.1.sz.mell  műk.'!E27+'2.2.sz.mell  felh.'!E30</f>
        <v>64165</v>
      </c>
      <c r="E19" s="348">
        <f>+B19-D19</f>
        <v>0</v>
      </c>
    </row>
    <row r="20" spans="1:5" ht="12.75">
      <c r="A20" s="342" t="s">
        <v>466</v>
      </c>
      <c r="B20" s="348">
        <f>+'1.1.sz.mell.pü. mérleg'!E85</f>
        <v>366577</v>
      </c>
      <c r="C20" s="342" t="s">
        <v>472</v>
      </c>
      <c r="D20" s="349">
        <f>+'2.1.sz.mell  műk.'!E28+'2.2.sz.mell  felh.'!E31</f>
        <v>366577</v>
      </c>
      <c r="E20" s="348">
        <f>+B20-D20</f>
        <v>0</v>
      </c>
    </row>
    <row r="21" spans="1:5" ht="12.75">
      <c r="A21" s="342"/>
      <c r="B21" s="348"/>
      <c r="C21" s="342"/>
      <c r="D21" s="349"/>
      <c r="E21" s="348"/>
    </row>
    <row r="22" spans="1:5" ht="15.75">
      <c r="A22" s="316" t="str">
        <f>+ÖSSZEFÜGGÉSEK!A22</f>
        <v>2014. évi eredeti előirányzat KIADÁSOK</v>
      </c>
      <c r="B22" s="350"/>
      <c r="C22" s="343"/>
      <c r="D22" s="349"/>
      <c r="E22" s="348"/>
    </row>
    <row r="23" spans="1:5" ht="12.75">
      <c r="A23" s="342"/>
      <c r="B23" s="348"/>
      <c r="C23" s="342"/>
      <c r="D23" s="349"/>
      <c r="E23" s="348"/>
    </row>
    <row r="24" spans="1:5" ht="12.75">
      <c r="A24" s="342" t="s">
        <v>473</v>
      </c>
      <c r="B24" s="348">
        <f>+'1.1.sz.mell.pü. mérleg'!C125</f>
        <v>262617</v>
      </c>
      <c r="C24" s="342" t="s">
        <v>479</v>
      </c>
      <c r="D24" s="349">
        <f>+'2.1.sz.mell  műk.'!G18+'2.2.sz.mell  felh.'!G17</f>
        <v>262617</v>
      </c>
      <c r="E24" s="348">
        <f>+B24-D24</f>
        <v>0</v>
      </c>
    </row>
    <row r="25" spans="1:5" ht="12.75">
      <c r="A25" s="342" t="s">
        <v>452</v>
      </c>
      <c r="B25" s="348">
        <f>+'1.1.sz.mell.pü. mérleg'!C145</f>
        <v>0</v>
      </c>
      <c r="C25" s="342" t="s">
        <v>480</v>
      </c>
      <c r="D25" s="349">
        <f>+'2.1.sz.mell  műk.'!G27+'2.2.sz.mell  felh.'!G30</f>
        <v>0</v>
      </c>
      <c r="E25" s="348">
        <f>+B25-D25</f>
        <v>0</v>
      </c>
    </row>
    <row r="26" spans="1:5" ht="12.75">
      <c r="A26" s="342" t="s">
        <v>474</v>
      </c>
      <c r="B26" s="348">
        <f>+'1.1.sz.mell.pü. mérleg'!C146</f>
        <v>262617</v>
      </c>
      <c r="C26" s="342" t="s">
        <v>481</v>
      </c>
      <c r="D26" s="349">
        <f>+'2.1.sz.mell  műk.'!G28+'2.2.sz.mell  felh.'!G31</f>
        <v>262617</v>
      </c>
      <c r="E26" s="348">
        <f>+B26-D26</f>
        <v>0</v>
      </c>
    </row>
    <row r="27" spans="1:5" ht="12.75">
      <c r="A27" s="342"/>
      <c r="B27" s="348"/>
      <c r="C27" s="342"/>
      <c r="D27" s="349"/>
      <c r="E27" s="348"/>
    </row>
    <row r="28" spans="1:5" ht="15.75">
      <c r="A28" s="316" t="str">
        <f>+ÖSSZEFÜGGÉSEK!A28</f>
        <v>2014. évi módosított előirányzat KIADÁSOK</v>
      </c>
      <c r="B28" s="350"/>
      <c r="C28" s="343"/>
      <c r="D28" s="349"/>
      <c r="E28" s="348"/>
    </row>
    <row r="29" spans="1:5" ht="12.75">
      <c r="A29" s="342"/>
      <c r="B29" s="348"/>
      <c r="C29" s="342"/>
      <c r="D29" s="349"/>
      <c r="E29" s="348"/>
    </row>
    <row r="30" spans="1:5" ht="12.75">
      <c r="A30" s="342" t="s">
        <v>475</v>
      </c>
      <c r="B30" s="348">
        <f>+'1.1.sz.mell.pü. mérleg'!D125</f>
        <v>305379</v>
      </c>
      <c r="C30" s="342" t="s">
        <v>486</v>
      </c>
      <c r="D30" s="349">
        <f>+'2.1.sz.mell  műk.'!H18+'2.2.sz.mell  felh.'!H17</f>
        <v>305379</v>
      </c>
      <c r="E30" s="348">
        <f>+B30-D30</f>
        <v>0</v>
      </c>
    </row>
    <row r="31" spans="1:5" ht="12.75">
      <c r="A31" s="342" t="s">
        <v>453</v>
      </c>
      <c r="B31" s="348">
        <f>+'1.1.sz.mell.pü. mérleg'!D145</f>
        <v>66000</v>
      </c>
      <c r="C31" s="342" t="s">
        <v>483</v>
      </c>
      <c r="D31" s="349">
        <f>+'2.1.sz.mell  műk.'!H27+'2.2.sz.mell  felh.'!H30</f>
        <v>66000</v>
      </c>
      <c r="E31" s="348">
        <f>+B31-D31</f>
        <v>0</v>
      </c>
    </row>
    <row r="32" spans="1:5" ht="12.75">
      <c r="A32" s="342" t="s">
        <v>476</v>
      </c>
      <c r="B32" s="348">
        <f>+'1.1.sz.mell.pü. mérleg'!D146</f>
        <v>371379</v>
      </c>
      <c r="C32" s="342" t="s">
        <v>482</v>
      </c>
      <c r="D32" s="349">
        <f>+'2.1.sz.mell  műk.'!H28+'2.2.sz.mell  felh.'!H31</f>
        <v>371379</v>
      </c>
      <c r="E32" s="348">
        <f>+B32-D32</f>
        <v>0</v>
      </c>
    </row>
    <row r="33" spans="1:5" ht="12.75">
      <c r="A33" s="342"/>
      <c r="B33" s="348"/>
      <c r="C33" s="342"/>
      <c r="D33" s="349"/>
      <c r="E33" s="348"/>
    </row>
    <row r="34" spans="1:5" ht="15.75">
      <c r="A34" s="346" t="str">
        <f>+ÖSSZEFÜGGÉSEK!A34</f>
        <v>2014. évi teljesítés KIADÁSOK</v>
      </c>
      <c r="B34" s="350"/>
      <c r="C34" s="343"/>
      <c r="D34" s="349"/>
      <c r="E34" s="348"/>
    </row>
    <row r="35" spans="1:5" ht="12.75">
      <c r="A35" s="342"/>
      <c r="B35" s="348"/>
      <c r="C35" s="342"/>
      <c r="D35" s="349"/>
      <c r="E35" s="348"/>
    </row>
    <row r="36" spans="1:5" ht="12.75">
      <c r="A36" s="342" t="s">
        <v>477</v>
      </c>
      <c r="B36" s="348">
        <f>+'1.1.sz.mell.pü. mérleg'!E125</f>
        <v>280210</v>
      </c>
      <c r="C36" s="342" t="s">
        <v>487</v>
      </c>
      <c r="D36" s="349">
        <f>+'2.1.sz.mell  műk.'!I18+'2.2.sz.mell  felh.'!I17</f>
        <v>280210</v>
      </c>
      <c r="E36" s="348">
        <f>+B36-D36</f>
        <v>0</v>
      </c>
    </row>
    <row r="37" spans="1:5" ht="12.75">
      <c r="A37" s="342" t="s">
        <v>454</v>
      </c>
      <c r="B37" s="348">
        <f>+'1.1.sz.mell.pü. mérleg'!E145</f>
        <v>66000</v>
      </c>
      <c r="C37" s="342" t="s">
        <v>485</v>
      </c>
      <c r="D37" s="349">
        <f>+'2.1.sz.mell  műk.'!I27+'2.2.sz.mell  felh.'!I30</f>
        <v>66000</v>
      </c>
      <c r="E37" s="348">
        <f>+B37-D37</f>
        <v>0</v>
      </c>
    </row>
    <row r="38" spans="1:5" ht="12.75">
      <c r="A38" s="342" t="s">
        <v>478</v>
      </c>
      <c r="B38" s="348">
        <f>+'1.1.sz.mell.pü. mérleg'!E146</f>
        <v>346210</v>
      </c>
      <c r="C38" s="342" t="s">
        <v>484</v>
      </c>
      <c r="D38" s="349">
        <f>+'2.1.sz.mell  műk.'!I28+'2.2.sz.mell  felh.'!I31</f>
        <v>346210</v>
      </c>
      <c r="E38" s="348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Katonáné Irénke</cp:lastModifiedBy>
  <cp:lastPrinted>2015-04-21T17:12:37Z</cp:lastPrinted>
  <dcterms:created xsi:type="dcterms:W3CDTF">1999-10-30T10:30:45Z</dcterms:created>
  <dcterms:modified xsi:type="dcterms:W3CDTF">2015-04-23T10:05:01Z</dcterms:modified>
  <cp:category/>
  <cp:version/>
  <cp:contentType/>
  <cp:contentStatus/>
</cp:coreProperties>
</file>