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963" activeTab="1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</sheets>
  <definedNames>
    <definedName name="_xlnm.Print_Titles" localSheetId="9">'10'!$1:$1</definedName>
    <definedName name="_xlnm.Print_Titles" localSheetId="10">'11'!$1:$1</definedName>
    <definedName name="_xlnm.Print_Titles" localSheetId="11">'12'!$1:$1</definedName>
    <definedName name="_xlnm.Print_Titles" localSheetId="17">'18'!$2:$4</definedName>
    <definedName name="_xlnm.Print_Titles" localSheetId="1">'2'!$1:$1</definedName>
    <definedName name="_xlnm.Print_Titles" localSheetId="7">'8'!$1:$5</definedName>
    <definedName name="_xlnm.Print_Area" localSheetId="5">'6'!$A$1:$M$24</definedName>
    <definedName name="_xlnm.Print_Area" localSheetId="8">'9'!$A$1:$M$24</definedName>
  </definedNames>
  <calcPr fullCalcOnLoad="1"/>
</workbook>
</file>

<file path=xl/sharedStrings.xml><?xml version="1.0" encoding="utf-8"?>
<sst xmlns="http://schemas.openxmlformats.org/spreadsheetml/2006/main" count="733" uniqueCount="533">
  <si>
    <t>Személyi juttatások</t>
  </si>
  <si>
    <t>Összesen</t>
  </si>
  <si>
    <t>I. Működési bevételek</t>
  </si>
  <si>
    <t>II. Felhalmozási bevételek</t>
  </si>
  <si>
    <t>Cím</t>
  </si>
  <si>
    <t>Lét-szám-keret</t>
  </si>
  <si>
    <t>Állami támogatás</t>
  </si>
  <si>
    <t>Egyéb működési célú kiadások</t>
  </si>
  <si>
    <t>I. Működési költségvetés</t>
  </si>
  <si>
    <t>Kiadások összesen</t>
  </si>
  <si>
    <t>Dologi kiadások</t>
  </si>
  <si>
    <t>Felújí-tások</t>
  </si>
  <si>
    <t>Költségvetési bevételek</t>
  </si>
  <si>
    <t>II. Felhalmozási költségvetés</t>
  </si>
  <si>
    <t>Sor-szám</t>
  </si>
  <si>
    <t>Megnevezés</t>
  </si>
  <si>
    <t>Ellátottak pénzbeli juttatása</t>
  </si>
  <si>
    <t>Általános tartalék</t>
  </si>
  <si>
    <t>Működési céltartalék</t>
  </si>
  <si>
    <t>Fejlesztési céltartalék</t>
  </si>
  <si>
    <t>Költségvetési hiány külső finanszírozása:</t>
  </si>
  <si>
    <t xml:space="preserve">Finanszírozási bevételek </t>
  </si>
  <si>
    <t xml:space="preserve">Felhalmozási célú hitel felvétele </t>
  </si>
  <si>
    <t>Finanszírozási kiadások</t>
  </si>
  <si>
    <t>Összesen:</t>
  </si>
  <si>
    <t>Közhatalmi bevételek</t>
  </si>
  <si>
    <t>Bevételek</t>
  </si>
  <si>
    <t>Kiadások</t>
  </si>
  <si>
    <t>I. Működési célú bevételek</t>
  </si>
  <si>
    <t>I. Működési célú kiadások</t>
  </si>
  <si>
    <t>1. Személyi juttatások</t>
  </si>
  <si>
    <t>7. Működési tartalék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</si>
  <si>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</si>
  <si>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</si>
  <si>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</si>
  <si>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</si>
  <si>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</si>
  <si>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</si>
  <si>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</si>
  <si>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 xml:space="preserve">8. Működési célú hitel felvétele </t>
  </si>
  <si>
    <t>3. Dologi kiadások</t>
  </si>
  <si>
    <t>Felhal-mozási célra</t>
  </si>
  <si>
    <t>Költségvetési szerv megnevezése</t>
  </si>
  <si>
    <t>Finanszírozási bevételek</t>
  </si>
  <si>
    <t>Önkormány-zat eredeti  előirányzat</t>
  </si>
  <si>
    <t>Költségvetési szervek eredeti előirányzata</t>
  </si>
  <si>
    <t>Bevételek összesen</t>
  </si>
  <si>
    <t>Egyéb működési kiadások</t>
  </si>
  <si>
    <t>Ellátot-tak pénz-beli jutta-tása</t>
  </si>
  <si>
    <t>Felhal-mozási tartalék</t>
  </si>
  <si>
    <t>Költségvetési kiadások</t>
  </si>
  <si>
    <t xml:space="preserve">Összesen </t>
  </si>
  <si>
    <t>Beruházás megnevezése</t>
  </si>
  <si>
    <t>Önkormányzat összesen:</t>
  </si>
  <si>
    <t>Keszthely Város Önkormányzata:</t>
  </si>
  <si>
    <t>Költségvetési szervek</t>
  </si>
  <si>
    <t>Felújítás megnevezése</t>
  </si>
  <si>
    <t>Keszthely Város Önkormányzata</t>
  </si>
  <si>
    <t>Castrum Camping értéknövelő beruházás</t>
  </si>
  <si>
    <t>Bursa Hungarica</t>
  </si>
  <si>
    <t>Szent Erzsébet Alapítvány</t>
  </si>
  <si>
    <t>Keszthelyi Turisztikai Egyesület</t>
  </si>
  <si>
    <t>Költségvetési szervek eredeti előirányzata összesen</t>
  </si>
  <si>
    <t>Egyéb felhalmozási kiadások</t>
  </si>
  <si>
    <t>Része-sedések értéke-sítése</t>
  </si>
  <si>
    <t>Hiány belső finanszírozása:</t>
  </si>
  <si>
    <t>II. Felhalmozási  költségvetés</t>
  </si>
  <si>
    <r>
      <rPr>
        <b/>
        <sz val="10"/>
        <rFont val="Book Antiqua"/>
        <family val="1"/>
      </rPr>
      <t>Goldmark Károly Művelődési Központ</t>
    </r>
    <r>
      <rPr>
        <sz val="10"/>
        <rFont val="Book Antiqua"/>
        <family val="1"/>
      </rPr>
      <t xml:space="preserve"> eredeti előirányzat</t>
    </r>
  </si>
  <si>
    <r>
      <rPr>
        <b/>
        <sz val="10"/>
        <rFont val="Book Antiqua"/>
        <family val="1"/>
      </rPr>
      <t>F.Gy. Városi Könyvtár</t>
    </r>
    <r>
      <rPr>
        <sz val="10"/>
        <rFont val="Book Antiqua"/>
        <family val="1"/>
      </rPr>
      <t xml:space="preserve"> eredeti előir.</t>
    </r>
  </si>
  <si>
    <r>
      <rPr>
        <b/>
        <sz val="10"/>
        <rFont val="Book Antiqua"/>
        <family val="1"/>
      </rPr>
      <t xml:space="preserve">Keszthely Város Önk. Alapellátási Intézete </t>
    </r>
    <r>
      <rPr>
        <sz val="10"/>
        <rFont val="Book Antiqua"/>
        <family val="1"/>
      </rPr>
      <t>eredeti előir.</t>
    </r>
  </si>
  <si>
    <r>
      <rPr>
        <b/>
        <sz val="10"/>
        <rFont val="Book Antiqua"/>
        <family val="1"/>
      </rPr>
      <t xml:space="preserve">Keszthely Város Önk. Egyesített Szociális Intézménye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</si>
  <si>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 xml:space="preserve">Balatoni Múzeum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</si>
  <si>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 xml:space="preserve">Gazdasági Ellátó Szervezet Keszthely </t>
    </r>
    <r>
      <rPr>
        <sz val="10"/>
        <rFont val="Book Antiqua"/>
        <family val="1"/>
      </rPr>
      <t>eredeti előirányzat</t>
    </r>
  </si>
  <si>
    <r>
      <rPr>
        <b/>
        <sz val="9"/>
        <rFont val="Book Antiqua"/>
        <family val="1"/>
      </rPr>
      <t xml:space="preserve">Goldmark Károly Művelődési Központ </t>
    </r>
    <r>
      <rPr>
        <sz val="9"/>
        <rFont val="Book Antiqua"/>
        <family val="1"/>
      </rPr>
      <t xml:space="preserve"> eredeti előirányzat</t>
    </r>
  </si>
  <si>
    <r>
      <rPr>
        <b/>
        <sz val="9"/>
        <rFont val="Book Antiqua"/>
        <family val="1"/>
      </rPr>
      <t xml:space="preserve">Keszthely Város Önkorm. Alapellátási Intézete </t>
    </r>
    <r>
      <rPr>
        <sz val="9"/>
        <rFont val="Book Antiqua"/>
        <family val="1"/>
      </rPr>
      <t>eredeti előir.</t>
    </r>
  </si>
  <si>
    <r>
      <rPr>
        <b/>
        <sz val="9"/>
        <rFont val="Book Antiqua"/>
        <family val="1"/>
      </rPr>
      <t>Gazdasági Ellátó Szervezet Keszthely</t>
    </r>
    <r>
      <rPr>
        <sz val="9"/>
        <rFont val="Book Antiqua"/>
        <family val="1"/>
      </rPr>
      <t xml:space="preserve"> eredeti előirányzat</t>
    </r>
  </si>
  <si>
    <t>ebből: kötelező feladat</t>
  </si>
  <si>
    <t>önként vállalt feladat</t>
  </si>
  <si>
    <t>Önkormányzat eredeti előirányzat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</si>
  <si>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</si>
  <si>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</si>
  <si>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</si>
  <si>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</si>
  <si>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</si>
  <si>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</si>
  <si>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Engedélyezett létszám:</t>
  </si>
  <si>
    <t>Működési bevételek összesen (A + D)</t>
  </si>
  <si>
    <t>Működési kiadások összesen (B + C)</t>
  </si>
  <si>
    <t>Beruházások</t>
  </si>
  <si>
    <t>Felhalmozási bevételek összesen (A + D)</t>
  </si>
  <si>
    <t>Felhalmozási kiadások összesen (B + C)</t>
  </si>
  <si>
    <t>Működési bevételek</t>
  </si>
  <si>
    <t xml:space="preserve">2. Munkaadókat terhelő járulékok </t>
  </si>
  <si>
    <t>6. Felhalmozási célú hitelek felvétele</t>
  </si>
  <si>
    <r>
      <rPr>
        <b/>
        <sz val="9"/>
        <rFont val="Book Antiqua"/>
        <family val="1"/>
      </rPr>
      <t xml:space="preserve">F.Gy. Városi Könyvtár </t>
    </r>
    <r>
      <rPr>
        <sz val="9"/>
        <rFont val="Book Antiqua"/>
        <family val="1"/>
      </rPr>
      <t>eredeti ei.</t>
    </r>
  </si>
  <si>
    <t>Telekadó</t>
  </si>
  <si>
    <t>Eredeti előirányzat</t>
  </si>
  <si>
    <t>2. Felújítások</t>
  </si>
  <si>
    <t>Felhalmozási hiány (A-B) :</t>
  </si>
  <si>
    <t>Parkoló üz. 045170</t>
  </si>
  <si>
    <t>Nem lakóing.bérbeadás 013350</t>
  </si>
  <si>
    <t>Önk.jogalkotás 011130</t>
  </si>
  <si>
    <t>Közvilágítás 064010</t>
  </si>
  <si>
    <t>Város-és község-gazd. szolg. (főép.) 066020</t>
  </si>
  <si>
    <t>Közcélú fogl. 041233</t>
  </si>
  <si>
    <t>Erdősítés 042220</t>
  </si>
  <si>
    <t>Tel.hull. kez. 051030</t>
  </si>
  <si>
    <t>Utak, üz. 045160</t>
  </si>
  <si>
    <t>Nem lakóing. bérbeadása 013350</t>
  </si>
  <si>
    <t>Zöldter.kez. 066010</t>
  </si>
  <si>
    <t>Tartalékok 900070</t>
  </si>
  <si>
    <t>Ár- és belvíz-véd.tev. 047410</t>
  </si>
  <si>
    <t>Fogorvosi szakell. 072313</t>
  </si>
  <si>
    <t>Civil szerv. műk.tám. 084031</t>
  </si>
  <si>
    <t>Köztemető fennt., műk. 013320</t>
  </si>
  <si>
    <t>Út, autópálya építés ( 045120 )</t>
  </si>
  <si>
    <t>Nem lakóingatlan bérbeadása ( 013350 )</t>
  </si>
  <si>
    <t>Közvilágítás ( 064010 )</t>
  </si>
  <si>
    <t>Ár- és belvízvédelemmel összefüggő tevékenység ( 047410 )</t>
  </si>
  <si>
    <t>Nem lakóingatlan bérbeadás ( 013350 )</t>
  </si>
  <si>
    <t>Felhalmozási célú bevételek összesen:</t>
  </si>
  <si>
    <t>eből: köt.feladat</t>
  </si>
  <si>
    <t>ebból: köt.feladat</t>
  </si>
  <si>
    <t>ebből: köt.feladat</t>
  </si>
  <si>
    <t>Kötelező feladatok</t>
  </si>
  <si>
    <t>Önként vállalt feladatok</t>
  </si>
  <si>
    <t>Kötelező feladat</t>
  </si>
  <si>
    <t>Önként vállalt feladat</t>
  </si>
  <si>
    <t xml:space="preserve">Működési bevételek </t>
  </si>
  <si>
    <t>ebből: Önkormányzat - 2 fő választott tisztségviselő</t>
  </si>
  <si>
    <r>
      <t xml:space="preserve">Keszthelyi Polgármesteri  Hivatal </t>
    </r>
    <r>
      <rPr>
        <sz val="9"/>
        <rFont val="Book Antiqua"/>
        <family val="1"/>
      </rPr>
      <t>eredeti ei.</t>
    </r>
  </si>
  <si>
    <r>
      <t xml:space="preserve">Keszthelyi Polgármesteri Hivatal </t>
    </r>
    <r>
      <rPr>
        <sz val="10"/>
        <rFont val="Book Antiqua"/>
        <family val="1"/>
      </rPr>
      <t>eredeti előirányzat</t>
    </r>
  </si>
  <si>
    <r>
      <rPr>
        <b/>
        <sz val="10"/>
        <rFont val="Book Antiqua"/>
        <family val="1"/>
      </rPr>
      <t>Keszthelyi</t>
    </r>
    <r>
      <rPr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Életfa Óvoda</t>
    </r>
    <r>
      <rPr>
        <sz val="10"/>
        <rFont val="Book Antiqua"/>
        <family val="1"/>
      </rPr>
      <t xml:space="preserve"> eredeti előirányzat</t>
    </r>
  </si>
  <si>
    <t>Ellátottak pénzbeli jutt.</t>
  </si>
  <si>
    <t>Maradvány igénybevétele</t>
  </si>
  <si>
    <t xml:space="preserve">Kormányzati funkciók </t>
  </si>
  <si>
    <t xml:space="preserve">Munka-adókat terhelő járulékok </t>
  </si>
  <si>
    <t>Támogatás ÁHT-n belülre</t>
  </si>
  <si>
    <t>Támogatás ÁHT-n kivülre</t>
  </si>
  <si>
    <t>Beruházás</t>
  </si>
  <si>
    <t>Felújítás</t>
  </si>
  <si>
    <t>Tartalék</t>
  </si>
  <si>
    <t>3. Működési bevételek</t>
  </si>
  <si>
    <t xml:space="preserve">Építményadó </t>
  </si>
  <si>
    <t>Magánszemélyek kommunális adója</t>
  </si>
  <si>
    <t>Idegenforgalmi adó tartózkodás után</t>
  </si>
  <si>
    <t>Bírság, pótlék, közigazgatási bírság</t>
  </si>
  <si>
    <t>Önkormányzat működési támogatásai</t>
  </si>
  <si>
    <t>Helyi önkormányzatok kiegészítő támogatásai</t>
  </si>
  <si>
    <t>Települési önkormányzatok egyes köznevelési fel tám.</t>
  </si>
  <si>
    <t xml:space="preserve">Működési célú támogatások államháztartáson belülről </t>
  </si>
  <si>
    <t xml:space="preserve">Felhalmozási célú támogatások ÁHT-n belüről </t>
  </si>
  <si>
    <t>Ingatlan értékesítése</t>
  </si>
  <si>
    <t>Felhalmozási bevételek</t>
  </si>
  <si>
    <t>Működési célú átvett pénzeszközök</t>
  </si>
  <si>
    <t>Kölcsön visszatérülése</t>
  </si>
  <si>
    <t xml:space="preserve">Egyéb működési célú átvett pénzeszközök </t>
  </si>
  <si>
    <t xml:space="preserve">Felhalmozási célú átvett pénzeszközök </t>
  </si>
  <si>
    <t>Egyéb felhalmozási célú átvett pénzeszközök</t>
  </si>
  <si>
    <t>Munkaadókat terhelő járulékok és szociális hozzájárulási adó</t>
  </si>
  <si>
    <t>Egyéb működési célú támogatások ÁHT-n kívülre</t>
  </si>
  <si>
    <t>Egyéb felhalmozási célú kiadások</t>
  </si>
  <si>
    <t>Kölcsön nyújtása ÁHT-n kívülre</t>
  </si>
  <si>
    <t>Egyéb felhalm. célú támogatások ÁHT-n kívülre</t>
  </si>
  <si>
    <t>Egyéb felhalm. célú támogatások ÁHT-n belülre</t>
  </si>
  <si>
    <t xml:space="preserve">Beruházások </t>
  </si>
  <si>
    <t xml:space="preserve">Felújítások </t>
  </si>
  <si>
    <t>Helyi önkormányzatok működésének általános támogatása</t>
  </si>
  <si>
    <t>Települési önkormányzatok kulturális feladatainak tám.</t>
  </si>
  <si>
    <t>Ingatlan értékesítés</t>
  </si>
  <si>
    <t xml:space="preserve">Felhalm. célú támog. ÁHT-n belülről </t>
  </si>
  <si>
    <t>IV. Hitelek felvétele</t>
  </si>
  <si>
    <t>Működési célú támog. ÁHT-n belülről</t>
  </si>
  <si>
    <t>Felhalm. célú támog. ÁHT-n belülről</t>
  </si>
  <si>
    <t>Felhalmozási célú átvett pénzeszközök</t>
  </si>
  <si>
    <t>III. Pénzforgalom nélk.bev.</t>
  </si>
  <si>
    <t>Műk. célú támogatások ÁHT-n belülről</t>
  </si>
  <si>
    <t>Egyéb tárgyi eszköz értékesítés</t>
  </si>
  <si>
    <t>Működési célu átvett pénzeszközök</t>
  </si>
  <si>
    <t>Kölcsön</t>
  </si>
  <si>
    <t>Egyéb működési célú támogatás ÁHT-n belülre</t>
  </si>
  <si>
    <t>Egyéb működési célú támogatások ÁHT-n kivülre</t>
  </si>
  <si>
    <t>Egyéb felhalm. támogatás ÁHT-belülre</t>
  </si>
  <si>
    <t xml:space="preserve">Egyéb felhalm. célú támog. ÁHT-n kivülre </t>
  </si>
  <si>
    <t xml:space="preserve">Kölcsön </t>
  </si>
  <si>
    <t>Kölcsön vissza-térülés</t>
  </si>
  <si>
    <t>Önkormány-zatok működési támogatásai</t>
  </si>
  <si>
    <t>Egyéb szoc.term.beni és pénzb.ell. 107060</t>
  </si>
  <si>
    <t xml:space="preserve">Egyéb működési célú támogatások ÁHT-n belülről </t>
  </si>
  <si>
    <t>Önkormányzatok működési támogatásai</t>
  </si>
  <si>
    <t xml:space="preserve">Működési </t>
  </si>
  <si>
    <t xml:space="preserve">Felhal-mozási </t>
  </si>
  <si>
    <t xml:space="preserve">Kölcsön nyújtása </t>
  </si>
  <si>
    <t>Balatoni Múzeum</t>
  </si>
  <si>
    <t>Fejér György Városi Könyvtár</t>
  </si>
  <si>
    <t>Egyesített Szociális Intézmény</t>
  </si>
  <si>
    <t>Keszthelyi Életfa Óvoda</t>
  </si>
  <si>
    <t>Tám. áht-n belülre</t>
  </si>
  <si>
    <t>Tám. áht-n kivülre</t>
  </si>
  <si>
    <t xml:space="preserve">SUN Teniszklub </t>
  </si>
  <si>
    <t xml:space="preserve">Jelzőrendszeres házi segítségnyújtás </t>
  </si>
  <si>
    <t xml:space="preserve">Házi segítségnyújtás </t>
  </si>
  <si>
    <t>Egyéb működési célú támogatások ÁHT-n belülre</t>
  </si>
  <si>
    <t>Egyéb felhalmozási célú kiadások ÁHT-n kívülre</t>
  </si>
  <si>
    <t>2. Önkormányzatok működési támogatásai</t>
  </si>
  <si>
    <t>7. Maradvány igénybevétele</t>
  </si>
  <si>
    <t>1. Beruházások</t>
  </si>
  <si>
    <t>5. Maradvány igénybevétele</t>
  </si>
  <si>
    <t>6. Ellátottak pénzbeli juttatásai</t>
  </si>
  <si>
    <t>4. Kölcsön visszatérülése</t>
  </si>
  <si>
    <t>8. Kölcsön nyújtása</t>
  </si>
  <si>
    <t>4. Működési célú támogatás ÁHT-n belülről</t>
  </si>
  <si>
    <t>4. Egyéb működési célú támogatások ÁHT-n belülre</t>
  </si>
  <si>
    <t>5. Egyéb működési célú támogatások ÁHT-n kívülre</t>
  </si>
  <si>
    <t>2. Felhalmozási célú támogatások ÁHT-n belülről</t>
  </si>
  <si>
    <t>1. Felhalmozási bevételek</t>
  </si>
  <si>
    <t>Kölcsön visszatérülés</t>
  </si>
  <si>
    <t>III. Maradány igénybevétele</t>
  </si>
  <si>
    <t>Műkö-dési</t>
  </si>
  <si>
    <t>Működési hiány-/többlet+ (A-B) :</t>
  </si>
  <si>
    <t>Talajterhelési díj</t>
  </si>
  <si>
    <t>Iparűzési adó</t>
  </si>
  <si>
    <t>Köz-fogl. létszáma</t>
  </si>
  <si>
    <t>Magyar Vöröskereszt Zala Megyei Szervezete</t>
  </si>
  <si>
    <t xml:space="preserve">Egyéb működési célú támogatások ÁHT-n belülre </t>
  </si>
  <si>
    <t>Közutak, hidak üzemeltetése, fenntartása (045160)</t>
  </si>
  <si>
    <t>Civil szervezetek működési támogatása (084031)</t>
  </si>
  <si>
    <t>III. Irányítószervi támogatás</t>
  </si>
  <si>
    <r>
      <t xml:space="preserve">Keszthelyi Család- Gyermekjóléti Központ </t>
    </r>
    <r>
      <rPr>
        <sz val="9"/>
        <rFont val="Book Antiqua"/>
        <family val="1"/>
      </rPr>
      <t>eredeti előirányzat</t>
    </r>
    <r>
      <rPr>
        <b/>
        <sz val="9"/>
        <rFont val="Book Antiqua"/>
        <family val="1"/>
      </rPr>
      <t xml:space="preserve"> </t>
    </r>
  </si>
  <si>
    <t xml:space="preserve">ebből: kötelező feladat </t>
  </si>
  <si>
    <r>
      <rPr>
        <b/>
        <sz val="10"/>
        <rFont val="Book Antiqua"/>
        <family val="1"/>
      </rPr>
      <t>Keszthelyi Család- és Gyermekjóléti Központ</t>
    </r>
    <r>
      <rPr>
        <sz val="10"/>
        <rFont val="Book Antiqua"/>
        <family val="1"/>
      </rPr>
      <t xml:space="preserve"> eredeti előirányzat</t>
    </r>
  </si>
  <si>
    <t>IV. Költségvetési maradvány</t>
  </si>
  <si>
    <t>Út, autópálya ép.,(fejl)  045120</t>
  </si>
  <si>
    <t>Hitelek</t>
  </si>
  <si>
    <t>Irányító szervi támogatások folyósítása</t>
  </si>
  <si>
    <t xml:space="preserve">ÁHT- belüli megelőlegezés visszafiz. </t>
  </si>
  <si>
    <t>Támog. célú fin. műveletek 018030</t>
  </si>
  <si>
    <t>Támogatási célú fin. műveletek 018030</t>
  </si>
  <si>
    <t>Strand 081061</t>
  </si>
  <si>
    <t>Önkor. elsz. kp. kv 018010</t>
  </si>
  <si>
    <t>ÁHT-n belüli megelőlegezés visszafiz.</t>
  </si>
  <si>
    <t>Államháztartáson belüli megelőlegezések</t>
  </si>
  <si>
    <t>9. Államháztartáson belüli megelőlegezés visszafizetése</t>
  </si>
  <si>
    <t xml:space="preserve">Goldmark Károly Művelődési Központ </t>
  </si>
  <si>
    <t>Keszthelyi Polgármesteri Hivatal</t>
  </si>
  <si>
    <t>Kisértékű informatikai eszközök</t>
  </si>
  <si>
    <t xml:space="preserve">Keszthelyi Televízió Nonprofit Kft. </t>
  </si>
  <si>
    <t xml:space="preserve">Szabadidős park, fürdő és strandszolgálatás (081061) </t>
  </si>
  <si>
    <t>Települési önkormányzatok szociális, gyermekjóléti és gyermekétkeztetési feladatainak támogatása</t>
  </si>
  <si>
    <t>ebből: köt. feladat</t>
  </si>
  <si>
    <t>Támoga-tás ÁHT-n belülre</t>
  </si>
  <si>
    <t>Beruhá-zások</t>
  </si>
  <si>
    <t>Zala Megyei Rendőrfőkapitányság - nyári közös járőrszolgálat</t>
  </si>
  <si>
    <t>Tagdíj</t>
  </si>
  <si>
    <t>Keszthelyi HUSZ Nonprofit Kft - gar.és kezességvállalás</t>
  </si>
  <si>
    <t>Sportlétesítmények, edzőtáborok műk.és fejl. (081030)</t>
  </si>
  <si>
    <t>Keszthely és Környéke Kistérségi Többcélú Társulás</t>
  </si>
  <si>
    <t>Településfejl. 062020</t>
  </si>
  <si>
    <t>Településfejlesztés (062020)</t>
  </si>
  <si>
    <r>
      <rPr>
        <b/>
        <sz val="9"/>
        <rFont val="Book Antiqua"/>
        <family val="1"/>
      </rPr>
      <t>Keszthelyi Életfa Óvoda</t>
    </r>
    <r>
      <rPr>
        <sz val="9"/>
        <rFont val="Book Antiqua"/>
        <family val="1"/>
      </rPr>
      <t xml:space="preserve"> eredeti ei.</t>
    </r>
  </si>
  <si>
    <r>
      <rPr>
        <b/>
        <sz val="9"/>
        <rFont val="Book Antiqua"/>
        <family val="1"/>
      </rPr>
      <t>Keszthely Város Önkorm.Egyesített Szociális Intézménye</t>
    </r>
    <r>
      <rPr>
        <sz val="9"/>
        <rFont val="Book Antiqua"/>
        <family val="1"/>
      </rPr>
      <t xml:space="preserve"> eredeti előir.</t>
    </r>
  </si>
  <si>
    <r>
      <rPr>
        <b/>
        <sz val="9"/>
        <rFont val="Book Antiqua"/>
        <family val="1"/>
      </rPr>
      <t>Balatoni Múzeum</t>
    </r>
    <r>
      <rPr>
        <sz val="9"/>
        <rFont val="Book Antiqua"/>
        <family val="1"/>
      </rPr>
      <t xml:space="preserve"> eredeti előir.</t>
    </r>
  </si>
  <si>
    <t xml:space="preserve">Keszthely Város Önkormányzata Alapellátási Intézete </t>
  </si>
  <si>
    <t xml:space="preserve">Keszthelyi Család- és Gyermekjóléti Központ </t>
  </si>
  <si>
    <t>Bűnmegelőzés 031060</t>
  </si>
  <si>
    <t>Működési célú támogatások ÁHT-n kívülről</t>
  </si>
  <si>
    <t>Esélyegyenlőség 107080</t>
  </si>
  <si>
    <t>Önkorm. elsz. 018010</t>
  </si>
  <si>
    <t>Önk.funkcióra nem sorolható bev. 900020</t>
  </si>
  <si>
    <t>Működési célú támogatások áht-n kívülről</t>
  </si>
  <si>
    <t xml:space="preserve">Felhalmozási célú támogatások áht-n kívülről </t>
  </si>
  <si>
    <t xml:space="preserve">3. Felhalmozási célú támogatások ÁHT-n kívülről </t>
  </si>
  <si>
    <t>5. Működési célú támogatás ÁHT-n kívülről</t>
  </si>
  <si>
    <t>3. Egyéb felhalmozási célú támogatások ÁHT-n belülre</t>
  </si>
  <si>
    <t xml:space="preserve">6. Kölcsön nyújtás </t>
  </si>
  <si>
    <t>5. Felhalmozási tartalék</t>
  </si>
  <si>
    <t xml:space="preserve">4. Egyéb felhalmozási célú támogatások ÁHT-n kívülre </t>
  </si>
  <si>
    <t>Keszthelyért Polgárőr Egyesület</t>
  </si>
  <si>
    <t>Önkorm. és önkorm. hivatalok jogalkotó és ált. ig. tev. (011130)</t>
  </si>
  <si>
    <t>Önkormányzati jogalkotás ( 011130 )</t>
  </si>
  <si>
    <t>Tervezés, lebonyolítás, műszaki ellenőrzés közbeszerzés</t>
  </si>
  <si>
    <t xml:space="preserve">Kísérleti utcai óvoda épületének átalakítása és bővítése - TOP-1.4.1-15-ZA1-2016-00024 </t>
  </si>
  <si>
    <t xml:space="preserve">Helyi gazdaságfejlesztés megvalósítása a keszthelyi Reischl sörház barokk szárnyában TOP-1.1.3-15-ZA1-2016-00003 </t>
  </si>
  <si>
    <t>A Reischl féle sörház felújítása (barnamezős beruházás) TOP-2.1.1-15-ZA1-2016-00001</t>
  </si>
  <si>
    <t>Keszthely Zöld Város TOP-2.1.2-15-ZA1-2016-00003</t>
  </si>
  <si>
    <t>Keszthely Város Önkormányzat Alapellátási Intézete</t>
  </si>
  <si>
    <t>Teréz Anya Szociális Integrált Intézmény</t>
  </si>
  <si>
    <t>Egyéb szociális természetbeni és pénzbeni ell. (107060)</t>
  </si>
  <si>
    <t>Támogatási célú finanszírozási műveletek (018030)</t>
  </si>
  <si>
    <t>Keszthelyi Vizimentő Közhasznú Egyesület</t>
  </si>
  <si>
    <t>6. Kölcsönök visszatérülése</t>
  </si>
  <si>
    <t>A támogatás megnevezése</t>
  </si>
  <si>
    <t>Önkormányzati rendelet</t>
  </si>
  <si>
    <t>Mentesség</t>
  </si>
  <si>
    <t>Kedvezmény</t>
  </si>
  <si>
    <t>Összesen eFt</t>
  </si>
  <si>
    <t>mértéke %</t>
  </si>
  <si>
    <t>Összege eFt</t>
  </si>
  <si>
    <t>Mértéke %</t>
  </si>
  <si>
    <t>Helyi iparűzési adó</t>
  </si>
  <si>
    <t>42/2013. (XI. 29.)</t>
  </si>
  <si>
    <t>Építményadó</t>
  </si>
  <si>
    <t>Kommunális adó</t>
  </si>
  <si>
    <t>33-50</t>
  </si>
  <si>
    <t xml:space="preserve">Szociális étkeztetés </t>
  </si>
  <si>
    <t>7/2016. (III. 31.)</t>
  </si>
  <si>
    <t xml:space="preserve">Idősek Otthona </t>
  </si>
  <si>
    <t>Helyiségek hasznosításából származó bevétel</t>
  </si>
  <si>
    <t>2/2005. (I. 31.)</t>
  </si>
  <si>
    <t>Lakosság részére lakásépítéshez, lakásfelújításhoz nyújtott kölcsönök elengedése</t>
  </si>
  <si>
    <t>Egyéb nyújtott kedvezmény vagy kölcsön elengedése</t>
  </si>
  <si>
    <t>Adósságot keletkeztető ügyletekből és kezességvállalásokból fennálló kötelezettségek</t>
  </si>
  <si>
    <t>Készfizető kezesség</t>
  </si>
  <si>
    <t>Összes készfizető kezesség:</t>
  </si>
  <si>
    <t>Hitel</t>
  </si>
  <si>
    <t>Keszthely Város Önkormányzata hiteltartozással nem rendelkezik</t>
  </si>
  <si>
    <t>Részletfizetés</t>
  </si>
  <si>
    <t>Zala Megyei Önkormányzat - Mozgás Háza 2010.03.10-2029.03.10</t>
  </si>
  <si>
    <t>Készfizető kezesség kamata, egyéb bankköltségek</t>
  </si>
  <si>
    <t xml:space="preserve">VÜZ Nonprofit Kft hitelfelvétel 9/2011.(I.27.) - Tőketartozás: 201.210 EUR,  lejárata 2025.12.31. célja: Keszthely piaci parkolók létesítése. Tőketartozás: 88.690 EUR, lejárata 2026.01.31., célja: Keszthely Fő tér rek.keretében a Keszthelyi VÜZ Kft saját erejének biztosítása. </t>
  </si>
  <si>
    <t>Egyéb kötelezettségek</t>
  </si>
  <si>
    <t xml:space="preserve">Pannon EGTC tagdíj 222/2010. (VII.29.) </t>
  </si>
  <si>
    <t>PREVIDENT Fogászati Szolgáltató Kft.- fogszabályozás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</si>
  <si>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</si>
  <si>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</si>
  <si>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</si>
  <si>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</si>
  <si>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</si>
  <si>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</si>
  <si>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</si>
  <si>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</si>
  <si>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</si>
  <si>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</si>
  <si>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</si>
  <si>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</si>
  <si>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Nyitó pénzkészlet</t>
  </si>
  <si>
    <t>1. Működési bevételek</t>
  </si>
  <si>
    <t>2.Önkormányzatok működési támogatásai</t>
  </si>
  <si>
    <t>3. Közhatalmi bevételek</t>
  </si>
  <si>
    <t>4. Működési és felhalmozási célú támogatások</t>
  </si>
  <si>
    <t>5. Felhalmozási bevételek</t>
  </si>
  <si>
    <t>6. Kölcsön visszatérülés</t>
  </si>
  <si>
    <t>7. Hitelek</t>
  </si>
  <si>
    <t>8. Maradvány</t>
  </si>
  <si>
    <t xml:space="preserve">Bevételek összesen </t>
  </si>
  <si>
    <t>9. Személyi juttatások</t>
  </si>
  <si>
    <t>10. Munkaadót terhelő járulékok</t>
  </si>
  <si>
    <t>11. Dologi kiadások</t>
  </si>
  <si>
    <t>12. Működési és felhalmozási célú támogatások</t>
  </si>
  <si>
    <t>13. Ellátottak pénzbeli juttatásai</t>
  </si>
  <si>
    <t>14. Felújítás</t>
  </si>
  <si>
    <t>15. Beruházás</t>
  </si>
  <si>
    <t xml:space="preserve">16.Kölcsön nyújtása </t>
  </si>
  <si>
    <t>17. Tartalék</t>
  </si>
  <si>
    <t xml:space="preserve"> Kiadások összesen</t>
  </si>
  <si>
    <t>Záró pénzkészlet</t>
  </si>
  <si>
    <t xml:space="preserve">Európai uniós forrásból finanszírozott támogatással megvalósuló programok, projektek bevételei, kiadásai, valamint az önkormányzat ilyen  projektekhez történő hozzájárulásai </t>
  </si>
  <si>
    <t>Határozat száma</t>
  </si>
  <si>
    <t>Összeg</t>
  </si>
  <si>
    <t>Támogatás összege</t>
  </si>
  <si>
    <t>Projekt összköltsége, hozzájárulás összege</t>
  </si>
  <si>
    <t>151/2017. (V.30.)</t>
  </si>
  <si>
    <t xml:space="preserve">TOP-1.1.3-15-ZA1-2016-00003. "Helyi gazdaságfejlesztés megvalósítása a keszthelyi Reischl sörház barokk szárnyában" </t>
  </si>
  <si>
    <t>152/2017. (V.30.)</t>
  </si>
  <si>
    <t xml:space="preserve">TOP-1.1.1-15-ZA1-2016-00007. "A Keszthelyi Ipari Park belső infrastruktúrájának fejlesztése a vállalkozások versenyképességének javítása érdekében" </t>
  </si>
  <si>
    <t>153/2017. (V.30.)</t>
  </si>
  <si>
    <t xml:space="preserve">TOP-1.2.1-15-ZA1-2016-00011. "Keszthelyi Városi strand társadalmi és környezeti szempontból fenntartható családbarát attrakciófejlesztése"  </t>
  </si>
  <si>
    <t>154/2017. (V.30.)</t>
  </si>
  <si>
    <t>TOP-2.1.1-15-ZA-2016-00001. "Barnamezős területek rehabilitációja a Reischl féle sörház felújítása"</t>
  </si>
  <si>
    <t>157/2017. (VI.20.)</t>
  </si>
  <si>
    <t xml:space="preserve">247/2017. (X.5.) </t>
  </si>
  <si>
    <t>248/2017. (X.5.)</t>
  </si>
  <si>
    <t>TOP-1.4.1-15-ZA1-2016-00024 "Kísérleti utcai óvoda épületének átalakítása és bővítése"</t>
  </si>
  <si>
    <t>EFOP-1.5.2-16-2017-00044. "Humán közszolgáltatások fejlesztése térségi szemléletben Keszthely, Bókaháza, Egeraracsa, Egervár, Orbányosfa településeken"</t>
  </si>
  <si>
    <t>246/2017. (X.5.)</t>
  </si>
  <si>
    <t>350/2017. (XII.14)</t>
  </si>
  <si>
    <t>156/2017.(VI.20)</t>
  </si>
  <si>
    <t>Működési célra</t>
  </si>
  <si>
    <t>TOP-2.1.2-15-ZA1-2016-00003. „Zöld Város kialakítása"</t>
  </si>
  <si>
    <t>Sport 081030</t>
  </si>
  <si>
    <t>8-92</t>
  </si>
  <si>
    <t>Termőföld bérbeadásából származó SZJA</t>
  </si>
  <si>
    <t>Óvodai nevelés, ellátás működtetési feladatai (091140)</t>
  </si>
  <si>
    <t>Keszthely Hazavár - ifjúságot segítő támogatási program (Esély Otthon) EFOP-1.2.1-16 -2017-00023</t>
  </si>
  <si>
    <t>Óvodai nevelés ell.műk. feladatai 091140</t>
  </si>
  <si>
    <t>TOP-5.3.1-16-ZA1-2017-00010 "Helyi identitás és kohézió erősítése Keszthelyen"</t>
  </si>
  <si>
    <t>334/2018(XII.13)</t>
  </si>
  <si>
    <t>356/2016.(XII.15)</t>
  </si>
  <si>
    <t>EFOP-1.2.9-17-2017-00073. "Keszthelyi Nő-Köz-Pont" - Keszthelyi Családsegítő és Gyermekjóléti Központ</t>
  </si>
  <si>
    <t>EFOP-1.2.9-17-2017-00073. "Keszthelyi Nő-Köz-Pont" - Goldmark Károly Művelődési Központ</t>
  </si>
  <si>
    <t>69/2018.(III.29)</t>
  </si>
  <si>
    <t>EFOP-1.5.2-16-2017-00044 "Humánszolgálatások  fejlesztése térségi szemléletben Keszthely, Bókaháza, Egeraracsa, Egervár, Orbányosfa településeken" - Goldmark Károly Művelődési Központ</t>
  </si>
  <si>
    <t>EFOP-1.5.2-16-2017-00044 "Humánszolgálatások  fejlesztése térségi szemléletben Keszthely, Bókaháza, Egeraracsa, Egervár, Orbányosfa településeken" - Egyesített Szociális Intézmény</t>
  </si>
  <si>
    <t xml:space="preserve">Felhalmo-zási </t>
  </si>
  <si>
    <t>Munkaadókat terhelő járulékok és szoc. hozzájár. adó</t>
  </si>
  <si>
    <t>Egyéb kisértékű tárgyi eszközök (bútor, udvari tárgyaló)</t>
  </si>
  <si>
    <t>Nagyteljesítményű darálógép</t>
  </si>
  <si>
    <t xml:space="preserve">Mobiltelefon </t>
  </si>
  <si>
    <t>Támogatási célú finanszírozási műveletek (018010)</t>
  </si>
  <si>
    <t>Balaton u. burkolat csere kiemelt szegély egyoldali (D-i) járda felújítással</t>
  </si>
  <si>
    <t>Madách u. zárt csatorna dugulás elhárítása az autóbusz pályaudvar vízelvezetése érdekében (feltárás, részleges helyreállítás)</t>
  </si>
  <si>
    <t xml:space="preserve">Közvilágítás tervezése egyedi bővítések (Kilátó köz 6-8., Keringő u. 104/a., Napsugár u., Meggyfa u. gyalogos része, Dobó István u., Klempa köz tervezés, stb.) </t>
  </si>
  <si>
    <t>Keszthely Festetics György Zenei Alapfokú Művészeti Iskola és egyéb önkormányzati épületek energetikai korszerűsítése TOP-3.2.1-16-ZA1-2019-00019.</t>
  </si>
  <si>
    <t>Keszthelyi Tanuszoda energetikai korszerűsítése TOP-3.2.1-16-ZA1-2019-00022.</t>
  </si>
  <si>
    <t>TOP-3.2.1-16-ZA1-2019-00022 "Keszthelyi Tanuszoda energetikai korszerűsítése"</t>
  </si>
  <si>
    <t>TOP-3.2.1-16-ZA1-2019-00019 "Keszthelyi Festetics György Zenei Alapfokú Művészeti Iskola és egyéb önkormányzati épületek energetikai korszerűsítése"</t>
  </si>
  <si>
    <t>209/2019. (VIII.29)</t>
  </si>
  <si>
    <t>227/2018. (VIII.29)</t>
  </si>
  <si>
    <t>206/2019. (VIII.29)</t>
  </si>
  <si>
    <t>207/2019. (VIII.29)</t>
  </si>
  <si>
    <t>GINOP-7.1.9-17-2018-00015 "Festetics örökség bemutatását és hálózatba kapcsolását célzó termék- és infrastruktúra fejlesztés" I. ütem</t>
  </si>
  <si>
    <t xml:space="preserve">TOP-5.2.1-15-ZA1-2016-00003. "A társadalmi hátrányok kompenzálását szolgáló komplex programok megvalósítása Keszthelyen" </t>
  </si>
  <si>
    <t xml:space="preserve">Festetics örökség bemutatását és hálózatba kapcsolását célzó termék- és infrastruktúra fejlesztés GINOP-7.1.9-17-2018-00015. </t>
  </si>
  <si>
    <t>Pethe F. - Hermann O. u. vízelvezetése helyben szikkasztással</t>
  </si>
  <si>
    <t>A belterületi csapadékvíz elvezetési rendszer fejlesztése Keszthely-Kertvárosban II.ütem előkészítő költségek TOP-2.1.3 pályázat</t>
  </si>
  <si>
    <t xml:space="preserve">A belterületi csapadékvíz elvezetési rendszer fejlesztése Keszthely-Kert-városban (Mély u. csapadékcsatorna) TOP-2.1.3-15-ZA1-2016-00014. </t>
  </si>
  <si>
    <t xml:space="preserve">Keszthelyi Városi Strand társadalmi és környezeti szempontból fenntart-ható családbarát attrakció-fejlesztése TOP-1.2.1-15-ZA1-2016-000011 </t>
  </si>
  <si>
    <t>TOP-1.4.1-15-ZA1-2018-00035 "Eszközbeszerzés a Keszthelyi Életfa Óvoda tagóvodái számára"</t>
  </si>
  <si>
    <t>Eszközbeszerzés a Keszthelyi Életfa Óvoda tagóvodái számára TOP-1.4.1-15-ZA1-2018-00035</t>
  </si>
  <si>
    <t>2023-2026</t>
  </si>
  <si>
    <t>2023-2029</t>
  </si>
  <si>
    <t>EFOP-1.2.11-16-2017-0003 "Keszthely Hazavár ifjúságot segítő támogatási program" (Esély Otthon)</t>
  </si>
  <si>
    <t>188/2018. (VI.28)</t>
  </si>
  <si>
    <t>KEHOP-1.2.1-18-2018-00206 "Keszthelyi klímastratégia kidolgozása és klímatudatosságot erősítő, szemléletformáló programok megvalósítása"</t>
  </si>
  <si>
    <t>ebből: állami támogatás ( házi segítségnyújtás, családsegítő- és gyermekjóléti szolgálat)</t>
  </si>
  <si>
    <t>Fiatalok társ.beill.084070</t>
  </si>
  <si>
    <t>Fiatalok társadalmi beilleszkedése (084070)</t>
  </si>
  <si>
    <t xml:space="preserve">VOLÁNBUSZ Zrt. 321/2017. (XII. 14.) 2022. 12. 31-ig </t>
  </si>
  <si>
    <t>Tárgy év</t>
  </si>
  <si>
    <t xml:space="preserve">Helyi adóból és a települési adóból származó bevétel </t>
  </si>
  <si>
    <t>Önkormányzati vagyon és az önkormányzatot megillető vagyoni értékű jog értékesítéséből és hasznosításából származó bevétel</t>
  </si>
  <si>
    <t>Az osztalék, a koncessziós díj és a hozambevétel</t>
  </si>
  <si>
    <t>Tárgyi eszköz és az immateriális jószág, részvény, részesedés, vállalat értékesítéséből vagy privatizációból származó bevétel</t>
  </si>
  <si>
    <t>Bírság-, pótlék és díjbevétel</t>
  </si>
  <si>
    <t>Kezesség-, illetve garanciavállalással kapcsolatos megtérülés</t>
  </si>
  <si>
    <t>Saját bevétel</t>
  </si>
  <si>
    <t>Saját bevételek</t>
  </si>
  <si>
    <t>VÜZ Nonprofit Kft - Piaci gyalogos sétány mellett közműhálózat kiépítése</t>
  </si>
  <si>
    <t>Kábítószer megelőzés 074052</t>
  </si>
  <si>
    <t>KEF 074052</t>
  </si>
  <si>
    <t>Volánbusz Zrt - veszteség kiegyenlítés 2020.II.félév</t>
  </si>
  <si>
    <t>2021. évi terv</t>
  </si>
  <si>
    <t>Volánbusz Zrt - veszteség kiegyenlítés 2021.év</t>
  </si>
  <si>
    <t>Volánbusz Zrt - helyi személyszállítás támogatása</t>
  </si>
  <si>
    <t>VÜZ Nonprofit Kft - útüzemeltetési feladatok</t>
  </si>
  <si>
    <t>Lovassy u. déli szakasz burkolatfelújítása</t>
  </si>
  <si>
    <t>Autóbuszvárok bontása, elszállítása</t>
  </si>
  <si>
    <t>Bercsényi u. közlekedési lámparendszer korszerűsítése I.ütem (lámpafejek cseréje LED-re)</t>
  </si>
  <si>
    <t>Kerékpárutas pályázatokhoz tervek készítése</t>
  </si>
  <si>
    <t>Kisfaludy u. burkolatcsere - tervkészítés</t>
  </si>
  <si>
    <t>Fejér Gy.u. burkolatcsere - tervkészítés</t>
  </si>
  <si>
    <t>Pethő u. burkolatcsere, csapadékvíz elvezetés - tervkészítés</t>
  </si>
  <si>
    <t>Városház u. burkolatcsere - tervkészítés</t>
  </si>
  <si>
    <t>Bakacs u. burkolatcsere, csapadékvíz elvezetés - tervkészítés</t>
  </si>
  <si>
    <t>Nádor u. burkolatcsere, csapadékvíz elvezetés - tervkészítés</t>
  </si>
  <si>
    <t>Rákóczi u. burkolatcsere - tervkészítés</t>
  </si>
  <si>
    <t>Korona utca burkolatfelújítás</t>
  </si>
  <si>
    <t>Mártírok útja (VSZK kerítés mentén) parkoló felújítás (kavicsos), csapadékvíz elvezetés</t>
  </si>
  <si>
    <t>Mártírok útja autóbusz pályaudvar gyalogátkelő létesítés (tervezés, engedélyezés, építés)</t>
  </si>
  <si>
    <t>Ady E.u. (kórház) gyalogátkelő létesítése (tervezés, engedélyezés, kivitelezés)</t>
  </si>
  <si>
    <t>Napfény köz padkarendezése vízelvezetéssel</t>
  </si>
  <si>
    <t xml:space="preserve">Hévízi úti kerékpárút - TOP-3.1.1-15-ZA2-2019-00004 </t>
  </si>
  <si>
    <t>Zöldterület kezelés ( 066010 )</t>
  </si>
  <si>
    <t>Térfigyelő kamerarendszer fejlesztése - I.ütem</t>
  </si>
  <si>
    <t>Erzsébet liget zöldfelületi rehabilitáció pályázat önrész (255/2020.(IX.24)</t>
  </si>
  <si>
    <t>Köztemető-fenntartás ( 013320 )</t>
  </si>
  <si>
    <t>VÜZ Kft - temető üzemeltetési feladatok</t>
  </si>
  <si>
    <t>VÜZ Kft - zöldterület üzemeltetési feladatok</t>
  </si>
  <si>
    <t>Csókakői patak kotrása (önkormányzati kezelésű és tulajdonú szakaszok)</t>
  </si>
  <si>
    <t>Szent Imre árok karbantarása (fa kivágás, kotrás, anyag elszállítás)</t>
  </si>
  <si>
    <t>Tessedik S.utcai (Móra F. torkolat előtt) csapadékvíz-elvezető rendszer (nyílt  árok és zárt csatorna vegyesen) rekonstrukciója</t>
  </si>
  <si>
    <t>Lovassy u. 17. előtti út, parkoló vízelvezetése folyókával, helyben szikkasztással</t>
  </si>
  <si>
    <t>Keszthely város vízjogi üzemeltetési engedélye (Csókakői patak, önálló részek)</t>
  </si>
  <si>
    <t>Csapadékvízelvezető rendszer tervezése és kivitelezése lakossági problémák megoldására</t>
  </si>
  <si>
    <t>Balassa u. Pál u. - Korona u.közti szakaszán zárt csapadékvíz-elvezető rendszer tervezése</t>
  </si>
  <si>
    <t>Zámor városrész vízelvezetése, projekt megalapozó tervek</t>
  </si>
  <si>
    <t>Goldmark K. u. - Szegfű u. torkolatában áteresz építés</t>
  </si>
  <si>
    <t>Schwarz D.u. 40. keresztrács építés</t>
  </si>
  <si>
    <t>Nyárfa u. 3. melett keresztrács építés</t>
  </si>
  <si>
    <t>Rákóczi tér - Gerencsér u. kereszteződésében a járda vízelvezetése</t>
  </si>
  <si>
    <t>Pelikán gyógyszertár északi oldalán az út (Cserszeg u.) vízelvezetése</t>
  </si>
  <si>
    <t>Gyalogátkelők megvilágítása (ellenőrző mérés, átalakítás)</t>
  </si>
  <si>
    <t>Vásár tér 10 - Schwarz D.u. 50.közti gyalogút - közút közvilágítás I.ütem</t>
  </si>
  <si>
    <t>Kossuth u. 3-5. parkoló, játszótér közvilágítás</t>
  </si>
  <si>
    <t>Életfa Iskola felújítása</t>
  </si>
  <si>
    <t>Városfejlesztési komplex programok előkészítése</t>
  </si>
  <si>
    <t>Városi Betlehem</t>
  </si>
  <si>
    <t>Horgászüzlet felújítása</t>
  </si>
  <si>
    <t>Kossuth u. 3-5. közti elválasztó fal</t>
  </si>
  <si>
    <t>Szolidaritási hozzájárulás</t>
  </si>
  <si>
    <t>Bethlen Gábor Nyugdíjasklub</t>
  </si>
  <si>
    <t xml:space="preserve">Georgikon Kézilabda Egyesület </t>
  </si>
  <si>
    <t>BEFAG Erdész Lövész Klub</t>
  </si>
  <si>
    <t>Mazsola SE</t>
  </si>
  <si>
    <t>SUN Tenisz Klub</t>
  </si>
  <si>
    <t>Keszthelyi Kyokushin Karate Klub</t>
  </si>
  <si>
    <t>Város- és községgazdálkodási szolgáltatás ( 066020 )</t>
  </si>
  <si>
    <t>Szoftver beszerzés</t>
  </si>
  <si>
    <t>Kommunikációs eszközök (kabinet részére)</t>
  </si>
  <si>
    <t>Radiátor csere</t>
  </si>
  <si>
    <t>Információs tábla</t>
  </si>
  <si>
    <t>Honlap fejlesztés</t>
  </si>
  <si>
    <t>Hordozható EKG</t>
  </si>
  <si>
    <t>Hallásvizsgáló szűrőaudióméter - 2 db</t>
  </si>
  <si>
    <t>Multifunkciós nyomtató</t>
  </si>
  <si>
    <t>VW Caddy személygépkocsi</t>
  </si>
  <si>
    <t xml:space="preserve">Kisértékű tárgyi eszközök </t>
  </si>
  <si>
    <t>Emeleti könyvtár és adattár nyílászárók felújítása</t>
  </si>
  <si>
    <t>Ingatlan felújítás - Kossuth u. 28. tető</t>
  </si>
  <si>
    <t>Informatikai eszközök, programok</t>
  </si>
  <si>
    <t xml:space="preserve">EFOP - NőKözpont - pályázat </t>
  </si>
  <si>
    <t>2021. év</t>
  </si>
  <si>
    <t xml:space="preserve">TOP-3.1.1-15-ZA2-2019-00004."Keszthely, Hévízi úti kerékpárút I.ütem építése" </t>
  </si>
  <si>
    <t>240/2019.(IX.26)</t>
  </si>
  <si>
    <t>243/2019 (IX.26)</t>
  </si>
  <si>
    <t>TOP-2.1.3-15-ZA1-2016-00014. „A belterületi csapadékvíz elvezetési rendszer fejlesztése Keszthely-Kertvárosban I.ütem"</t>
  </si>
  <si>
    <t>TOP-2.1.3-15-ZA1-2019-00020. „A belterületi csapadékvíz elvezetési rendszer fejlesztése Keszthely-Kertvárosban II.ütem"</t>
  </si>
  <si>
    <t xml:space="preserve">TOP-3.1.1-15-ZA1-2016-00006."Ingyenes B+R parkoló kialakítása a keszthelyi városközpont forg.csillapítása érdekében" </t>
  </si>
  <si>
    <t>Számítógép, programok, könyvek</t>
  </si>
  <si>
    <t>Belvárosi utcák csapadékvízelvezetése 6/2021. (I.20.)</t>
  </si>
  <si>
    <t>Kisértékű tárgyi eszköz</t>
  </si>
  <si>
    <t>Textiltartó fémszekrény</t>
  </si>
  <si>
    <t>Szoftver, számítástechnikai eszközök</t>
  </si>
  <si>
    <t xml:space="preserve">Keszthelyi HUSZ Hulladékszállító Egyszemélyes Nonprofit Kft. 322/2020. (XI.26.) 2021.01.04-2021.12.31-ig </t>
  </si>
  <si>
    <t>Keszthelyi HUSZ Hulladékszállító Egyszemélyes Nonprofit Kft.   322/2020. (XI. 26.) 2021.01.04-2021.12.31-ig (Folyószámlahitel 12.000 eFt)</t>
  </si>
  <si>
    <t xml:space="preserve">ALI a háziorvosok, házi gyermekorvosok és fogorvosok részére 314/2020. (XI. 26.) </t>
  </si>
  <si>
    <t>PLH Közvilágítás Kft. - közvilágítási aktív elemek karbantartása 2025. 12. 31-ig</t>
  </si>
  <si>
    <t xml:space="preserve">Veszprém-Balaton 2023. Európa Kulturális Fővárosa progrmahoz csatalakozás 286/2020.(X.29.) </t>
  </si>
  <si>
    <t xml:space="preserve">VÜZ Nonprofit Kft hitelfelvétel 9/2011.(I.27.) - Tőketartozás: 201.210 EUR,  lejárata 2025.12.31. célja: Keszthely piaci parkolók létesítése. Tőketartozás: 88.690 EUR, lejárata 2026.01.31., célja: Keszthely Fő tér rekonstrukció keretében a Keszthelyi Városüzemeltető Kft saját erejének biztosítása. </t>
  </si>
  <si>
    <t>VÜZ Kft - alapító okiratban meghatározott feladatokra</t>
  </si>
  <si>
    <t>Lóczy u. 22. szennyvíz csatorna kivitelezése (tervezési munka átfúzódó 300 eFt)</t>
  </si>
  <si>
    <t xml:space="preserve">70/2018. (III. 29.) </t>
  </si>
  <si>
    <t>EFOP-3.3.4-17-2017-00033 "Az Óperenciás tengeren innen-Népmesepont kialakítása Keszthelyen" Goldmark Károly M.K.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</si>
</sst>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\ _F_t_-;\-* #,##0.00\ _F_t_-;_-* \-??\ _F_t_-;_-@_-"/>
    <numFmt numFmtId="167" formatCode="_-* #,##0\ _F_t_-;\-* #,##0\ _F_t_-;_-* \-??\ _F_t_-;_-@_-"/>
    <numFmt numFmtId="168" formatCode="_-* #,##0\ _F_t_-;\-* #,##0\ _F_t_-;_-* &quot;-&quot;??\ _F_t_-;_-@_-"/>
    <numFmt numFmtId="169" formatCode="#,##0_ ;\-#,##0\ "/>
    <numFmt numFmtId="170" formatCode="_-* #,##0.0\ _F_t_-;\-* #,##0.0\ _F_t_-;_-* \-??\ _F_t_-;_-@_-"/>
    <numFmt numFmtId="171" formatCode="[$-40E]yyyy\.\ mmmm\ d\."/>
    <numFmt numFmtId="172" formatCode="0.0"/>
    <numFmt numFmtId="173" formatCode="_-* #,##0.000\ _F_t_-;\-* #,##0.000\ _F_t_-;_-* \-??\ _F_t_-;_-@_-"/>
    <numFmt numFmtId="174" formatCode="_-* #,##0.0000\ _F_t_-;\-* #,##0.0000\ _F_t_-;_-* \-??\ _F_t_-;_-@_-"/>
    <numFmt numFmtId="175" formatCode="_-* #,##0.00000\ _F_t_-;\-* #,##0.00000\ _F_t_-;_-* \-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0"/>
      <name val="Book Antiqua"/>
      <family val="1"/>
    </font>
    <font>
      <sz val="9"/>
      <name val="Arial CE"/>
      <family val="0"/>
    </font>
    <font>
      <b/>
      <sz val="9"/>
      <name val="Arial CE"/>
      <family val="0"/>
    </font>
    <font>
      <b/>
      <sz val="12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Book Antiqua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/>
      <top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medium"/>
      <right style="thin">
        <color indexed="8"/>
      </right>
      <top style="thin"/>
      <bottom style="thin"/>
    </border>
    <border>
      <left style="medium"/>
      <right style="thin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/>
      <bottom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/>
      <right style="thin">
        <color indexed="8"/>
      </right>
      <top style="thin">
        <color indexed="8"/>
      </top>
      <bottom style="thin"/>
    </border>
    <border>
      <left style="medium"/>
      <right/>
      <top style="medium"/>
      <bottom style="medium"/>
    </border>
    <border>
      <left style="thin">
        <color indexed="8"/>
      </left>
      <right>
        <color indexed="63"/>
      </right>
      <top/>
      <bottom style="thin"/>
    </border>
    <border>
      <left style="medium"/>
      <right/>
      <top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/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/>
      <right style="thin"/>
      <top style="thin"/>
      <bottom/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40" fillId="14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18" fillId="0" borderId="2" applyNumberFormat="0" applyFill="0" applyAlignment="0" applyProtection="0"/>
    <xf numFmtId="0" fontId="26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41" fillId="15" borderId="5" applyNumberFormat="0" applyAlignment="0" applyProtection="0"/>
    <xf numFmtId="166" fontId="0" fillId="0" borderId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16" borderId="7" applyNumberFormat="0" applyFont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" borderId="1" applyNumberFormat="0" applyAlignment="0" applyProtection="0"/>
    <xf numFmtId="9" fontId="0" fillId="0" borderId="0" applyFont="0" applyFill="0" applyBorder="0" applyAlignment="0" applyProtection="0"/>
  </cellStyleXfs>
  <cellXfs count="9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 indent="1"/>
    </xf>
    <xf numFmtId="0" fontId="9" fillId="0" borderId="0" xfId="0" applyFont="1" applyAlignment="1">
      <alignment/>
    </xf>
    <xf numFmtId="168" fontId="4" fillId="0" borderId="0" xfId="41" applyNumberFormat="1" applyFont="1" applyFill="1" applyBorder="1" applyAlignment="1">
      <alignment/>
    </xf>
    <xf numFmtId="0" fontId="10" fillId="0" borderId="12" xfId="0" applyFont="1" applyFill="1" applyBorder="1" applyAlignment="1">
      <alignment horizontal="left" wrapText="1" indent="1"/>
    </xf>
    <xf numFmtId="0" fontId="10" fillId="0" borderId="0" xfId="0" applyFont="1" applyFill="1" applyAlignment="1">
      <alignment wrapText="1"/>
    </xf>
    <xf numFmtId="168" fontId="2" fillId="0" borderId="13" xfId="41" applyNumberFormat="1" applyFont="1" applyFill="1" applyBorder="1" applyAlignment="1">
      <alignment/>
    </xf>
    <xf numFmtId="168" fontId="2" fillId="0" borderId="14" xfId="41" applyNumberFormat="1" applyFont="1" applyFill="1" applyBorder="1" applyAlignment="1">
      <alignment/>
    </xf>
    <xf numFmtId="168" fontId="3" fillId="0" borderId="15" xfId="41" applyNumberFormat="1" applyFont="1" applyFill="1" applyBorder="1" applyAlignment="1">
      <alignment/>
    </xf>
    <xf numFmtId="168" fontId="2" fillId="0" borderId="15" xfId="41" applyNumberFormat="1" applyFont="1" applyFill="1" applyBorder="1" applyAlignment="1">
      <alignment/>
    </xf>
    <xf numFmtId="168" fontId="2" fillId="0" borderId="16" xfId="41" applyNumberFormat="1" applyFont="1" applyFill="1" applyBorder="1" applyAlignment="1">
      <alignment horizontal="right"/>
    </xf>
    <xf numFmtId="168" fontId="2" fillId="0" borderId="14" xfId="41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167" fontId="8" fillId="0" borderId="24" xfId="41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left" indent="2"/>
    </xf>
    <xf numFmtId="0" fontId="5" fillId="0" borderId="1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24" xfId="0" applyFont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168" fontId="2" fillId="0" borderId="15" xfId="41" applyNumberFormat="1" applyFont="1" applyBorder="1" applyAlignment="1">
      <alignment wrapText="1"/>
    </xf>
    <xf numFmtId="0" fontId="3" fillId="0" borderId="12" xfId="0" applyFont="1" applyBorder="1" applyAlignment="1">
      <alignment horizontal="center" vertical="top" wrapText="1"/>
    </xf>
    <xf numFmtId="168" fontId="3" fillId="0" borderId="23" xfId="4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 wrapText="1"/>
    </xf>
    <xf numFmtId="168" fontId="12" fillId="0" borderId="0" xfId="41" applyNumberFormat="1" applyFont="1" applyAlignment="1">
      <alignment/>
    </xf>
    <xf numFmtId="0" fontId="3" fillId="0" borderId="10" xfId="0" applyFont="1" applyBorder="1" applyAlignment="1">
      <alignment horizontal="left" vertical="center" wrapText="1"/>
    </xf>
    <xf numFmtId="168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168" fontId="3" fillId="0" borderId="28" xfId="41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" fontId="7" fillId="0" borderId="31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41" applyNumberFormat="1" applyFont="1" applyAlignment="1">
      <alignment/>
    </xf>
    <xf numFmtId="0" fontId="9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1" fontId="7" fillId="0" borderId="31" xfId="41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15" fillId="0" borderId="31" xfId="41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left" wrapText="1" indent="2"/>
    </xf>
    <xf numFmtId="0" fontId="5" fillId="0" borderId="36" xfId="0" applyFont="1" applyBorder="1" applyAlignment="1">
      <alignment wrapText="1"/>
    </xf>
    <xf numFmtId="167" fontId="5" fillId="0" borderId="37" xfId="41" applyNumberFormat="1" applyFont="1" applyFill="1" applyBorder="1" applyAlignment="1" applyProtection="1">
      <alignment/>
      <protection/>
    </xf>
    <xf numFmtId="0" fontId="4" fillId="0" borderId="36" xfId="0" applyFont="1" applyBorder="1" applyAlignment="1">
      <alignment horizontal="left" wrapText="1" indent="1"/>
    </xf>
    <xf numFmtId="0" fontId="5" fillId="0" borderId="38" xfId="0" applyFont="1" applyBorder="1" applyAlignment="1">
      <alignment wrapText="1"/>
    </xf>
    <xf numFmtId="167" fontId="5" fillId="0" borderId="39" xfId="41" applyNumberFormat="1" applyFont="1" applyFill="1" applyBorder="1" applyAlignment="1" applyProtection="1">
      <alignment/>
      <protection/>
    </xf>
    <xf numFmtId="0" fontId="5" fillId="0" borderId="40" xfId="0" applyFont="1" applyBorder="1" applyAlignment="1">
      <alignment horizontal="center"/>
    </xf>
    <xf numFmtId="0" fontId="4" fillId="0" borderId="38" xfId="0" applyFont="1" applyBorder="1" applyAlignment="1">
      <alignment horizontal="left" wrapText="1" indent="1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 wrapText="1"/>
    </xf>
    <xf numFmtId="0" fontId="5" fillId="0" borderId="38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4" fillId="0" borderId="0" xfId="0" applyFont="1" applyAlignment="1">
      <alignment horizontal="left" indent="3"/>
    </xf>
    <xf numFmtId="0" fontId="5" fillId="0" borderId="36" xfId="0" applyFont="1" applyBorder="1" applyAlignment="1">
      <alignment horizontal="center" wrapText="1"/>
    </xf>
    <xf numFmtId="0" fontId="4" fillId="0" borderId="36" xfId="0" applyFont="1" applyBorder="1" applyAlignment="1">
      <alignment wrapText="1"/>
    </xf>
    <xf numFmtId="0" fontId="5" fillId="0" borderId="43" xfId="0" applyFont="1" applyBorder="1" applyAlignment="1">
      <alignment horizontal="center" wrapText="1"/>
    </xf>
    <xf numFmtId="167" fontId="5" fillId="0" borderId="44" xfId="41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 wrapText="1"/>
    </xf>
    <xf numFmtId="0" fontId="5" fillId="0" borderId="42" xfId="0" applyFont="1" applyBorder="1" applyAlignment="1">
      <alignment wrapText="1"/>
    </xf>
    <xf numFmtId="0" fontId="4" fillId="0" borderId="42" xfId="0" applyFont="1" applyBorder="1" applyAlignment="1">
      <alignment horizontal="left" wrapText="1" indent="1"/>
    </xf>
    <xf numFmtId="0" fontId="5" fillId="0" borderId="42" xfId="0" applyFont="1" applyBorder="1" applyAlignment="1">
      <alignment horizontal="left" wrapText="1"/>
    </xf>
    <xf numFmtId="0" fontId="5" fillId="0" borderId="0" xfId="0" applyFont="1" applyAlignment="1">
      <alignment horizontal="left" indent="3"/>
    </xf>
    <xf numFmtId="0" fontId="4" fillId="0" borderId="42" xfId="0" applyFont="1" applyBorder="1" applyAlignment="1">
      <alignment wrapText="1"/>
    </xf>
    <xf numFmtId="0" fontId="5" fillId="0" borderId="47" xfId="0" applyFont="1" applyBorder="1" applyAlignment="1">
      <alignment horizontal="center"/>
    </xf>
    <xf numFmtId="167" fontId="5" fillId="0" borderId="48" xfId="41" applyNumberFormat="1" applyFont="1" applyFill="1" applyBorder="1" applyAlignment="1" applyProtection="1">
      <alignment/>
      <protection/>
    </xf>
    <xf numFmtId="167" fontId="5" fillId="0" borderId="37" xfId="41" applyNumberFormat="1" applyFont="1" applyFill="1" applyBorder="1" applyAlignment="1" applyProtection="1">
      <alignment horizontal="center"/>
      <protection/>
    </xf>
    <xf numFmtId="0" fontId="5" fillId="0" borderId="40" xfId="0" applyFont="1" applyBorder="1" applyAlignment="1">
      <alignment horizontal="left" wrapText="1"/>
    </xf>
    <xf numFmtId="0" fontId="5" fillId="0" borderId="49" xfId="0" applyFont="1" applyBorder="1" applyAlignment="1">
      <alignment horizontal="left" wrapText="1"/>
    </xf>
    <xf numFmtId="167" fontId="5" fillId="0" borderId="44" xfId="41" applyNumberFormat="1" applyFont="1" applyFill="1" applyBorder="1" applyAlignment="1" applyProtection="1">
      <alignment horizontal="center"/>
      <protection/>
    </xf>
    <xf numFmtId="167" fontId="5" fillId="0" borderId="37" xfId="41" applyNumberFormat="1" applyFont="1" applyFill="1" applyBorder="1" applyAlignment="1" applyProtection="1">
      <alignment horizontal="left" wrapText="1"/>
      <protection/>
    </xf>
    <xf numFmtId="0" fontId="4" fillId="0" borderId="36" xfId="0" applyFont="1" applyBorder="1" applyAlignment="1">
      <alignment horizontal="left" wrapText="1"/>
    </xf>
    <xf numFmtId="0" fontId="4" fillId="0" borderId="50" xfId="0" applyFont="1" applyBorder="1" applyAlignment="1">
      <alignment horizontal="left" wrapText="1" indent="1"/>
    </xf>
    <xf numFmtId="0" fontId="5" fillId="0" borderId="51" xfId="0" applyFont="1" applyBorder="1" applyAlignment="1">
      <alignment wrapText="1"/>
    </xf>
    <xf numFmtId="0" fontId="4" fillId="0" borderId="42" xfId="0" applyFont="1" applyBorder="1" applyAlignment="1">
      <alignment horizontal="left" indent="2"/>
    </xf>
    <xf numFmtId="168" fontId="2" fillId="0" borderId="27" xfId="41" applyNumberFormat="1" applyFont="1" applyFill="1" applyBorder="1" applyAlignment="1">
      <alignment/>
    </xf>
    <xf numFmtId="0" fontId="4" fillId="0" borderId="15" xfId="0" applyFont="1" applyBorder="1" applyAlignment="1">
      <alignment wrapText="1"/>
    </xf>
    <xf numFmtId="168" fontId="3" fillId="0" borderId="21" xfId="41" applyNumberFormat="1" applyFont="1" applyBorder="1" applyAlignment="1">
      <alignment horizontal="center" vertical="center" wrapText="1"/>
    </xf>
    <xf numFmtId="168" fontId="2" fillId="0" borderId="13" xfId="41" applyNumberFormat="1" applyFont="1" applyFill="1" applyBorder="1" applyAlignment="1">
      <alignment wrapText="1"/>
    </xf>
    <xf numFmtId="168" fontId="2" fillId="0" borderId="15" xfId="41" applyNumberFormat="1" applyFont="1" applyFill="1" applyBorder="1" applyAlignment="1">
      <alignment wrapText="1"/>
    </xf>
    <xf numFmtId="168" fontId="2" fillId="0" borderId="52" xfId="41" applyNumberFormat="1" applyFont="1" applyFill="1" applyBorder="1" applyAlignment="1">
      <alignment/>
    </xf>
    <xf numFmtId="168" fontId="2" fillId="0" borderId="15" xfId="41" applyNumberFormat="1" applyFont="1" applyFill="1" applyBorder="1" applyAlignment="1">
      <alignment vertical="top" wrapText="1"/>
    </xf>
    <xf numFmtId="168" fontId="3" fillId="0" borderId="15" xfId="41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13" xfId="0" applyFont="1" applyFill="1" applyBorder="1" applyAlignment="1">
      <alignment vertical="center" wrapText="1"/>
    </xf>
    <xf numFmtId="1" fontId="2" fillId="0" borderId="15" xfId="41" applyNumberFormat="1" applyFont="1" applyFill="1" applyBorder="1" applyAlignment="1">
      <alignment/>
    </xf>
    <xf numFmtId="168" fontId="3" fillId="0" borderId="14" xfId="41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4" fillId="0" borderId="13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2" xfId="0" applyBorder="1" applyAlignment="1">
      <alignment/>
    </xf>
    <xf numFmtId="0" fontId="11" fillId="0" borderId="12" xfId="0" applyFont="1" applyBorder="1" applyAlignment="1">
      <alignment/>
    </xf>
    <xf numFmtId="168" fontId="2" fillId="0" borderId="53" xfId="41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3" fillId="0" borderId="31" xfId="0" applyFont="1" applyBorder="1" applyAlignment="1">
      <alignment wrapText="1"/>
    </xf>
    <xf numFmtId="0" fontId="14" fillId="0" borderId="12" xfId="0" applyFont="1" applyBorder="1" applyAlignment="1">
      <alignment horizontal="left" vertical="center" wrapText="1" indent="1"/>
    </xf>
    <xf numFmtId="1" fontId="2" fillId="0" borderId="17" xfId="41" applyNumberFormat="1" applyFont="1" applyFill="1" applyBorder="1" applyAlignment="1">
      <alignment/>
    </xf>
    <xf numFmtId="0" fontId="8" fillId="0" borderId="54" xfId="0" applyFont="1" applyBorder="1" applyAlignment="1">
      <alignment horizontal="left" vertical="center" wrapText="1"/>
    </xf>
    <xf numFmtId="168" fontId="2" fillId="0" borderId="55" xfId="41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 wrapText="1" indent="1"/>
    </xf>
    <xf numFmtId="168" fontId="2" fillId="0" borderId="52" xfId="41" applyNumberFormat="1" applyFont="1" applyFill="1" applyBorder="1" applyAlignment="1">
      <alignment/>
    </xf>
    <xf numFmtId="0" fontId="3" fillId="0" borderId="54" xfId="0" applyFont="1" applyFill="1" applyBorder="1" applyAlignment="1">
      <alignment vertical="top" wrapText="1"/>
    </xf>
    <xf numFmtId="3" fontId="3" fillId="0" borderId="56" xfId="0" applyNumberFormat="1" applyFont="1" applyFill="1" applyBorder="1" applyAlignment="1">
      <alignment/>
    </xf>
    <xf numFmtId="168" fontId="2" fillId="0" borderId="57" xfId="41" applyNumberFormat="1" applyFont="1" applyFill="1" applyBorder="1" applyAlignment="1">
      <alignment horizontal="right"/>
    </xf>
    <xf numFmtId="168" fontId="3" fillId="0" borderId="16" xfId="41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8" fillId="0" borderId="5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58" xfId="0" applyFont="1" applyFill="1" applyBorder="1" applyAlignment="1">
      <alignment horizontal="left" vertical="center" wrapText="1" indent="2"/>
    </xf>
    <xf numFmtId="0" fontId="5" fillId="0" borderId="59" xfId="0" applyFont="1" applyBorder="1" applyAlignment="1">
      <alignment wrapText="1"/>
    </xf>
    <xf numFmtId="0" fontId="14" fillId="0" borderId="54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 indent="1"/>
    </xf>
    <xf numFmtId="0" fontId="8" fillId="0" borderId="29" xfId="0" applyFont="1" applyBorder="1" applyAlignment="1">
      <alignment horizontal="left" vertical="center" wrapText="1" indent="1"/>
    </xf>
    <xf numFmtId="167" fontId="3" fillId="0" borderId="52" xfId="41" applyNumberFormat="1" applyFont="1" applyFill="1" applyBorder="1" applyAlignment="1">
      <alignment vertical="center" wrapText="1"/>
    </xf>
    <xf numFmtId="167" fontId="3" fillId="0" borderId="31" xfId="41" applyNumberFormat="1" applyFont="1" applyFill="1" applyBorder="1" applyAlignment="1">
      <alignment vertical="center" wrapText="1"/>
    </xf>
    <xf numFmtId="0" fontId="4" fillId="0" borderId="58" xfId="0" applyFont="1" applyBorder="1" applyAlignment="1">
      <alignment horizontal="center"/>
    </xf>
    <xf numFmtId="0" fontId="5" fillId="0" borderId="24" xfId="0" applyFont="1" applyBorder="1" applyAlignment="1">
      <alignment horizontal="left" indent="4"/>
    </xf>
    <xf numFmtId="0" fontId="11" fillId="0" borderId="58" xfId="0" applyFont="1" applyBorder="1" applyAlignment="1">
      <alignment/>
    </xf>
    <xf numFmtId="0" fontId="5" fillId="0" borderId="47" xfId="0" applyFont="1" applyBorder="1" applyAlignment="1">
      <alignment horizontal="left" wrapText="1"/>
    </xf>
    <xf numFmtId="1" fontId="2" fillId="0" borderId="24" xfId="41" applyNumberFormat="1" applyFont="1" applyFill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/>
    </xf>
    <xf numFmtId="0" fontId="4" fillId="0" borderId="0" xfId="0" applyFont="1" applyAlignment="1">
      <alignment/>
    </xf>
    <xf numFmtId="168" fontId="3" fillId="0" borderId="0" xfId="41" applyNumberFormat="1" applyFont="1" applyBorder="1" applyAlignment="1">
      <alignment horizontal="center" vertical="center" wrapText="1"/>
    </xf>
    <xf numFmtId="168" fontId="2" fillId="0" borderId="0" xfId="41" applyNumberFormat="1" applyFont="1" applyFill="1" applyBorder="1" applyAlignment="1">
      <alignment/>
    </xf>
    <xf numFmtId="0" fontId="12" fillId="0" borderId="12" xfId="0" applyFont="1" applyBorder="1" applyAlignment="1">
      <alignment vertical="top" wrapText="1"/>
    </xf>
    <xf numFmtId="168" fontId="3" fillId="0" borderId="0" xfId="41" applyNumberFormat="1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8" fontId="3" fillId="0" borderId="0" xfId="41" applyNumberFormat="1" applyFont="1" applyFill="1" applyBorder="1" applyAlignment="1">
      <alignment/>
    </xf>
    <xf numFmtId="0" fontId="2" fillId="0" borderId="60" xfId="0" applyFont="1" applyBorder="1" applyAlignment="1">
      <alignment/>
    </xf>
    <xf numFmtId="168" fontId="12" fillId="0" borderId="0" xfId="41" applyNumberFormat="1" applyFont="1" applyFill="1" applyBorder="1" applyAlignment="1">
      <alignment/>
    </xf>
    <xf numFmtId="168" fontId="2" fillId="0" borderId="0" xfId="41" applyNumberFormat="1" applyFont="1" applyBorder="1" applyAlignment="1">
      <alignment/>
    </xf>
    <xf numFmtId="168" fontId="3" fillId="0" borderId="0" xfId="41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wrapText="1"/>
    </xf>
    <xf numFmtId="168" fontId="5" fillId="0" borderId="52" xfId="41" applyNumberFormat="1" applyFont="1" applyFill="1" applyBorder="1" applyAlignment="1">
      <alignment/>
    </xf>
    <xf numFmtId="168" fontId="2" fillId="0" borderId="28" xfId="41" applyNumberFormat="1" applyFont="1" applyFill="1" applyBorder="1" applyAlignment="1">
      <alignment/>
    </xf>
    <xf numFmtId="168" fontId="2" fillId="0" borderId="61" xfId="41" applyNumberFormat="1" applyFont="1" applyFill="1" applyBorder="1" applyAlignment="1">
      <alignment/>
    </xf>
    <xf numFmtId="168" fontId="2" fillId="0" borderId="31" xfId="41" applyNumberFormat="1" applyFont="1" applyFill="1" applyBorder="1" applyAlignment="1">
      <alignment/>
    </xf>
    <xf numFmtId="167" fontId="3" fillId="0" borderId="62" xfId="41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68" fontId="2" fillId="0" borderId="56" xfId="41" applyNumberFormat="1" applyFont="1" applyFill="1" applyBorder="1" applyAlignment="1">
      <alignment/>
    </xf>
    <xf numFmtId="168" fontId="4" fillId="25" borderId="52" xfId="0" applyNumberFormat="1" applyFont="1" applyFill="1" applyBorder="1" applyAlignment="1">
      <alignment/>
    </xf>
    <xf numFmtId="168" fontId="3" fillId="0" borderId="56" xfId="41" applyNumberFormat="1" applyFont="1" applyFill="1" applyBorder="1" applyAlignment="1">
      <alignment/>
    </xf>
    <xf numFmtId="0" fontId="9" fillId="0" borderId="12" xfId="0" applyFont="1" applyFill="1" applyBorder="1" applyAlignment="1">
      <alignment horizontal="left" wrapText="1" indent="1"/>
    </xf>
    <xf numFmtId="1" fontId="2" fillId="0" borderId="55" xfId="41" applyNumberFormat="1" applyFont="1" applyFill="1" applyBorder="1" applyAlignment="1">
      <alignment/>
    </xf>
    <xf numFmtId="0" fontId="3" fillId="0" borderId="12" xfId="0" applyFont="1" applyBorder="1" applyAlignment="1">
      <alignment horizontal="left" indent="1"/>
    </xf>
    <xf numFmtId="0" fontId="3" fillId="0" borderId="58" xfId="0" applyFont="1" applyBorder="1" applyAlignment="1">
      <alignment horizontal="left" wrapText="1" indent="1"/>
    </xf>
    <xf numFmtId="1" fontId="2" fillId="0" borderId="13" xfId="41" applyNumberFormat="1" applyFont="1" applyFill="1" applyBorder="1" applyAlignment="1">
      <alignment/>
    </xf>
    <xf numFmtId="0" fontId="9" fillId="0" borderId="12" xfId="0" applyFont="1" applyBorder="1" applyAlignment="1">
      <alignment horizontal="left" vertical="center" wrapText="1" indent="1"/>
    </xf>
    <xf numFmtId="0" fontId="3" fillId="0" borderId="5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 indent="1"/>
    </xf>
    <xf numFmtId="0" fontId="3" fillId="0" borderId="24" xfId="0" applyFont="1" applyBorder="1" applyAlignment="1">
      <alignment wrapText="1"/>
    </xf>
    <xf numFmtId="0" fontId="9" fillId="0" borderId="58" xfId="0" applyFont="1" applyFill="1" applyBorder="1" applyAlignment="1">
      <alignment horizontal="left" wrapText="1" indent="1"/>
    </xf>
    <xf numFmtId="0" fontId="8" fillId="0" borderId="1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vertical="center" wrapText="1" indent="1"/>
    </xf>
    <xf numFmtId="168" fontId="5" fillId="0" borderId="23" xfId="41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8" fontId="4" fillId="0" borderId="16" xfId="41" applyNumberFormat="1" applyFont="1" applyFill="1" applyBorder="1" applyAlignment="1">
      <alignment/>
    </xf>
    <xf numFmtId="168" fontId="5" fillId="0" borderId="16" xfId="41" applyNumberFormat="1" applyFont="1" applyFill="1" applyBorder="1" applyAlignment="1">
      <alignment/>
    </xf>
    <xf numFmtId="168" fontId="5" fillId="0" borderId="63" xfId="41" applyNumberFormat="1" applyFont="1" applyFill="1" applyBorder="1" applyAlignment="1">
      <alignment/>
    </xf>
    <xf numFmtId="168" fontId="4" fillId="0" borderId="30" xfId="41" applyNumberFormat="1" applyFont="1" applyFill="1" applyBorder="1" applyAlignment="1">
      <alignment/>
    </xf>
    <xf numFmtId="168" fontId="5" fillId="0" borderId="22" xfId="41" applyNumberFormat="1" applyFont="1" applyFill="1" applyBorder="1" applyAlignment="1">
      <alignment horizontal="center" vertical="center" wrapText="1"/>
    </xf>
    <xf numFmtId="168" fontId="5" fillId="0" borderId="64" xfId="41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52" xfId="0" applyFont="1" applyBorder="1" applyAlignment="1">
      <alignment/>
    </xf>
    <xf numFmtId="168" fontId="4" fillId="0" borderId="52" xfId="0" applyNumberFormat="1" applyFont="1" applyBorder="1" applyAlignment="1">
      <alignment/>
    </xf>
    <xf numFmtId="168" fontId="4" fillId="0" borderId="65" xfId="0" applyNumberFormat="1" applyFont="1" applyBorder="1" applyAlignment="1">
      <alignment/>
    </xf>
    <xf numFmtId="168" fontId="4" fillId="0" borderId="66" xfId="0" applyNumberFormat="1" applyFont="1" applyBorder="1" applyAlignment="1">
      <alignment/>
    </xf>
    <xf numFmtId="0" fontId="5" fillId="0" borderId="67" xfId="0" applyFont="1" applyBorder="1" applyAlignment="1">
      <alignment horizontal="center" vertical="center" wrapText="1"/>
    </xf>
    <xf numFmtId="167" fontId="4" fillId="0" borderId="68" xfId="41" applyNumberFormat="1" applyFont="1" applyFill="1" applyBorder="1" applyAlignment="1" applyProtection="1">
      <alignment/>
      <protection/>
    </xf>
    <xf numFmtId="167" fontId="5" fillId="0" borderId="68" xfId="41" applyNumberFormat="1" applyFont="1" applyFill="1" applyBorder="1" applyAlignment="1" applyProtection="1">
      <alignment/>
      <protection/>
    </xf>
    <xf numFmtId="167" fontId="5" fillId="0" borderId="69" xfId="41" applyNumberFormat="1" applyFont="1" applyFill="1" applyBorder="1" applyAlignment="1" applyProtection="1">
      <alignment/>
      <protection/>
    </xf>
    <xf numFmtId="167" fontId="4" fillId="0" borderId="69" xfId="41" applyNumberFormat="1" applyFont="1" applyFill="1" applyBorder="1" applyAlignment="1" applyProtection="1">
      <alignment/>
      <protection/>
    </xf>
    <xf numFmtId="167" fontId="4" fillId="0" borderId="70" xfId="41" applyNumberFormat="1" applyFont="1" applyFill="1" applyBorder="1" applyAlignment="1" applyProtection="1">
      <alignment/>
      <protection/>
    </xf>
    <xf numFmtId="167" fontId="5" fillId="0" borderId="71" xfId="41" applyNumberFormat="1" applyFont="1" applyFill="1" applyBorder="1" applyAlignment="1" applyProtection="1">
      <alignment/>
      <protection/>
    </xf>
    <xf numFmtId="167" fontId="4" fillId="0" borderId="52" xfId="0" applyNumberFormat="1" applyFont="1" applyBorder="1" applyAlignment="1">
      <alignment/>
    </xf>
    <xf numFmtId="167" fontId="5" fillId="0" borderId="72" xfId="41" applyNumberFormat="1" applyFont="1" applyFill="1" applyBorder="1" applyAlignment="1" applyProtection="1">
      <alignment/>
      <protection/>
    </xf>
    <xf numFmtId="0" fontId="4" fillId="0" borderId="73" xfId="0" applyFont="1" applyBorder="1" applyAlignment="1">
      <alignment/>
    </xf>
    <xf numFmtId="0" fontId="4" fillId="0" borderId="69" xfId="0" applyFont="1" applyBorder="1" applyAlignment="1">
      <alignment/>
    </xf>
    <xf numFmtId="167" fontId="5" fillId="0" borderId="68" xfId="41" applyNumberFormat="1" applyFont="1" applyFill="1" applyBorder="1" applyAlignment="1" applyProtection="1">
      <alignment horizontal="center"/>
      <protection/>
    </xf>
    <xf numFmtId="167" fontId="4" fillId="0" borderId="68" xfId="41" applyNumberFormat="1" applyFont="1" applyFill="1" applyBorder="1" applyAlignment="1" applyProtection="1">
      <alignment horizontal="center"/>
      <protection/>
    </xf>
    <xf numFmtId="167" fontId="5" fillId="0" borderId="68" xfId="41" applyNumberFormat="1" applyFont="1" applyFill="1" applyBorder="1" applyAlignment="1" applyProtection="1">
      <alignment horizontal="left" wrapText="1"/>
      <protection/>
    </xf>
    <xf numFmtId="167" fontId="4" fillId="0" borderId="68" xfId="41" applyNumberFormat="1" applyFont="1" applyFill="1" applyBorder="1" applyAlignment="1" applyProtection="1">
      <alignment horizontal="left" wrapText="1"/>
      <protection/>
    </xf>
    <xf numFmtId="167" fontId="5" fillId="0" borderId="71" xfId="41" applyNumberFormat="1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>
      <alignment horizontal="center" vertical="center" wrapText="1"/>
    </xf>
    <xf numFmtId="167" fontId="5" fillId="0" borderId="69" xfId="41" applyNumberFormat="1" applyFont="1" applyFill="1" applyBorder="1" applyAlignment="1" applyProtection="1">
      <alignment horizontal="left" wrapText="1"/>
      <protection/>
    </xf>
    <xf numFmtId="167" fontId="5" fillId="0" borderId="52" xfId="0" applyNumberFormat="1" applyFont="1" applyBorder="1" applyAlignment="1">
      <alignment/>
    </xf>
    <xf numFmtId="0" fontId="9" fillId="0" borderId="7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wrapText="1" indent="2"/>
    </xf>
    <xf numFmtId="0" fontId="4" fillId="25" borderId="15" xfId="0" applyFont="1" applyFill="1" applyBorder="1" applyAlignment="1">
      <alignment/>
    </xf>
    <xf numFmtId="0" fontId="4" fillId="25" borderId="15" xfId="0" applyFont="1" applyFill="1" applyBorder="1" applyAlignment="1">
      <alignment horizontal="left" indent="2"/>
    </xf>
    <xf numFmtId="0" fontId="9" fillId="0" borderId="13" xfId="0" applyFont="1" applyBorder="1" applyAlignment="1">
      <alignment vertical="center" wrapText="1"/>
    </xf>
    <xf numFmtId="167" fontId="8" fillId="0" borderId="19" xfId="41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top" wrapText="1" indent="1"/>
    </xf>
    <xf numFmtId="3" fontId="2" fillId="0" borderId="19" xfId="0" applyNumberFormat="1" applyFont="1" applyFill="1" applyBorder="1" applyAlignment="1">
      <alignment/>
    </xf>
    <xf numFmtId="168" fontId="2" fillId="25" borderId="75" xfId="41" applyNumberFormat="1" applyFont="1" applyFill="1" applyBorder="1" applyAlignment="1">
      <alignment/>
    </xf>
    <xf numFmtId="168" fontId="2" fillId="25" borderId="0" xfId="41" applyNumberFormat="1" applyFont="1" applyFill="1" applyBorder="1" applyAlignment="1">
      <alignment horizontal="right"/>
    </xf>
    <xf numFmtId="168" fontId="2" fillId="25" borderId="30" xfId="41" applyNumberFormat="1" applyFont="1" applyFill="1" applyBorder="1" applyAlignment="1">
      <alignment horizontal="right"/>
    </xf>
    <xf numFmtId="168" fontId="2" fillId="25" borderId="24" xfId="41" applyNumberFormat="1" applyFont="1" applyFill="1" applyBorder="1" applyAlignment="1">
      <alignment/>
    </xf>
    <xf numFmtId="168" fontId="3" fillId="25" borderId="15" xfId="41" applyNumberFormat="1" applyFont="1" applyFill="1" applyBorder="1" applyAlignment="1">
      <alignment/>
    </xf>
    <xf numFmtId="168" fontId="3" fillId="25" borderId="63" xfId="41" applyNumberFormat="1" applyFont="1" applyFill="1" applyBorder="1" applyAlignment="1">
      <alignment/>
    </xf>
    <xf numFmtId="0" fontId="2" fillId="25" borderId="13" xfId="0" applyFont="1" applyFill="1" applyBorder="1" applyAlignment="1">
      <alignment vertical="center" wrapText="1"/>
    </xf>
    <xf numFmtId="167" fontId="4" fillId="25" borderId="68" xfId="41" applyNumberFormat="1" applyFont="1" applyFill="1" applyBorder="1" applyAlignment="1" applyProtection="1">
      <alignment/>
      <protection/>
    </xf>
    <xf numFmtId="0" fontId="5" fillId="0" borderId="76" xfId="0" applyFont="1" applyBorder="1" applyAlignment="1">
      <alignment horizontal="center"/>
    </xf>
    <xf numFmtId="167" fontId="4" fillId="0" borderId="77" xfId="0" applyNumberFormat="1" applyFont="1" applyBorder="1" applyAlignment="1">
      <alignment/>
    </xf>
    <xf numFmtId="167" fontId="4" fillId="0" borderId="15" xfId="41" applyNumberFormat="1" applyFont="1" applyFill="1" applyBorder="1" applyAlignment="1" applyProtection="1">
      <alignment/>
      <protection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79" xfId="0" applyFont="1" applyFill="1" applyBorder="1" applyAlignment="1">
      <alignment/>
    </xf>
    <xf numFmtId="0" fontId="2" fillId="0" borderId="80" xfId="0" applyFont="1" applyBorder="1" applyAlignment="1">
      <alignment/>
    </xf>
    <xf numFmtId="0" fontId="3" fillId="0" borderId="29" xfId="0" applyFont="1" applyFill="1" applyBorder="1" applyAlignment="1">
      <alignment horizontal="left" vertical="top" wrapText="1" indent="4"/>
    </xf>
    <xf numFmtId="3" fontId="3" fillId="0" borderId="81" xfId="0" applyNumberFormat="1" applyFont="1" applyFill="1" applyBorder="1" applyAlignment="1">
      <alignment/>
    </xf>
    <xf numFmtId="0" fontId="2" fillId="0" borderId="81" xfId="0" applyFont="1" applyFill="1" applyBorder="1" applyAlignment="1">
      <alignment horizontal="center"/>
    </xf>
    <xf numFmtId="3" fontId="3" fillId="0" borderId="66" xfId="0" applyNumberFormat="1" applyFont="1" applyFill="1" applyBorder="1" applyAlignment="1">
      <alignment/>
    </xf>
    <xf numFmtId="0" fontId="3" fillId="25" borderId="52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left" wrapText="1" indent="1"/>
    </xf>
    <xf numFmtId="167" fontId="5" fillId="0" borderId="15" xfId="41" applyNumberFormat="1" applyFont="1" applyFill="1" applyBorder="1" applyAlignment="1" applyProtection="1">
      <alignment/>
      <protection/>
    </xf>
    <xf numFmtId="167" fontId="4" fillId="0" borderId="15" xfId="41" applyNumberFormat="1" applyFont="1" applyFill="1" applyBorder="1" applyAlignment="1" applyProtection="1">
      <alignment horizontal="center"/>
      <protection/>
    </xf>
    <xf numFmtId="167" fontId="4" fillId="0" borderId="37" xfId="41" applyNumberFormat="1" applyFont="1" applyFill="1" applyBorder="1" applyAlignment="1" applyProtection="1">
      <alignment horizontal="center"/>
      <protection/>
    </xf>
    <xf numFmtId="167" fontId="4" fillId="0" borderId="65" xfId="0" applyNumberFormat="1" applyFont="1" applyBorder="1" applyAlignment="1">
      <alignment/>
    </xf>
    <xf numFmtId="0" fontId="4" fillId="0" borderId="42" xfId="0" applyFont="1" applyBorder="1" applyAlignment="1">
      <alignment horizontal="left" wrapText="1"/>
    </xf>
    <xf numFmtId="167" fontId="4" fillId="0" borderId="37" xfId="41" applyNumberFormat="1" applyFont="1" applyFill="1" applyBorder="1" applyAlignment="1" applyProtection="1">
      <alignment horizontal="left" wrapText="1"/>
      <protection/>
    </xf>
    <xf numFmtId="0" fontId="12" fillId="0" borderId="60" xfId="0" applyFont="1" applyBorder="1" applyAlignment="1">
      <alignment/>
    </xf>
    <xf numFmtId="0" fontId="2" fillId="25" borderId="11" xfId="0" applyFont="1" applyFill="1" applyBorder="1" applyAlignment="1">
      <alignment vertical="top" wrapText="1"/>
    </xf>
    <xf numFmtId="0" fontId="2" fillId="25" borderId="12" xfId="0" applyFont="1" applyFill="1" applyBorder="1" applyAlignment="1">
      <alignment vertical="top" wrapText="1"/>
    </xf>
    <xf numFmtId="3" fontId="2" fillId="25" borderId="24" xfId="0" applyNumberFormat="1" applyFont="1" applyFill="1" applyBorder="1" applyAlignment="1">
      <alignment/>
    </xf>
    <xf numFmtId="168" fontId="4" fillId="25" borderId="16" xfId="41" applyNumberFormat="1" applyFont="1" applyFill="1" applyBorder="1" applyAlignment="1">
      <alignment/>
    </xf>
    <xf numFmtId="168" fontId="4" fillId="25" borderId="63" xfId="41" applyNumberFormat="1" applyFont="1" applyFill="1" applyBorder="1" applyAlignment="1">
      <alignment/>
    </xf>
    <xf numFmtId="168" fontId="4" fillId="25" borderId="16" xfId="41" applyNumberFormat="1" applyFont="1" applyFill="1" applyBorder="1" applyAlignment="1">
      <alignment/>
    </xf>
    <xf numFmtId="168" fontId="5" fillId="0" borderId="28" xfId="41" applyNumberFormat="1" applyFont="1" applyFill="1" applyBorder="1" applyAlignment="1">
      <alignment/>
    </xf>
    <xf numFmtId="168" fontId="5" fillId="25" borderId="14" xfId="41" applyNumberFormat="1" applyFont="1" applyFill="1" applyBorder="1" applyAlignment="1">
      <alignment/>
    </xf>
    <xf numFmtId="168" fontId="5" fillId="25" borderId="16" xfId="41" applyNumberFormat="1" applyFont="1" applyFill="1" applyBorder="1" applyAlignment="1">
      <alignment/>
    </xf>
    <xf numFmtId="168" fontId="3" fillId="0" borderId="13" xfId="41" applyNumberFormat="1" applyFont="1" applyFill="1" applyBorder="1" applyAlignment="1">
      <alignment/>
    </xf>
    <xf numFmtId="0" fontId="10" fillId="0" borderId="23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left" wrapText="1"/>
    </xf>
    <xf numFmtId="3" fontId="3" fillId="0" borderId="82" xfId="0" applyNumberFormat="1" applyFont="1" applyFill="1" applyBorder="1" applyAlignment="1">
      <alignment/>
    </xf>
    <xf numFmtId="168" fontId="3" fillId="0" borderId="0" xfId="0" applyNumberFormat="1" applyFont="1" applyAlignment="1">
      <alignment/>
    </xf>
    <xf numFmtId="0" fontId="9" fillId="0" borderId="12" xfId="0" applyFont="1" applyBorder="1" applyAlignment="1">
      <alignment vertical="center" wrapText="1"/>
    </xf>
    <xf numFmtId="0" fontId="7" fillId="25" borderId="24" xfId="0" applyFont="1" applyFill="1" applyBorder="1" applyAlignment="1">
      <alignment horizontal="center"/>
    </xf>
    <xf numFmtId="0" fontId="7" fillId="25" borderId="30" xfId="0" applyFont="1" applyFill="1" applyBorder="1" applyAlignment="1">
      <alignment horizontal="center"/>
    </xf>
    <xf numFmtId="3" fontId="3" fillId="25" borderId="15" xfId="0" applyNumberFormat="1" applyFont="1" applyFill="1" applyBorder="1" applyAlignment="1">
      <alignment/>
    </xf>
    <xf numFmtId="3" fontId="2" fillId="25" borderId="15" xfId="0" applyNumberFormat="1" applyFont="1" applyFill="1" applyBorder="1" applyAlignment="1">
      <alignment/>
    </xf>
    <xf numFmtId="168" fontId="2" fillId="25" borderId="15" xfId="41" applyNumberFormat="1" applyFont="1" applyFill="1" applyBorder="1" applyAlignment="1">
      <alignment/>
    </xf>
    <xf numFmtId="167" fontId="4" fillId="0" borderId="13" xfId="41" applyNumberFormat="1" applyFont="1" applyFill="1" applyBorder="1" applyAlignment="1" applyProtection="1">
      <alignment/>
      <protection/>
    </xf>
    <xf numFmtId="168" fontId="2" fillId="25" borderId="17" xfId="41" applyNumberFormat="1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18" xfId="0" applyFont="1" applyFill="1" applyBorder="1" applyAlignment="1">
      <alignment wrapText="1"/>
    </xf>
    <xf numFmtId="167" fontId="4" fillId="0" borderId="15" xfId="41" applyNumberFormat="1" applyFont="1" applyFill="1" applyBorder="1" applyAlignment="1" applyProtection="1">
      <alignment horizontal="left" wrapText="1"/>
      <protection/>
    </xf>
    <xf numFmtId="167" fontId="5" fillId="0" borderId="72" xfId="41" applyNumberFormat="1" applyFont="1" applyFill="1" applyBorder="1" applyAlignment="1" applyProtection="1">
      <alignment horizontal="left" wrapText="1"/>
      <protection/>
    </xf>
    <xf numFmtId="167" fontId="5" fillId="0" borderId="15" xfId="41" applyNumberFormat="1" applyFont="1" applyFill="1" applyBorder="1" applyAlignment="1" applyProtection="1">
      <alignment horizontal="left" wrapText="1"/>
      <protection/>
    </xf>
    <xf numFmtId="0" fontId="4" fillId="0" borderId="51" xfId="0" applyFont="1" applyBorder="1" applyAlignment="1">
      <alignment horizontal="left" wrapText="1" indent="1"/>
    </xf>
    <xf numFmtId="167" fontId="4" fillId="0" borderId="53" xfId="0" applyNumberFormat="1" applyFont="1" applyBorder="1" applyAlignment="1">
      <alignment/>
    </xf>
    <xf numFmtId="0" fontId="5" fillId="0" borderId="83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167" fontId="4" fillId="0" borderId="52" xfId="41" applyNumberFormat="1" applyFont="1" applyFill="1" applyBorder="1" applyAlignment="1" applyProtection="1">
      <alignment vertical="center"/>
      <protection/>
    </xf>
    <xf numFmtId="0" fontId="4" fillId="0" borderId="42" xfId="0" applyFont="1" applyBorder="1" applyAlignment="1">
      <alignment horizontal="left" wrapText="1" indent="2"/>
    </xf>
    <xf numFmtId="0" fontId="5" fillId="0" borderId="85" xfId="0" applyFont="1" applyBorder="1" applyAlignment="1">
      <alignment horizontal="center" wrapText="1"/>
    </xf>
    <xf numFmtId="167" fontId="5" fillId="0" borderId="72" xfId="41" applyNumberFormat="1" applyFont="1" applyFill="1" applyBorder="1" applyAlignment="1" applyProtection="1">
      <alignment horizontal="center"/>
      <protection/>
    </xf>
    <xf numFmtId="0" fontId="4" fillId="0" borderId="73" xfId="0" applyFont="1" applyFill="1" applyBorder="1" applyAlignment="1">
      <alignment/>
    </xf>
    <xf numFmtId="0" fontId="4" fillId="0" borderId="15" xfId="0" applyFont="1" applyFill="1" applyBorder="1" applyAlignment="1">
      <alignment horizontal="left" wrapText="1" indent="1"/>
    </xf>
    <xf numFmtId="167" fontId="5" fillId="0" borderId="52" xfId="41" applyNumberFormat="1" applyFont="1" applyFill="1" applyBorder="1" applyAlignment="1" applyProtection="1">
      <alignment/>
      <protection/>
    </xf>
    <xf numFmtId="167" fontId="5" fillId="0" borderId="77" xfId="41" applyNumberFormat="1" applyFont="1" applyFill="1" applyBorder="1" applyAlignment="1" applyProtection="1">
      <alignment horizontal="center"/>
      <protection/>
    </xf>
    <xf numFmtId="167" fontId="5" fillId="0" borderId="86" xfId="41" applyNumberFormat="1" applyFont="1" applyFill="1" applyBorder="1" applyAlignment="1" applyProtection="1">
      <alignment horizontal="center"/>
      <protection/>
    </xf>
    <xf numFmtId="167" fontId="5" fillId="0" borderId="15" xfId="41" applyNumberFormat="1" applyFont="1" applyFill="1" applyBorder="1" applyAlignment="1" applyProtection="1">
      <alignment horizontal="center"/>
      <protection/>
    </xf>
    <xf numFmtId="167" fontId="4" fillId="0" borderId="72" xfId="41" applyNumberFormat="1" applyFont="1" applyFill="1" applyBorder="1" applyAlignment="1" applyProtection="1">
      <alignment/>
      <protection/>
    </xf>
    <xf numFmtId="167" fontId="4" fillId="0" borderId="53" xfId="41" applyNumberFormat="1" applyFont="1" applyBorder="1" applyAlignment="1">
      <alignment/>
    </xf>
    <xf numFmtId="167" fontId="5" fillId="0" borderId="65" xfId="0" applyNumberFormat="1" applyFont="1" applyBorder="1" applyAlignment="1">
      <alignment/>
    </xf>
    <xf numFmtId="167" fontId="4" fillId="0" borderId="87" xfId="41" applyNumberFormat="1" applyFont="1" applyFill="1" applyBorder="1" applyAlignment="1" applyProtection="1">
      <alignment/>
      <protection/>
    </xf>
    <xf numFmtId="167" fontId="2" fillId="0" borderId="87" xfId="41" applyNumberFormat="1" applyFont="1" applyFill="1" applyBorder="1" applyAlignment="1" applyProtection="1">
      <alignment/>
      <protection/>
    </xf>
    <xf numFmtId="167" fontId="4" fillId="0" borderId="52" xfId="41" applyNumberFormat="1" applyFont="1" applyBorder="1" applyAlignment="1">
      <alignment/>
    </xf>
    <xf numFmtId="167" fontId="4" fillId="25" borderId="52" xfId="0" applyNumberFormat="1" applyFont="1" applyFill="1" applyBorder="1" applyAlignment="1">
      <alignment/>
    </xf>
    <xf numFmtId="168" fontId="2" fillId="25" borderId="15" xfId="41" applyNumberFormat="1" applyFont="1" applyFill="1" applyBorder="1" applyAlignment="1">
      <alignment wrapText="1"/>
    </xf>
    <xf numFmtId="168" fontId="2" fillId="25" borderId="15" xfId="41" applyNumberFormat="1" applyFont="1" applyFill="1" applyBorder="1" applyAlignment="1">
      <alignment vertical="top" wrapText="1"/>
    </xf>
    <xf numFmtId="168" fontId="3" fillId="25" borderId="15" xfId="41" applyNumberFormat="1" applyFont="1" applyFill="1" applyBorder="1" applyAlignment="1">
      <alignment wrapText="1"/>
    </xf>
    <xf numFmtId="0" fontId="12" fillId="25" borderId="15" xfId="0" applyFont="1" applyFill="1" applyBorder="1" applyAlignment="1">
      <alignment/>
    </xf>
    <xf numFmtId="168" fontId="2" fillId="25" borderId="52" xfId="41" applyNumberFormat="1" applyFont="1" applyFill="1" applyBorder="1" applyAlignment="1">
      <alignment/>
    </xf>
    <xf numFmtId="168" fontId="3" fillId="25" borderId="52" xfId="41" applyNumberFormat="1" applyFont="1" applyFill="1" applyBorder="1" applyAlignment="1">
      <alignment vertical="top" wrapText="1"/>
    </xf>
    <xf numFmtId="168" fontId="3" fillId="25" borderId="52" xfId="41" applyNumberFormat="1" applyFont="1" applyFill="1" applyBorder="1" applyAlignment="1">
      <alignment/>
    </xf>
    <xf numFmtId="168" fontId="12" fillId="25" borderId="52" xfId="41" applyNumberFormat="1" applyFont="1" applyFill="1" applyBorder="1" applyAlignment="1">
      <alignment/>
    </xf>
    <xf numFmtId="168" fontId="3" fillId="25" borderId="52" xfId="41" applyNumberFormat="1" applyFont="1" applyFill="1" applyBorder="1" applyAlignment="1">
      <alignment/>
    </xf>
    <xf numFmtId="168" fontId="3" fillId="25" borderId="21" xfId="41" applyNumberFormat="1" applyFont="1" applyFill="1" applyBorder="1" applyAlignment="1">
      <alignment horizontal="center" vertical="center"/>
    </xf>
    <xf numFmtId="168" fontId="3" fillId="25" borderId="23" xfId="41" applyNumberFormat="1" applyFont="1" applyFill="1" applyBorder="1" applyAlignment="1">
      <alignment vertical="center" wrapText="1"/>
    </xf>
    <xf numFmtId="168" fontId="5" fillId="25" borderId="14" xfId="41" applyNumberFormat="1" applyFont="1" applyFill="1" applyBorder="1" applyAlignment="1">
      <alignment/>
    </xf>
    <xf numFmtId="168" fontId="4" fillId="25" borderId="14" xfId="41" applyNumberFormat="1" applyFont="1" applyFill="1" applyBorder="1" applyAlignment="1">
      <alignment/>
    </xf>
    <xf numFmtId="168" fontId="5" fillId="25" borderId="65" xfId="41" applyNumberFormat="1" applyFont="1" applyFill="1" applyBorder="1" applyAlignment="1">
      <alignment/>
    </xf>
    <xf numFmtId="168" fontId="4" fillId="25" borderId="65" xfId="41" applyNumberFormat="1" applyFont="1" applyFill="1" applyBorder="1" applyAlignment="1">
      <alignment/>
    </xf>
    <xf numFmtId="168" fontId="4" fillId="25" borderId="65" xfId="0" applyNumberFormat="1" applyFont="1" applyFill="1" applyBorder="1" applyAlignment="1">
      <alignment/>
    </xf>
    <xf numFmtId="168" fontId="5" fillId="25" borderId="65" xfId="41" applyNumberFormat="1" applyFont="1" applyFill="1" applyBorder="1" applyAlignment="1">
      <alignment/>
    </xf>
    <xf numFmtId="168" fontId="5" fillId="25" borderId="52" xfId="41" applyNumberFormat="1" applyFont="1" applyFill="1" applyBorder="1" applyAlignment="1">
      <alignment/>
    </xf>
    <xf numFmtId="168" fontId="4" fillId="25" borderId="52" xfId="41" applyNumberFormat="1" applyFont="1" applyFill="1" applyBorder="1" applyAlignment="1">
      <alignment/>
    </xf>
    <xf numFmtId="168" fontId="5" fillId="25" borderId="63" xfId="41" applyNumberFormat="1" applyFont="1" applyFill="1" applyBorder="1" applyAlignment="1">
      <alignment/>
    </xf>
    <xf numFmtId="168" fontId="5" fillId="25" borderId="53" xfId="41" applyNumberFormat="1" applyFont="1" applyFill="1" applyBorder="1" applyAlignment="1">
      <alignment/>
    </xf>
    <xf numFmtId="168" fontId="4" fillId="25" borderId="53" xfId="0" applyNumberFormat="1" applyFont="1" applyFill="1" applyBorder="1" applyAlignment="1">
      <alignment/>
    </xf>
    <xf numFmtId="0" fontId="5" fillId="25" borderId="15" xfId="0" applyFont="1" applyFill="1" applyBorder="1" applyAlignment="1">
      <alignment/>
    </xf>
    <xf numFmtId="0" fontId="5" fillId="25" borderId="16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5" xfId="0" applyFill="1" applyBorder="1" applyAlignment="1">
      <alignment/>
    </xf>
    <xf numFmtId="0" fontId="11" fillId="25" borderId="15" xfId="0" applyFont="1" applyFill="1" applyBorder="1" applyAlignment="1">
      <alignment/>
    </xf>
    <xf numFmtId="168" fontId="5" fillId="25" borderId="30" xfId="41" applyNumberFormat="1" applyFont="1" applyFill="1" applyBorder="1" applyAlignment="1">
      <alignment/>
    </xf>
    <xf numFmtId="168" fontId="5" fillId="25" borderId="31" xfId="41" applyNumberFormat="1" applyFont="1" applyFill="1" applyBorder="1" applyAlignment="1">
      <alignment/>
    </xf>
    <xf numFmtId="0" fontId="2" fillId="25" borderId="27" xfId="0" applyFont="1" applyFill="1" applyBorder="1" applyAlignment="1">
      <alignment vertical="center" wrapText="1"/>
    </xf>
    <xf numFmtId="0" fontId="3" fillId="25" borderId="82" xfId="0" applyFont="1" applyFill="1" applyBorder="1" applyAlignment="1">
      <alignment vertical="center" wrapText="1"/>
    </xf>
    <xf numFmtId="0" fontId="3" fillId="25" borderId="53" xfId="0" applyFont="1" applyFill="1" applyBorder="1" applyAlignment="1">
      <alignment vertical="center" wrapText="1"/>
    </xf>
    <xf numFmtId="0" fontId="2" fillId="25" borderId="15" xfId="0" applyFont="1" applyFill="1" applyBorder="1" applyAlignment="1">
      <alignment vertical="center" wrapText="1"/>
    </xf>
    <xf numFmtId="0" fontId="2" fillId="25" borderId="15" xfId="41" applyNumberFormat="1" applyFont="1" applyFill="1" applyBorder="1" applyAlignment="1">
      <alignment vertical="center" wrapText="1"/>
    </xf>
    <xf numFmtId="0" fontId="2" fillId="25" borderId="57" xfId="0" applyFont="1" applyFill="1" applyBorder="1" applyAlignment="1">
      <alignment vertical="center" wrapText="1"/>
    </xf>
    <xf numFmtId="0" fontId="2" fillId="25" borderId="57" xfId="41" applyNumberFormat="1" applyFont="1" applyFill="1" applyBorder="1" applyAlignment="1">
      <alignment vertical="center" wrapText="1"/>
    </xf>
    <xf numFmtId="0" fontId="3" fillId="25" borderId="31" xfId="0" applyFont="1" applyFill="1" applyBorder="1" applyAlignment="1">
      <alignment vertical="center" wrapText="1"/>
    </xf>
    <xf numFmtId="0" fontId="3" fillId="25" borderId="88" xfId="0" applyFont="1" applyFill="1" applyBorder="1" applyAlignment="1">
      <alignment wrapText="1"/>
    </xf>
    <xf numFmtId="0" fontId="3" fillId="25" borderId="82" xfId="0" applyFont="1" applyFill="1" applyBorder="1" applyAlignment="1">
      <alignment wrapText="1"/>
    </xf>
    <xf numFmtId="0" fontId="3" fillId="25" borderId="15" xfId="0" applyFont="1" applyFill="1" applyBorder="1" applyAlignment="1">
      <alignment wrapText="1"/>
    </xf>
    <xf numFmtId="0" fontId="3" fillId="25" borderId="52" xfId="0" applyFont="1" applyFill="1" applyBorder="1" applyAlignment="1">
      <alignment wrapText="1"/>
    </xf>
    <xf numFmtId="0" fontId="3" fillId="25" borderId="81" xfId="0" applyFont="1" applyFill="1" applyBorder="1" applyAlignment="1">
      <alignment wrapText="1"/>
    </xf>
    <xf numFmtId="0" fontId="3" fillId="25" borderId="66" xfId="0" applyFont="1" applyFill="1" applyBorder="1" applyAlignment="1">
      <alignment wrapText="1"/>
    </xf>
    <xf numFmtId="168" fontId="2" fillId="25" borderId="63" xfId="41" applyNumberFormat="1" applyFont="1" applyFill="1" applyBorder="1" applyAlignment="1">
      <alignment horizontal="right"/>
    </xf>
    <xf numFmtId="168" fontId="2" fillId="25" borderId="16" xfId="41" applyNumberFormat="1" applyFont="1" applyFill="1" applyBorder="1" applyAlignment="1">
      <alignment horizontal="right"/>
    </xf>
    <xf numFmtId="168" fontId="3" fillId="25" borderId="16" xfId="41" applyNumberFormat="1" applyFont="1" applyFill="1" applyBorder="1" applyAlignment="1">
      <alignment horizontal="right"/>
    </xf>
    <xf numFmtId="168" fontId="3" fillId="25" borderId="13" xfId="41" applyNumberFormat="1" applyFont="1" applyFill="1" applyBorder="1" applyAlignment="1">
      <alignment/>
    </xf>
    <xf numFmtId="168" fontId="3" fillId="25" borderId="57" xfId="41" applyNumberFormat="1" applyFont="1" applyFill="1" applyBorder="1" applyAlignment="1">
      <alignment/>
    </xf>
    <xf numFmtId="167" fontId="3" fillId="25" borderId="89" xfId="41" applyNumberFormat="1" applyFont="1" applyFill="1" applyBorder="1" applyAlignment="1">
      <alignment horizontal="left" vertical="center" wrapText="1"/>
    </xf>
    <xf numFmtId="167" fontId="3" fillId="25" borderId="15" xfId="41" applyNumberFormat="1" applyFont="1" applyFill="1" applyBorder="1" applyAlignment="1">
      <alignment vertical="center" wrapText="1"/>
    </xf>
    <xf numFmtId="167" fontId="3" fillId="25" borderId="24" xfId="41" applyNumberFormat="1" applyFont="1" applyFill="1" applyBorder="1" applyAlignment="1">
      <alignment vertical="center" wrapText="1"/>
    </xf>
    <xf numFmtId="0" fontId="2" fillId="25" borderId="27" xfId="0" applyFont="1" applyFill="1" applyBorder="1" applyAlignment="1">
      <alignment/>
    </xf>
    <xf numFmtId="0" fontId="3" fillId="25" borderId="28" xfId="0" applyFont="1" applyFill="1" applyBorder="1" applyAlignment="1">
      <alignment/>
    </xf>
    <xf numFmtId="0" fontId="2" fillId="25" borderId="55" xfId="0" applyFont="1" applyFill="1" applyBorder="1" applyAlignment="1">
      <alignment/>
    </xf>
    <xf numFmtId="0" fontId="3" fillId="25" borderId="65" xfId="0" applyFont="1" applyFill="1" applyBorder="1" applyAlignment="1">
      <alignment/>
    </xf>
    <xf numFmtId="0" fontId="2" fillId="25" borderId="15" xfId="0" applyFont="1" applyFill="1" applyBorder="1" applyAlignment="1">
      <alignment/>
    </xf>
    <xf numFmtId="0" fontId="3" fillId="25" borderId="52" xfId="0" applyFont="1" applyFill="1" applyBorder="1" applyAlignment="1">
      <alignment/>
    </xf>
    <xf numFmtId="0" fontId="2" fillId="25" borderId="19" xfId="0" applyFont="1" applyFill="1" applyBorder="1" applyAlignment="1">
      <alignment/>
    </xf>
    <xf numFmtId="0" fontId="3" fillId="25" borderId="66" xfId="0" applyFont="1" applyFill="1" applyBorder="1" applyAlignment="1">
      <alignment/>
    </xf>
    <xf numFmtId="0" fontId="3" fillId="25" borderId="56" xfId="0" applyFont="1" applyFill="1" applyBorder="1" applyAlignment="1">
      <alignment/>
    </xf>
    <xf numFmtId="0" fontId="3" fillId="25" borderId="82" xfId="0" applyFont="1" applyFill="1" applyBorder="1" applyAlignment="1">
      <alignment/>
    </xf>
    <xf numFmtId="0" fontId="3" fillId="25" borderId="15" xfId="0" applyFont="1" applyFill="1" applyBorder="1" applyAlignment="1">
      <alignment/>
    </xf>
    <xf numFmtId="0" fontId="3" fillId="25" borderId="24" xfId="0" applyFont="1" applyFill="1" applyBorder="1" applyAlignment="1">
      <alignment/>
    </xf>
    <xf numFmtId="0" fontId="3" fillId="25" borderId="31" xfId="0" applyFont="1" applyFill="1" applyBorder="1" applyAlignment="1">
      <alignment/>
    </xf>
    <xf numFmtId="3" fontId="2" fillId="25" borderId="17" xfId="0" applyNumberFormat="1" applyFont="1" applyFill="1" applyBorder="1" applyAlignment="1">
      <alignment/>
    </xf>
    <xf numFmtId="3" fontId="2" fillId="25" borderId="19" xfId="0" applyNumberFormat="1" applyFont="1" applyFill="1" applyBorder="1" applyAlignment="1">
      <alignment/>
    </xf>
    <xf numFmtId="3" fontId="3" fillId="25" borderId="19" xfId="0" applyNumberFormat="1" applyFont="1" applyFill="1" applyBorder="1" applyAlignment="1">
      <alignment/>
    </xf>
    <xf numFmtId="3" fontId="3" fillId="25" borderId="56" xfId="0" applyNumberFormat="1" applyFont="1" applyFill="1" applyBorder="1" applyAlignment="1">
      <alignment/>
    </xf>
    <xf numFmtId="0" fontId="4" fillId="25" borderId="36" xfId="0" applyFont="1" applyFill="1" applyBorder="1" applyAlignment="1">
      <alignment horizontal="left" wrapText="1" indent="1"/>
    </xf>
    <xf numFmtId="0" fontId="5" fillId="25" borderId="38" xfId="0" applyFont="1" applyFill="1" applyBorder="1" applyAlignment="1">
      <alignment wrapText="1"/>
    </xf>
    <xf numFmtId="167" fontId="5" fillId="25" borderId="69" xfId="41" applyNumberFormat="1" applyFont="1" applyFill="1" applyBorder="1" applyAlignment="1" applyProtection="1">
      <alignment/>
      <protection/>
    </xf>
    <xf numFmtId="0" fontId="5" fillId="25" borderId="90" xfId="0" applyFont="1" applyFill="1" applyBorder="1" applyAlignment="1">
      <alignment horizontal="center" wrapText="1"/>
    </xf>
    <xf numFmtId="167" fontId="5" fillId="25" borderId="70" xfId="41" applyNumberFormat="1" applyFont="1" applyFill="1" applyBorder="1" applyAlignment="1" applyProtection="1">
      <alignment/>
      <protection/>
    </xf>
    <xf numFmtId="167" fontId="5" fillId="25" borderId="71" xfId="41" applyNumberFormat="1" applyFont="1" applyFill="1" applyBorder="1" applyAlignment="1" applyProtection="1">
      <alignment/>
      <protection/>
    </xf>
    <xf numFmtId="167" fontId="4" fillId="25" borderId="68" xfId="41" applyNumberFormat="1" applyFont="1" applyFill="1" applyBorder="1" applyAlignment="1" applyProtection="1">
      <alignment horizontal="left" wrapText="1"/>
      <protection/>
    </xf>
    <xf numFmtId="167" fontId="4" fillId="25" borderId="48" xfId="41" applyNumberFormat="1" applyFont="1" applyFill="1" applyBorder="1" applyAlignment="1" applyProtection="1">
      <alignment horizontal="left" wrapText="1"/>
      <protection/>
    </xf>
    <xf numFmtId="167" fontId="5" fillId="25" borderId="68" xfId="41" applyNumberFormat="1" applyFont="1" applyFill="1" applyBorder="1" applyAlignment="1" applyProtection="1">
      <alignment horizontal="left" wrapText="1"/>
      <protection/>
    </xf>
    <xf numFmtId="167" fontId="5" fillId="25" borderId="37" xfId="41" applyNumberFormat="1" applyFont="1" applyFill="1" applyBorder="1" applyAlignment="1" applyProtection="1">
      <alignment horizontal="left" wrapText="1"/>
      <protection/>
    </xf>
    <xf numFmtId="167" fontId="5" fillId="25" borderId="71" xfId="41" applyNumberFormat="1" applyFont="1" applyFill="1" applyBorder="1" applyAlignment="1" applyProtection="1">
      <alignment horizontal="left" wrapText="1"/>
      <protection/>
    </xf>
    <xf numFmtId="167" fontId="5" fillId="25" borderId="44" xfId="41" applyNumberFormat="1" applyFont="1" applyFill="1" applyBorder="1" applyAlignment="1" applyProtection="1">
      <alignment horizontal="left" wrapText="1"/>
      <protection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wrapText="1"/>
    </xf>
    <xf numFmtId="1" fontId="2" fillId="0" borderId="15" xfId="41" applyNumberFormat="1" applyFont="1" applyFill="1" applyBorder="1" applyAlignment="1">
      <alignment vertical="center"/>
    </xf>
    <xf numFmtId="168" fontId="2" fillId="25" borderId="63" xfId="41" applyNumberFormat="1" applyFont="1" applyFill="1" applyBorder="1" applyAlignment="1">
      <alignment/>
    </xf>
    <xf numFmtId="168" fontId="2" fillId="25" borderId="16" xfId="41" applyNumberFormat="1" applyFont="1" applyFill="1" applyBorder="1" applyAlignment="1">
      <alignment/>
    </xf>
    <xf numFmtId="0" fontId="5" fillId="0" borderId="38" xfId="0" applyFont="1" applyFill="1" applyBorder="1" applyAlignment="1">
      <alignment horizontal="left" wrapText="1"/>
    </xf>
    <xf numFmtId="167" fontId="4" fillId="0" borderId="91" xfId="41" applyNumberFormat="1" applyFont="1" applyFill="1" applyBorder="1" applyAlignment="1" applyProtection="1">
      <alignment/>
      <protection/>
    </xf>
    <xf numFmtId="0" fontId="4" fillId="0" borderId="92" xfId="0" applyFont="1" applyFill="1" applyBorder="1" applyAlignment="1">
      <alignment horizontal="left" wrapText="1" indent="2"/>
    </xf>
    <xf numFmtId="167" fontId="4" fillId="0" borderId="93" xfId="41" applyNumberFormat="1" applyFont="1" applyFill="1" applyBorder="1" applyAlignment="1" applyProtection="1">
      <alignment/>
      <protection/>
    </xf>
    <xf numFmtId="1" fontId="2" fillId="0" borderId="27" xfId="41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68" fontId="3" fillId="0" borderId="0" xfId="41" applyNumberFormat="1" applyFont="1" applyAlignment="1">
      <alignment/>
    </xf>
    <xf numFmtId="167" fontId="5" fillId="0" borderId="50" xfId="41" applyNumberFormat="1" applyFont="1" applyFill="1" applyBorder="1" applyAlignment="1" applyProtection="1">
      <alignment horizontal="center"/>
      <protection/>
    </xf>
    <xf numFmtId="0" fontId="5" fillId="0" borderId="15" xfId="0" applyFont="1" applyBorder="1" applyAlignment="1">
      <alignment horizontal="center" wrapText="1"/>
    </xf>
    <xf numFmtId="167" fontId="4" fillId="0" borderId="15" xfId="41" applyNumberFormat="1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>
      <alignment horizontal="left" wrapText="1" indent="1"/>
    </xf>
    <xf numFmtId="0" fontId="4" fillId="0" borderId="94" xfId="0" applyFont="1" applyFill="1" applyBorder="1" applyAlignment="1">
      <alignment horizontal="left" wrapText="1" indent="1"/>
    </xf>
    <xf numFmtId="0" fontId="4" fillId="0" borderId="74" xfId="0" applyFont="1" applyFill="1" applyBorder="1" applyAlignment="1">
      <alignment horizontal="left" wrapText="1" indent="1"/>
    </xf>
    <xf numFmtId="0" fontId="5" fillId="0" borderId="95" xfId="0" applyFont="1" applyBorder="1" applyAlignment="1">
      <alignment horizontal="left" wrapText="1"/>
    </xf>
    <xf numFmtId="0" fontId="4" fillId="0" borderId="15" xfId="0" applyFont="1" applyFill="1" applyBorder="1" applyAlignment="1">
      <alignment horizontal="left" wrapText="1" indent="2"/>
    </xf>
    <xf numFmtId="0" fontId="5" fillId="0" borderId="15" xfId="0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4" fillId="0" borderId="49" xfId="0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167" fontId="4" fillId="0" borderId="96" xfId="41" applyNumberFormat="1" applyFont="1" applyFill="1" applyBorder="1" applyAlignment="1" applyProtection="1">
      <alignment/>
      <protection/>
    </xf>
    <xf numFmtId="0" fontId="5" fillId="0" borderId="97" xfId="0" applyFont="1" applyBorder="1" applyAlignment="1">
      <alignment horizontal="center"/>
    </xf>
    <xf numFmtId="167" fontId="5" fillId="0" borderId="13" xfId="41" applyNumberFormat="1" applyFont="1" applyFill="1" applyBorder="1" applyAlignment="1" applyProtection="1">
      <alignment/>
      <protection/>
    </xf>
    <xf numFmtId="167" fontId="5" fillId="0" borderId="65" xfId="41" applyNumberFormat="1" applyFont="1" applyFill="1" applyBorder="1" applyAlignment="1" applyProtection="1">
      <alignment/>
      <protection/>
    </xf>
    <xf numFmtId="0" fontId="4" fillId="0" borderId="98" xfId="0" applyFont="1" applyBorder="1" applyAlignment="1">
      <alignment horizontal="left" wrapText="1" indent="1"/>
    </xf>
    <xf numFmtId="167" fontId="4" fillId="0" borderId="99" xfId="0" applyNumberFormat="1" applyFont="1" applyBorder="1" applyAlignment="1">
      <alignment/>
    </xf>
    <xf numFmtId="0" fontId="5" fillId="0" borderId="15" xfId="0" applyFont="1" applyFill="1" applyBorder="1" applyAlignment="1">
      <alignment wrapText="1"/>
    </xf>
    <xf numFmtId="167" fontId="4" fillId="25" borderId="15" xfId="41" applyNumberFormat="1" applyFont="1" applyFill="1" applyBorder="1" applyAlignment="1" applyProtection="1">
      <alignment/>
      <protection/>
    </xf>
    <xf numFmtId="0" fontId="5" fillId="0" borderId="69" xfId="0" applyFont="1" applyBorder="1" applyAlignment="1">
      <alignment horizontal="left" wrapText="1"/>
    </xf>
    <xf numFmtId="167" fontId="4" fillId="0" borderId="16" xfId="41" applyNumberFormat="1" applyFont="1" applyFill="1" applyBorder="1" applyAlignment="1" applyProtection="1">
      <alignment vertical="center"/>
      <protection/>
    </xf>
    <xf numFmtId="167" fontId="5" fillId="0" borderId="16" xfId="41" applyNumberFormat="1" applyFont="1" applyFill="1" applyBorder="1" applyAlignment="1" applyProtection="1">
      <alignment/>
      <protection/>
    </xf>
    <xf numFmtId="167" fontId="4" fillId="0" borderId="16" xfId="41" applyNumberFormat="1" applyFont="1" applyFill="1" applyBorder="1" applyAlignment="1" applyProtection="1">
      <alignment/>
      <protection/>
    </xf>
    <xf numFmtId="0" fontId="4" fillId="0" borderId="78" xfId="0" applyFont="1" applyBorder="1" applyAlignment="1">
      <alignment/>
    </xf>
    <xf numFmtId="167" fontId="4" fillId="0" borderId="79" xfId="0" applyNumberFormat="1" applyFont="1" applyBorder="1" applyAlignment="1">
      <alignment/>
    </xf>
    <xf numFmtId="167" fontId="5" fillId="25" borderId="100" xfId="41" applyNumberFormat="1" applyFont="1" applyFill="1" applyBorder="1" applyAlignment="1" applyProtection="1">
      <alignment/>
      <protection/>
    </xf>
    <xf numFmtId="167" fontId="4" fillId="0" borderId="79" xfId="41" applyNumberFormat="1" applyFont="1" applyFill="1" applyBorder="1" applyAlignment="1" applyProtection="1">
      <alignment vertical="center"/>
      <protection/>
    </xf>
    <xf numFmtId="167" fontId="5" fillId="25" borderId="15" xfId="41" applyNumberFormat="1" applyFont="1" applyFill="1" applyBorder="1" applyAlignment="1" applyProtection="1">
      <alignment/>
      <protection/>
    </xf>
    <xf numFmtId="0" fontId="5" fillId="0" borderId="51" xfId="0" applyFont="1" applyBorder="1" applyAlignment="1">
      <alignment horizontal="left" wrapText="1"/>
    </xf>
    <xf numFmtId="167" fontId="4" fillId="0" borderId="13" xfId="41" applyNumberFormat="1" applyFont="1" applyFill="1" applyBorder="1" applyAlignment="1" applyProtection="1">
      <alignment vertical="center"/>
      <protection/>
    </xf>
    <xf numFmtId="167" fontId="4" fillId="0" borderId="65" xfId="41" applyNumberFormat="1" applyFont="1" applyFill="1" applyBorder="1" applyAlignment="1" applyProtection="1">
      <alignment vertical="center"/>
      <protection/>
    </xf>
    <xf numFmtId="0" fontId="4" fillId="25" borderId="15" xfId="0" applyFont="1" applyFill="1" applyBorder="1" applyAlignment="1">
      <alignment horizontal="left" wrapText="1" indent="1"/>
    </xf>
    <xf numFmtId="0" fontId="5" fillId="0" borderId="101" xfId="0" applyFont="1" applyBorder="1" applyAlignment="1">
      <alignment horizontal="left" wrapText="1"/>
    </xf>
    <xf numFmtId="0" fontId="4" fillId="0" borderId="77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4" fillId="0" borderId="102" xfId="0" applyFont="1" applyBorder="1" applyAlignment="1">
      <alignment horizontal="left" wrapText="1" indent="1"/>
    </xf>
    <xf numFmtId="0" fontId="5" fillId="0" borderId="103" xfId="0" applyFont="1" applyBorder="1" applyAlignment="1">
      <alignment wrapText="1"/>
    </xf>
    <xf numFmtId="167" fontId="5" fillId="0" borderId="96" xfId="41" applyNumberFormat="1" applyFont="1" applyFill="1" applyBorder="1" applyAlignment="1" applyProtection="1">
      <alignment/>
      <protection/>
    </xf>
    <xf numFmtId="0" fontId="5" fillId="0" borderId="49" xfId="0" applyFont="1" applyBorder="1" applyAlignment="1">
      <alignment wrapText="1"/>
    </xf>
    <xf numFmtId="0" fontId="4" fillId="0" borderId="104" xfId="0" applyFont="1" applyFill="1" applyBorder="1" applyAlignment="1">
      <alignment horizontal="left" wrapText="1" indent="1"/>
    </xf>
    <xf numFmtId="0" fontId="4" fillId="0" borderId="85" xfId="0" applyFont="1" applyFill="1" applyBorder="1" applyAlignment="1">
      <alignment horizontal="left" wrapText="1" indent="1"/>
    </xf>
    <xf numFmtId="0" fontId="4" fillId="25" borderId="104" xfId="0" applyFont="1" applyFill="1" applyBorder="1" applyAlignment="1">
      <alignment horizontal="left" wrapText="1" indent="1"/>
    </xf>
    <xf numFmtId="0" fontId="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68" fontId="4" fillId="0" borderId="27" xfId="41" applyNumberFormat="1" applyFont="1" applyFill="1" applyBorder="1" applyAlignment="1">
      <alignment/>
    </xf>
    <xf numFmtId="168" fontId="4" fillId="0" borderId="28" xfId="0" applyNumberFormat="1" applyFont="1" applyFill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8" fontId="4" fillId="0" borderId="15" xfId="41" applyNumberFormat="1" applyFont="1" applyFill="1" applyBorder="1" applyAlignment="1">
      <alignment/>
    </xf>
    <xf numFmtId="168" fontId="4" fillId="0" borderId="52" xfId="0" applyNumberFormat="1" applyFont="1" applyFill="1" applyBorder="1" applyAlignment="1">
      <alignment/>
    </xf>
    <xf numFmtId="0" fontId="4" fillId="25" borderId="15" xfId="0" applyFont="1" applyFill="1" applyBorder="1" applyAlignment="1">
      <alignment horizontal="center"/>
    </xf>
    <xf numFmtId="168" fontId="4" fillId="25" borderId="15" xfId="41" applyNumberFormat="1" applyFont="1" applyFill="1" applyBorder="1" applyAlignment="1">
      <alignment/>
    </xf>
    <xf numFmtId="0" fontId="4" fillId="0" borderId="25" xfId="0" applyFont="1" applyBorder="1" applyAlignment="1">
      <alignment wrapText="1"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168" fontId="4" fillId="0" borderId="15" xfId="41" applyNumberFormat="1" applyFont="1" applyBorder="1" applyAlignment="1">
      <alignment horizontal="center" vertical="center"/>
    </xf>
    <xf numFmtId="168" fontId="4" fillId="0" borderId="52" xfId="41" applyNumberFormat="1" applyFont="1" applyBorder="1" applyAlignment="1">
      <alignment horizontal="center" vertical="center"/>
    </xf>
    <xf numFmtId="0" fontId="5" fillId="0" borderId="58" xfId="0" applyFont="1" applyBorder="1" applyAlignment="1">
      <alignment/>
    </xf>
    <xf numFmtId="0" fontId="5" fillId="0" borderId="24" xfId="0" applyFont="1" applyBorder="1" applyAlignment="1">
      <alignment horizontal="center"/>
    </xf>
    <xf numFmtId="168" fontId="5" fillId="0" borderId="31" xfId="0" applyNumberFormat="1" applyFont="1" applyBorder="1" applyAlignment="1">
      <alignment/>
    </xf>
    <xf numFmtId="0" fontId="20" fillId="0" borderId="0" xfId="0" applyFont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55" xfId="0" applyFont="1" applyFill="1" applyBorder="1" applyAlignment="1">
      <alignment wrapText="1"/>
    </xf>
    <xf numFmtId="168" fontId="2" fillId="25" borderId="14" xfId="41" applyNumberFormat="1" applyFont="1" applyFill="1" applyBorder="1" applyAlignment="1">
      <alignment/>
    </xf>
    <xf numFmtId="168" fontId="2" fillId="25" borderId="13" xfId="41" applyNumberFormat="1" applyFont="1" applyFill="1" applyBorder="1" applyAlignment="1">
      <alignment/>
    </xf>
    <xf numFmtId="168" fontId="3" fillId="25" borderId="65" xfId="41" applyNumberFormat="1" applyFont="1" applyFill="1" applyBorder="1" applyAlignment="1">
      <alignment/>
    </xf>
    <xf numFmtId="168" fontId="3" fillId="0" borderId="0" xfId="41" applyNumberFormat="1" applyFont="1" applyBorder="1" applyAlignment="1">
      <alignment/>
    </xf>
    <xf numFmtId="1" fontId="2" fillId="0" borderId="12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wrapText="1"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 wrapText="1"/>
    </xf>
    <xf numFmtId="168" fontId="3" fillId="25" borderId="23" xfId="41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8" fontId="3" fillId="0" borderId="0" xfId="41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168" fontId="3" fillId="0" borderId="65" xfId="41" applyNumberFormat="1" applyFont="1" applyBorder="1" applyAlignment="1">
      <alignment/>
    </xf>
    <xf numFmtId="168" fontId="3" fillId="0" borderId="0" xfId="41" applyNumberFormat="1" applyFont="1" applyFill="1" applyBorder="1" applyAlignment="1">
      <alignment/>
    </xf>
    <xf numFmtId="0" fontId="3" fillId="0" borderId="58" xfId="0" applyFont="1" applyBorder="1" applyAlignment="1">
      <alignment/>
    </xf>
    <xf numFmtId="0" fontId="3" fillId="0" borderId="24" xfId="0" applyFont="1" applyBorder="1" applyAlignment="1">
      <alignment/>
    </xf>
    <xf numFmtId="168" fontId="3" fillId="0" borderId="24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" fontId="2" fillId="0" borderId="11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wrapText="1"/>
    </xf>
    <xf numFmtId="0" fontId="3" fillId="0" borderId="105" xfId="0" applyFont="1" applyBorder="1" applyAlignment="1">
      <alignment/>
    </xf>
    <xf numFmtId="168" fontId="3" fillId="0" borderId="23" xfId="41" applyNumberFormat="1" applyFont="1" applyBorder="1" applyAlignment="1">
      <alignment wrapText="1"/>
    </xf>
    <xf numFmtId="0" fontId="2" fillId="0" borderId="38" xfId="0" applyFont="1" applyBorder="1" applyAlignment="1">
      <alignment wrapText="1"/>
    </xf>
    <xf numFmtId="168" fontId="2" fillId="0" borderId="17" xfId="41" applyNumberFormat="1" applyFont="1" applyFill="1" applyBorder="1" applyAlignment="1">
      <alignment/>
    </xf>
    <xf numFmtId="168" fontId="2" fillId="0" borderId="16" xfId="41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/>
    </xf>
    <xf numFmtId="168" fontId="3" fillId="0" borderId="23" xfId="0" applyNumberFormat="1" applyFont="1" applyBorder="1" applyAlignment="1">
      <alignment/>
    </xf>
    <xf numFmtId="1" fontId="2" fillId="0" borderId="15" xfId="41" applyNumberFormat="1" applyFont="1" applyBorder="1" applyAlignment="1">
      <alignment/>
    </xf>
    <xf numFmtId="1" fontId="3" fillId="0" borderId="52" xfId="41" applyNumberFormat="1" applyFont="1" applyBorder="1" applyAlignment="1">
      <alignment/>
    </xf>
    <xf numFmtId="1" fontId="2" fillId="0" borderId="17" xfId="41" applyNumberFormat="1" applyFont="1" applyBorder="1" applyAlignment="1">
      <alignment/>
    </xf>
    <xf numFmtId="1" fontId="3" fillId="0" borderId="23" xfId="41" applyNumberFormat="1" applyFont="1" applyBorder="1" applyAlignment="1">
      <alignment/>
    </xf>
    <xf numFmtId="1" fontId="3" fillId="0" borderId="21" xfId="41" applyNumberFormat="1" applyFont="1" applyBorder="1" applyAlignment="1">
      <alignment/>
    </xf>
    <xf numFmtId="1" fontId="2" fillId="0" borderId="13" xfId="41" applyNumberFormat="1" applyFont="1" applyBorder="1" applyAlignment="1">
      <alignment/>
    </xf>
    <xf numFmtId="1" fontId="3" fillId="0" borderId="27" xfId="41" applyNumberFormat="1" applyFont="1" applyBorder="1" applyAlignment="1">
      <alignment/>
    </xf>
    <xf numFmtId="1" fontId="3" fillId="0" borderId="28" xfId="41" applyNumberFormat="1" applyFont="1" applyBorder="1" applyAlignment="1">
      <alignment/>
    </xf>
    <xf numFmtId="1" fontId="3" fillId="0" borderId="19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167" fontId="4" fillId="0" borderId="15" xfId="41" applyNumberFormat="1" applyFont="1" applyBorder="1" applyAlignment="1">
      <alignment vertical="center"/>
    </xf>
    <xf numFmtId="167" fontId="4" fillId="0" borderId="53" xfId="41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67" fontId="4" fillId="0" borderId="63" xfId="41" applyNumberFormat="1" applyFont="1" applyBorder="1" applyAlignment="1">
      <alignment vertical="center"/>
    </xf>
    <xf numFmtId="167" fontId="4" fillId="0" borderId="52" xfId="41" applyNumberFormat="1" applyFont="1" applyBorder="1" applyAlignment="1">
      <alignment vertical="center"/>
    </xf>
    <xf numFmtId="0" fontId="4" fillId="0" borderId="13" xfId="0" applyFont="1" applyFill="1" applyBorder="1" applyAlignment="1">
      <alignment wrapText="1"/>
    </xf>
    <xf numFmtId="167" fontId="4" fillId="0" borderId="61" xfId="41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/>
    </xf>
    <xf numFmtId="167" fontId="4" fillId="0" borderId="55" xfId="41" applyNumberFormat="1" applyFont="1" applyBorder="1" applyAlignment="1">
      <alignment vertical="center"/>
    </xf>
    <xf numFmtId="0" fontId="5" fillId="0" borderId="26" xfId="0" applyFont="1" applyBorder="1" applyAlignment="1">
      <alignment/>
    </xf>
    <xf numFmtId="0" fontId="5" fillId="0" borderId="23" xfId="0" applyFont="1" applyBorder="1" applyAlignment="1">
      <alignment/>
    </xf>
    <xf numFmtId="167" fontId="5" fillId="0" borderId="23" xfId="0" applyNumberFormat="1" applyFont="1" applyBorder="1" applyAlignment="1">
      <alignment/>
    </xf>
    <xf numFmtId="168" fontId="3" fillId="25" borderId="21" xfId="41" applyNumberFormat="1" applyFont="1" applyFill="1" applyBorder="1" applyAlignment="1">
      <alignment wrapText="1"/>
    </xf>
    <xf numFmtId="168" fontId="3" fillId="0" borderId="31" xfId="0" applyNumberFormat="1" applyFont="1" applyBorder="1" applyAlignment="1">
      <alignment/>
    </xf>
    <xf numFmtId="168" fontId="3" fillId="0" borderId="21" xfId="41" applyNumberFormat="1" applyFont="1" applyBorder="1" applyAlignment="1">
      <alignment wrapText="1"/>
    </xf>
    <xf numFmtId="168" fontId="3" fillId="0" borderId="21" xfId="0" applyNumberFormat="1" applyFont="1" applyBorder="1" applyAlignment="1">
      <alignment/>
    </xf>
    <xf numFmtId="167" fontId="4" fillId="0" borderId="16" xfId="41" applyNumberFormat="1" applyFont="1" applyBorder="1" applyAlignment="1">
      <alignment vertical="center"/>
    </xf>
    <xf numFmtId="0" fontId="3" fillId="0" borderId="12" xfId="0" applyFont="1" applyFill="1" applyBorder="1" applyAlignment="1">
      <alignment horizontal="left" vertical="top" wrapText="1" indent="1"/>
    </xf>
    <xf numFmtId="3" fontId="3" fillId="0" borderId="52" xfId="0" applyNumberFormat="1" applyFont="1" applyFill="1" applyBorder="1" applyAlignment="1">
      <alignment/>
    </xf>
    <xf numFmtId="9" fontId="2" fillId="0" borderId="0" xfId="0" applyNumberFormat="1" applyFont="1" applyAlignment="1">
      <alignment/>
    </xf>
    <xf numFmtId="9" fontId="2" fillId="0" borderId="0" xfId="41" applyNumberFormat="1" applyFont="1" applyAlignment="1">
      <alignment/>
    </xf>
    <xf numFmtId="9" fontId="2" fillId="0" borderId="0" xfId="0" applyNumberFormat="1" applyFont="1" applyAlignment="1">
      <alignment wrapText="1"/>
    </xf>
    <xf numFmtId="1" fontId="9" fillId="0" borderId="0" xfId="0" applyNumberFormat="1" applyFont="1" applyFill="1" applyBorder="1" applyAlignment="1">
      <alignment/>
    </xf>
    <xf numFmtId="167" fontId="4" fillId="0" borderId="106" xfId="41" applyNumberFormat="1" applyFont="1" applyFill="1" applyBorder="1" applyAlignment="1" applyProtection="1">
      <alignment/>
      <protection/>
    </xf>
    <xf numFmtId="167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5" fillId="0" borderId="72" xfId="0" applyFont="1" applyBorder="1" applyAlignment="1">
      <alignment wrapText="1"/>
    </xf>
    <xf numFmtId="167" fontId="4" fillId="0" borderId="79" xfId="41" applyNumberFormat="1" applyFont="1" applyFill="1" applyBorder="1" applyAlignment="1" applyProtection="1">
      <alignment/>
      <protection/>
    </xf>
    <xf numFmtId="0" fontId="4" fillId="25" borderId="85" xfId="0" applyFont="1" applyFill="1" applyBorder="1" applyAlignment="1">
      <alignment horizontal="left" wrapText="1" indent="1"/>
    </xf>
    <xf numFmtId="0" fontId="5" fillId="0" borderId="101" xfId="0" applyFont="1" applyBorder="1" applyAlignment="1">
      <alignment horizontal="center"/>
    </xf>
    <xf numFmtId="167" fontId="4" fillId="0" borderId="53" xfId="0" applyNumberFormat="1" applyFont="1" applyBorder="1" applyAlignment="1">
      <alignment vertical="center"/>
    </xf>
    <xf numFmtId="167" fontId="4" fillId="0" borderId="50" xfId="41" applyNumberFormat="1" applyFont="1" applyFill="1" applyBorder="1" applyAlignment="1" applyProtection="1">
      <alignment horizontal="center"/>
      <protection/>
    </xf>
    <xf numFmtId="168" fontId="2" fillId="0" borderId="57" xfId="41" applyNumberFormat="1" applyFont="1" applyFill="1" applyBorder="1" applyAlignment="1">
      <alignment/>
    </xf>
    <xf numFmtId="168" fontId="5" fillId="0" borderId="0" xfId="0" applyNumberFormat="1" applyFont="1" applyAlignment="1">
      <alignment/>
    </xf>
    <xf numFmtId="166" fontId="0" fillId="25" borderId="55" xfId="4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26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" fillId="0" borderId="26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1" fontId="3" fillId="0" borderId="56" xfId="41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1" fontId="3" fillId="0" borderId="3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68" fontId="2" fillId="0" borderId="63" xfId="41" applyNumberFormat="1" applyFont="1" applyFill="1" applyBorder="1" applyAlignment="1">
      <alignment horizontal="right"/>
    </xf>
    <xf numFmtId="168" fontId="2" fillId="0" borderId="63" xfId="41" applyNumberFormat="1" applyFont="1" applyFill="1" applyBorder="1" applyAlignment="1">
      <alignment/>
    </xf>
    <xf numFmtId="168" fontId="3" fillId="0" borderId="16" xfId="41" applyNumberFormat="1" applyFont="1" applyFill="1" applyBorder="1" applyAlignment="1">
      <alignment horizontal="right"/>
    </xf>
    <xf numFmtId="167" fontId="4" fillId="0" borderId="68" xfId="41" applyNumberFormat="1" applyFont="1" applyFill="1" applyBorder="1" applyAlignment="1" applyProtection="1">
      <alignment horizontal="left" vertical="center" wrapText="1"/>
      <protection/>
    </xf>
    <xf numFmtId="167" fontId="4" fillId="0" borderId="37" xfId="41" applyNumberFormat="1" applyFont="1" applyFill="1" applyBorder="1" applyAlignment="1" applyProtection="1">
      <alignment horizontal="left" vertical="center" wrapText="1"/>
      <protection/>
    </xf>
    <xf numFmtId="167" fontId="5" fillId="25" borderId="52" xfId="0" applyNumberFormat="1" applyFont="1" applyFill="1" applyBorder="1" applyAlignment="1">
      <alignment/>
    </xf>
    <xf numFmtId="0" fontId="5" fillId="0" borderId="107" xfId="0" applyFont="1" applyBorder="1" applyAlignment="1">
      <alignment horizontal="center"/>
    </xf>
    <xf numFmtId="167" fontId="4" fillId="25" borderId="69" xfId="41" applyNumberFormat="1" applyFont="1" applyFill="1" applyBorder="1" applyAlignment="1" applyProtection="1">
      <alignment vertical="center"/>
      <protection/>
    </xf>
    <xf numFmtId="167" fontId="4" fillId="25" borderId="15" xfId="41" applyNumberFormat="1" applyFont="1" applyFill="1" applyBorder="1" applyAlignment="1" applyProtection="1">
      <alignment vertical="center"/>
      <protection/>
    </xf>
    <xf numFmtId="167" fontId="4" fillId="25" borderId="100" xfId="41" applyNumberFormat="1" applyFont="1" applyFill="1" applyBorder="1" applyAlignment="1" applyProtection="1">
      <alignment vertical="center"/>
      <protection/>
    </xf>
    <xf numFmtId="167" fontId="4" fillId="25" borderId="106" xfId="41" applyNumberFormat="1" applyFont="1" applyFill="1" applyBorder="1" applyAlignment="1" applyProtection="1">
      <alignment vertical="center"/>
      <protection/>
    </xf>
    <xf numFmtId="167" fontId="4" fillId="25" borderId="78" xfId="41" applyNumberFormat="1" applyFont="1" applyFill="1" applyBorder="1" applyAlignment="1" applyProtection="1">
      <alignment vertical="center"/>
      <protection/>
    </xf>
    <xf numFmtId="167" fontId="4" fillId="25" borderId="15" xfId="41" applyNumberFormat="1" applyFont="1" applyFill="1" applyBorder="1" applyAlignment="1" applyProtection="1">
      <alignment horizontal="left"/>
      <protection/>
    </xf>
    <xf numFmtId="0" fontId="5" fillId="0" borderId="108" xfId="0" applyFont="1" applyBorder="1" applyAlignment="1">
      <alignment horizontal="center"/>
    </xf>
    <xf numFmtId="0" fontId="5" fillId="0" borderId="109" xfId="0" applyFont="1" applyBorder="1" applyAlignment="1">
      <alignment horizontal="center" wrapText="1"/>
    </xf>
    <xf numFmtId="167" fontId="5" fillId="0" borderId="110" xfId="41" applyNumberFormat="1" applyFont="1" applyFill="1" applyBorder="1" applyAlignment="1" applyProtection="1">
      <alignment/>
      <protection/>
    </xf>
    <xf numFmtId="167" fontId="5" fillId="0" borderId="111" xfId="41" applyNumberFormat="1" applyFont="1" applyFill="1" applyBorder="1" applyAlignment="1" applyProtection="1">
      <alignment/>
      <protection/>
    </xf>
    <xf numFmtId="0" fontId="4" fillId="0" borderId="42" xfId="0" applyFont="1" applyBorder="1" applyAlignment="1">
      <alignment horizontal="left" wrapText="1" indent="5"/>
    </xf>
    <xf numFmtId="167" fontId="4" fillId="0" borderId="68" xfId="41" applyNumberFormat="1" applyFont="1" applyFill="1" applyBorder="1" applyAlignment="1" applyProtection="1">
      <alignment horizontal="center" vertical="center"/>
      <protection/>
    </xf>
    <xf numFmtId="167" fontId="4" fillId="0" borderId="15" xfId="41" applyNumberFormat="1" applyFont="1" applyFill="1" applyBorder="1" applyAlignment="1" applyProtection="1">
      <alignment horizontal="center" vertical="center"/>
      <protection/>
    </xf>
    <xf numFmtId="167" fontId="4" fillId="0" borderId="52" xfId="0" applyNumberFormat="1" applyFont="1" applyBorder="1" applyAlignment="1">
      <alignment vertical="center"/>
    </xf>
    <xf numFmtId="0" fontId="5" fillId="0" borderId="60" xfId="0" applyFont="1" applyBorder="1" applyAlignment="1">
      <alignment horizontal="center"/>
    </xf>
    <xf numFmtId="167" fontId="4" fillId="25" borderId="17" xfId="41" applyNumberFormat="1" applyFont="1" applyFill="1" applyBorder="1" applyAlignment="1" applyProtection="1">
      <alignment horizontal="left"/>
      <protection/>
    </xf>
    <xf numFmtId="167" fontId="5" fillId="25" borderId="96" xfId="41" applyNumberFormat="1" applyFont="1" applyFill="1" applyBorder="1" applyAlignment="1" applyProtection="1">
      <alignment horizontal="left"/>
      <protection/>
    </xf>
    <xf numFmtId="167" fontId="4" fillId="25" borderId="15" xfId="41" applyNumberFormat="1" applyFont="1" applyFill="1" applyBorder="1" applyAlignment="1" applyProtection="1">
      <alignment horizontal="left" vertical="center"/>
      <protection/>
    </xf>
    <xf numFmtId="167" fontId="4" fillId="25" borderId="50" xfId="41" applyNumberFormat="1" applyFont="1" applyFill="1" applyBorder="1" applyAlignment="1" applyProtection="1">
      <alignment vertical="center"/>
      <protection/>
    </xf>
    <xf numFmtId="167" fontId="4" fillId="25" borderId="52" xfId="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167" fontId="5" fillId="25" borderId="91" xfId="41" applyNumberFormat="1" applyFont="1" applyFill="1" applyBorder="1" applyAlignment="1" applyProtection="1">
      <alignment/>
      <protection/>
    </xf>
    <xf numFmtId="167" fontId="4" fillId="0" borderId="71" xfId="41" applyNumberFormat="1" applyFont="1" applyFill="1" applyBorder="1" applyAlignment="1" applyProtection="1">
      <alignment/>
      <protection/>
    </xf>
    <xf numFmtId="167" fontId="4" fillId="0" borderId="31" xfId="0" applyNumberFormat="1" applyFont="1" applyBorder="1" applyAlignment="1">
      <alignment/>
    </xf>
    <xf numFmtId="167" fontId="4" fillId="0" borderId="24" xfId="41" applyNumberFormat="1" applyFont="1" applyFill="1" applyBorder="1" applyAlignment="1" applyProtection="1">
      <alignment/>
      <protection/>
    </xf>
    <xf numFmtId="167" fontId="5" fillId="0" borderId="27" xfId="41" applyNumberFormat="1" applyFont="1" applyFill="1" applyBorder="1" applyAlignment="1" applyProtection="1">
      <alignment/>
      <protection/>
    </xf>
    <xf numFmtId="0" fontId="4" fillId="0" borderId="112" xfId="0" applyFont="1" applyFill="1" applyBorder="1" applyAlignment="1">
      <alignment horizontal="left" wrapText="1" indent="1"/>
    </xf>
    <xf numFmtId="0" fontId="4" fillId="0" borderId="113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wrapText="1" indent="1"/>
    </xf>
    <xf numFmtId="167" fontId="4" fillId="25" borderId="114" xfId="41" applyNumberFormat="1" applyFont="1" applyFill="1" applyBorder="1" applyAlignment="1" applyProtection="1">
      <alignment vertical="center"/>
      <protection/>
    </xf>
    <xf numFmtId="167" fontId="4" fillId="0" borderId="68" xfId="41" applyNumberFormat="1" applyFont="1" applyFill="1" applyBorder="1" applyAlignment="1" applyProtection="1">
      <alignment vertical="center"/>
      <protection/>
    </xf>
    <xf numFmtId="0" fontId="5" fillId="0" borderId="13" xfId="0" applyFont="1" applyBorder="1" applyAlignment="1">
      <alignment horizontal="left" wrapText="1"/>
    </xf>
    <xf numFmtId="167" fontId="5" fillId="25" borderId="39" xfId="41" applyNumberFormat="1" applyFont="1" applyFill="1" applyBorder="1" applyAlignment="1" applyProtection="1">
      <alignment/>
      <protection/>
    </xf>
    <xf numFmtId="167" fontId="4" fillId="25" borderId="31" xfId="0" applyNumberFormat="1" applyFont="1" applyFill="1" applyBorder="1" applyAlignment="1">
      <alignment/>
    </xf>
    <xf numFmtId="0" fontId="4" fillId="0" borderId="92" xfId="0" applyFont="1" applyFill="1" applyBorder="1" applyAlignment="1">
      <alignment horizontal="left" wrapText="1" indent="1"/>
    </xf>
    <xf numFmtId="0" fontId="4" fillId="0" borderId="17" xfId="0" applyFont="1" applyFill="1" applyBorder="1" applyAlignment="1">
      <alignment horizontal="left" wrapText="1" indent="1"/>
    </xf>
    <xf numFmtId="167" fontId="4" fillId="0" borderId="17" xfId="41" applyNumberFormat="1" applyFont="1" applyFill="1" applyBorder="1" applyAlignment="1" applyProtection="1">
      <alignment/>
      <protection/>
    </xf>
    <xf numFmtId="167" fontId="4" fillId="0" borderId="27" xfId="41" applyNumberFormat="1" applyFont="1" applyFill="1" applyBorder="1" applyAlignment="1" applyProtection="1">
      <alignment/>
      <protection/>
    </xf>
    <xf numFmtId="168" fontId="12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167" fontId="4" fillId="0" borderId="27" xfId="41" applyNumberFormat="1" applyFont="1" applyBorder="1" applyAlignment="1">
      <alignment vertical="center"/>
    </xf>
    <xf numFmtId="167" fontId="4" fillId="0" borderId="82" xfId="41" applyNumberFormat="1" applyFont="1" applyBorder="1" applyAlignment="1">
      <alignment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167" fontId="4" fillId="0" borderId="30" xfId="41" applyNumberFormat="1" applyFont="1" applyBorder="1" applyAlignment="1">
      <alignment vertical="center"/>
    </xf>
    <xf numFmtId="167" fontId="4" fillId="0" borderId="31" xfId="41" applyNumberFormat="1" applyFont="1" applyBorder="1" applyAlignment="1">
      <alignment vertical="center"/>
    </xf>
    <xf numFmtId="0" fontId="4" fillId="0" borderId="54" xfId="0" applyFont="1" applyFill="1" applyBorder="1" applyAlignment="1">
      <alignment horizontal="center" vertical="center"/>
    </xf>
    <xf numFmtId="167" fontId="4" fillId="0" borderId="88" xfId="41" applyNumberFormat="1" applyFont="1" applyBorder="1" applyAlignment="1">
      <alignment vertical="center"/>
    </xf>
    <xf numFmtId="167" fontId="5" fillId="0" borderId="21" xfId="0" applyNumberFormat="1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1" fontId="3" fillId="0" borderId="53" xfId="41" applyNumberFormat="1" applyFont="1" applyBorder="1" applyAlignment="1">
      <alignment/>
    </xf>
    <xf numFmtId="1" fontId="3" fillId="0" borderId="66" xfId="0" applyNumberFormat="1" applyFont="1" applyBorder="1" applyAlignment="1">
      <alignment/>
    </xf>
    <xf numFmtId="0" fontId="2" fillId="0" borderId="112" xfId="0" applyFont="1" applyBorder="1" applyAlignment="1">
      <alignment horizontal="left"/>
    </xf>
    <xf numFmtId="0" fontId="2" fillId="0" borderId="112" xfId="0" applyFont="1" applyBorder="1" applyAlignment="1">
      <alignment horizontal="left" wrapText="1"/>
    </xf>
    <xf numFmtId="0" fontId="2" fillId="0" borderId="115" xfId="0" applyFont="1" applyBorder="1" applyAlignment="1">
      <alignment horizontal="left" wrapText="1"/>
    </xf>
    <xf numFmtId="0" fontId="2" fillId="0" borderId="15" xfId="0" applyFont="1" applyBorder="1" applyAlignment="1">
      <alignment/>
    </xf>
    <xf numFmtId="0" fontId="2" fillId="0" borderId="116" xfId="0" applyFont="1" applyBorder="1" applyAlignment="1">
      <alignment horizontal="left" wrapText="1"/>
    </xf>
    <xf numFmtId="0" fontId="2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 wrapText="1"/>
    </xf>
    <xf numFmtId="0" fontId="2" fillId="0" borderId="117" xfId="0" applyFont="1" applyBorder="1" applyAlignment="1">
      <alignment horizontal="center" wrapText="1"/>
    </xf>
    <xf numFmtId="0" fontId="2" fillId="0" borderId="118" xfId="0" applyFont="1" applyBorder="1" applyAlignment="1">
      <alignment horizontal="center"/>
    </xf>
    <xf numFmtId="0" fontId="2" fillId="0" borderId="101" xfId="0" applyFont="1" applyBorder="1" applyAlignment="1">
      <alignment horizontal="center" wrapText="1"/>
    </xf>
    <xf numFmtId="0" fontId="2" fillId="0" borderId="101" xfId="0" applyFont="1" applyBorder="1" applyAlignment="1">
      <alignment horizontal="center"/>
    </xf>
    <xf numFmtId="167" fontId="2" fillId="0" borderId="0" xfId="41" applyNumberFormat="1" applyFont="1" applyFill="1" applyBorder="1" applyAlignment="1" applyProtection="1">
      <alignment/>
      <protection/>
    </xf>
    <xf numFmtId="167" fontId="3" fillId="0" borderId="0" xfId="0" applyNumberFormat="1" applyFont="1" applyBorder="1" applyAlignment="1">
      <alignment/>
    </xf>
    <xf numFmtId="167" fontId="3" fillId="0" borderId="0" xfId="41" applyNumberFormat="1" applyFont="1" applyFill="1" applyBorder="1" applyAlignment="1" applyProtection="1">
      <alignment/>
      <protection/>
    </xf>
    <xf numFmtId="167" fontId="2" fillId="0" borderId="37" xfId="41" applyNumberFormat="1" applyFont="1" applyFill="1" applyBorder="1" applyAlignment="1" applyProtection="1">
      <alignment/>
      <protection/>
    </xf>
    <xf numFmtId="167" fontId="2" fillId="0" borderId="48" xfId="41" applyNumberFormat="1" applyFont="1" applyFill="1" applyBorder="1" applyAlignment="1" applyProtection="1">
      <alignment/>
      <protection/>
    </xf>
    <xf numFmtId="167" fontId="2" fillId="0" borderId="39" xfId="41" applyNumberFormat="1" applyFont="1" applyFill="1" applyBorder="1" applyAlignment="1" applyProtection="1">
      <alignment/>
      <protection/>
    </xf>
    <xf numFmtId="167" fontId="3" fillId="0" borderId="44" xfId="41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3" fillId="0" borderId="119" xfId="0" applyFont="1" applyBorder="1" applyAlignment="1">
      <alignment horizontal="center"/>
    </xf>
    <xf numFmtId="0" fontId="3" fillId="0" borderId="12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0" borderId="116" xfId="0" applyFon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67" fontId="4" fillId="0" borderId="53" xfId="41" applyNumberFormat="1" applyFont="1" applyFill="1" applyBorder="1" applyAlignment="1">
      <alignment vertical="center"/>
    </xf>
    <xf numFmtId="167" fontId="5" fillId="25" borderId="65" xfId="0" applyNumberFormat="1" applyFont="1" applyFill="1" applyBorder="1" applyAlignment="1">
      <alignment/>
    </xf>
    <xf numFmtId="167" fontId="4" fillId="25" borderId="114" xfId="41" applyNumberFormat="1" applyFont="1" applyFill="1" applyBorder="1" applyAlignment="1" applyProtection="1">
      <alignment/>
      <protection/>
    </xf>
    <xf numFmtId="0" fontId="5" fillId="0" borderId="121" xfId="0" applyFont="1" applyBorder="1" applyAlignment="1">
      <alignment horizontal="center"/>
    </xf>
    <xf numFmtId="0" fontId="4" fillId="25" borderId="17" xfId="0" applyFont="1" applyFill="1" applyBorder="1" applyAlignment="1">
      <alignment horizontal="left" wrapText="1" indent="1"/>
    </xf>
    <xf numFmtId="167" fontId="4" fillId="25" borderId="53" xfId="0" applyNumberFormat="1" applyFont="1" applyFill="1" applyBorder="1" applyAlignment="1">
      <alignment/>
    </xf>
    <xf numFmtId="1" fontId="2" fillId="25" borderId="15" xfId="41" applyNumberFormat="1" applyFont="1" applyFill="1" applyBorder="1" applyAlignment="1">
      <alignment/>
    </xf>
    <xf numFmtId="1" fontId="51" fillId="25" borderId="13" xfId="41" applyNumberFormat="1" applyFont="1" applyFill="1" applyBorder="1" applyAlignment="1">
      <alignment/>
    </xf>
    <xf numFmtId="1" fontId="2" fillId="25" borderId="27" xfId="41" applyNumberFormat="1" applyFont="1" applyFill="1" applyBorder="1" applyAlignment="1">
      <alignment/>
    </xf>
    <xf numFmtId="1" fontId="2" fillId="25" borderId="55" xfId="41" applyNumberFormat="1" applyFont="1" applyFill="1" applyBorder="1" applyAlignment="1">
      <alignment/>
    </xf>
    <xf numFmtId="1" fontId="2" fillId="25" borderId="15" xfId="41" applyNumberFormat="1" applyFont="1" applyFill="1" applyBorder="1" applyAlignment="1">
      <alignment vertical="center"/>
    </xf>
    <xf numFmtId="0" fontId="2" fillId="25" borderId="0" xfId="0" applyFont="1" applyFill="1" applyBorder="1" applyAlignment="1">
      <alignment/>
    </xf>
    <xf numFmtId="1" fontId="2" fillId="25" borderId="13" xfId="41" applyNumberFormat="1" applyFont="1" applyFill="1" applyBorder="1" applyAlignment="1">
      <alignment/>
    </xf>
    <xf numFmtId="1" fontId="2" fillId="25" borderId="17" xfId="41" applyNumberFormat="1" applyFont="1" applyFill="1" applyBorder="1" applyAlignment="1">
      <alignment/>
    </xf>
    <xf numFmtId="1" fontId="2" fillId="25" borderId="24" xfId="41" applyNumberFormat="1" applyFont="1" applyFill="1" applyBorder="1" applyAlignment="1">
      <alignment/>
    </xf>
    <xf numFmtId="1" fontId="2" fillId="25" borderId="52" xfId="41" applyNumberFormat="1" applyFont="1" applyFill="1" applyBorder="1" applyAlignment="1">
      <alignment/>
    </xf>
    <xf numFmtId="0" fontId="23" fillId="0" borderId="0" xfId="0" applyFont="1" applyAlignment="1">
      <alignment/>
    </xf>
    <xf numFmtId="1" fontId="3" fillId="0" borderId="52" xfId="0" applyNumberFormat="1" applyFont="1" applyFill="1" applyBorder="1" applyAlignment="1">
      <alignment/>
    </xf>
    <xf numFmtId="167" fontId="4" fillId="0" borderId="0" xfId="41" applyNumberFormat="1" applyFont="1" applyFill="1" applyBorder="1" applyAlignment="1" applyProtection="1">
      <alignment/>
      <protection/>
    </xf>
    <xf numFmtId="167" fontId="4" fillId="25" borderId="0" xfId="41" applyNumberFormat="1" applyFont="1" applyFill="1" applyBorder="1" applyAlignment="1" applyProtection="1">
      <alignment/>
      <protection/>
    </xf>
    <xf numFmtId="0" fontId="5" fillId="25" borderId="15" xfId="0" applyFont="1" applyFill="1" applyBorder="1" applyAlignment="1">
      <alignment wrapText="1"/>
    </xf>
    <xf numFmtId="0" fontId="5" fillId="0" borderId="117" xfId="0" applyFont="1" applyBorder="1" applyAlignment="1">
      <alignment horizontal="center"/>
    </xf>
    <xf numFmtId="0" fontId="4" fillId="25" borderId="55" xfId="0" applyFont="1" applyFill="1" applyBorder="1" applyAlignment="1">
      <alignment horizontal="left" wrapText="1" indent="1"/>
    </xf>
    <xf numFmtId="167" fontId="4" fillId="0" borderId="55" xfId="41" applyNumberFormat="1" applyFont="1" applyFill="1" applyBorder="1" applyAlignment="1" applyProtection="1">
      <alignment/>
      <protection/>
    </xf>
    <xf numFmtId="0" fontId="4" fillId="0" borderId="98" xfId="0" applyFont="1" applyFill="1" applyBorder="1" applyAlignment="1">
      <alignment horizontal="left" wrapText="1" indent="1"/>
    </xf>
    <xf numFmtId="0" fontId="4" fillId="0" borderId="65" xfId="0" applyFont="1" applyBorder="1" applyAlignment="1">
      <alignment/>
    </xf>
    <xf numFmtId="167" fontId="5" fillId="0" borderId="15" xfId="0" applyNumberFormat="1" applyFont="1" applyBorder="1" applyAlignment="1">
      <alignment horizontal="left" wrapText="1"/>
    </xf>
    <xf numFmtId="0" fontId="4" fillId="0" borderId="17" xfId="0" applyFont="1" applyBorder="1" applyAlignment="1">
      <alignment horizontal="left" wrapText="1" indent="1"/>
    </xf>
    <xf numFmtId="167" fontId="4" fillId="0" borderId="55" xfId="41" applyNumberFormat="1" applyFont="1" applyFill="1" applyBorder="1" applyAlignment="1" applyProtection="1">
      <alignment vertical="center"/>
      <protection/>
    </xf>
    <xf numFmtId="0" fontId="4" fillId="0" borderId="55" xfId="0" applyFont="1" applyBorder="1" applyAlignment="1">
      <alignment/>
    </xf>
    <xf numFmtId="0" fontId="5" fillId="0" borderId="60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167" fontId="5" fillId="0" borderId="51" xfId="41" applyNumberFormat="1" applyFont="1" applyFill="1" applyBorder="1" applyAlignment="1" applyProtection="1">
      <alignment/>
      <protection/>
    </xf>
    <xf numFmtId="167" fontId="5" fillId="0" borderId="100" xfId="41" applyNumberFormat="1" applyFont="1" applyFill="1" applyBorder="1" applyAlignment="1" applyProtection="1">
      <alignment/>
      <protection/>
    </xf>
    <xf numFmtId="0" fontId="5" fillId="0" borderId="25" xfId="0" applyFont="1" applyFill="1" applyBorder="1" applyAlignment="1">
      <alignment horizontal="left" wrapText="1"/>
    </xf>
    <xf numFmtId="167" fontId="4" fillId="0" borderId="53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wrapText="1"/>
    </xf>
    <xf numFmtId="0" fontId="4" fillId="0" borderId="122" xfId="0" applyFont="1" applyFill="1" applyBorder="1" applyAlignment="1">
      <alignment horizontal="left" wrapText="1" indent="1"/>
    </xf>
    <xf numFmtId="167" fontId="4" fillId="25" borderId="17" xfId="41" applyNumberFormat="1" applyFont="1" applyFill="1" applyBorder="1" applyAlignment="1" applyProtection="1">
      <alignment/>
      <protection/>
    </xf>
    <xf numFmtId="0" fontId="4" fillId="25" borderId="43" xfId="0" applyFont="1" applyFill="1" applyBorder="1" applyAlignment="1">
      <alignment horizontal="left" wrapText="1" indent="1"/>
    </xf>
    <xf numFmtId="167" fontId="4" fillId="0" borderId="86" xfId="41" applyNumberFormat="1" applyFont="1" applyFill="1" applyBorder="1" applyAlignment="1" applyProtection="1">
      <alignment/>
      <protection/>
    </xf>
    <xf numFmtId="167" fontId="4" fillId="25" borderId="71" xfId="41" applyNumberFormat="1" applyFont="1" applyFill="1" applyBorder="1" applyAlignment="1" applyProtection="1">
      <alignment/>
      <protection/>
    </xf>
    <xf numFmtId="0" fontId="5" fillId="0" borderId="123" xfId="0" applyFont="1" applyBorder="1" applyAlignment="1">
      <alignment horizontal="center"/>
    </xf>
    <xf numFmtId="0" fontId="4" fillId="25" borderId="27" xfId="0" applyFont="1" applyFill="1" applyBorder="1" applyAlignment="1">
      <alignment horizontal="left" wrapText="1" indent="1"/>
    </xf>
    <xf numFmtId="167" fontId="4" fillId="25" borderId="27" xfId="41" applyNumberFormat="1" applyFont="1" applyFill="1" applyBorder="1" applyAlignment="1" applyProtection="1">
      <alignment/>
      <protection/>
    </xf>
    <xf numFmtId="167" fontId="4" fillId="25" borderId="28" xfId="0" applyNumberFormat="1" applyFont="1" applyFill="1" applyBorder="1" applyAlignment="1">
      <alignment/>
    </xf>
    <xf numFmtId="167" fontId="5" fillId="25" borderId="52" xfId="41" applyNumberFormat="1" applyFont="1" applyFill="1" applyBorder="1" applyAlignment="1" applyProtection="1">
      <alignment/>
      <protection/>
    </xf>
    <xf numFmtId="167" fontId="4" fillId="25" borderId="52" xfId="41" applyNumberFormat="1" applyFont="1" applyFill="1" applyBorder="1" applyAlignment="1" applyProtection="1">
      <alignment vertical="center"/>
      <protection/>
    </xf>
    <xf numFmtId="0" fontId="5" fillId="0" borderId="58" xfId="0" applyFont="1" applyBorder="1" applyAlignment="1">
      <alignment horizontal="center"/>
    </xf>
    <xf numFmtId="0" fontId="4" fillId="0" borderId="24" xfId="0" applyFont="1" applyBorder="1" applyAlignment="1">
      <alignment horizontal="left" wrapText="1" indent="1"/>
    </xf>
    <xf numFmtId="0" fontId="5" fillId="0" borderId="27" xfId="0" applyFont="1" applyFill="1" applyBorder="1" applyAlignment="1">
      <alignment wrapText="1"/>
    </xf>
    <xf numFmtId="167" fontId="5" fillId="0" borderId="82" xfId="0" applyNumberFormat="1" applyFont="1" applyBorder="1" applyAlignment="1">
      <alignment/>
    </xf>
    <xf numFmtId="0" fontId="5" fillId="0" borderId="12" xfId="0" applyFont="1" applyFill="1" applyBorder="1" applyAlignment="1">
      <alignment horizontal="left" wrapText="1"/>
    </xf>
    <xf numFmtId="167" fontId="4" fillId="0" borderId="52" xfId="0" applyNumberFormat="1" applyFont="1" applyFill="1" applyBorder="1" applyAlignment="1">
      <alignment/>
    </xf>
    <xf numFmtId="0" fontId="4" fillId="0" borderId="124" xfId="0" applyFont="1" applyFill="1" applyBorder="1" applyAlignment="1">
      <alignment horizontal="left" wrapText="1" indent="1"/>
    </xf>
    <xf numFmtId="0" fontId="4" fillId="0" borderId="125" xfId="0" applyFont="1" applyFill="1" applyBorder="1" applyAlignment="1">
      <alignment horizontal="left" wrapText="1" indent="1"/>
    </xf>
    <xf numFmtId="167" fontId="4" fillId="0" borderId="100" xfId="41" applyNumberFormat="1" applyFont="1" applyFill="1" applyBorder="1" applyAlignment="1" applyProtection="1">
      <alignment/>
      <protection/>
    </xf>
    <xf numFmtId="0" fontId="5" fillId="0" borderId="95" xfId="0" applyFont="1" applyFill="1" applyBorder="1" applyAlignment="1">
      <alignment horizontal="left" wrapText="1"/>
    </xf>
    <xf numFmtId="0" fontId="4" fillId="0" borderId="102" xfId="0" applyFont="1" applyFill="1" applyBorder="1" applyAlignment="1">
      <alignment horizontal="left" wrapText="1" indent="1"/>
    </xf>
    <xf numFmtId="167" fontId="4" fillId="0" borderId="126" xfId="41" applyNumberFormat="1" applyFont="1" applyFill="1" applyBorder="1" applyAlignment="1" applyProtection="1">
      <alignment/>
      <protection/>
    </xf>
    <xf numFmtId="1" fontId="2" fillId="25" borderId="28" xfId="41" applyNumberFormat="1" applyFont="1" applyFill="1" applyBorder="1" applyAlignment="1">
      <alignment/>
    </xf>
    <xf numFmtId="1" fontId="2" fillId="25" borderId="52" xfId="41" applyNumberFormat="1" applyFont="1" applyFill="1" applyBorder="1" applyAlignment="1">
      <alignment vertical="center"/>
    </xf>
    <xf numFmtId="1" fontId="2" fillId="25" borderId="61" xfId="41" applyNumberFormat="1" applyFont="1" applyFill="1" applyBorder="1" applyAlignment="1">
      <alignment/>
    </xf>
    <xf numFmtId="1" fontId="2" fillId="25" borderId="65" xfId="41" applyNumberFormat="1" applyFont="1" applyFill="1" applyBorder="1" applyAlignment="1">
      <alignment/>
    </xf>
    <xf numFmtId="1" fontId="2" fillId="25" borderId="31" xfId="41" applyNumberFormat="1" applyFont="1" applyFill="1" applyBorder="1" applyAlignment="1">
      <alignment/>
    </xf>
    <xf numFmtId="0" fontId="4" fillId="25" borderId="127" xfId="0" applyFont="1" applyFill="1" applyBorder="1" applyAlignment="1">
      <alignment horizontal="left" wrapText="1" indent="1"/>
    </xf>
    <xf numFmtId="167" fontId="4" fillId="25" borderId="96" xfId="41" applyNumberFormat="1" applyFont="1" applyFill="1" applyBorder="1" applyAlignment="1" applyProtection="1">
      <alignment vertical="center"/>
      <protection/>
    </xf>
    <xf numFmtId="167" fontId="4" fillId="25" borderId="77" xfId="41" applyNumberFormat="1" applyFont="1" applyFill="1" applyBorder="1" applyAlignment="1" applyProtection="1">
      <alignment vertical="center"/>
      <protection/>
    </xf>
    <xf numFmtId="167" fontId="4" fillId="25" borderId="17" xfId="41" applyNumberFormat="1" applyFont="1" applyFill="1" applyBorder="1" applyAlignment="1" applyProtection="1">
      <alignment vertical="center"/>
      <protection/>
    </xf>
    <xf numFmtId="167" fontId="4" fillId="25" borderId="13" xfId="41" applyNumberFormat="1" applyFont="1" applyFill="1" applyBorder="1" applyAlignment="1" applyProtection="1">
      <alignment vertical="center"/>
      <protection/>
    </xf>
    <xf numFmtId="0" fontId="3" fillId="25" borderId="65" xfId="0" applyFont="1" applyFill="1" applyBorder="1" applyAlignment="1">
      <alignment vertical="center" wrapText="1"/>
    </xf>
    <xf numFmtId="1" fontId="3" fillId="0" borderId="82" xfId="41" applyNumberFormat="1" applyFont="1" applyFill="1" applyBorder="1" applyAlignment="1">
      <alignment/>
    </xf>
    <xf numFmtId="0" fontId="9" fillId="0" borderId="123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107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2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/>
    </xf>
    <xf numFmtId="0" fontId="3" fillId="0" borderId="128" xfId="0" applyFont="1" applyBorder="1" applyAlignment="1">
      <alignment horizontal="center"/>
    </xf>
    <xf numFmtId="0" fontId="3" fillId="0" borderId="128" xfId="0" applyFont="1" applyBorder="1" applyAlignment="1">
      <alignment horizontal="center" vertical="center" wrapText="1"/>
    </xf>
    <xf numFmtId="1" fontId="9" fillId="0" borderId="82" xfId="41" applyNumberFormat="1" applyFont="1" applyFill="1" applyBorder="1" applyAlignment="1">
      <alignment horizontal="center" vertical="center" wrapText="1"/>
    </xf>
    <xf numFmtId="1" fontId="9" fillId="0" borderId="61" xfId="41" applyNumberFormat="1" applyFont="1" applyFill="1" applyBorder="1" applyAlignment="1">
      <alignment horizontal="center" vertical="center" wrapText="1"/>
    </xf>
    <xf numFmtId="1" fontId="9" fillId="0" borderId="65" xfId="41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9" fillId="0" borderId="130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 wrapText="1"/>
    </xf>
    <xf numFmtId="0" fontId="0" fillId="0" borderId="130" xfId="0" applyBorder="1" applyAlignment="1">
      <alignment/>
    </xf>
    <xf numFmtId="0" fontId="14" fillId="0" borderId="22" xfId="0" applyFont="1" applyBorder="1" applyAlignment="1">
      <alignment horizontal="center" vertical="center" wrapText="1"/>
    </xf>
    <xf numFmtId="0" fontId="14" fillId="0" borderId="131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167" fontId="23" fillId="0" borderId="0" xfId="41" applyNumberFormat="1" applyFont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29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131" xfId="0" applyFont="1" applyBorder="1" applyAlignment="1">
      <alignment horizontal="center"/>
    </xf>
    <xf numFmtId="0" fontId="9" fillId="0" borderId="128" xfId="0" applyFont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center" wrapText="1"/>
    </xf>
    <xf numFmtId="167" fontId="8" fillId="0" borderId="15" xfId="41" applyNumberFormat="1" applyFont="1" applyFill="1" applyBorder="1" applyAlignment="1">
      <alignment horizontal="center" vertical="center" wrapText="1"/>
    </xf>
    <xf numFmtId="167" fontId="8" fillId="0" borderId="28" xfId="41" applyNumberFormat="1" applyFont="1" applyFill="1" applyBorder="1" applyAlignment="1">
      <alignment horizontal="center" vertical="center" wrapText="1"/>
    </xf>
    <xf numFmtId="167" fontId="8" fillId="0" borderId="52" xfId="41" applyNumberFormat="1" applyFont="1" applyFill="1" applyBorder="1" applyAlignment="1">
      <alignment horizontal="center" vertical="center" wrapText="1"/>
    </xf>
    <xf numFmtId="167" fontId="8" fillId="0" borderId="31" xfId="41" applyNumberFormat="1" applyFont="1" applyFill="1" applyBorder="1" applyAlignment="1">
      <alignment horizontal="center" vertical="center" wrapText="1"/>
    </xf>
    <xf numFmtId="167" fontId="8" fillId="0" borderId="64" xfId="41" applyNumberFormat="1" applyFont="1" applyFill="1" applyBorder="1" applyAlignment="1">
      <alignment horizontal="center" vertical="center" wrapText="1"/>
    </xf>
    <xf numFmtId="167" fontId="8" fillId="0" borderId="16" xfId="41" applyNumberFormat="1" applyFont="1" applyFill="1" applyBorder="1" applyAlignment="1">
      <alignment horizontal="center" vertical="center" wrapText="1"/>
    </xf>
    <xf numFmtId="167" fontId="8" fillId="0" borderId="30" xfId="41" applyNumberFormat="1" applyFont="1" applyFill="1" applyBorder="1" applyAlignment="1">
      <alignment horizontal="center" vertical="center" wrapText="1"/>
    </xf>
    <xf numFmtId="167" fontId="8" fillId="0" borderId="128" xfId="41" applyNumberFormat="1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167" fontId="8" fillId="0" borderId="130" xfId="41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67" fontId="8" fillId="0" borderId="15" xfId="41" applyNumberFormat="1" applyFont="1" applyFill="1" applyBorder="1" applyAlignment="1">
      <alignment horizontal="center" vertical="center"/>
    </xf>
    <xf numFmtId="167" fontId="8" fillId="0" borderId="17" xfId="41" applyNumberFormat="1" applyFont="1" applyFill="1" applyBorder="1" applyAlignment="1">
      <alignment horizontal="center" vertical="center" wrapText="1"/>
    </xf>
    <xf numFmtId="167" fontId="8" fillId="0" borderId="19" xfId="41" applyNumberFormat="1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9" fillId="0" borderId="64" xfId="0" applyFont="1" applyBorder="1" applyAlignment="1">
      <alignment horizontal="center"/>
    </xf>
    <xf numFmtId="0" fontId="9" fillId="0" borderId="128" xfId="0" applyFont="1" applyBorder="1" applyAlignment="1">
      <alignment horizontal="center"/>
    </xf>
    <xf numFmtId="0" fontId="9" fillId="0" borderId="13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1" fontId="14" fillId="0" borderId="82" xfId="41" applyNumberFormat="1" applyFont="1" applyFill="1" applyBorder="1" applyAlignment="1">
      <alignment horizontal="center" vertical="center" wrapText="1"/>
    </xf>
    <xf numFmtId="1" fontId="14" fillId="0" borderId="61" xfId="41" applyNumberFormat="1" applyFont="1" applyFill="1" applyBorder="1" applyAlignment="1">
      <alignment horizontal="center" vertical="center" wrapText="1"/>
    </xf>
    <xf numFmtId="1" fontId="14" fillId="0" borderId="65" xfId="41" applyNumberFormat="1" applyFont="1" applyFill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4" fillId="0" borderId="132" xfId="0" applyFont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/>
    </xf>
    <xf numFmtId="0" fontId="9" fillId="0" borderId="98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128" xfId="0" applyFont="1" applyFill="1" applyBorder="1" applyAlignment="1">
      <alignment horizontal="center" vertical="center"/>
    </xf>
    <xf numFmtId="0" fontId="14" fillId="0" borderId="13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9" fillId="0" borderId="129" xfId="0" applyFont="1" applyFill="1" applyBorder="1" applyAlignment="1">
      <alignment horizontal="center"/>
    </xf>
    <xf numFmtId="0" fontId="9" fillId="0" borderId="94" xfId="0" applyFont="1" applyFill="1" applyBorder="1" applyAlignment="1">
      <alignment horizontal="center"/>
    </xf>
    <xf numFmtId="0" fontId="14" fillId="0" borderId="88" xfId="0" applyFont="1" applyFill="1" applyBorder="1" applyAlignment="1">
      <alignment horizontal="center" wrapText="1"/>
    </xf>
    <xf numFmtId="0" fontId="14" fillId="0" borderId="133" xfId="0" applyFont="1" applyFill="1" applyBorder="1" applyAlignment="1">
      <alignment horizontal="center" wrapText="1"/>
    </xf>
    <xf numFmtId="0" fontId="14" fillId="0" borderId="89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/>
    </xf>
    <xf numFmtId="0" fontId="9" fillId="0" borderId="98" xfId="0" applyFont="1" applyFill="1" applyBorder="1" applyAlignment="1">
      <alignment horizontal="center"/>
    </xf>
    <xf numFmtId="0" fontId="9" fillId="0" borderId="122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40" xfId="0" applyFont="1" applyBorder="1" applyAlignment="1">
      <alignment horizontal="left" wrapText="1"/>
    </xf>
    <xf numFmtId="0" fontId="5" fillId="0" borderId="49" xfId="0" applyFont="1" applyBorder="1" applyAlignment="1">
      <alignment horizontal="left" wrapText="1"/>
    </xf>
    <xf numFmtId="0" fontId="5" fillId="0" borderId="135" xfId="0" applyFont="1" applyBorder="1" applyAlignment="1">
      <alignment horizontal="left" wrapText="1"/>
    </xf>
    <xf numFmtId="0" fontId="5" fillId="0" borderId="136" xfId="0" applyFont="1" applyBorder="1" applyAlignment="1">
      <alignment horizontal="left" wrapText="1"/>
    </xf>
    <xf numFmtId="0" fontId="5" fillId="0" borderId="118" xfId="0" applyFont="1" applyBorder="1" applyAlignment="1">
      <alignment horizontal="left" wrapText="1"/>
    </xf>
    <xf numFmtId="0" fontId="5" fillId="0" borderId="129" xfId="0" applyFont="1" applyBorder="1" applyAlignment="1">
      <alignment horizontal="left" wrapText="1"/>
    </xf>
    <xf numFmtId="0" fontId="5" fillId="0" borderId="137" xfId="0" applyFont="1" applyBorder="1" applyAlignment="1">
      <alignment horizontal="left" wrapText="1"/>
    </xf>
    <xf numFmtId="0" fontId="5" fillId="0" borderId="138" xfId="0" applyFont="1" applyBorder="1" applyAlignment="1">
      <alignment horizontal="left" wrapText="1"/>
    </xf>
    <xf numFmtId="0" fontId="5" fillId="0" borderId="47" xfId="0" applyFont="1" applyBorder="1" applyAlignment="1">
      <alignment horizontal="left" wrapText="1"/>
    </xf>
    <xf numFmtId="0" fontId="5" fillId="0" borderId="85" xfId="0" applyFont="1" applyBorder="1" applyAlignment="1">
      <alignment horizontal="left" wrapText="1"/>
    </xf>
    <xf numFmtId="0" fontId="5" fillId="0" borderId="73" xfId="0" applyFont="1" applyBorder="1" applyAlignment="1">
      <alignment horizontal="left" wrapText="1"/>
    </xf>
    <xf numFmtId="0" fontId="5" fillId="0" borderId="47" xfId="0" applyFont="1" applyBorder="1" applyAlignment="1">
      <alignment horizontal="left"/>
    </xf>
    <xf numFmtId="0" fontId="5" fillId="0" borderId="69" xfId="0" applyFont="1" applyBorder="1" applyAlignment="1">
      <alignment horizontal="left"/>
    </xf>
    <xf numFmtId="0" fontId="5" fillId="0" borderId="139" xfId="0" applyFont="1" applyBorder="1" applyAlignment="1">
      <alignment horizontal="left" wrapText="1"/>
    </xf>
    <xf numFmtId="0" fontId="5" fillId="0" borderId="36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3" fillId="0" borderId="140" xfId="0" applyFont="1" applyBorder="1" applyAlignment="1">
      <alignment horizontal="center" vertical="center" wrapText="1"/>
    </xf>
    <xf numFmtId="0" fontId="3" fillId="0" borderId="14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30" xfId="0" applyFont="1" applyBorder="1" applyAlignment="1">
      <alignment horizontal="center"/>
    </xf>
    <xf numFmtId="0" fontId="3" fillId="0" borderId="82" xfId="0" applyFont="1" applyBorder="1" applyAlignment="1">
      <alignment horizontal="center" vertical="center" wrapText="1"/>
    </xf>
    <xf numFmtId="0" fontId="3" fillId="0" borderId="66" xfId="0" applyFont="1" applyBorder="1" applyAlignment="1">
      <alignment/>
    </xf>
    <xf numFmtId="0" fontId="3" fillId="0" borderId="1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3" xfId="0" applyFont="1" applyFill="1" applyBorder="1" applyAlignment="1">
      <alignment horizontal="center"/>
    </xf>
    <xf numFmtId="0" fontId="3" fillId="0" borderId="89" xfId="0" applyFont="1" applyFill="1" applyBorder="1" applyAlignment="1">
      <alignment horizontal="center"/>
    </xf>
    <xf numFmtId="0" fontId="3" fillId="0" borderId="82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/>
    </xf>
    <xf numFmtId="0" fontId="5" fillId="0" borderId="134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view="pageLayout" workbookViewId="0" topLeftCell="A1">
      <selection activeCell="B21" sqref="B21"/>
    </sheetView>
  </sheetViews>
  <sheetFormatPr defaultColWidth="9.140625" defaultRowHeight="12.75"/>
  <cols>
    <col min="1" max="1" width="44.00390625" style="62" customWidth="1"/>
    <col min="2" max="2" width="11.8515625" style="55" customWidth="1"/>
    <col min="3" max="3" width="49.8515625" style="55" customWidth="1"/>
    <col min="4" max="4" width="12.57421875" style="63" bestFit="1" customWidth="1"/>
    <col min="5" max="5" width="16.421875" style="63" customWidth="1"/>
    <col min="6" max="16384" width="9.140625" style="55" customWidth="1"/>
  </cols>
  <sheetData>
    <row r="1" spans="1:7" ht="30.75" thickBot="1">
      <c r="A1" s="52" t="s">
        <v>26</v>
      </c>
      <c r="B1" s="53" t="s">
        <v>96</v>
      </c>
      <c r="C1" s="53" t="s">
        <v>27</v>
      </c>
      <c r="D1" s="132" t="s">
        <v>96</v>
      </c>
      <c r="E1" s="189"/>
      <c r="F1" s="54"/>
      <c r="G1" s="54"/>
    </row>
    <row r="2" spans="1:7" ht="15">
      <c r="A2" s="64" t="s">
        <v>28</v>
      </c>
      <c r="B2" s="65"/>
      <c r="C2" s="66" t="s">
        <v>29</v>
      </c>
      <c r="D2" s="67"/>
      <c r="E2" s="189"/>
      <c r="F2" s="54"/>
      <c r="G2" s="54"/>
    </row>
    <row r="3" spans="1:7" ht="13.5">
      <c r="A3" s="293" t="s">
        <v>38</v>
      </c>
      <c r="B3" s="133">
        <v>933628</v>
      </c>
      <c r="C3" s="133" t="s">
        <v>30</v>
      </c>
      <c r="D3" s="135">
        <v>1496920</v>
      </c>
      <c r="E3" s="190"/>
      <c r="F3" s="54"/>
      <c r="G3" s="54"/>
    </row>
    <row r="4" spans="1:7" ht="13.5">
      <c r="A4" s="294" t="s">
        <v>204</v>
      </c>
      <c r="B4" s="134">
        <v>1395900</v>
      </c>
      <c r="C4" s="133" t="s">
        <v>92</v>
      </c>
      <c r="D4" s="135">
        <v>262385</v>
      </c>
      <c r="E4" s="190"/>
      <c r="F4" s="54"/>
      <c r="G4" s="54"/>
    </row>
    <row r="5" spans="1:7" ht="13.5">
      <c r="A5" s="294" t="s">
        <v>142</v>
      </c>
      <c r="B5" s="342">
        <v>607415</v>
      </c>
      <c r="C5" s="134" t="s">
        <v>40</v>
      </c>
      <c r="D5" s="346">
        <v>1803001</v>
      </c>
      <c r="E5" s="190"/>
      <c r="F5" s="54"/>
      <c r="G5" s="54"/>
    </row>
    <row r="6" spans="1:7" ht="13.5">
      <c r="A6" s="294" t="s">
        <v>211</v>
      </c>
      <c r="B6" s="342">
        <v>510962</v>
      </c>
      <c r="C6" s="134" t="s">
        <v>212</v>
      </c>
      <c r="D6" s="346">
        <v>215178</v>
      </c>
      <c r="E6" s="190"/>
      <c r="F6" s="54"/>
      <c r="G6" s="54"/>
    </row>
    <row r="7" spans="1:7" ht="13.5">
      <c r="A7" s="294" t="s">
        <v>272</v>
      </c>
      <c r="B7" s="342"/>
      <c r="C7" s="134" t="s">
        <v>213</v>
      </c>
      <c r="D7" s="346">
        <v>435462</v>
      </c>
      <c r="E7" s="190"/>
      <c r="F7" s="54"/>
      <c r="G7" s="54"/>
    </row>
    <row r="8" spans="1:7" ht="13.5">
      <c r="A8" s="56" t="s">
        <v>290</v>
      </c>
      <c r="B8" s="343">
        <v>30000</v>
      </c>
      <c r="C8" s="134" t="s">
        <v>208</v>
      </c>
      <c r="D8" s="346">
        <v>21650</v>
      </c>
      <c r="E8" s="190"/>
      <c r="F8" s="54"/>
      <c r="G8" s="54"/>
    </row>
    <row r="9" spans="1:7" ht="13.5">
      <c r="A9" s="56" t="s">
        <v>205</v>
      </c>
      <c r="B9" s="342">
        <v>1068810</v>
      </c>
      <c r="C9" s="134" t="s">
        <v>31</v>
      </c>
      <c r="D9" s="346">
        <v>226283</v>
      </c>
      <c r="E9" s="190"/>
      <c r="F9" s="54"/>
      <c r="G9" s="54"/>
    </row>
    <row r="10" spans="1:7" ht="13.5">
      <c r="A10" s="56" t="s">
        <v>39</v>
      </c>
      <c r="B10" s="342">
        <v>0</v>
      </c>
      <c r="C10" s="134" t="s">
        <v>210</v>
      </c>
      <c r="D10" s="346">
        <v>30000</v>
      </c>
      <c r="E10" s="190"/>
      <c r="F10" s="54"/>
      <c r="G10" s="54"/>
    </row>
    <row r="11" spans="1:7" ht="15">
      <c r="A11" s="58" t="s">
        <v>34</v>
      </c>
      <c r="B11" s="344">
        <f>SUM(B3:B10)</f>
        <v>4546715</v>
      </c>
      <c r="C11" s="134" t="s">
        <v>242</v>
      </c>
      <c r="D11" s="346">
        <v>55836</v>
      </c>
      <c r="E11" s="190"/>
      <c r="F11" s="54"/>
      <c r="G11" s="54"/>
    </row>
    <row r="12" spans="1:7" ht="15">
      <c r="A12" s="191"/>
      <c r="B12" s="345"/>
      <c r="C12" s="137" t="s">
        <v>32</v>
      </c>
      <c r="D12" s="347">
        <f>SUM(D3:D11)</f>
        <v>4546715</v>
      </c>
      <c r="E12" s="192"/>
      <c r="F12" s="54"/>
      <c r="G12" s="54"/>
    </row>
    <row r="13" spans="1:7" ht="15">
      <c r="A13" s="292"/>
      <c r="B13" s="342"/>
      <c r="C13" s="137"/>
      <c r="D13" s="348"/>
      <c r="E13" s="194"/>
      <c r="F13" s="54"/>
      <c r="G13" s="54"/>
    </row>
    <row r="14" spans="1:8" ht="15">
      <c r="A14" s="193" t="s">
        <v>35</v>
      </c>
      <c r="B14" s="343"/>
      <c r="C14" s="138" t="s">
        <v>33</v>
      </c>
      <c r="D14" s="349"/>
      <c r="E14" s="196"/>
      <c r="F14" s="54"/>
      <c r="G14" s="139"/>
      <c r="H14" s="140"/>
    </row>
    <row r="15" spans="1:8" ht="13.5">
      <c r="A15" s="195" t="s">
        <v>215</v>
      </c>
      <c r="B15" s="342">
        <v>313716</v>
      </c>
      <c r="C15" s="134" t="s">
        <v>206</v>
      </c>
      <c r="D15" s="346">
        <v>2686225</v>
      </c>
      <c r="E15" s="190"/>
      <c r="F15" s="54"/>
      <c r="G15" s="139"/>
      <c r="H15" s="140"/>
    </row>
    <row r="16" spans="1:7" ht="13.5">
      <c r="A16" s="294" t="s">
        <v>214</v>
      </c>
      <c r="B16" s="342">
        <v>26980</v>
      </c>
      <c r="C16" s="134" t="s">
        <v>97</v>
      </c>
      <c r="D16" s="346">
        <v>425456</v>
      </c>
      <c r="E16" s="190"/>
      <c r="F16" s="54"/>
      <c r="G16" s="54"/>
    </row>
    <row r="17" spans="1:7" ht="13.5">
      <c r="A17" s="294" t="s">
        <v>271</v>
      </c>
      <c r="B17" s="342"/>
      <c r="C17" s="134" t="s">
        <v>273</v>
      </c>
      <c r="D17" s="346"/>
      <c r="E17" s="190"/>
      <c r="F17" s="54"/>
      <c r="G17" s="54"/>
    </row>
    <row r="18" spans="1:7" ht="13.5">
      <c r="A18" s="56" t="s">
        <v>209</v>
      </c>
      <c r="B18" s="342">
        <v>300</v>
      </c>
      <c r="C18" s="136" t="s">
        <v>276</v>
      </c>
      <c r="D18" s="346">
        <v>11670</v>
      </c>
      <c r="E18" s="190"/>
      <c r="F18" s="54"/>
      <c r="G18" s="54"/>
    </row>
    <row r="19" spans="1:7" ht="13.5">
      <c r="A19" s="56" t="s">
        <v>207</v>
      </c>
      <c r="B19" s="342">
        <v>3062398</v>
      </c>
      <c r="C19" s="134" t="s">
        <v>275</v>
      </c>
      <c r="D19" s="346">
        <v>260043</v>
      </c>
      <c r="E19" s="190"/>
      <c r="F19" s="54"/>
      <c r="G19" s="54"/>
    </row>
    <row r="20" spans="1:7" ht="13.5">
      <c r="A20" s="56" t="s">
        <v>93</v>
      </c>
      <c r="B20" s="342"/>
      <c r="C20" s="57" t="s">
        <v>274</v>
      </c>
      <c r="D20" s="346">
        <v>20000</v>
      </c>
      <c r="E20" s="190"/>
      <c r="F20" s="54"/>
      <c r="G20" s="54"/>
    </row>
    <row r="21" spans="1:7" ht="15.75" thickBot="1">
      <c r="A21" s="58" t="s">
        <v>120</v>
      </c>
      <c r="B21" s="344">
        <f>SUM(B14:B20)</f>
        <v>3403394</v>
      </c>
      <c r="C21" s="137" t="s">
        <v>36</v>
      </c>
      <c r="D21" s="350">
        <f>SUM(D15:D20)</f>
        <v>3403394</v>
      </c>
      <c r="E21" s="197"/>
      <c r="F21" s="54"/>
      <c r="G21" s="54"/>
    </row>
    <row r="22" spans="1:7" s="61" customFormat="1" ht="15.75" thickBot="1">
      <c r="A22" s="52" t="s">
        <v>37</v>
      </c>
      <c r="B22" s="352">
        <f>SUM(B11+B21)</f>
        <v>7950109</v>
      </c>
      <c r="C22" s="59" t="s">
        <v>37</v>
      </c>
      <c r="D22" s="351">
        <f>SUM(D12+D21)</f>
        <v>7950109</v>
      </c>
      <c r="E22" s="198"/>
      <c r="F22" s="60"/>
      <c r="G22" s="60"/>
    </row>
    <row r="24" spans="3:4" ht="15">
      <c r="C24" s="432"/>
      <c r="D24" s="433"/>
    </row>
    <row r="27" ht="12.75">
      <c r="C27" s="664"/>
    </row>
  </sheetData>
  <sheetProtection/>
  <printOptions/>
  <pageMargins left="0.7874015748031497" right="0.15748031496062992" top="1.141732283464567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költségvetési mérlege közgazdasági tagolásban
2021. év&amp;R&amp;"Book Antiqua,Félkövér"1.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82">
      <selection activeCell="D64" sqref="D64"/>
    </sheetView>
  </sheetViews>
  <sheetFormatPr defaultColWidth="9.140625" defaultRowHeight="12.75"/>
  <cols>
    <col min="1" max="1" width="4.421875" style="110" customWidth="1"/>
    <col min="2" max="2" width="74.57421875" style="111" customWidth="1"/>
    <col min="3" max="3" width="13.7109375" style="35" customWidth="1"/>
    <col min="4" max="4" width="11.57421875" style="3" customWidth="1"/>
    <col min="5" max="5" width="14.140625" style="3" bestFit="1" customWidth="1"/>
    <col min="6" max="6" width="9.140625" style="3" customWidth="1"/>
    <col min="7" max="7" width="10.00390625" style="3" bestFit="1" customWidth="1"/>
    <col min="8" max="11" width="9.140625" style="3" customWidth="1"/>
    <col min="12" max="12" width="9.140625" style="44" customWidth="1"/>
    <col min="13" max="16384" width="9.140625" style="3" customWidth="1"/>
  </cols>
  <sheetData>
    <row r="1" spans="1:5" ht="45.75" thickBot="1">
      <c r="A1" s="90" t="s">
        <v>14</v>
      </c>
      <c r="B1" s="91" t="s">
        <v>52</v>
      </c>
      <c r="C1" s="238" t="s">
        <v>441</v>
      </c>
      <c r="D1" s="147" t="s">
        <v>126</v>
      </c>
      <c r="E1" s="225" t="s">
        <v>127</v>
      </c>
    </row>
    <row r="2" spans="1:5" ht="16.5" customHeight="1">
      <c r="A2" s="878" t="s">
        <v>54</v>
      </c>
      <c r="B2" s="879"/>
      <c r="C2" s="879"/>
      <c r="D2" s="232"/>
      <c r="E2" s="233"/>
    </row>
    <row r="3" spans="1:5" ht="16.5" customHeight="1">
      <c r="A3" s="446">
        <v>1</v>
      </c>
      <c r="B3" s="128" t="s">
        <v>279</v>
      </c>
      <c r="C3" s="732">
        <f>SUM(C4)</f>
        <v>1000</v>
      </c>
      <c r="D3" s="39"/>
      <c r="E3" s="256">
        <f>C3-D3</f>
        <v>1000</v>
      </c>
    </row>
    <row r="4" spans="1:5" ht="16.5" customHeight="1">
      <c r="A4" s="736"/>
      <c r="B4" s="733" t="s">
        <v>486</v>
      </c>
      <c r="C4" s="734">
        <v>1000</v>
      </c>
      <c r="D4" s="735"/>
      <c r="E4" s="245">
        <f>C4-D4</f>
        <v>1000</v>
      </c>
    </row>
    <row r="5" spans="1:5" ht="16.5" customHeight="1">
      <c r="A5" s="446"/>
      <c r="B5" s="199"/>
      <c r="C5" s="199"/>
      <c r="D5" s="37"/>
      <c r="E5" s="731"/>
    </row>
    <row r="6" spans="1:5" s="44" customFormat="1" ht="15">
      <c r="A6" s="99">
        <v>2</v>
      </c>
      <c r="B6" s="128" t="s">
        <v>116</v>
      </c>
      <c r="C6" s="449">
        <f>SUM(C7:C7)</f>
        <v>29066</v>
      </c>
      <c r="D6" s="449">
        <f>SUM(D7:D7)</f>
        <v>0</v>
      </c>
      <c r="E6" s="450">
        <f>SUM(E7:E7)</f>
        <v>29066</v>
      </c>
    </row>
    <row r="7" spans="1:5" s="44" customFormat="1" ht="33">
      <c r="A7" s="45"/>
      <c r="B7" s="438" t="s">
        <v>403</v>
      </c>
      <c r="C7" s="465">
        <v>29066</v>
      </c>
      <c r="D7" s="465"/>
      <c r="E7" s="466">
        <f>C7-D7</f>
        <v>29066</v>
      </c>
    </row>
    <row r="8" spans="1:5" ht="16.5" customHeight="1">
      <c r="A8" s="737"/>
      <c r="B8" s="464"/>
      <c r="C8" s="199"/>
      <c r="D8" s="37"/>
      <c r="E8" s="459"/>
    </row>
    <row r="9" spans="1:5" ht="16.5">
      <c r="A9" s="273">
        <v>3</v>
      </c>
      <c r="B9" s="585" t="s">
        <v>115</v>
      </c>
      <c r="C9" s="457">
        <f>SUM(C10:C13)</f>
        <v>111626</v>
      </c>
      <c r="D9" s="457">
        <f>SUM(D10:D13)</f>
        <v>11300</v>
      </c>
      <c r="E9" s="331">
        <f>SUM(E10:E13)</f>
        <v>100326</v>
      </c>
    </row>
    <row r="10" spans="1:5" ht="33">
      <c r="A10" s="38"/>
      <c r="B10" s="330" t="s">
        <v>458</v>
      </c>
      <c r="C10" s="458">
        <v>4500</v>
      </c>
      <c r="D10" s="275">
        <v>4500</v>
      </c>
      <c r="E10" s="586">
        <f>C10-D10</f>
        <v>0</v>
      </c>
    </row>
    <row r="11" spans="1:5" ht="33">
      <c r="A11" s="38"/>
      <c r="B11" s="330" t="s">
        <v>459</v>
      </c>
      <c r="C11" s="458">
        <v>5000</v>
      </c>
      <c r="D11" s="275">
        <v>5000</v>
      </c>
      <c r="E11" s="586">
        <f>C11-D11</f>
        <v>0</v>
      </c>
    </row>
    <row r="12" spans="1:5" ht="16.5">
      <c r="A12" s="38"/>
      <c r="B12" s="330" t="s">
        <v>460</v>
      </c>
      <c r="C12" s="458">
        <v>1800</v>
      </c>
      <c r="D12" s="275">
        <v>1800</v>
      </c>
      <c r="E12" s="586">
        <f>C12-D12</f>
        <v>0</v>
      </c>
    </row>
    <row r="13" spans="1:5" ht="16.5">
      <c r="A13" s="38"/>
      <c r="B13" s="330" t="s">
        <v>461</v>
      </c>
      <c r="C13" s="456">
        <v>100326</v>
      </c>
      <c r="D13" s="454"/>
      <c r="E13" s="462">
        <f>C13-D13</f>
        <v>100326</v>
      </c>
    </row>
    <row r="14" spans="1:5" ht="16.5" customHeight="1">
      <c r="A14" s="737"/>
      <c r="B14" s="103"/>
      <c r="C14" s="455"/>
      <c r="D14" s="37"/>
      <c r="E14" s="459"/>
    </row>
    <row r="15" spans="1:5" ht="16.5">
      <c r="A15" s="92">
        <v>4</v>
      </c>
      <c r="B15" s="411" t="s">
        <v>118</v>
      </c>
      <c r="C15" s="412">
        <f>SUM(C16:C28)</f>
        <v>297759</v>
      </c>
      <c r="D15" s="463">
        <f>SUM(D16:D21)</f>
        <v>6300</v>
      </c>
      <c r="E15" s="461">
        <f>C15-D15</f>
        <v>291459</v>
      </c>
    </row>
    <row r="16" spans="1:5" ht="33">
      <c r="A16" s="92"/>
      <c r="B16" s="410" t="s">
        <v>472</v>
      </c>
      <c r="C16" s="626">
        <v>3000</v>
      </c>
      <c r="D16" s="627">
        <v>3000</v>
      </c>
      <c r="E16" s="628">
        <f aca="true" t="shared" si="0" ref="E16:E28">C16-D16</f>
        <v>0</v>
      </c>
    </row>
    <row r="17" spans="1:5" ht="33">
      <c r="A17" s="92"/>
      <c r="B17" s="410" t="s">
        <v>473</v>
      </c>
      <c r="C17" s="626">
        <v>2800</v>
      </c>
      <c r="D17" s="627">
        <v>2800</v>
      </c>
      <c r="E17" s="628">
        <f t="shared" si="0"/>
        <v>0</v>
      </c>
    </row>
    <row r="18" spans="1:5" ht="33">
      <c r="A18" s="92"/>
      <c r="B18" s="410" t="s">
        <v>474</v>
      </c>
      <c r="C18" s="626">
        <v>500</v>
      </c>
      <c r="D18" s="627">
        <v>500</v>
      </c>
      <c r="E18" s="628">
        <f t="shared" si="0"/>
        <v>0</v>
      </c>
    </row>
    <row r="19" spans="1:5" ht="16.5">
      <c r="A19" s="92"/>
      <c r="B19" s="467" t="s">
        <v>475</v>
      </c>
      <c r="C19" s="772">
        <v>8500</v>
      </c>
      <c r="D19" s="774"/>
      <c r="E19" s="773">
        <f t="shared" si="0"/>
        <v>8500</v>
      </c>
    </row>
    <row r="20" spans="1:5" ht="16.5">
      <c r="A20" s="273"/>
      <c r="B20" s="771" t="s">
        <v>519</v>
      </c>
      <c r="C20" s="627">
        <v>2500</v>
      </c>
      <c r="D20" s="627"/>
      <c r="E20" s="753">
        <f t="shared" si="0"/>
        <v>2500</v>
      </c>
    </row>
    <row r="21" spans="1:5" ht="33">
      <c r="A21" s="112"/>
      <c r="B21" s="477" t="s">
        <v>530</v>
      </c>
      <c r="C21" s="629">
        <v>2000</v>
      </c>
      <c r="D21" s="775"/>
      <c r="E21" s="630">
        <f t="shared" si="0"/>
        <v>2000</v>
      </c>
    </row>
    <row r="22" spans="1:5" ht="16.5">
      <c r="A22" s="625"/>
      <c r="B22" s="467" t="s">
        <v>476</v>
      </c>
      <c r="C22" s="627">
        <v>2000</v>
      </c>
      <c r="D22" s="627">
        <v>2000</v>
      </c>
      <c r="E22" s="630">
        <f t="shared" si="0"/>
        <v>0</v>
      </c>
    </row>
    <row r="23" spans="1:5" ht="16.5">
      <c r="A23" s="625"/>
      <c r="B23" s="467" t="s">
        <v>477</v>
      </c>
      <c r="C23" s="627">
        <v>1500</v>
      </c>
      <c r="D23" s="627">
        <v>1500</v>
      </c>
      <c r="E23" s="630">
        <f t="shared" si="0"/>
        <v>0</v>
      </c>
    </row>
    <row r="24" spans="1:5" ht="16.5">
      <c r="A24" s="625"/>
      <c r="B24" s="467" t="s">
        <v>478</v>
      </c>
      <c r="C24" s="627">
        <v>1000</v>
      </c>
      <c r="D24" s="627">
        <v>1000</v>
      </c>
      <c r="E24" s="630">
        <f t="shared" si="0"/>
        <v>0</v>
      </c>
    </row>
    <row r="25" spans="1:5" ht="16.5">
      <c r="A25" s="625"/>
      <c r="B25" s="467" t="s">
        <v>479</v>
      </c>
      <c r="C25" s="627">
        <v>500</v>
      </c>
      <c r="D25" s="627">
        <v>500</v>
      </c>
      <c r="E25" s="630">
        <f t="shared" si="0"/>
        <v>0</v>
      </c>
    </row>
    <row r="26" spans="1:5" ht="16.5">
      <c r="A26" s="625"/>
      <c r="B26" s="467" t="s">
        <v>480</v>
      </c>
      <c r="C26" s="627">
        <v>1800</v>
      </c>
      <c r="D26" s="627">
        <v>1800</v>
      </c>
      <c r="E26" s="630">
        <f t="shared" si="0"/>
        <v>0</v>
      </c>
    </row>
    <row r="27" spans="1:5" ht="33">
      <c r="A27" s="625"/>
      <c r="B27" s="467" t="s">
        <v>415</v>
      </c>
      <c r="C27" s="627">
        <v>117526</v>
      </c>
      <c r="D27" s="627"/>
      <c r="E27" s="630">
        <f t="shared" si="0"/>
        <v>117526</v>
      </c>
    </row>
    <row r="28" spans="1:5" ht="33">
      <c r="A28" s="38"/>
      <c r="B28" s="438" t="s">
        <v>414</v>
      </c>
      <c r="C28" s="456">
        <v>154133</v>
      </c>
      <c r="D28" s="436"/>
      <c r="E28" s="462">
        <f t="shared" si="0"/>
        <v>154133</v>
      </c>
    </row>
    <row r="29" spans="1:5" ht="16.5" customHeight="1">
      <c r="A29" s="737"/>
      <c r="B29" s="103"/>
      <c r="C29" s="455"/>
      <c r="D29" s="37"/>
      <c r="E29" s="459"/>
    </row>
    <row r="30" spans="1:5" ht="16.5">
      <c r="A30" s="448">
        <v>5</v>
      </c>
      <c r="B30" s="97" t="s">
        <v>258</v>
      </c>
      <c r="C30" s="449">
        <f>SUM(C31:C35)</f>
        <v>1692663</v>
      </c>
      <c r="D30" s="449">
        <f>SUM(D31:D35)</f>
        <v>0</v>
      </c>
      <c r="E30" s="450">
        <f>SUM(E31:E35)</f>
        <v>1692663</v>
      </c>
    </row>
    <row r="31" spans="1:5" ht="33">
      <c r="A31" s="324"/>
      <c r="B31" s="330" t="s">
        <v>282</v>
      </c>
      <c r="C31" s="436">
        <v>113080</v>
      </c>
      <c r="D31" s="436"/>
      <c r="E31" s="325">
        <f>C31-D31</f>
        <v>113080</v>
      </c>
    </row>
    <row r="32" spans="1:5" ht="33">
      <c r="A32" s="38"/>
      <c r="B32" s="330" t="s">
        <v>283</v>
      </c>
      <c r="C32" s="436">
        <v>373646</v>
      </c>
      <c r="D32" s="436"/>
      <c r="E32" s="325">
        <f>C32-D32</f>
        <v>373646</v>
      </c>
    </row>
    <row r="33" spans="1:7" ht="16.5">
      <c r="A33" s="45"/>
      <c r="B33" s="439" t="s">
        <v>284</v>
      </c>
      <c r="C33" s="465">
        <v>880837</v>
      </c>
      <c r="D33" s="465"/>
      <c r="E33" s="466">
        <f>C33-D33</f>
        <v>880837</v>
      </c>
      <c r="G33" s="583"/>
    </row>
    <row r="34" spans="1:5" ht="33">
      <c r="A34" s="45"/>
      <c r="B34" s="330" t="s">
        <v>412</v>
      </c>
      <c r="C34" s="465">
        <v>4600</v>
      </c>
      <c r="D34" s="465"/>
      <c r="E34" s="325">
        <f>C34-D34</f>
        <v>4600</v>
      </c>
    </row>
    <row r="35" spans="1:5" ht="16.5">
      <c r="A35" s="45"/>
      <c r="B35" s="330" t="s">
        <v>485</v>
      </c>
      <c r="C35" s="465">
        <v>320500</v>
      </c>
      <c r="D35" s="465"/>
      <c r="E35" s="466">
        <f>C35-D35</f>
        <v>320500</v>
      </c>
    </row>
    <row r="36" spans="1:5" ht="16.5">
      <c r="A36" s="38"/>
      <c r="B36" s="330"/>
      <c r="C36" s="436"/>
      <c r="D36" s="436"/>
      <c r="E36" s="325"/>
    </row>
    <row r="37" spans="1:5" ht="16.5">
      <c r="A37" s="99">
        <v>6</v>
      </c>
      <c r="B37" s="411" t="s">
        <v>117</v>
      </c>
      <c r="C37" s="412">
        <f>SUM(C38:C41)</f>
        <v>9300</v>
      </c>
      <c r="D37" s="412">
        <f>SUM(D38:D41)</f>
        <v>9300</v>
      </c>
      <c r="E37" s="658">
        <f>SUM(E38:E41)</f>
        <v>0</v>
      </c>
    </row>
    <row r="38" spans="1:5" ht="50.25" thickBot="1">
      <c r="A38" s="101"/>
      <c r="B38" s="745" t="s">
        <v>401</v>
      </c>
      <c r="C38" s="746">
        <v>1500</v>
      </c>
      <c r="D38" s="747">
        <v>1500</v>
      </c>
      <c r="E38" s="659">
        <f>C38-D38</f>
        <v>0</v>
      </c>
    </row>
    <row r="39" spans="1:5" ht="16.5">
      <c r="A39" s="748"/>
      <c r="B39" s="749" t="s">
        <v>481</v>
      </c>
      <c r="C39" s="663">
        <v>800</v>
      </c>
      <c r="D39" s="750">
        <v>800</v>
      </c>
      <c r="E39" s="751">
        <f>C39-D39</f>
        <v>0</v>
      </c>
    </row>
    <row r="40" spans="1:5" ht="16.5">
      <c r="A40" s="727"/>
      <c r="B40" s="467" t="s">
        <v>482</v>
      </c>
      <c r="C40" s="275">
        <v>5500</v>
      </c>
      <c r="D40" s="454">
        <v>5500</v>
      </c>
      <c r="E40" s="341">
        <f>C40-D40</f>
        <v>0</v>
      </c>
    </row>
    <row r="41" spans="1:5" ht="16.5">
      <c r="A41" s="709"/>
      <c r="B41" s="728" t="s">
        <v>483</v>
      </c>
      <c r="C41" s="729">
        <v>1500</v>
      </c>
      <c r="D41" s="725">
        <v>1500</v>
      </c>
      <c r="E41" s="341">
        <f>C41-D41</f>
        <v>0</v>
      </c>
    </row>
    <row r="42" spans="1:5" ht="16.5">
      <c r="A42" s="38"/>
      <c r="B42" s="467"/>
      <c r="C42" s="275"/>
      <c r="D42" s="454"/>
      <c r="E42" s="341"/>
    </row>
    <row r="43" spans="1:5" ht="16.5">
      <c r="A43" s="99">
        <v>7</v>
      </c>
      <c r="B43" s="411" t="s">
        <v>462</v>
      </c>
      <c r="C43" s="412">
        <f>SUM(C44:C45)</f>
        <v>40500</v>
      </c>
      <c r="D43" s="412">
        <f>SUM(D44:D45)</f>
        <v>0</v>
      </c>
      <c r="E43" s="658">
        <f>SUM(E44:E45)</f>
        <v>40500</v>
      </c>
    </row>
    <row r="44" spans="1:5" ht="16.5">
      <c r="A44" s="92"/>
      <c r="B44" s="587" t="s">
        <v>463</v>
      </c>
      <c r="C44" s="447">
        <v>33000</v>
      </c>
      <c r="D44" s="272"/>
      <c r="E44" s="341">
        <f>C44-D44</f>
        <v>33000</v>
      </c>
    </row>
    <row r="45" spans="1:5" ht="16.5">
      <c r="A45" s="709"/>
      <c r="B45" s="710" t="s">
        <v>464</v>
      </c>
      <c r="C45" s="662">
        <v>7500</v>
      </c>
      <c r="D45" s="708"/>
      <c r="E45" s="711">
        <f>C45-D45</f>
        <v>7500</v>
      </c>
    </row>
    <row r="46" spans="1:5" ht="16.5">
      <c r="A46" s="38"/>
      <c r="B46" s="467"/>
      <c r="C46" s="275"/>
      <c r="D46" s="454"/>
      <c r="E46" s="341"/>
    </row>
    <row r="47" spans="1:5" ht="16.5" customHeight="1">
      <c r="A47" s="448">
        <v>8</v>
      </c>
      <c r="B47" s="474" t="s">
        <v>247</v>
      </c>
      <c r="C47" s="642">
        <f>SUM(C48)</f>
        <v>263199</v>
      </c>
      <c r="D47" s="642">
        <f>SUM(D48)</f>
        <v>0</v>
      </c>
      <c r="E47" s="707">
        <f>C47-D47</f>
        <v>263199</v>
      </c>
    </row>
    <row r="48" spans="1:5" ht="34.5" customHeight="1">
      <c r="A48" s="273"/>
      <c r="B48" s="743" t="s">
        <v>416</v>
      </c>
      <c r="C48" s="641">
        <v>263199</v>
      </c>
      <c r="D48" s="744"/>
      <c r="E48" s="711">
        <f>C48-D48</f>
        <v>263199</v>
      </c>
    </row>
    <row r="49" spans="1:5" ht="16.5">
      <c r="A49" s="38"/>
      <c r="B49" s="330"/>
      <c r="C49" s="631"/>
      <c r="D49" s="454"/>
      <c r="E49" s="341"/>
    </row>
    <row r="50" spans="1:5" ht="16.5" customHeight="1">
      <c r="A50" s="448">
        <v>9</v>
      </c>
      <c r="B50" s="128" t="s">
        <v>426</v>
      </c>
      <c r="C50" s="642">
        <f>SUM(C51)</f>
        <v>188811</v>
      </c>
      <c r="D50" s="642">
        <f>SUM(D51)</f>
        <v>0</v>
      </c>
      <c r="E50" s="707">
        <f>C50-D50</f>
        <v>188811</v>
      </c>
    </row>
    <row r="51" spans="1:5" ht="33">
      <c r="A51" s="112"/>
      <c r="B51" s="653" t="s">
        <v>383</v>
      </c>
      <c r="C51" s="641">
        <v>188811</v>
      </c>
      <c r="D51" s="454"/>
      <c r="E51" s="341">
        <f>C51-D51</f>
        <v>188811</v>
      </c>
    </row>
    <row r="52" spans="1:5" ht="16.5" customHeight="1">
      <c r="A52" s="640"/>
      <c r="B52" s="285"/>
      <c r="C52" s="631"/>
      <c r="D52" s="454"/>
      <c r="E52" s="341"/>
    </row>
    <row r="53" spans="1:5" ht="16.5" customHeight="1">
      <c r="A53" s="273">
        <v>10</v>
      </c>
      <c r="B53" s="453" t="s">
        <v>382</v>
      </c>
      <c r="C53" s="642">
        <f>SUM(C54)</f>
        <v>19760</v>
      </c>
      <c r="D53" s="642">
        <f>SUM(D54)</f>
        <v>0</v>
      </c>
      <c r="E53" s="624">
        <f>C53-D53</f>
        <v>19760</v>
      </c>
    </row>
    <row r="54" spans="1:5" ht="33">
      <c r="A54" s="112"/>
      <c r="B54" s="330" t="s">
        <v>418</v>
      </c>
      <c r="C54" s="643">
        <v>19760</v>
      </c>
      <c r="D54" s="644"/>
      <c r="E54" s="645">
        <f>C54-D54</f>
        <v>19760</v>
      </c>
    </row>
    <row r="55" spans="1:5" ht="16.5">
      <c r="A55" s="448"/>
      <c r="B55" s="654"/>
      <c r="C55" s="643"/>
      <c r="D55" s="655"/>
      <c r="E55" s="645">
        <f>C55-D55</f>
        <v>0</v>
      </c>
    </row>
    <row r="56" spans="1:12" ht="16.5">
      <c r="A56" s="112"/>
      <c r="B56" s="413" t="s">
        <v>24</v>
      </c>
      <c r="C56" s="414">
        <f>SUM(C3+C6+C9+C15+C30+C37+C43+C47+C50+C53)</f>
        <v>2653684</v>
      </c>
      <c r="D56" s="414">
        <f>SUM(D3+D6+D9+D15+D30+D37+D43+D47+D50+D53)</f>
        <v>26900</v>
      </c>
      <c r="E56" s="647">
        <f>SUM(E3+E6+E9+E15+E30+E37+E43+E47+E50+E53)</f>
        <v>2626784</v>
      </c>
      <c r="L56" s="3"/>
    </row>
    <row r="57" spans="1:5" s="44" customFormat="1" ht="15" customHeight="1">
      <c r="A57" s="880" t="s">
        <v>55</v>
      </c>
      <c r="B57" s="881"/>
      <c r="C57" s="241"/>
      <c r="D57" s="242"/>
      <c r="E57" s="289">
        <f aca="true" t="shared" si="1" ref="E57:E65">C57-D57</f>
        <v>0</v>
      </c>
    </row>
    <row r="58" spans="1:5" s="44" customFormat="1" ht="16.5">
      <c r="A58" s="92"/>
      <c r="B58" s="103"/>
      <c r="C58" s="241"/>
      <c r="D58" s="239"/>
      <c r="E58" s="245">
        <f t="shared" si="1"/>
        <v>0</v>
      </c>
    </row>
    <row r="59" spans="1:5" s="44" customFormat="1" ht="15">
      <c r="A59" s="92">
        <v>1</v>
      </c>
      <c r="B59" s="103" t="s">
        <v>244</v>
      </c>
      <c r="C59" s="241">
        <f>SUM(C60:C65)</f>
        <v>11080</v>
      </c>
      <c r="D59" s="241">
        <f>SUM(D60:D65)</f>
        <v>0</v>
      </c>
      <c r="E59" s="98">
        <f t="shared" si="1"/>
        <v>11080</v>
      </c>
    </row>
    <row r="60" spans="1:5" s="44" customFormat="1" ht="16.5">
      <c r="A60" s="92"/>
      <c r="B60" s="96" t="s">
        <v>245</v>
      </c>
      <c r="C60" s="239">
        <v>1150</v>
      </c>
      <c r="D60" s="239"/>
      <c r="E60" s="245">
        <f t="shared" si="1"/>
        <v>1150</v>
      </c>
    </row>
    <row r="61" spans="1:5" s="44" customFormat="1" ht="16.5">
      <c r="A61" s="92"/>
      <c r="B61" s="96" t="s">
        <v>497</v>
      </c>
      <c r="C61" s="239">
        <v>3200</v>
      </c>
      <c r="D61" s="239"/>
      <c r="E61" s="245">
        <f t="shared" si="1"/>
        <v>3200</v>
      </c>
    </row>
    <row r="62" spans="1:5" s="44" customFormat="1" ht="16.5">
      <c r="A62" s="92"/>
      <c r="B62" s="96" t="s">
        <v>395</v>
      </c>
      <c r="C62" s="239">
        <v>3000</v>
      </c>
      <c r="D62" s="239"/>
      <c r="E62" s="245">
        <f t="shared" si="1"/>
        <v>3000</v>
      </c>
    </row>
    <row r="63" spans="1:5" s="44" customFormat="1" ht="16.5">
      <c r="A63" s="92"/>
      <c r="B63" s="96" t="s">
        <v>498</v>
      </c>
      <c r="C63" s="239">
        <v>3080</v>
      </c>
      <c r="D63" s="239"/>
      <c r="E63" s="245">
        <f t="shared" si="1"/>
        <v>3080</v>
      </c>
    </row>
    <row r="64" spans="1:5" s="44" customFormat="1" ht="16.5">
      <c r="A64" s="92"/>
      <c r="B64" s="96" t="s">
        <v>396</v>
      </c>
      <c r="C64" s="239">
        <v>350</v>
      </c>
      <c r="D64" s="239"/>
      <c r="E64" s="245">
        <f t="shared" si="1"/>
        <v>350</v>
      </c>
    </row>
    <row r="65" spans="1:5" s="44" customFormat="1" ht="16.5">
      <c r="A65" s="92"/>
      <c r="B65" s="96" t="s">
        <v>397</v>
      </c>
      <c r="C65" s="239">
        <v>300</v>
      </c>
      <c r="D65" s="239"/>
      <c r="E65" s="245">
        <f t="shared" si="1"/>
        <v>300</v>
      </c>
    </row>
    <row r="66" spans="1:5" s="44" customFormat="1" ht="16.5">
      <c r="A66" s="92"/>
      <c r="B66" s="93"/>
      <c r="C66" s="239"/>
      <c r="D66" s="239"/>
      <c r="E66" s="245"/>
    </row>
    <row r="67" spans="1:5" s="105" customFormat="1" ht="16.5">
      <c r="A67" s="273">
        <v>2</v>
      </c>
      <c r="B67" s="440" t="s">
        <v>196</v>
      </c>
      <c r="C67" s="246">
        <f>SUM(C68:C68)</f>
        <v>2000</v>
      </c>
      <c r="D67" s="246">
        <f>SUM(D68:D68)</f>
        <v>2000</v>
      </c>
      <c r="E67" s="120">
        <f>SUM(E68:E68)</f>
        <v>0</v>
      </c>
    </row>
    <row r="68" spans="1:5" s="105" customFormat="1" ht="16.5">
      <c r="A68" s="38"/>
      <c r="B68" s="330" t="s">
        <v>506</v>
      </c>
      <c r="C68" s="275">
        <v>2000</v>
      </c>
      <c r="D68" s="275">
        <v>2000</v>
      </c>
      <c r="E68" s="336">
        <f>C68-D68</f>
        <v>0</v>
      </c>
    </row>
    <row r="69" spans="1:5" s="105" customFormat="1" ht="16.5">
      <c r="A69" s="323"/>
      <c r="B69" s="429"/>
      <c r="C69" s="338"/>
      <c r="D69" s="339"/>
      <c r="E69" s="340"/>
    </row>
    <row r="70" spans="1:5" s="44" customFormat="1" ht="15">
      <c r="A70" s="99">
        <v>3</v>
      </c>
      <c r="B70" s="427" t="s">
        <v>243</v>
      </c>
      <c r="C70" s="241">
        <f>SUM(C71:C71)</f>
        <v>3302</v>
      </c>
      <c r="D70" s="241">
        <f>SUM(D71:D71)</f>
        <v>0</v>
      </c>
      <c r="E70" s="337">
        <f>C70-D70</f>
        <v>3302</v>
      </c>
    </row>
    <row r="71" spans="1:5" s="44" customFormat="1" ht="16.5">
      <c r="A71" s="92"/>
      <c r="B71" s="437" t="s">
        <v>522</v>
      </c>
      <c r="C71" s="239">
        <v>3302</v>
      </c>
      <c r="D71" s="239"/>
      <c r="E71" s="245">
        <f>C71-D71</f>
        <v>3302</v>
      </c>
    </row>
    <row r="72" spans="1:5" s="44" customFormat="1" ht="16.5">
      <c r="A72" s="323"/>
      <c r="B72" s="660"/>
      <c r="C72" s="338"/>
      <c r="D72" s="275"/>
      <c r="E72" s="460"/>
    </row>
    <row r="73" spans="1:5" s="44" customFormat="1" ht="15">
      <c r="A73" s="448">
        <v>4</v>
      </c>
      <c r="B73" s="763" t="s">
        <v>262</v>
      </c>
      <c r="C73" s="473">
        <f>SUM(C74:C76)</f>
        <v>1242</v>
      </c>
      <c r="D73" s="473">
        <f>SUM(D74:D76)</f>
        <v>0</v>
      </c>
      <c r="E73" s="98">
        <f>SUM(E74:E76)</f>
        <v>1242</v>
      </c>
    </row>
    <row r="74" spans="1:5" s="44" customFormat="1" ht="16.5">
      <c r="A74" s="38"/>
      <c r="B74" s="330" t="s">
        <v>503</v>
      </c>
      <c r="C74" s="275">
        <v>760</v>
      </c>
      <c r="D74" s="275"/>
      <c r="E74" s="322">
        <f>C74-D74</f>
        <v>760</v>
      </c>
    </row>
    <row r="75" spans="1:5" s="44" customFormat="1" ht="16.5">
      <c r="A75" s="38"/>
      <c r="B75" s="330" t="s">
        <v>502</v>
      </c>
      <c r="C75" s="275">
        <v>399</v>
      </c>
      <c r="D75" s="275"/>
      <c r="E75" s="322">
        <f>C75-D75</f>
        <v>399</v>
      </c>
    </row>
    <row r="76" spans="1:5" s="44" customFormat="1" ht="16.5">
      <c r="A76" s="38"/>
      <c r="B76" s="330" t="s">
        <v>504</v>
      </c>
      <c r="C76" s="275">
        <v>83</v>
      </c>
      <c r="D76" s="275"/>
      <c r="E76" s="322">
        <f>C76-D76</f>
        <v>83</v>
      </c>
    </row>
    <row r="77" spans="1:5" s="44" customFormat="1" ht="16.5">
      <c r="A77" s="38"/>
      <c r="B77" s="441"/>
      <c r="C77" s="275"/>
      <c r="D77" s="275"/>
      <c r="E77" s="245"/>
    </row>
    <row r="78" spans="1:5" s="44" customFormat="1" ht="15">
      <c r="A78" s="99">
        <v>5</v>
      </c>
      <c r="B78" s="427" t="s">
        <v>194</v>
      </c>
      <c r="C78" s="241">
        <f>SUM(C79:C81)</f>
        <v>5850</v>
      </c>
      <c r="D78" s="241">
        <f>SUM(D79:D81)</f>
        <v>4944</v>
      </c>
      <c r="E78" s="98">
        <f>SUM(E79:E81)</f>
        <v>906</v>
      </c>
    </row>
    <row r="79" spans="1:5" s="44" customFormat="1" ht="16.5">
      <c r="A79" s="273"/>
      <c r="B79" s="476" t="s">
        <v>518</v>
      </c>
      <c r="C79" s="335">
        <v>4944</v>
      </c>
      <c r="D79" s="335">
        <v>4944</v>
      </c>
      <c r="E79" s="245">
        <f>C79-D79</f>
        <v>0</v>
      </c>
    </row>
    <row r="80" spans="1:5" s="44" customFormat="1" ht="16.5">
      <c r="A80" s="38"/>
      <c r="B80" s="330" t="s">
        <v>500</v>
      </c>
      <c r="C80" s="275">
        <v>106</v>
      </c>
      <c r="D80" s="275"/>
      <c r="E80" s="245">
        <f>C80-D80</f>
        <v>106</v>
      </c>
    </row>
    <row r="81" spans="1:5" s="44" customFormat="1" ht="16.5">
      <c r="A81" s="38"/>
      <c r="B81" s="330" t="s">
        <v>501</v>
      </c>
      <c r="C81" s="275">
        <v>800</v>
      </c>
      <c r="D81" s="275"/>
      <c r="E81" s="245">
        <f>C81-D81</f>
        <v>800</v>
      </c>
    </row>
    <row r="82" spans="1:5" s="44" customFormat="1" ht="16.5">
      <c r="A82" s="38"/>
      <c r="B82" s="330"/>
      <c r="C82" s="275"/>
      <c r="D82" s="275"/>
      <c r="E82" s="245"/>
    </row>
    <row r="83" spans="1:5" s="44" customFormat="1" ht="15">
      <c r="A83" s="99">
        <v>6</v>
      </c>
      <c r="B83" s="742" t="s">
        <v>193</v>
      </c>
      <c r="C83" s="241">
        <f>SUM(C84:C85)</f>
        <v>4311</v>
      </c>
      <c r="D83" s="241">
        <f>SUM(D84:D85)</f>
        <v>0</v>
      </c>
      <c r="E83" s="256">
        <f>C83-D83</f>
        <v>4311</v>
      </c>
    </row>
    <row r="84" spans="1:5" s="44" customFormat="1" ht="16.5">
      <c r="A84" s="448"/>
      <c r="B84" s="764" t="s">
        <v>521</v>
      </c>
      <c r="C84" s="447">
        <v>3811</v>
      </c>
      <c r="D84" s="473"/>
      <c r="E84" s="245">
        <f>C84-D84</f>
        <v>3811</v>
      </c>
    </row>
    <row r="85" spans="1:5" s="44" customFormat="1" ht="16.5">
      <c r="A85" s="273"/>
      <c r="B85" s="764" t="s">
        <v>520</v>
      </c>
      <c r="C85" s="335">
        <v>500</v>
      </c>
      <c r="D85" s="335"/>
      <c r="E85" s="245">
        <f>C85-D85</f>
        <v>500</v>
      </c>
    </row>
    <row r="86" spans="1:5" s="44" customFormat="1" ht="16.5">
      <c r="A86" s="38"/>
      <c r="B86" s="330"/>
      <c r="C86" s="275"/>
      <c r="D86" s="275"/>
      <c r="E86" s="245"/>
    </row>
    <row r="87" spans="1:5" s="44" customFormat="1" ht="15">
      <c r="A87" s="588">
        <v>7</v>
      </c>
      <c r="B87" s="742" t="s">
        <v>263</v>
      </c>
      <c r="C87" s="738">
        <f>SUM(C88:C89)</f>
        <v>303</v>
      </c>
      <c r="D87" s="286">
        <f>SUM(D88:D89)</f>
        <v>200</v>
      </c>
      <c r="E87" s="739">
        <f>SUM(E88:E89)</f>
        <v>103</v>
      </c>
    </row>
    <row r="88" spans="1:5" s="44" customFormat="1" ht="16.5">
      <c r="A88" s="640"/>
      <c r="B88" s="761" t="s">
        <v>510</v>
      </c>
      <c r="C88" s="724">
        <v>103</v>
      </c>
      <c r="D88" s="275"/>
      <c r="E88" s="762">
        <f>C88-D88</f>
        <v>103</v>
      </c>
    </row>
    <row r="89" spans="1:5" s="44" customFormat="1" ht="17.25" thickBot="1">
      <c r="A89" s="101"/>
      <c r="B89" s="760" t="s">
        <v>509</v>
      </c>
      <c r="C89" s="648">
        <v>200</v>
      </c>
      <c r="D89" s="650">
        <v>200</v>
      </c>
      <c r="E89" s="765">
        <f>C89-D89</f>
        <v>0</v>
      </c>
    </row>
    <row r="90" spans="1:7" s="105" customFormat="1" ht="16.5">
      <c r="A90" s="99">
        <v>8</v>
      </c>
      <c r="B90" s="427" t="s">
        <v>195</v>
      </c>
      <c r="C90" s="241">
        <f>SUM(C91:C92)</f>
        <v>4453</v>
      </c>
      <c r="D90" s="241">
        <f>SUM(D91:D92)</f>
        <v>0</v>
      </c>
      <c r="E90" s="98">
        <f>SUM(E91:E92)</f>
        <v>4453</v>
      </c>
      <c r="G90" s="44"/>
    </row>
    <row r="91" spans="1:5" s="105" customFormat="1" ht="16.5">
      <c r="A91" s="38"/>
      <c r="B91" s="475" t="s">
        <v>506</v>
      </c>
      <c r="C91" s="243">
        <v>1639</v>
      </c>
      <c r="D91" s="458"/>
      <c r="E91" s="428">
        <f>SUM(C91-D91)</f>
        <v>1639</v>
      </c>
    </row>
    <row r="92" spans="1:5" s="105" customFormat="1" ht="16.5">
      <c r="A92" s="112"/>
      <c r="B92" s="475" t="s">
        <v>505</v>
      </c>
      <c r="C92" s="243">
        <v>2814</v>
      </c>
      <c r="D92" s="582"/>
      <c r="E92" s="428">
        <f>SUM(C92-D92)</f>
        <v>2814</v>
      </c>
    </row>
    <row r="93" spans="1:5" s="105" customFormat="1" ht="16.5">
      <c r="A93" s="323"/>
      <c r="B93" s="429"/>
      <c r="C93" s="338"/>
      <c r="D93" s="338"/>
      <c r="E93" s="430"/>
    </row>
    <row r="94" spans="1:12" ht="16.5">
      <c r="A94" s="92"/>
      <c r="B94" s="106" t="s">
        <v>24</v>
      </c>
      <c r="C94" s="240">
        <f>C67+C70+C73+C78+C83+C87+C90+C59</f>
        <v>32541</v>
      </c>
      <c r="D94" s="240">
        <f>D67+D70+D73+D78+D83+D87+D90+D59</f>
        <v>7144</v>
      </c>
      <c r="E94" s="95">
        <f>E67+E70+E73+E78+E83+E87+E90+E59</f>
        <v>25397</v>
      </c>
      <c r="L94" s="3"/>
    </row>
    <row r="95" spans="1:12" ht="16.5">
      <c r="A95" s="92"/>
      <c r="B95" s="107"/>
      <c r="C95" s="239"/>
      <c r="D95" s="239"/>
      <c r="E95" s="245">
        <f>C95-D95</f>
        <v>0</v>
      </c>
      <c r="L95" s="3"/>
    </row>
    <row r="96" spans="1:12" ht="17.25" thickBot="1">
      <c r="A96" s="101"/>
      <c r="B96" s="108" t="s">
        <v>53</v>
      </c>
      <c r="C96" s="415">
        <f>SUM(C56+C94)</f>
        <v>2686225</v>
      </c>
      <c r="D96" s="415">
        <f>SUM(D56+D94)</f>
        <v>34044</v>
      </c>
      <c r="E96" s="109">
        <f>SUM(E56+E94)</f>
        <v>2652181</v>
      </c>
      <c r="L96" s="3"/>
    </row>
    <row r="98" spans="2:12" ht="16.5">
      <c r="B98" s="3"/>
      <c r="L98" s="3"/>
    </row>
  </sheetData>
  <sheetProtection/>
  <mergeCells count="2">
    <mergeCell ref="A2:C2"/>
    <mergeCell ref="A57:B57"/>
  </mergeCells>
  <printOptions/>
  <pageMargins left="0.31496062992125984" right="0.1968503937007874" top="0.7086614173228347" bottom="0.15748031496062992" header="0.2362204724409449" footer="0.1968503937007874"/>
  <pageSetup horizontalDpi="600" verticalDpi="600" orientation="portrait" paperSize="9" scale="85" r:id="rId1"/>
  <headerFooter>
    <oddHeader>&amp;C&amp;"Book Antiqua,Félkövér"&amp;11Keszthely Város Önkormányzata
beruházási kiadásai feladatonként&amp;R&amp;"Book Antiqua,Félkövér"10.  melléklet
ezer Ft</oddHeader>
    <oddFooter>&amp;C&amp;P</oddFooter>
  </headerFooter>
  <rowBreaks count="2" manualBreakCount="2">
    <brk id="38" max="255" man="1"/>
    <brk id="8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9">
      <selection activeCell="B67" sqref="B67"/>
    </sheetView>
  </sheetViews>
  <sheetFormatPr defaultColWidth="9.140625" defaultRowHeight="12.75"/>
  <cols>
    <col min="1" max="1" width="5.00390625" style="110" bestFit="1" customWidth="1"/>
    <col min="2" max="2" width="65.7109375" style="3" customWidth="1"/>
    <col min="3" max="3" width="12.28125" style="3" bestFit="1" customWidth="1"/>
    <col min="4" max="4" width="11.140625" style="3" bestFit="1" customWidth="1"/>
    <col min="5" max="5" width="12.28125" style="3" bestFit="1" customWidth="1"/>
    <col min="6" max="7" width="9.140625" style="3" customWidth="1"/>
    <col min="8" max="8" width="10.00390625" style="3" bestFit="1" customWidth="1"/>
    <col min="9" max="9" width="9.140625" style="3" customWidth="1"/>
    <col min="10" max="10" width="11.140625" style="3" bestFit="1" customWidth="1"/>
    <col min="11" max="16384" width="9.140625" style="3" customWidth="1"/>
  </cols>
  <sheetData>
    <row r="1" spans="1:12" ht="45.75" thickBot="1">
      <c r="A1" s="90" t="s">
        <v>14</v>
      </c>
      <c r="B1" s="91" t="s">
        <v>56</v>
      </c>
      <c r="C1" s="238" t="s">
        <v>441</v>
      </c>
      <c r="D1" s="147" t="s">
        <v>126</v>
      </c>
      <c r="E1" s="225" t="s">
        <v>127</v>
      </c>
      <c r="L1" s="44"/>
    </row>
    <row r="2" spans="1:12" ht="16.5" customHeight="1">
      <c r="A2" s="882" t="s">
        <v>57</v>
      </c>
      <c r="B2" s="883"/>
      <c r="C2" s="883"/>
      <c r="D2" s="232"/>
      <c r="E2" s="233"/>
      <c r="L2" s="44"/>
    </row>
    <row r="3" spans="1:12" ht="16.5">
      <c r="A3" s="92">
        <v>1</v>
      </c>
      <c r="B3" s="472" t="s">
        <v>119</v>
      </c>
      <c r="C3" s="473">
        <f>SUM(C4:C8)</f>
        <v>204598</v>
      </c>
      <c r="D3" s="473">
        <f>SUM(D4:D8)</f>
        <v>0</v>
      </c>
      <c r="E3" s="120">
        <f>SUM(E4:E8)</f>
        <v>204598</v>
      </c>
      <c r="L3" s="44"/>
    </row>
    <row r="4" spans="1:12" ht="16.5">
      <c r="A4" s="119"/>
      <c r="B4" s="115" t="s">
        <v>58</v>
      </c>
      <c r="C4" s="239">
        <v>4040</v>
      </c>
      <c r="D4" s="239"/>
      <c r="E4" s="245">
        <f>C4-D4</f>
        <v>4040</v>
      </c>
      <c r="L4" s="44"/>
    </row>
    <row r="5" spans="1:12" ht="16.5">
      <c r="A5" s="119"/>
      <c r="B5" s="115" t="s">
        <v>199</v>
      </c>
      <c r="C5" s="239">
        <v>1000</v>
      </c>
      <c r="D5" s="239"/>
      <c r="E5" s="245">
        <f>C5-D5</f>
        <v>1000</v>
      </c>
      <c r="L5" s="44"/>
    </row>
    <row r="6" spans="1:12" ht="49.5">
      <c r="A6" s="119"/>
      <c r="B6" s="652" t="s">
        <v>402</v>
      </c>
      <c r="C6" s="656">
        <v>194958</v>
      </c>
      <c r="D6" s="239"/>
      <c r="E6" s="639">
        <f>C6-D6</f>
        <v>194958</v>
      </c>
      <c r="L6" s="44"/>
    </row>
    <row r="7" spans="1:12" ht="17.25" customHeight="1">
      <c r="A7" s="119"/>
      <c r="B7" s="471" t="s">
        <v>487</v>
      </c>
      <c r="C7" s="239">
        <v>900</v>
      </c>
      <c r="D7" s="239"/>
      <c r="E7" s="245">
        <f>C7-D7</f>
        <v>900</v>
      </c>
      <c r="H7" s="583"/>
      <c r="L7" s="44"/>
    </row>
    <row r="8" spans="1:12" ht="17.25" customHeight="1">
      <c r="A8" s="119"/>
      <c r="B8" s="471" t="s">
        <v>488</v>
      </c>
      <c r="C8" s="239">
        <v>3700</v>
      </c>
      <c r="D8" s="239"/>
      <c r="E8" s="245">
        <f>C8-D8</f>
        <v>3700</v>
      </c>
      <c r="H8" s="583"/>
      <c r="L8" s="44"/>
    </row>
    <row r="9" spans="1:12" ht="16.5" customHeight="1">
      <c r="A9" s="468"/>
      <c r="B9" s="199"/>
      <c r="C9" s="442"/>
      <c r="D9" s="37"/>
      <c r="E9" s="469"/>
      <c r="H9" s="583"/>
      <c r="J9" s="583"/>
      <c r="L9" s="44"/>
    </row>
    <row r="10" spans="1:12" ht="16.5">
      <c r="A10" s="92">
        <v>2</v>
      </c>
      <c r="B10" s="474" t="s">
        <v>115</v>
      </c>
      <c r="C10" s="241">
        <f>SUM(C11:C25)</f>
        <v>137300</v>
      </c>
      <c r="D10" s="241">
        <f>SUM(D11:D25)</f>
        <v>76000</v>
      </c>
      <c r="E10" s="95">
        <f>SUM(E11:E25)</f>
        <v>61300</v>
      </c>
      <c r="L10" s="44"/>
    </row>
    <row r="11" spans="1:12" ht="16.5">
      <c r="A11" s="92"/>
      <c r="B11" s="115" t="s">
        <v>280</v>
      </c>
      <c r="C11" s="239">
        <v>4000</v>
      </c>
      <c r="D11" s="239"/>
      <c r="E11" s="245">
        <f aca="true" t="shared" si="0" ref="E11:E25">C11-D11</f>
        <v>4000</v>
      </c>
      <c r="L11" s="44"/>
    </row>
    <row r="12" spans="1:12" ht="16.5">
      <c r="A12" s="92"/>
      <c r="B12" s="115" t="s">
        <v>445</v>
      </c>
      <c r="C12" s="239">
        <v>63000</v>
      </c>
      <c r="D12" s="239">
        <v>63000</v>
      </c>
      <c r="E12" s="245">
        <f t="shared" si="0"/>
        <v>0</v>
      </c>
      <c r="L12" s="44"/>
    </row>
    <row r="13" spans="1:12" ht="33">
      <c r="A13" s="92"/>
      <c r="B13" s="115" t="s">
        <v>399</v>
      </c>
      <c r="C13" s="239">
        <v>28000</v>
      </c>
      <c r="D13" s="239"/>
      <c r="E13" s="245">
        <f t="shared" si="0"/>
        <v>28000</v>
      </c>
      <c r="L13" s="44"/>
    </row>
    <row r="14" spans="1:12" ht="16.5">
      <c r="A14" s="92"/>
      <c r="B14" s="115" t="s">
        <v>446</v>
      </c>
      <c r="C14" s="239">
        <v>2500</v>
      </c>
      <c r="D14" s="239"/>
      <c r="E14" s="245">
        <f t="shared" si="0"/>
        <v>2500</v>
      </c>
      <c r="L14" s="44"/>
    </row>
    <row r="15" spans="1:12" ht="33">
      <c r="A15" s="92"/>
      <c r="B15" s="115" t="s">
        <v>447</v>
      </c>
      <c r="C15" s="239">
        <v>3500</v>
      </c>
      <c r="D15" s="239"/>
      <c r="E15" s="245">
        <f t="shared" si="0"/>
        <v>3500</v>
      </c>
      <c r="L15" s="44"/>
    </row>
    <row r="16" spans="1:12" ht="16.5">
      <c r="A16" s="92"/>
      <c r="B16" s="115" t="s">
        <v>448</v>
      </c>
      <c r="C16" s="239">
        <v>12000</v>
      </c>
      <c r="D16" s="239"/>
      <c r="E16" s="245">
        <f t="shared" si="0"/>
        <v>12000</v>
      </c>
      <c r="L16" s="44"/>
    </row>
    <row r="17" spans="1:12" ht="16.5">
      <c r="A17" s="92"/>
      <c r="B17" s="115" t="s">
        <v>449</v>
      </c>
      <c r="C17" s="239">
        <v>1500</v>
      </c>
      <c r="D17" s="239"/>
      <c r="E17" s="245">
        <f t="shared" si="0"/>
        <v>1500</v>
      </c>
      <c r="L17" s="44"/>
    </row>
    <row r="18" spans="1:12" ht="16.5">
      <c r="A18" s="92"/>
      <c r="B18" s="115" t="s">
        <v>450</v>
      </c>
      <c r="C18" s="239">
        <v>1200</v>
      </c>
      <c r="D18" s="239"/>
      <c r="E18" s="245">
        <f t="shared" si="0"/>
        <v>1200</v>
      </c>
      <c r="L18" s="44"/>
    </row>
    <row r="19" spans="1:12" ht="16.5">
      <c r="A19" s="92"/>
      <c r="B19" s="115" t="s">
        <v>451</v>
      </c>
      <c r="C19" s="239">
        <v>1600</v>
      </c>
      <c r="D19" s="239"/>
      <c r="E19" s="245">
        <f t="shared" si="0"/>
        <v>1600</v>
      </c>
      <c r="L19" s="44"/>
    </row>
    <row r="20" spans="1:12" ht="16.5">
      <c r="A20" s="92"/>
      <c r="B20" s="115" t="s">
        <v>452</v>
      </c>
      <c r="C20" s="239">
        <v>1600</v>
      </c>
      <c r="D20" s="239"/>
      <c r="E20" s="245">
        <f t="shared" si="0"/>
        <v>1600</v>
      </c>
      <c r="L20" s="44"/>
    </row>
    <row r="21" spans="1:12" ht="16.5">
      <c r="A21" s="92"/>
      <c r="B21" s="115" t="s">
        <v>453</v>
      </c>
      <c r="C21" s="239">
        <v>1400</v>
      </c>
      <c r="D21" s="239"/>
      <c r="E21" s="245">
        <f t="shared" si="0"/>
        <v>1400</v>
      </c>
      <c r="L21" s="44"/>
    </row>
    <row r="22" spans="1:12" ht="16.5">
      <c r="A22" s="92"/>
      <c r="B22" s="115" t="s">
        <v>454</v>
      </c>
      <c r="C22" s="239">
        <v>1000</v>
      </c>
      <c r="D22" s="239"/>
      <c r="E22" s="245">
        <f t="shared" si="0"/>
        <v>1000</v>
      </c>
      <c r="L22" s="44"/>
    </row>
    <row r="23" spans="1:12" ht="16.5">
      <c r="A23" s="92"/>
      <c r="B23" s="115" t="s">
        <v>455</v>
      </c>
      <c r="C23" s="239">
        <v>3000</v>
      </c>
      <c r="D23" s="239"/>
      <c r="E23" s="245">
        <f t="shared" si="0"/>
        <v>3000</v>
      </c>
      <c r="L23" s="44"/>
    </row>
    <row r="24" spans="1:12" ht="16.5">
      <c r="A24" s="92"/>
      <c r="B24" s="115" t="s">
        <v>456</v>
      </c>
      <c r="C24" s="239">
        <v>11000</v>
      </c>
      <c r="D24" s="239">
        <v>11000</v>
      </c>
      <c r="E24" s="245">
        <f t="shared" si="0"/>
        <v>0</v>
      </c>
      <c r="L24" s="44"/>
    </row>
    <row r="25" spans="1:12" ht="33">
      <c r="A25" s="273"/>
      <c r="B25" s="471" t="s">
        <v>457</v>
      </c>
      <c r="C25" s="335">
        <v>2000</v>
      </c>
      <c r="D25" s="335">
        <v>2000</v>
      </c>
      <c r="E25" s="322">
        <f t="shared" si="0"/>
        <v>0</v>
      </c>
      <c r="L25" s="44"/>
    </row>
    <row r="26" spans="1:12" ht="16.5">
      <c r="A26" s="38"/>
      <c r="B26" s="285"/>
      <c r="C26" s="275"/>
      <c r="D26" s="275"/>
      <c r="E26" s="245"/>
      <c r="L26" s="44"/>
    </row>
    <row r="27" spans="1:12" ht="16.5">
      <c r="A27" s="38">
        <v>3</v>
      </c>
      <c r="B27" s="726" t="s">
        <v>118</v>
      </c>
      <c r="C27" s="463">
        <f>SUM(C28:C33)</f>
        <v>11000</v>
      </c>
      <c r="D27" s="463">
        <f>SUM(D28:D33)</f>
        <v>11000</v>
      </c>
      <c r="E27" s="752">
        <f>C27-D27</f>
        <v>0</v>
      </c>
      <c r="L27" s="44"/>
    </row>
    <row r="28" spans="1:12" ht="16.5">
      <c r="A28" s="38"/>
      <c r="B28" s="467" t="s">
        <v>413</v>
      </c>
      <c r="C28" s="627">
        <v>1200</v>
      </c>
      <c r="D28" s="627">
        <v>1200</v>
      </c>
      <c r="E28" s="753">
        <f aca="true" t="shared" si="1" ref="E28:E33">C28-D28</f>
        <v>0</v>
      </c>
      <c r="L28" s="44"/>
    </row>
    <row r="29" spans="1:12" ht="33">
      <c r="A29" s="38"/>
      <c r="B29" s="467" t="s">
        <v>468</v>
      </c>
      <c r="C29" s="627">
        <v>1500</v>
      </c>
      <c r="D29" s="627">
        <v>1500</v>
      </c>
      <c r="E29" s="753">
        <f t="shared" si="1"/>
        <v>0</v>
      </c>
      <c r="L29" s="44"/>
    </row>
    <row r="30" spans="1:12" ht="33">
      <c r="A30" s="38"/>
      <c r="B30" s="467" t="s">
        <v>469</v>
      </c>
      <c r="C30" s="627">
        <v>2000</v>
      </c>
      <c r="D30" s="627">
        <v>2000</v>
      </c>
      <c r="E30" s="753">
        <f t="shared" si="1"/>
        <v>0</v>
      </c>
      <c r="L30" s="44"/>
    </row>
    <row r="31" spans="1:12" ht="49.5">
      <c r="A31" s="38"/>
      <c r="B31" s="467" t="s">
        <v>400</v>
      </c>
      <c r="C31" s="627">
        <v>2500</v>
      </c>
      <c r="D31" s="627">
        <v>2500</v>
      </c>
      <c r="E31" s="753">
        <f t="shared" si="1"/>
        <v>0</v>
      </c>
      <c r="L31" s="44"/>
    </row>
    <row r="32" spans="1:12" ht="33">
      <c r="A32" s="38"/>
      <c r="B32" s="467" t="s">
        <v>470</v>
      </c>
      <c r="C32" s="627">
        <v>1800</v>
      </c>
      <c r="D32" s="627">
        <v>1800</v>
      </c>
      <c r="E32" s="753">
        <f t="shared" si="1"/>
        <v>0</v>
      </c>
      <c r="L32" s="44"/>
    </row>
    <row r="33" spans="1:12" ht="33.75" thickBot="1">
      <c r="A33" s="754"/>
      <c r="B33" s="755" t="s">
        <v>471</v>
      </c>
      <c r="C33" s="650">
        <v>2000</v>
      </c>
      <c r="D33" s="650">
        <v>2000</v>
      </c>
      <c r="E33" s="649">
        <f t="shared" si="1"/>
        <v>0</v>
      </c>
      <c r="L33" s="44"/>
    </row>
    <row r="34" spans="1:12" ht="16.5">
      <c r="A34" s="155">
        <v>4</v>
      </c>
      <c r="B34" s="756" t="s">
        <v>382</v>
      </c>
      <c r="C34" s="651">
        <f>SUM(C35:C36)</f>
        <v>64732</v>
      </c>
      <c r="D34" s="663"/>
      <c r="E34" s="757">
        <f>C34-D34</f>
        <v>64732</v>
      </c>
      <c r="L34" s="44"/>
    </row>
    <row r="35" spans="1:12" ht="33">
      <c r="A35" s="38"/>
      <c r="B35" s="330" t="s">
        <v>281</v>
      </c>
      <c r="C35" s="436">
        <v>63099</v>
      </c>
      <c r="D35" s="436"/>
      <c r="E35" s="589">
        <f>C35-D35</f>
        <v>63099</v>
      </c>
      <c r="L35" s="44"/>
    </row>
    <row r="36" spans="1:12" ht="16.5">
      <c r="A36" s="38"/>
      <c r="B36" s="730" t="s">
        <v>484</v>
      </c>
      <c r="C36" s="436">
        <v>1633</v>
      </c>
      <c r="D36" s="436"/>
      <c r="E36" s="589">
        <f>C36-D36</f>
        <v>1633</v>
      </c>
      <c r="L36" s="44"/>
    </row>
    <row r="37" spans="1:12" ht="16.5">
      <c r="A37" s="38"/>
      <c r="B37" s="451"/>
      <c r="C37" s="275"/>
      <c r="D37" s="275"/>
      <c r="E37" s="452"/>
      <c r="L37" s="44"/>
    </row>
    <row r="38" spans="1:12" ht="16.5">
      <c r="A38" s="632"/>
      <c r="B38" s="633" t="s">
        <v>24</v>
      </c>
      <c r="C38" s="634">
        <f>SUM(C3+C10+C27+C34)</f>
        <v>417630</v>
      </c>
      <c r="D38" s="634">
        <f>SUM(D3+D10+D27+D34)</f>
        <v>87000</v>
      </c>
      <c r="E38" s="635">
        <f>SUM(E3+E10+E27+E34)</f>
        <v>330630</v>
      </c>
      <c r="L38" s="44"/>
    </row>
    <row r="39" spans="1:12" ht="16.5">
      <c r="A39" s="38"/>
      <c r="B39" s="435"/>
      <c r="C39" s="286"/>
      <c r="D39" s="286"/>
      <c r="E39" s="331"/>
      <c r="L39" s="44"/>
    </row>
    <row r="40" spans="1:12" s="35" customFormat="1" ht="16.5" customHeight="1">
      <c r="A40" s="884" t="s">
        <v>55</v>
      </c>
      <c r="B40" s="885"/>
      <c r="C40" s="49"/>
      <c r="D40" s="145"/>
      <c r="E40" s="289"/>
      <c r="L40" s="443"/>
    </row>
    <row r="41" spans="1:12" ht="17.25" customHeight="1">
      <c r="A41" s="446">
        <v>1</v>
      </c>
      <c r="B41" s="103" t="s">
        <v>196</v>
      </c>
      <c r="C41" s="286">
        <f>SUM(C42:C42)</f>
        <v>1905</v>
      </c>
      <c r="D41" s="286">
        <f>SUM(D42)</f>
        <v>1905</v>
      </c>
      <c r="E41" s="256">
        <f>C41-D41</f>
        <v>0</v>
      </c>
      <c r="L41" s="44"/>
    </row>
    <row r="42" spans="1:12" ht="16.5">
      <c r="A42" s="740"/>
      <c r="B42" s="661" t="s">
        <v>499</v>
      </c>
      <c r="C42" s="662">
        <v>1905</v>
      </c>
      <c r="D42" s="662">
        <v>1905</v>
      </c>
      <c r="E42" s="741">
        <f>C42-D42</f>
        <v>0</v>
      </c>
      <c r="L42" s="44"/>
    </row>
    <row r="43" spans="1:12" ht="16.5">
      <c r="A43" s="758"/>
      <c r="B43" s="330"/>
      <c r="C43" s="275"/>
      <c r="D43" s="275"/>
      <c r="E43" s="759"/>
      <c r="L43" s="44"/>
    </row>
    <row r="44" spans="1:12" ht="16.5">
      <c r="A44" s="470">
        <v>2</v>
      </c>
      <c r="B44" s="742" t="s">
        <v>243</v>
      </c>
      <c r="C44" s="449">
        <f>SUM(C45:C45)</f>
        <v>2921</v>
      </c>
      <c r="D44" s="313">
        <f>SUM(D45)</f>
        <v>0</v>
      </c>
      <c r="E44" s="450">
        <f>C44-D44</f>
        <v>2921</v>
      </c>
      <c r="L44" s="44"/>
    </row>
    <row r="45" spans="1:12" ht="16.5">
      <c r="A45" s="445"/>
      <c r="B45" s="330" t="s">
        <v>508</v>
      </c>
      <c r="C45" s="275">
        <v>2921</v>
      </c>
      <c r="D45" s="275">
        <v>0</v>
      </c>
      <c r="E45" s="245">
        <f>C45-D45</f>
        <v>2921</v>
      </c>
      <c r="L45" s="44"/>
    </row>
    <row r="46" spans="1:12" ht="16.5">
      <c r="A46" s="445"/>
      <c r="B46" s="330"/>
      <c r="C46" s="275"/>
      <c r="D46" s="275"/>
      <c r="E46" s="245"/>
      <c r="L46" s="44"/>
    </row>
    <row r="47" spans="1:12" ht="16.5">
      <c r="A47" s="470">
        <v>3</v>
      </c>
      <c r="B47" s="657" t="s">
        <v>193</v>
      </c>
      <c r="C47" s="449">
        <f>SUM(C48:C48)</f>
        <v>3000</v>
      </c>
      <c r="D47" s="449">
        <f>SUM(D48:D48)</f>
        <v>0</v>
      </c>
      <c r="E47" s="450">
        <f>SUM(E48:E48)</f>
        <v>3000</v>
      </c>
      <c r="L47" s="44"/>
    </row>
    <row r="48" spans="1:12" ht="16.5">
      <c r="A48" s="445"/>
      <c r="B48" s="330" t="s">
        <v>507</v>
      </c>
      <c r="C48" s="275">
        <v>3000</v>
      </c>
      <c r="D48" s="275">
        <v>0</v>
      </c>
      <c r="E48" s="245">
        <f>C48-D48</f>
        <v>3000</v>
      </c>
      <c r="L48" s="44"/>
    </row>
    <row r="49" spans="1:12" ht="16.5">
      <c r="A49" s="445"/>
      <c r="B49" s="330"/>
      <c r="C49" s="275"/>
      <c r="D49" s="275"/>
      <c r="E49" s="245"/>
      <c r="L49" s="44"/>
    </row>
    <row r="50" spans="1:5" s="117" customFormat="1" ht="15">
      <c r="A50" s="38"/>
      <c r="B50" s="435" t="s">
        <v>1</v>
      </c>
      <c r="C50" s="286">
        <f>SUM(C41+C44+C47)</f>
        <v>7826</v>
      </c>
      <c r="D50" s="286">
        <f>SUM(D41+D44+D47)</f>
        <v>1905</v>
      </c>
      <c r="E50" s="331">
        <f>SUM(E41+E44+E47)</f>
        <v>5921</v>
      </c>
    </row>
    <row r="51" spans="1:12" ht="16.5">
      <c r="A51" s="99"/>
      <c r="B51" s="444"/>
      <c r="C51" s="242"/>
      <c r="D51" s="145"/>
      <c r="E51" s="289">
        <f>C51-D51</f>
        <v>0</v>
      </c>
      <c r="L51" s="44"/>
    </row>
    <row r="52" spans="1:12" ht="17.25" thickBot="1">
      <c r="A52" s="101"/>
      <c r="B52" s="113" t="s">
        <v>53</v>
      </c>
      <c r="C52" s="244">
        <f>SUM(C38+C50)</f>
        <v>425456</v>
      </c>
      <c r="D52" s="244">
        <f>SUM(D38+D50)</f>
        <v>88905</v>
      </c>
      <c r="E52" s="109">
        <f>SUM(E38+E50)</f>
        <v>336551</v>
      </c>
      <c r="L52" s="44"/>
    </row>
  </sheetData>
  <sheetProtection/>
  <mergeCells count="2">
    <mergeCell ref="A2:C2"/>
    <mergeCell ref="A40:B40"/>
  </mergeCells>
  <printOptions/>
  <pageMargins left="0.5511811023622047" right="0.31496062992125984" top="0.82" bottom="0.35433070866141736" header="0.31496062992125984" footer="0.31496062992125984"/>
  <pageSetup horizontalDpi="600" verticalDpi="600" orientation="portrait" paperSize="9" scale="90" r:id="rId1"/>
  <headerFooter>
    <oddHeader>&amp;C&amp;"Book Antiqua,Félkövér"&amp;11Keszthely Város Önkormányzata
felújítási előirányzatai célonként&amp;R&amp;"Book Antiqua,Félkövér"11. melléklet
ezer Ft</oddHeader>
    <oddFooter>&amp;C&amp;P</oddFooter>
  </headerFooter>
  <rowBreaks count="1" manualBreakCount="1">
    <brk id="3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E27"/>
    </sheetView>
  </sheetViews>
  <sheetFormatPr defaultColWidth="9.140625" defaultRowHeight="12.75"/>
  <cols>
    <col min="1" max="1" width="7.00390625" style="110" customWidth="1"/>
    <col min="2" max="2" width="59.7109375" style="3" customWidth="1"/>
    <col min="3" max="5" width="12.28125" style="3" bestFit="1" customWidth="1"/>
    <col min="6" max="16384" width="9.140625" style="3" customWidth="1"/>
  </cols>
  <sheetData>
    <row r="1" spans="1:5" ht="45.75" thickBot="1">
      <c r="A1" s="146" t="s">
        <v>14</v>
      </c>
      <c r="B1" s="147" t="s">
        <v>202</v>
      </c>
      <c r="C1" s="147" t="s">
        <v>441</v>
      </c>
      <c r="D1" s="147" t="s">
        <v>126</v>
      </c>
      <c r="E1" s="225" t="s">
        <v>127</v>
      </c>
    </row>
    <row r="2" spans="1:5" ht="16.5">
      <c r="A2" s="886" t="s">
        <v>57</v>
      </c>
      <c r="B2" s="887"/>
      <c r="C2" s="247"/>
      <c r="D2" s="232"/>
      <c r="E2" s="233"/>
    </row>
    <row r="3" spans="1:5" ht="16.5">
      <c r="A3" s="122"/>
      <c r="B3" s="123"/>
      <c r="C3" s="248"/>
      <c r="D3" s="37"/>
      <c r="E3" s="234"/>
    </row>
    <row r="4" spans="1:5" ht="16.5">
      <c r="A4" s="92">
        <v>1</v>
      </c>
      <c r="B4" s="114" t="s">
        <v>288</v>
      </c>
      <c r="C4" s="249">
        <f>SUM(C5+C10)</f>
        <v>93836</v>
      </c>
      <c r="D4" s="249">
        <f>SUM(D5+D10)</f>
        <v>83184</v>
      </c>
      <c r="E4" s="121">
        <f>SUM(E5+E10)</f>
        <v>10652</v>
      </c>
    </row>
    <row r="5" spans="1:5" ht="16.5">
      <c r="A5" s="92"/>
      <c r="B5" s="115" t="s">
        <v>256</v>
      </c>
      <c r="C5" s="250">
        <f>SUM(C6:C9)</f>
        <v>92936</v>
      </c>
      <c r="D5" s="250">
        <f>SUM(D6:D9)</f>
        <v>83184</v>
      </c>
      <c r="E5" s="288">
        <f>SUM(E6:E9)</f>
        <v>9752</v>
      </c>
    </row>
    <row r="6" spans="1:5" ht="33">
      <c r="A6" s="92"/>
      <c r="B6" s="326" t="s">
        <v>424</v>
      </c>
      <c r="C6" s="637">
        <v>83184</v>
      </c>
      <c r="D6" s="638">
        <v>83184</v>
      </c>
      <c r="E6" s="245">
        <f>C6-D6</f>
        <v>0</v>
      </c>
    </row>
    <row r="7" spans="1:5" ht="16.5">
      <c r="A7" s="92"/>
      <c r="B7" s="636" t="s">
        <v>201</v>
      </c>
      <c r="C7" s="250">
        <v>3715</v>
      </c>
      <c r="D7" s="287">
        <v>0</v>
      </c>
      <c r="E7" s="245">
        <f>C7-D7</f>
        <v>3715</v>
      </c>
    </row>
    <row r="8" spans="1:5" ht="16.5">
      <c r="A8" s="92"/>
      <c r="B8" s="636" t="s">
        <v>200</v>
      </c>
      <c r="C8" s="250">
        <v>2023</v>
      </c>
      <c r="D8" s="287">
        <v>0</v>
      </c>
      <c r="E8" s="245">
        <f>C8-D8</f>
        <v>2023</v>
      </c>
    </row>
    <row r="9" spans="1:5" ht="16.5">
      <c r="A9" s="92"/>
      <c r="B9" s="636" t="s">
        <v>253</v>
      </c>
      <c r="C9" s="250">
        <v>4014</v>
      </c>
      <c r="D9" s="287">
        <v>0</v>
      </c>
      <c r="E9" s="245">
        <f>C9-D9</f>
        <v>4014</v>
      </c>
    </row>
    <row r="10" spans="1:5" ht="33">
      <c r="A10" s="92"/>
      <c r="B10" s="115" t="s">
        <v>252</v>
      </c>
      <c r="C10" s="637">
        <v>900</v>
      </c>
      <c r="D10" s="638"/>
      <c r="E10" s="639">
        <f>C10-D10</f>
        <v>900</v>
      </c>
    </row>
    <row r="11" spans="1:5" ht="16.5">
      <c r="A11" s="92"/>
      <c r="B11" s="115"/>
      <c r="C11" s="250"/>
      <c r="D11" s="287"/>
      <c r="E11" s="245"/>
    </row>
    <row r="12" spans="1:5" ht="16.5">
      <c r="A12" s="92">
        <v>2</v>
      </c>
      <c r="B12" s="114" t="s">
        <v>398</v>
      </c>
      <c r="C12" s="249">
        <f>SUM(C13)</f>
        <v>119172</v>
      </c>
      <c r="D12" s="249">
        <f>SUM(D13)</f>
        <v>119172</v>
      </c>
      <c r="E12" s="256">
        <f>C12-D12</f>
        <v>0</v>
      </c>
    </row>
    <row r="13" spans="1:5" ht="16.5">
      <c r="A13" s="92"/>
      <c r="B13" s="115" t="s">
        <v>489</v>
      </c>
      <c r="C13" s="250">
        <v>119172</v>
      </c>
      <c r="D13" s="287">
        <v>119172</v>
      </c>
      <c r="E13" s="245">
        <f>C13-D13</f>
        <v>0</v>
      </c>
    </row>
    <row r="14" spans="1:5" ht="16.5">
      <c r="A14" s="92"/>
      <c r="B14" s="115"/>
      <c r="C14" s="250"/>
      <c r="D14" s="37"/>
      <c r="E14" s="245"/>
    </row>
    <row r="15" spans="1:5" ht="16.5">
      <c r="A15" s="92">
        <v>3</v>
      </c>
      <c r="B15" s="104" t="s">
        <v>287</v>
      </c>
      <c r="C15" s="251">
        <f>SUM(C16:C16)</f>
        <v>2000</v>
      </c>
      <c r="D15" s="251">
        <f>SUM(D16:D16)</f>
        <v>0</v>
      </c>
      <c r="E15" s="125">
        <f>SUM(E16:E16)</f>
        <v>2000</v>
      </c>
    </row>
    <row r="16" spans="1:5" ht="16.5">
      <c r="A16" s="92"/>
      <c r="B16" s="96" t="s">
        <v>59</v>
      </c>
      <c r="C16" s="252">
        <v>2000</v>
      </c>
      <c r="D16" s="37"/>
      <c r="E16" s="291">
        <f>C16-D16</f>
        <v>2000</v>
      </c>
    </row>
    <row r="17" spans="1:5" ht="16.5">
      <c r="A17" s="92"/>
      <c r="B17" s="96"/>
      <c r="C17" s="250"/>
      <c r="D17" s="37"/>
      <c r="E17" s="274"/>
    </row>
    <row r="18" spans="1:5" ht="16.5">
      <c r="A18" s="92"/>
      <c r="B18" s="102" t="s">
        <v>24</v>
      </c>
      <c r="C18" s="249">
        <f>SUM(C4+C15+C12)</f>
        <v>215008</v>
      </c>
      <c r="D18" s="249">
        <f>SUM(D4+D15+D12)</f>
        <v>202356</v>
      </c>
      <c r="E18" s="121">
        <f>SUM(E4+E15+E12)</f>
        <v>12652</v>
      </c>
    </row>
    <row r="19" spans="1:5" ht="16.5">
      <c r="A19" s="92"/>
      <c r="B19" s="102"/>
      <c r="C19" s="250"/>
      <c r="D19" s="37"/>
      <c r="E19" s="245">
        <f>C19-D19</f>
        <v>0</v>
      </c>
    </row>
    <row r="20" spans="1:5" ht="16.5">
      <c r="A20" s="888" t="s">
        <v>55</v>
      </c>
      <c r="B20" s="889"/>
      <c r="C20" s="250"/>
      <c r="D20" s="37"/>
      <c r="E20" s="245">
        <f>C20-D20</f>
        <v>0</v>
      </c>
    </row>
    <row r="21" spans="1:5" ht="16.5">
      <c r="A21" s="184"/>
      <c r="B21" s="199"/>
      <c r="C21" s="590"/>
      <c r="D21" s="37"/>
      <c r="E21" s="245"/>
    </row>
    <row r="22" spans="1:5" ht="16.5">
      <c r="A22" s="184">
        <v>1</v>
      </c>
      <c r="B22" s="199" t="s">
        <v>285</v>
      </c>
      <c r="C22" s="249">
        <f>SUM(C23)</f>
        <v>170</v>
      </c>
      <c r="D22" s="249">
        <f>SUM(D23)</f>
        <v>170</v>
      </c>
      <c r="E22" s="121">
        <f>SUM(E23)</f>
        <v>0</v>
      </c>
    </row>
    <row r="23" spans="1:5" ht="16.5">
      <c r="A23" s="184"/>
      <c r="B23" s="285" t="s">
        <v>286</v>
      </c>
      <c r="C23" s="250">
        <v>170</v>
      </c>
      <c r="D23" s="250">
        <v>170</v>
      </c>
      <c r="E23" s="245">
        <f>C23-D23</f>
        <v>0</v>
      </c>
    </row>
    <row r="24" spans="1:5" ht="16.5">
      <c r="A24" s="92"/>
      <c r="B24" s="116"/>
      <c r="C24" s="250"/>
      <c r="D24" s="37"/>
      <c r="E24" s="245">
        <f>C24-D24</f>
        <v>0</v>
      </c>
    </row>
    <row r="25" spans="1:5" ht="16.5">
      <c r="A25" s="92"/>
      <c r="B25" s="102" t="s">
        <v>24</v>
      </c>
      <c r="C25" s="249">
        <f>SUM(C22)</f>
        <v>170</v>
      </c>
      <c r="D25" s="249">
        <f>SUM(D22)</f>
        <v>170</v>
      </c>
      <c r="E25" s="121">
        <f>SUM(E22)</f>
        <v>0</v>
      </c>
    </row>
    <row r="26" spans="1:5" ht="16.5">
      <c r="A26" s="92"/>
      <c r="B26" s="118"/>
      <c r="C26" s="250"/>
      <c r="D26" s="37"/>
      <c r="E26" s="245">
        <f>C26-D26</f>
        <v>0</v>
      </c>
    </row>
    <row r="27" spans="1:5" ht="17.25" thickBot="1">
      <c r="A27" s="101"/>
      <c r="B27" s="113" t="s">
        <v>53</v>
      </c>
      <c r="C27" s="253">
        <f>SUM(C18+C25)</f>
        <v>215178</v>
      </c>
      <c r="D27" s="253">
        <f>SUM(D18+D25)</f>
        <v>202526</v>
      </c>
      <c r="E27" s="124">
        <f>SUM(E18+E25)</f>
        <v>12652</v>
      </c>
    </row>
  </sheetData>
  <sheetProtection/>
  <mergeCells count="2">
    <mergeCell ref="A2:B2"/>
    <mergeCell ref="A20:B20"/>
  </mergeCells>
  <printOptions/>
  <pageMargins left="0.3937007874015748" right="0.4330708661417323" top="1.1023622047244095" bottom="0.7480314960629921" header="0.31496062992125984" footer="0.31496062992125984"/>
  <pageSetup horizontalDpi="600" verticalDpi="600" orientation="portrait" paperSize="9" scale="90" r:id="rId1"/>
  <headerFooter>
    <oddHeader>&amp;C&amp;"Book Antiqua,Félkövér"&amp;11Keszthely Város Önkormányzata
egyéb működési célú támogatásai ÁHT-n belülre&amp;R&amp;"Book Antiqua,Félkövér"12. melléklet
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6.57421875" style="110" customWidth="1"/>
    <col min="2" max="2" width="65.00390625" style="111" customWidth="1"/>
    <col min="3" max="3" width="12.28125" style="4" bestFit="1" customWidth="1"/>
    <col min="4" max="5" width="12.28125" style="3" bestFit="1" customWidth="1"/>
    <col min="6" max="16384" width="9.140625" style="3" customWidth="1"/>
  </cols>
  <sheetData>
    <row r="1" spans="1:7" ht="45.75" thickBot="1">
      <c r="A1" s="146" t="s">
        <v>14</v>
      </c>
      <c r="B1" s="147" t="s">
        <v>160</v>
      </c>
      <c r="C1" s="254" t="s">
        <v>441</v>
      </c>
      <c r="D1" s="147" t="s">
        <v>126</v>
      </c>
      <c r="E1" s="225" t="s">
        <v>127</v>
      </c>
      <c r="G1" s="44"/>
    </row>
    <row r="2" spans="1:7" ht="16.5" customHeight="1">
      <c r="A2" s="882" t="s">
        <v>57</v>
      </c>
      <c r="B2" s="890"/>
      <c r="C2" s="329"/>
      <c r="D2" s="232"/>
      <c r="E2" s="233"/>
      <c r="G2" s="44"/>
    </row>
    <row r="3" spans="1:7" ht="16.5">
      <c r="A3" s="92">
        <v>1</v>
      </c>
      <c r="B3" s="173" t="s">
        <v>279</v>
      </c>
      <c r="C3" s="251">
        <f>SUM(C4)</f>
        <v>12000</v>
      </c>
      <c r="D3" s="319">
        <f>SUM(D4)</f>
        <v>0</v>
      </c>
      <c r="E3" s="125">
        <f>SUM(E4)</f>
        <v>12000</v>
      </c>
      <c r="G3" s="44"/>
    </row>
    <row r="4" spans="1:7" ht="16.5">
      <c r="A4" s="92"/>
      <c r="B4" s="96" t="s">
        <v>254</v>
      </c>
      <c r="C4" s="252">
        <v>12000</v>
      </c>
      <c r="D4" s="37"/>
      <c r="E4" s="291">
        <f>C4-D4</f>
        <v>12000</v>
      </c>
      <c r="G4" s="44"/>
    </row>
    <row r="5" spans="1:7" ht="16.5">
      <c r="A5" s="92"/>
      <c r="B5" s="96"/>
      <c r="C5" s="252"/>
      <c r="D5" s="37"/>
      <c r="E5" s="245"/>
      <c r="G5" s="44"/>
    </row>
    <row r="6" spans="1:7" ht="16.5">
      <c r="A6" s="92">
        <v>2</v>
      </c>
      <c r="B6" s="128" t="s">
        <v>465</v>
      </c>
      <c r="C6" s="251">
        <f>SUM(C7:C7)</f>
        <v>12341</v>
      </c>
      <c r="D6" s="320">
        <f>SUM(D7:D7)</f>
        <v>12341</v>
      </c>
      <c r="E6" s="256">
        <f>SUM(E7:E7)</f>
        <v>0</v>
      </c>
      <c r="G6" s="44"/>
    </row>
    <row r="7" spans="1:7" ht="16.5">
      <c r="A7" s="92"/>
      <c r="B7" s="96" t="s">
        <v>466</v>
      </c>
      <c r="C7" s="252">
        <v>12341</v>
      </c>
      <c r="D7" s="252">
        <v>12341</v>
      </c>
      <c r="E7" s="245">
        <f>C7-D7</f>
        <v>0</v>
      </c>
      <c r="G7" s="44"/>
    </row>
    <row r="8" spans="1:7" ht="16.5">
      <c r="A8" s="92"/>
      <c r="B8" s="96"/>
      <c r="C8" s="252"/>
      <c r="D8" s="37"/>
      <c r="E8" s="245"/>
      <c r="G8" s="44"/>
    </row>
    <row r="9" spans="1:7" ht="16.5">
      <c r="A9" s="92">
        <v>3</v>
      </c>
      <c r="B9" s="128" t="s">
        <v>116</v>
      </c>
      <c r="C9" s="251">
        <f>SUM(C10:C10)</f>
        <v>317914</v>
      </c>
      <c r="D9" s="251">
        <f>SUM(D10:D10)</f>
        <v>0</v>
      </c>
      <c r="E9" s="125">
        <f>SUM(E10:E10)</f>
        <v>317914</v>
      </c>
      <c r="G9" s="44"/>
    </row>
    <row r="10" spans="1:7" ht="16.5">
      <c r="A10" s="92"/>
      <c r="B10" s="96" t="s">
        <v>529</v>
      </c>
      <c r="C10" s="252">
        <v>317914</v>
      </c>
      <c r="D10" s="318"/>
      <c r="E10" s="291">
        <f>C10-D10</f>
        <v>317914</v>
      </c>
      <c r="G10" s="44"/>
    </row>
    <row r="11" spans="1:7" ht="16.5">
      <c r="A11" s="92"/>
      <c r="B11" s="96"/>
      <c r="C11" s="252"/>
      <c r="D11" s="37"/>
      <c r="E11" s="245"/>
      <c r="G11" s="44"/>
    </row>
    <row r="12" spans="1:7" ht="16.5">
      <c r="A12" s="92">
        <v>4</v>
      </c>
      <c r="B12" s="104" t="s">
        <v>225</v>
      </c>
      <c r="C12" s="251">
        <f>SUM(C13:C16)</f>
        <v>44927</v>
      </c>
      <c r="D12" s="240">
        <f>SUM(D13:D16)</f>
        <v>44927</v>
      </c>
      <c r="E12" s="125">
        <f>SUM(E13:E16)</f>
        <v>0</v>
      </c>
      <c r="G12" s="44"/>
    </row>
    <row r="13" spans="1:7" ht="16.5">
      <c r="A13" s="92"/>
      <c r="B13" s="96" t="s">
        <v>440</v>
      </c>
      <c r="C13" s="252">
        <v>6000</v>
      </c>
      <c r="D13" s="239">
        <v>6000</v>
      </c>
      <c r="E13" s="245">
        <f>C13-D13</f>
        <v>0</v>
      </c>
      <c r="G13" s="44"/>
    </row>
    <row r="14" spans="1:7" ht="16.5">
      <c r="A14" s="92"/>
      <c r="B14" s="96" t="s">
        <v>442</v>
      </c>
      <c r="C14" s="252">
        <v>6000</v>
      </c>
      <c r="D14" s="239">
        <v>6000</v>
      </c>
      <c r="E14" s="245">
        <f>C14-D14</f>
        <v>0</v>
      </c>
      <c r="G14" s="44"/>
    </row>
    <row r="15" spans="1:7" ht="16.5">
      <c r="A15" s="92"/>
      <c r="B15" s="96" t="s">
        <v>443</v>
      </c>
      <c r="C15" s="252">
        <v>4714</v>
      </c>
      <c r="D15" s="239">
        <v>4714</v>
      </c>
      <c r="E15" s="245">
        <f>C15-D15</f>
        <v>0</v>
      </c>
      <c r="G15" s="44"/>
    </row>
    <row r="16" spans="1:7" ht="16.5">
      <c r="A16" s="92"/>
      <c r="B16" s="96" t="s">
        <v>444</v>
      </c>
      <c r="C16" s="252">
        <v>28213</v>
      </c>
      <c r="D16" s="335">
        <v>28213</v>
      </c>
      <c r="E16" s="245">
        <f>C16-D16</f>
        <v>0</v>
      </c>
      <c r="G16" s="44"/>
    </row>
    <row r="17" spans="1:7" ht="16.5">
      <c r="A17" s="92"/>
      <c r="B17" s="96"/>
      <c r="C17" s="252"/>
      <c r="D17" s="275"/>
      <c r="E17" s="245"/>
      <c r="G17" s="44"/>
    </row>
    <row r="18" spans="1:7" ht="16.5">
      <c r="A18" s="92">
        <v>5</v>
      </c>
      <c r="B18" s="128" t="s">
        <v>462</v>
      </c>
      <c r="C18" s="251">
        <f>SUM(C19:C19)</f>
        <v>26430</v>
      </c>
      <c r="D18" s="320">
        <f>SUM(D19:D19)</f>
        <v>26430</v>
      </c>
      <c r="E18" s="256">
        <f>SUM(E19:E19)</f>
        <v>0</v>
      </c>
      <c r="G18" s="44"/>
    </row>
    <row r="19" spans="1:5" ht="16.5">
      <c r="A19" s="92"/>
      <c r="B19" s="96" t="s">
        <v>467</v>
      </c>
      <c r="C19" s="252">
        <v>26430</v>
      </c>
      <c r="D19" s="252">
        <v>26430</v>
      </c>
      <c r="E19" s="245">
        <f>C19-D19</f>
        <v>0</v>
      </c>
    </row>
    <row r="20" spans="1:5" ht="16.5">
      <c r="A20" s="92"/>
      <c r="B20" s="96"/>
      <c r="C20" s="252"/>
      <c r="D20" s="37"/>
      <c r="E20" s="245"/>
    </row>
    <row r="21" spans="1:5" ht="16.5">
      <c r="A21" s="99">
        <v>6</v>
      </c>
      <c r="B21" s="128" t="s">
        <v>255</v>
      </c>
      <c r="C21" s="255">
        <f>SUM(C22:C26)</f>
        <v>1020</v>
      </c>
      <c r="D21" s="255">
        <f>SUM(D22:D22)</f>
        <v>0</v>
      </c>
      <c r="E21" s="256">
        <f aca="true" t="shared" si="0" ref="E21:E26">C21-D21</f>
        <v>1020</v>
      </c>
    </row>
    <row r="22" spans="1:5" ht="16.5">
      <c r="A22" s="92"/>
      <c r="B22" s="127" t="s">
        <v>491</v>
      </c>
      <c r="C22" s="252">
        <v>570</v>
      </c>
      <c r="D22" s="37"/>
      <c r="E22" s="245">
        <f t="shared" si="0"/>
        <v>570</v>
      </c>
    </row>
    <row r="23" spans="1:5" ht="16.5">
      <c r="A23" s="92"/>
      <c r="B23" s="96" t="s">
        <v>492</v>
      </c>
      <c r="C23" s="252">
        <v>340</v>
      </c>
      <c r="D23" s="37"/>
      <c r="E23" s="245">
        <f t="shared" si="0"/>
        <v>340</v>
      </c>
    </row>
    <row r="24" spans="1:7" ht="16.5">
      <c r="A24" s="92"/>
      <c r="B24" s="96" t="s">
        <v>493</v>
      </c>
      <c r="C24" s="622">
        <v>50</v>
      </c>
      <c r="D24" s="646"/>
      <c r="E24" s="639">
        <f t="shared" si="0"/>
        <v>50</v>
      </c>
      <c r="G24" s="44"/>
    </row>
    <row r="25" spans="1:7" ht="16.5">
      <c r="A25" s="92"/>
      <c r="B25" s="96" t="s">
        <v>494</v>
      </c>
      <c r="C25" s="622">
        <v>25</v>
      </c>
      <c r="D25" s="646"/>
      <c r="E25" s="639">
        <f t="shared" si="0"/>
        <v>25</v>
      </c>
      <c r="G25" s="44"/>
    </row>
    <row r="26" spans="1:7" ht="16.5">
      <c r="A26" s="92"/>
      <c r="B26" s="96" t="s">
        <v>495</v>
      </c>
      <c r="C26" s="252">
        <v>35</v>
      </c>
      <c r="D26" s="37"/>
      <c r="E26" s="639">
        <f t="shared" si="0"/>
        <v>35</v>
      </c>
      <c r="G26" s="44"/>
    </row>
    <row r="27" spans="1:7" ht="16.5">
      <c r="A27" s="92"/>
      <c r="B27" s="126"/>
      <c r="C27" s="252"/>
      <c r="D27" s="37"/>
      <c r="E27" s="245"/>
      <c r="G27" s="44"/>
    </row>
    <row r="28" spans="1:7" ht="16.5">
      <c r="A28" s="92">
        <v>7</v>
      </c>
      <c r="B28" s="94" t="s">
        <v>226</v>
      </c>
      <c r="C28" s="251">
        <f>SUM(C29:C34)</f>
        <v>20830</v>
      </c>
      <c r="D28" s="251">
        <f>SUM(D29:D34)</f>
        <v>0</v>
      </c>
      <c r="E28" s="125">
        <f aca="true" t="shared" si="1" ref="E28:E34">C28-D28</f>
        <v>20830</v>
      </c>
      <c r="G28" s="44"/>
    </row>
    <row r="29" spans="1:7" ht="16.5">
      <c r="A29" s="92"/>
      <c r="B29" s="96" t="s">
        <v>60</v>
      </c>
      <c r="C29" s="252">
        <v>9511</v>
      </c>
      <c r="D29" s="37"/>
      <c r="E29" s="245">
        <f t="shared" si="1"/>
        <v>9511</v>
      </c>
      <c r="G29" s="44"/>
    </row>
    <row r="30" spans="1:7" ht="16.5">
      <c r="A30" s="99"/>
      <c r="B30" s="321" t="s">
        <v>277</v>
      </c>
      <c r="C30" s="318">
        <v>1000</v>
      </c>
      <c r="D30" s="37"/>
      <c r="E30" s="245">
        <f t="shared" si="1"/>
        <v>1000</v>
      </c>
      <c r="G30" s="44"/>
    </row>
    <row r="31" spans="1:7" ht="16.5">
      <c r="A31" s="99"/>
      <c r="B31" s="321" t="s">
        <v>61</v>
      </c>
      <c r="C31" s="318">
        <v>9629</v>
      </c>
      <c r="D31" s="37"/>
      <c r="E31" s="245">
        <f t="shared" si="1"/>
        <v>9629</v>
      </c>
      <c r="G31" s="44"/>
    </row>
    <row r="32" spans="1:7" ht="16.5">
      <c r="A32" s="99"/>
      <c r="B32" s="321" t="s">
        <v>289</v>
      </c>
      <c r="C32" s="318">
        <v>300</v>
      </c>
      <c r="D32" s="37"/>
      <c r="E32" s="245">
        <f t="shared" si="1"/>
        <v>300</v>
      </c>
      <c r="G32" s="44"/>
    </row>
    <row r="33" spans="1:7" ht="16.5">
      <c r="A33" s="99"/>
      <c r="B33" s="321" t="s">
        <v>490</v>
      </c>
      <c r="C33" s="318">
        <v>240</v>
      </c>
      <c r="D33" s="37"/>
      <c r="E33" s="245">
        <f t="shared" si="1"/>
        <v>240</v>
      </c>
      <c r="G33" s="44"/>
    </row>
    <row r="34" spans="1:7" ht="16.5">
      <c r="A34" s="99"/>
      <c r="B34" s="100" t="s">
        <v>223</v>
      </c>
      <c r="C34" s="318">
        <v>150</v>
      </c>
      <c r="D34" s="37"/>
      <c r="E34" s="245">
        <f t="shared" si="1"/>
        <v>150</v>
      </c>
      <c r="G34" s="44"/>
    </row>
    <row r="35" spans="1:7" ht="16.5">
      <c r="A35" s="92"/>
      <c r="B35" s="127"/>
      <c r="C35" s="252"/>
      <c r="D35" s="37"/>
      <c r="E35" s="274"/>
      <c r="G35" s="44"/>
    </row>
    <row r="36" spans="1:7" ht="16.5">
      <c r="A36" s="92"/>
      <c r="B36" s="327" t="s">
        <v>24</v>
      </c>
      <c r="C36" s="249">
        <f>SUM(C3+C6+C9+C12+C18+C21+C28)</f>
        <v>435462</v>
      </c>
      <c r="D36" s="249">
        <f>SUM(D3+D6+D9+D12+D18+D21+D28)</f>
        <v>83698</v>
      </c>
      <c r="E36" s="121">
        <f>SUM(E3+E6+E9+E12+E18+E21+E28)</f>
        <v>351764</v>
      </c>
      <c r="G36" s="44"/>
    </row>
    <row r="37" spans="1:7" ht="16.5">
      <c r="A37" s="119"/>
      <c r="B37" s="435"/>
      <c r="C37" s="434"/>
      <c r="D37" s="334"/>
      <c r="E37" s="332"/>
      <c r="G37" s="44"/>
    </row>
    <row r="38" spans="1:7" ht="16.5">
      <c r="A38" s="891" t="s">
        <v>55</v>
      </c>
      <c r="B38" s="892"/>
      <c r="C38" s="252"/>
      <c r="D38" s="37"/>
      <c r="E38" s="245">
        <f>C38-D38</f>
        <v>0</v>
      </c>
      <c r="G38" s="44"/>
    </row>
    <row r="39" spans="1:5" ht="16.5">
      <c r="A39" s="92"/>
      <c r="B39" s="106" t="s">
        <v>24</v>
      </c>
      <c r="C39" s="249">
        <v>0</v>
      </c>
      <c r="D39" s="37"/>
      <c r="E39" s="245">
        <f>C39-D39</f>
        <v>0</v>
      </c>
    </row>
    <row r="40" spans="1:5" ht="16.5">
      <c r="A40" s="273"/>
      <c r="B40" s="327"/>
      <c r="C40" s="328"/>
      <c r="D40" s="37"/>
      <c r="E40" s="274"/>
    </row>
    <row r="41" spans="1:5" ht="17.25" thickBot="1">
      <c r="A41" s="101"/>
      <c r="B41" s="108" t="s">
        <v>53</v>
      </c>
      <c r="C41" s="253">
        <f>SUM(C39+C36)</f>
        <v>435462</v>
      </c>
      <c r="D41" s="333">
        <f>SUM(D39+D36)</f>
        <v>83698</v>
      </c>
      <c r="E41" s="124">
        <f>SUM(E39+E36)</f>
        <v>351764</v>
      </c>
    </row>
    <row r="43" ht="16.5">
      <c r="B43" s="3"/>
    </row>
  </sheetData>
  <sheetProtection/>
  <mergeCells count="2">
    <mergeCell ref="A2:B2"/>
    <mergeCell ref="A38:B38"/>
  </mergeCells>
  <printOptions/>
  <pageMargins left="0.1968503937007874" right="0.15748031496062992" top="0.7480314960629921" bottom="0.35433070866141736" header="0.2362204724409449" footer="0.15748031496062992"/>
  <pageSetup horizontalDpi="600" verticalDpi="600" orientation="portrait" paperSize="9" scale="90" r:id="rId1"/>
  <headerFooter>
    <oddHeader>&amp;C&amp;"Book Antiqua,Félkövér"&amp;11Keszthely Város Önkormányzata
egyéb működési célú támogatásai ÁHT-n kívülre&amp;R&amp;"Book Antiqua,Félkövér"13. melléklet
ezer Ft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view="pageLayout" workbookViewId="0" topLeftCell="A1">
      <selection activeCell="B10" sqref="B10"/>
    </sheetView>
  </sheetViews>
  <sheetFormatPr defaultColWidth="9.140625" defaultRowHeight="12.75"/>
  <cols>
    <col min="1" max="1" width="6.140625" style="110" bestFit="1" customWidth="1"/>
    <col min="2" max="2" width="66.8515625" style="3" customWidth="1"/>
    <col min="3" max="3" width="10.140625" style="3" bestFit="1" customWidth="1"/>
    <col min="4" max="4" width="9.8515625" style="3" bestFit="1" customWidth="1"/>
    <col min="5" max="5" width="11.140625" style="3" bestFit="1" customWidth="1"/>
    <col min="6" max="16384" width="9.140625" style="3" customWidth="1"/>
  </cols>
  <sheetData>
    <row r="1" spans="1:7" ht="45.75" thickBot="1">
      <c r="A1" s="90" t="s">
        <v>14</v>
      </c>
      <c r="B1" s="91" t="s">
        <v>203</v>
      </c>
      <c r="C1" s="238" t="s">
        <v>441</v>
      </c>
      <c r="D1" s="147" t="s">
        <v>126</v>
      </c>
      <c r="E1" s="225" t="s">
        <v>127</v>
      </c>
      <c r="G1" s="44"/>
    </row>
    <row r="2" spans="1:7" ht="16.5" customHeight="1">
      <c r="A2" s="882" t="s">
        <v>57</v>
      </c>
      <c r="B2" s="893"/>
      <c r="C2" s="247"/>
      <c r="D2" s="232"/>
      <c r="E2" s="233"/>
      <c r="G2" s="44"/>
    </row>
    <row r="3" spans="1:7" ht="16.5">
      <c r="A3" s="92"/>
      <c r="B3" s="116"/>
      <c r="C3" s="248"/>
      <c r="D3" s="37"/>
      <c r="E3" s="234"/>
      <c r="G3" s="44"/>
    </row>
    <row r="4" spans="1:7" ht="16.5">
      <c r="A4" s="92">
        <v>1</v>
      </c>
      <c r="B4" s="116" t="s">
        <v>278</v>
      </c>
      <c r="C4" s="251">
        <f>SUM(C5)</f>
        <v>10270</v>
      </c>
      <c r="D4" s="251">
        <f>SUM(D5)</f>
        <v>0</v>
      </c>
      <c r="E4" s="125">
        <f>SUM(E5)</f>
        <v>10270</v>
      </c>
      <c r="G4" s="44"/>
    </row>
    <row r="5" spans="1:7" ht="16.5">
      <c r="A5" s="92"/>
      <c r="B5" s="115" t="s">
        <v>246</v>
      </c>
      <c r="C5" s="252">
        <v>10270</v>
      </c>
      <c r="D5" s="252"/>
      <c r="E5" s="291">
        <f>C5-D5</f>
        <v>10270</v>
      </c>
      <c r="G5" s="44"/>
    </row>
    <row r="6" spans="1:7" ht="16.5">
      <c r="A6" s="92"/>
      <c r="B6" s="115"/>
      <c r="C6" s="252"/>
      <c r="D6" s="252"/>
      <c r="E6" s="291">
        <f>C6-D6</f>
        <v>0</v>
      </c>
      <c r="G6" s="44"/>
    </row>
    <row r="7" spans="1:7" ht="16.5">
      <c r="A7" s="92">
        <v>2</v>
      </c>
      <c r="B7" s="472" t="s">
        <v>496</v>
      </c>
      <c r="C7" s="251">
        <f>SUM(C8:C8)</f>
        <v>1400</v>
      </c>
      <c r="D7" s="251">
        <f>SUM(D8:D8)</f>
        <v>0</v>
      </c>
      <c r="E7" s="125">
        <f>SUM(E8:E8)</f>
        <v>1400</v>
      </c>
      <c r="G7" s="44"/>
    </row>
    <row r="8" spans="1:7" ht="33">
      <c r="A8" s="92"/>
      <c r="B8" s="96" t="s">
        <v>437</v>
      </c>
      <c r="C8" s="622">
        <v>1400</v>
      </c>
      <c r="D8" s="622"/>
      <c r="E8" s="623">
        <f>C8-D8</f>
        <v>1400</v>
      </c>
      <c r="G8" s="44"/>
    </row>
    <row r="9" spans="1:7" ht="17.25" customHeight="1">
      <c r="A9" s="92"/>
      <c r="B9" s="290"/>
      <c r="C9" s="416"/>
      <c r="D9" s="259"/>
      <c r="E9" s="417">
        <f>C9-D9</f>
        <v>0</v>
      </c>
      <c r="G9" s="44"/>
    </row>
    <row r="10" spans="1:7" ht="16.5">
      <c r="A10" s="92"/>
      <c r="B10" s="102" t="s">
        <v>24</v>
      </c>
      <c r="C10" s="418">
        <f>SUM(C4+C7)</f>
        <v>11670</v>
      </c>
      <c r="D10" s="418">
        <f>SUM(D4+D7)</f>
        <v>0</v>
      </c>
      <c r="E10" s="419">
        <f>SUM(E4+E7)</f>
        <v>11670</v>
      </c>
      <c r="G10" s="44"/>
    </row>
    <row r="11" spans="1:7" ht="16.5">
      <c r="A11" s="92"/>
      <c r="B11" s="102"/>
      <c r="C11" s="272"/>
      <c r="D11" s="259"/>
      <c r="E11" s="341"/>
      <c r="G11" s="44"/>
    </row>
    <row r="12" spans="1:7" ht="16.5">
      <c r="A12" s="891" t="s">
        <v>55</v>
      </c>
      <c r="B12" s="894"/>
      <c r="C12" s="272"/>
      <c r="D12" s="259"/>
      <c r="E12" s="341">
        <f>C12-D12</f>
        <v>0</v>
      </c>
      <c r="G12" s="44"/>
    </row>
    <row r="13" spans="1:7" ht="16.5">
      <c r="A13" s="92"/>
      <c r="B13" s="129"/>
      <c r="C13" s="272"/>
      <c r="D13" s="259"/>
      <c r="E13" s="341"/>
      <c r="G13" s="44"/>
    </row>
    <row r="14" spans="1:7" ht="16.5">
      <c r="A14" s="92"/>
      <c r="B14" s="102" t="s">
        <v>24</v>
      </c>
      <c r="C14" s="272">
        <v>0</v>
      </c>
      <c r="D14" s="259"/>
      <c r="E14" s="341">
        <f>C14-D14</f>
        <v>0</v>
      </c>
      <c r="G14" s="44"/>
    </row>
    <row r="15" spans="1:5" ht="16.5">
      <c r="A15" s="92"/>
      <c r="B15" s="118"/>
      <c r="C15" s="272"/>
      <c r="D15" s="259"/>
      <c r="E15" s="341"/>
    </row>
    <row r="16" spans="1:5" ht="17.25" thickBot="1">
      <c r="A16" s="101"/>
      <c r="B16" s="113" t="s">
        <v>53</v>
      </c>
      <c r="C16" s="420">
        <f>SUM(C12+C10)</f>
        <v>11670</v>
      </c>
      <c r="D16" s="420">
        <f>SUM(D12+D10)</f>
        <v>0</v>
      </c>
      <c r="E16" s="421">
        <f>SUM(E12+E10)</f>
        <v>11670</v>
      </c>
    </row>
  </sheetData>
  <sheetProtection/>
  <mergeCells count="2">
    <mergeCell ref="A2:B2"/>
    <mergeCell ref="A12:B12"/>
  </mergeCells>
  <printOptions/>
  <pageMargins left="0.28" right="0.29" top="1.220472440944882" bottom="0.7480314960629921" header="0.31496062992125984" footer="0.31496062992125984"/>
  <pageSetup horizontalDpi="600" verticalDpi="600" orientation="portrait" paperSize="9" scale="90" r:id="rId1"/>
  <headerFooter>
    <oddHeader>&amp;C&amp;"Book Antiqua,Félkövér"&amp;11Keszthely Város Önkormányzata
egyéb felhalmozási célú kiadásai ÁHT-n kívülre&amp;R&amp;"Book Antiqua,Félkövér"14. melléklet
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2"/>
  <sheetViews>
    <sheetView view="pageLayout" workbookViewId="0" topLeftCell="A1">
      <selection activeCell="C20" sqref="C19:C20"/>
    </sheetView>
  </sheetViews>
  <sheetFormatPr defaultColWidth="9.140625" defaultRowHeight="12.75"/>
  <cols>
    <col min="1" max="1" width="52.7109375" style="3" customWidth="1"/>
    <col min="2" max="2" width="20.00390625" style="3" customWidth="1"/>
    <col min="3" max="3" width="9.28125" style="3" bestFit="1" customWidth="1"/>
    <col min="4" max="4" width="11.140625" style="3" bestFit="1" customWidth="1"/>
    <col min="5" max="5" width="9.421875" style="3" bestFit="1" customWidth="1"/>
    <col min="6" max="6" width="11.140625" style="3" bestFit="1" customWidth="1"/>
    <col min="7" max="7" width="12.7109375" style="3" customWidth="1"/>
    <col min="8" max="16384" width="9.140625" style="3" customWidth="1"/>
  </cols>
  <sheetData>
    <row r="1" spans="1:7" ht="20.25" customHeight="1">
      <c r="A1" s="895" t="s">
        <v>291</v>
      </c>
      <c r="B1" s="897" t="s">
        <v>292</v>
      </c>
      <c r="C1" s="899" t="s">
        <v>293</v>
      </c>
      <c r="D1" s="899"/>
      <c r="E1" s="899" t="s">
        <v>294</v>
      </c>
      <c r="F1" s="899"/>
      <c r="G1" s="900" t="s">
        <v>295</v>
      </c>
    </row>
    <row r="2" spans="1:7" ht="34.5" customHeight="1" thickBot="1">
      <c r="A2" s="896"/>
      <c r="B2" s="898"/>
      <c r="C2" s="478" t="s">
        <v>296</v>
      </c>
      <c r="D2" s="478" t="s">
        <v>297</v>
      </c>
      <c r="E2" s="478" t="s">
        <v>298</v>
      </c>
      <c r="F2" s="478" t="s">
        <v>297</v>
      </c>
      <c r="G2" s="901"/>
    </row>
    <row r="3" spans="1:7" ht="16.5">
      <c r="A3" s="479" t="s">
        <v>299</v>
      </c>
      <c r="B3" s="480" t="s">
        <v>300</v>
      </c>
      <c r="C3" s="481">
        <v>100</v>
      </c>
      <c r="D3" s="482">
        <v>7000</v>
      </c>
      <c r="E3" s="481"/>
      <c r="F3" s="482"/>
      <c r="G3" s="483">
        <f aca="true" t="shared" si="0" ref="G3:G11">SUM(F3+D3)</f>
        <v>7000</v>
      </c>
    </row>
    <row r="4" spans="1:7" ht="16.5">
      <c r="A4" s="484" t="s">
        <v>301</v>
      </c>
      <c r="B4" s="485" t="s">
        <v>300</v>
      </c>
      <c r="C4" s="486">
        <v>100</v>
      </c>
      <c r="D4" s="487"/>
      <c r="E4" s="486">
        <v>40</v>
      </c>
      <c r="F4" s="487">
        <v>16150</v>
      </c>
      <c r="G4" s="488">
        <f t="shared" si="0"/>
        <v>16150</v>
      </c>
    </row>
    <row r="5" spans="1:7" ht="16.5">
      <c r="A5" s="484" t="s">
        <v>302</v>
      </c>
      <c r="B5" s="485" t="s">
        <v>300</v>
      </c>
      <c r="C5" s="486">
        <v>100</v>
      </c>
      <c r="D5" s="487">
        <v>14150</v>
      </c>
      <c r="E5" s="486" t="s">
        <v>303</v>
      </c>
      <c r="F5" s="487">
        <v>5200</v>
      </c>
      <c r="G5" s="488">
        <f t="shared" si="0"/>
        <v>19350</v>
      </c>
    </row>
    <row r="6" spans="1:7" ht="16.5">
      <c r="A6" s="484" t="s">
        <v>95</v>
      </c>
      <c r="B6" s="480" t="s">
        <v>300</v>
      </c>
      <c r="C6" s="487">
        <v>0</v>
      </c>
      <c r="D6" s="487">
        <v>0</v>
      </c>
      <c r="E6" s="487">
        <v>0</v>
      </c>
      <c r="F6" s="487">
        <v>0</v>
      </c>
      <c r="G6" s="488">
        <f t="shared" si="0"/>
        <v>0</v>
      </c>
    </row>
    <row r="7" spans="1:7" ht="16.5">
      <c r="A7" s="484" t="s">
        <v>304</v>
      </c>
      <c r="B7" s="485" t="s">
        <v>305</v>
      </c>
      <c r="C7" s="489">
        <v>100</v>
      </c>
      <c r="D7" s="490">
        <v>673</v>
      </c>
      <c r="E7" s="489"/>
      <c r="F7" s="490"/>
      <c r="G7" s="488">
        <f t="shared" si="0"/>
        <v>673</v>
      </c>
    </row>
    <row r="8" spans="1:7" ht="16.5">
      <c r="A8" s="484" t="s">
        <v>306</v>
      </c>
      <c r="B8" s="485" t="s">
        <v>305</v>
      </c>
      <c r="C8" s="489">
        <v>100</v>
      </c>
      <c r="D8" s="490">
        <v>0</v>
      </c>
      <c r="E8" s="489"/>
      <c r="F8" s="490"/>
      <c r="G8" s="488">
        <f t="shared" si="0"/>
        <v>0</v>
      </c>
    </row>
    <row r="9" spans="1:7" ht="16.5">
      <c r="A9" s="484" t="s">
        <v>307</v>
      </c>
      <c r="B9" s="485" t="s">
        <v>308</v>
      </c>
      <c r="C9" s="489">
        <v>100</v>
      </c>
      <c r="D9" s="490">
        <v>39284</v>
      </c>
      <c r="E9" s="489" t="s">
        <v>380</v>
      </c>
      <c r="F9" s="490">
        <v>13282</v>
      </c>
      <c r="G9" s="488">
        <f t="shared" si="0"/>
        <v>52566</v>
      </c>
    </row>
    <row r="10" spans="1:7" ht="33">
      <c r="A10" s="491" t="s">
        <v>309</v>
      </c>
      <c r="B10" s="492"/>
      <c r="C10" s="487">
        <v>0</v>
      </c>
      <c r="D10" s="487">
        <v>0</v>
      </c>
      <c r="E10" s="487">
        <v>0</v>
      </c>
      <c r="F10" s="487">
        <v>0</v>
      </c>
      <c r="G10" s="488">
        <f t="shared" si="0"/>
        <v>0</v>
      </c>
    </row>
    <row r="11" spans="1:7" ht="16.5">
      <c r="A11" s="491" t="s">
        <v>310</v>
      </c>
      <c r="B11" s="493"/>
      <c r="C11" s="494">
        <v>0</v>
      </c>
      <c r="D11" s="494">
        <v>0</v>
      </c>
      <c r="E11" s="494">
        <v>0</v>
      </c>
      <c r="F11" s="494">
        <v>0</v>
      </c>
      <c r="G11" s="495">
        <f t="shared" si="0"/>
        <v>0</v>
      </c>
    </row>
    <row r="12" spans="1:7" s="44" customFormat="1" ht="15.75" thickBot="1">
      <c r="A12" s="496" t="s">
        <v>24</v>
      </c>
      <c r="B12" s="902"/>
      <c r="C12" s="902"/>
      <c r="D12" s="902"/>
      <c r="E12" s="902"/>
      <c r="F12" s="902"/>
      <c r="G12" s="498">
        <f>SUM(G3:G11)</f>
        <v>95739</v>
      </c>
    </row>
  </sheetData>
  <sheetProtection/>
  <mergeCells count="6">
    <mergeCell ref="A1:A2"/>
    <mergeCell ref="B1:B2"/>
    <mergeCell ref="C1:D1"/>
    <mergeCell ref="E1:F1"/>
    <mergeCell ref="G1:G2"/>
    <mergeCell ref="B12:F12"/>
  </mergeCells>
  <printOptions/>
  <pageMargins left="0.7086614173228347" right="0.7086614173228347" top="1.0236220472440944" bottom="0.7480314960629921" header="0.4330708661417323" footer="0.31496062992125984"/>
  <pageSetup horizontalDpi="600" verticalDpi="600" orientation="landscape" paperSize="9" r:id="rId1"/>
  <headerFooter>
    <oddHeader>&amp;C&amp;"Book Antiqua,Félkövér"&amp;11Keszthely Város Önkormányzata
2021. évi közvetett támogatásai&amp;R&amp;"Book Antiqua,Félkövér" 15. melléklet
ezer Ft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48"/>
  <sheetViews>
    <sheetView view="pageLayout" workbookViewId="0" topLeftCell="A31">
      <selection activeCell="C7" sqref="C7"/>
    </sheetView>
  </sheetViews>
  <sheetFormatPr defaultColWidth="9.140625" defaultRowHeight="12.75"/>
  <cols>
    <col min="1" max="1" width="6.00390625" style="1" customWidth="1"/>
    <col min="2" max="2" width="80.28125" style="1" customWidth="1"/>
    <col min="3" max="6" width="12.00390625" style="1" bestFit="1" customWidth="1"/>
    <col min="7" max="7" width="11.00390625" style="1" bestFit="1" customWidth="1"/>
    <col min="8" max="8" width="12.00390625" style="1" bestFit="1" customWidth="1"/>
    <col min="9" max="16384" width="9.140625" style="1" customWidth="1"/>
  </cols>
  <sheetData>
    <row r="1" spans="1:2" ht="13.5">
      <c r="A1" s="903" t="s">
        <v>311</v>
      </c>
      <c r="B1" s="903"/>
    </row>
    <row r="2" spans="1:2" ht="13.5">
      <c r="A2" s="499"/>
      <c r="B2" s="499"/>
    </row>
    <row r="3" spans="1:2" ht="14.25" thickBot="1">
      <c r="A3" s="903" t="s">
        <v>312</v>
      </c>
      <c r="B3" s="903"/>
    </row>
    <row r="4" spans="1:7" ht="15">
      <c r="A4" s="922" t="s">
        <v>14</v>
      </c>
      <c r="B4" s="913" t="s">
        <v>15</v>
      </c>
      <c r="C4" s="915"/>
      <c r="D4" s="915"/>
      <c r="E4" s="916"/>
      <c r="F4" s="917" t="s">
        <v>1</v>
      </c>
      <c r="G4" s="500"/>
    </row>
    <row r="5" spans="1:7" ht="15.75" thickBot="1">
      <c r="A5" s="923"/>
      <c r="B5" s="914"/>
      <c r="C5" s="501">
        <v>2021</v>
      </c>
      <c r="D5" s="501">
        <v>2022</v>
      </c>
      <c r="E5" s="501" t="s">
        <v>419</v>
      </c>
      <c r="F5" s="918"/>
      <c r="G5" s="500"/>
    </row>
    <row r="6" spans="1:7" ht="54.75">
      <c r="A6" s="502">
        <v>1</v>
      </c>
      <c r="B6" s="503" t="s">
        <v>528</v>
      </c>
      <c r="C6" s="505">
        <v>6925</v>
      </c>
      <c r="D6" s="505">
        <v>6925</v>
      </c>
      <c r="E6" s="504">
        <v>20871</v>
      </c>
      <c r="F6" s="506">
        <f>SUM(C6:E6)</f>
        <v>34721</v>
      </c>
      <c r="G6" s="507"/>
    </row>
    <row r="7" spans="1:7" ht="32.25" customHeight="1" thickBot="1">
      <c r="A7" s="508">
        <v>2</v>
      </c>
      <c r="B7" s="509" t="s">
        <v>523</v>
      </c>
      <c r="C7" s="312">
        <v>12000</v>
      </c>
      <c r="D7" s="312"/>
      <c r="E7" s="426"/>
      <c r="F7" s="506">
        <f>SUM(C7:E7)</f>
        <v>12000</v>
      </c>
      <c r="G7" s="507"/>
    </row>
    <row r="8" spans="1:7" s="2" customFormat="1" ht="21" customHeight="1" thickBot="1">
      <c r="A8" s="510"/>
      <c r="B8" s="511" t="s">
        <v>313</v>
      </c>
      <c r="C8" s="512">
        <f>SUM(C6:C7)</f>
        <v>18925</v>
      </c>
      <c r="D8" s="512">
        <f>SUM(D6:D7)</f>
        <v>6925</v>
      </c>
      <c r="E8" s="512">
        <f>SUM(E6:E7)</f>
        <v>20871</v>
      </c>
      <c r="F8" s="571">
        <f>SUM(F6:F7)</f>
        <v>46721</v>
      </c>
      <c r="G8" s="507"/>
    </row>
    <row r="9" spans="1:7" s="2" customFormat="1" ht="15">
      <c r="A9" s="10"/>
      <c r="B9" s="513"/>
      <c r="C9" s="514"/>
      <c r="D9" s="514"/>
      <c r="E9" s="514"/>
      <c r="F9" s="514"/>
      <c r="G9" s="514"/>
    </row>
    <row r="10" spans="1:2" ht="13.5">
      <c r="A10" s="903" t="s">
        <v>314</v>
      </c>
      <c r="B10" s="903"/>
    </row>
    <row r="11" spans="1:6" ht="13.5">
      <c r="A11" s="919" t="s">
        <v>315</v>
      </c>
      <c r="B11" s="919"/>
      <c r="C11" s="515"/>
      <c r="D11" s="515"/>
      <c r="E11" s="515"/>
      <c r="F11" s="515"/>
    </row>
    <row r="12" ht="13.5">
      <c r="G12" s="516"/>
    </row>
    <row r="13" spans="1:7" ht="14.25" thickBot="1">
      <c r="A13" s="920" t="s">
        <v>316</v>
      </c>
      <c r="B13" s="920"/>
      <c r="G13" s="516"/>
    </row>
    <row r="14" spans="1:7" s="2" customFormat="1" ht="18.75" customHeight="1">
      <c r="A14" s="904" t="s">
        <v>14</v>
      </c>
      <c r="B14" s="906" t="s">
        <v>15</v>
      </c>
      <c r="C14" s="921"/>
      <c r="D14" s="921"/>
      <c r="E14" s="921"/>
      <c r="F14" s="909" t="s">
        <v>1</v>
      </c>
      <c r="G14" s="517"/>
    </row>
    <row r="15" spans="1:7" s="2" customFormat="1" ht="15.75" thickBot="1">
      <c r="A15" s="905"/>
      <c r="B15" s="907"/>
      <c r="C15" s="518">
        <v>2021</v>
      </c>
      <c r="D15" s="518">
        <v>2022</v>
      </c>
      <c r="E15" s="518" t="s">
        <v>420</v>
      </c>
      <c r="F15" s="910"/>
      <c r="G15" s="519"/>
    </row>
    <row r="16" spans="1:8" ht="15">
      <c r="A16" s="520">
        <v>1</v>
      </c>
      <c r="B16" s="521" t="s">
        <v>317</v>
      </c>
      <c r="C16" s="17">
        <v>0</v>
      </c>
      <c r="D16" s="17">
        <v>5000</v>
      </c>
      <c r="E16" s="18">
        <v>75438</v>
      </c>
      <c r="F16" s="522">
        <f>SUM(C16:E16)</f>
        <v>80438</v>
      </c>
      <c r="G16" s="523"/>
      <c r="H16" s="516"/>
    </row>
    <row r="17" spans="1:7" s="2" customFormat="1" ht="17.25" customHeight="1" thickBot="1">
      <c r="A17" s="524"/>
      <c r="B17" s="525" t="s">
        <v>24</v>
      </c>
      <c r="C17" s="526">
        <f>SUM(C16)</f>
        <v>0</v>
      </c>
      <c r="D17" s="526">
        <f>SUM(D16)</f>
        <v>5000</v>
      </c>
      <c r="E17" s="526">
        <f>SUM(E16)</f>
        <v>75438</v>
      </c>
      <c r="F17" s="572">
        <f>SUM(F16)</f>
        <v>80438</v>
      </c>
      <c r="G17" s="10"/>
    </row>
    <row r="18" spans="1:7" s="2" customFormat="1" ht="15">
      <c r="A18" s="10"/>
      <c r="B18" s="10"/>
      <c r="C18" s="527"/>
      <c r="D18" s="527"/>
      <c r="E18" s="527"/>
      <c r="F18" s="507"/>
      <c r="G18" s="10"/>
    </row>
    <row r="19" spans="1:7" ht="15">
      <c r="A19" s="10"/>
      <c r="B19" s="10"/>
      <c r="C19" s="527"/>
      <c r="D19" s="527"/>
      <c r="E19" s="527"/>
      <c r="F19" s="527"/>
      <c r="G19" s="516"/>
    </row>
    <row r="20" spans="1:7" ht="14.25" thickBot="1">
      <c r="A20" s="903" t="s">
        <v>318</v>
      </c>
      <c r="B20" s="903"/>
      <c r="G20" s="516"/>
    </row>
    <row r="21" spans="1:7" ht="15">
      <c r="A21" s="911" t="s">
        <v>14</v>
      </c>
      <c r="B21" s="913" t="s">
        <v>15</v>
      </c>
      <c r="C21" s="915"/>
      <c r="D21" s="915"/>
      <c r="E21" s="916"/>
      <c r="F21" s="917" t="s">
        <v>1</v>
      </c>
      <c r="G21" s="516"/>
    </row>
    <row r="22" spans="1:7" ht="15.75" thickBot="1">
      <c r="A22" s="912"/>
      <c r="B22" s="914"/>
      <c r="C22" s="501">
        <v>2021</v>
      </c>
      <c r="D22" s="501">
        <v>2022</v>
      </c>
      <c r="E22" s="501" t="s">
        <v>419</v>
      </c>
      <c r="F22" s="918"/>
      <c r="G22" s="516"/>
    </row>
    <row r="23" spans="1:7" ht="54.75">
      <c r="A23" s="528">
        <v>1</v>
      </c>
      <c r="B23" s="529" t="s">
        <v>319</v>
      </c>
      <c r="C23" s="505">
        <v>1092</v>
      </c>
      <c r="D23" s="505">
        <v>1092</v>
      </c>
      <c r="E23" s="504">
        <v>3310</v>
      </c>
      <c r="F23" s="506">
        <f>SUM(C23:E23)</f>
        <v>5494</v>
      </c>
      <c r="G23" s="516"/>
    </row>
    <row r="24" spans="1:7" ht="28.5" thickBot="1">
      <c r="A24" s="508">
        <v>2</v>
      </c>
      <c r="B24" s="509" t="s">
        <v>524</v>
      </c>
      <c r="C24" s="312">
        <v>500</v>
      </c>
      <c r="D24" s="312"/>
      <c r="E24" s="426"/>
      <c r="F24" s="506">
        <f>SUM(C24:E24)</f>
        <v>500</v>
      </c>
      <c r="G24" s="516"/>
    </row>
    <row r="25" spans="1:7" ht="17.25" customHeight="1" thickBot="1">
      <c r="A25" s="530"/>
      <c r="B25" s="511" t="s">
        <v>24</v>
      </c>
      <c r="C25" s="531">
        <f>SUM(C23:C24)</f>
        <v>1592</v>
      </c>
      <c r="D25" s="531">
        <f>SUM(D23:D24)</f>
        <v>1092</v>
      </c>
      <c r="E25" s="531">
        <f>SUM(E23:E24)</f>
        <v>3310</v>
      </c>
      <c r="F25" s="573">
        <f>SUM(F23:F24)</f>
        <v>5994</v>
      </c>
      <c r="G25" s="516"/>
    </row>
    <row r="26" spans="1:7" ht="15">
      <c r="A26" s="10"/>
      <c r="B26" s="513"/>
      <c r="C26" s="514"/>
      <c r="D26" s="514"/>
      <c r="E26" s="514"/>
      <c r="F26" s="514"/>
      <c r="G26" s="516"/>
    </row>
    <row r="27" spans="1:2" ht="14.25" thickBot="1">
      <c r="A27" s="903" t="s">
        <v>320</v>
      </c>
      <c r="B27" s="903"/>
    </row>
    <row r="28" spans="1:7" s="2" customFormat="1" ht="15">
      <c r="A28" s="904" t="s">
        <v>14</v>
      </c>
      <c r="B28" s="906" t="s">
        <v>15</v>
      </c>
      <c r="C28" s="790"/>
      <c r="D28" s="790"/>
      <c r="E28" s="908"/>
      <c r="F28" s="909" t="s">
        <v>1</v>
      </c>
      <c r="G28" s="517"/>
    </row>
    <row r="29" spans="1:7" s="2" customFormat="1" ht="15.75" thickBot="1">
      <c r="A29" s="905"/>
      <c r="B29" s="907"/>
      <c r="C29" s="518">
        <v>2021</v>
      </c>
      <c r="D29" s="518">
        <v>2022</v>
      </c>
      <c r="E29" s="518">
        <v>2023</v>
      </c>
      <c r="F29" s="910"/>
      <c r="G29" s="519"/>
    </row>
    <row r="30" spans="1:7" ht="15">
      <c r="A30" s="520">
        <v>1</v>
      </c>
      <c r="B30" s="532" t="s">
        <v>427</v>
      </c>
      <c r="C30" s="17">
        <v>16714</v>
      </c>
      <c r="D30" s="17">
        <v>16714</v>
      </c>
      <c r="E30" s="18">
        <v>0</v>
      </c>
      <c r="F30" s="522">
        <f aca="true" t="shared" si="0" ref="F30:F35">SUM(C30:E30)</f>
        <v>33428</v>
      </c>
      <c r="G30" s="523"/>
    </row>
    <row r="31" spans="1:8" ht="15">
      <c r="A31" s="535">
        <v>2</v>
      </c>
      <c r="B31" s="536" t="s">
        <v>321</v>
      </c>
      <c r="C31" s="20">
        <v>66</v>
      </c>
      <c r="D31" s="20">
        <v>66</v>
      </c>
      <c r="E31" s="534">
        <v>66</v>
      </c>
      <c r="F31" s="522">
        <f t="shared" si="0"/>
        <v>198</v>
      </c>
      <c r="G31" s="523"/>
      <c r="H31" s="516"/>
    </row>
    <row r="32" spans="1:8" ht="15">
      <c r="A32" s="535">
        <v>3</v>
      </c>
      <c r="B32" s="536" t="s">
        <v>322</v>
      </c>
      <c r="C32" s="20">
        <v>1500</v>
      </c>
      <c r="D32" s="20">
        <v>1500</v>
      </c>
      <c r="E32" s="534">
        <v>1500</v>
      </c>
      <c r="F32" s="522">
        <f t="shared" si="0"/>
        <v>4500</v>
      </c>
      <c r="G32" s="523"/>
      <c r="H32" s="516"/>
    </row>
    <row r="33" spans="1:8" ht="27.75">
      <c r="A33" s="535">
        <v>4</v>
      </c>
      <c r="B33" s="536" t="s">
        <v>527</v>
      </c>
      <c r="C33" s="20">
        <v>13800</v>
      </c>
      <c r="D33" s="20">
        <v>13800</v>
      </c>
      <c r="E33" s="534">
        <v>13800</v>
      </c>
      <c r="F33" s="522">
        <f t="shared" si="0"/>
        <v>41400</v>
      </c>
      <c r="G33" s="523"/>
      <c r="H33" s="516"/>
    </row>
    <row r="34" spans="1:8" ht="15">
      <c r="A34" s="535">
        <v>5</v>
      </c>
      <c r="B34" s="536" t="s">
        <v>526</v>
      </c>
      <c r="C34" s="20">
        <v>6337</v>
      </c>
      <c r="D34" s="20">
        <v>6337</v>
      </c>
      <c r="E34" s="534">
        <v>6337</v>
      </c>
      <c r="F34" s="522">
        <f t="shared" si="0"/>
        <v>19011</v>
      </c>
      <c r="G34" s="523"/>
      <c r="H34" s="516"/>
    </row>
    <row r="35" spans="1:8" ht="15.75" thickBot="1">
      <c r="A35" s="535">
        <v>6</v>
      </c>
      <c r="B35" s="509" t="s">
        <v>525</v>
      </c>
      <c r="C35" s="20">
        <v>22000</v>
      </c>
      <c r="D35" s="20">
        <v>22000</v>
      </c>
      <c r="E35" s="534">
        <v>22000</v>
      </c>
      <c r="F35" s="522">
        <f t="shared" si="0"/>
        <v>66000</v>
      </c>
      <c r="G35" s="523"/>
      <c r="H35" s="516"/>
    </row>
    <row r="36" spans="1:8" s="2" customFormat="1" ht="15.75" thickBot="1">
      <c r="A36" s="537"/>
      <c r="B36" s="538" t="s">
        <v>24</v>
      </c>
      <c r="C36" s="539">
        <f>SUM(C30:C35)</f>
        <v>60417</v>
      </c>
      <c r="D36" s="539">
        <f>SUM(D30:D35)</f>
        <v>60417</v>
      </c>
      <c r="E36" s="539">
        <f>SUM(E30:E35)</f>
        <v>43703</v>
      </c>
      <c r="F36" s="574">
        <f>SUM(F30:F35)</f>
        <v>164537</v>
      </c>
      <c r="G36" s="523"/>
      <c r="H36" s="10"/>
    </row>
    <row r="37" spans="1:8" s="2" customFormat="1" ht="15">
      <c r="A37" s="699"/>
      <c r="B37" s="10"/>
      <c r="C37" s="527"/>
      <c r="D37" s="527"/>
      <c r="E37" s="527"/>
      <c r="F37" s="527"/>
      <c r="G37" s="523"/>
      <c r="H37" s="10"/>
    </row>
    <row r="38" spans="1:8" s="2" customFormat="1" ht="15.75" thickBot="1">
      <c r="A38" s="903" t="s">
        <v>436</v>
      </c>
      <c r="B38" s="903"/>
      <c r="C38" s="527"/>
      <c r="D38" s="527"/>
      <c r="E38" s="527"/>
      <c r="F38" s="527"/>
      <c r="G38" s="523"/>
      <c r="H38" s="10"/>
    </row>
    <row r="39" spans="1:6" ht="30.75" thickBot="1">
      <c r="A39" s="186" t="s">
        <v>14</v>
      </c>
      <c r="B39" s="678" t="s">
        <v>15</v>
      </c>
      <c r="C39" s="704" t="s">
        <v>428</v>
      </c>
      <c r="D39" s="705"/>
      <c r="E39" s="705"/>
      <c r="F39" s="702"/>
    </row>
    <row r="40" spans="1:6" ht="15">
      <c r="A40" s="691">
        <v>1</v>
      </c>
      <c r="B40" s="703" t="s">
        <v>429</v>
      </c>
      <c r="C40" s="697">
        <v>929528</v>
      </c>
      <c r="D40" s="692"/>
      <c r="E40" s="692"/>
      <c r="F40" s="693"/>
    </row>
    <row r="41" spans="1:6" ht="27.75">
      <c r="A41" s="687">
        <v>2</v>
      </c>
      <c r="B41" s="682" t="s">
        <v>430</v>
      </c>
      <c r="C41" s="695">
        <v>313716</v>
      </c>
      <c r="D41" s="692"/>
      <c r="E41" s="692"/>
      <c r="F41" s="693"/>
    </row>
    <row r="42" spans="1:6" ht="15">
      <c r="A42" s="686">
        <v>3</v>
      </c>
      <c r="B42" s="681" t="s">
        <v>431</v>
      </c>
      <c r="C42" s="695">
        <v>0</v>
      </c>
      <c r="D42" s="692"/>
      <c r="E42" s="692"/>
      <c r="F42" s="693"/>
    </row>
    <row r="43" spans="1:6" ht="27.75">
      <c r="A43" s="688">
        <v>4</v>
      </c>
      <c r="B43" s="683" t="s">
        <v>432</v>
      </c>
      <c r="C43" s="696">
        <v>0</v>
      </c>
      <c r="D43" s="692"/>
      <c r="E43" s="692"/>
      <c r="F43" s="693"/>
    </row>
    <row r="44" spans="1:6" ht="15">
      <c r="A44" s="689">
        <v>5</v>
      </c>
      <c r="B44" s="684" t="s">
        <v>433</v>
      </c>
      <c r="C44" s="695">
        <v>4100</v>
      </c>
      <c r="D44" s="692"/>
      <c r="E44" s="692"/>
      <c r="F44" s="693"/>
    </row>
    <row r="45" spans="1:6" ht="15">
      <c r="A45" s="690">
        <v>6</v>
      </c>
      <c r="B45" s="685" t="s">
        <v>434</v>
      </c>
      <c r="C45" s="697">
        <v>0</v>
      </c>
      <c r="D45" s="692"/>
      <c r="E45" s="692"/>
      <c r="F45" s="693"/>
    </row>
    <row r="46" spans="1:6" ht="15.75" thickBot="1">
      <c r="A46" s="700">
        <v>7</v>
      </c>
      <c r="B46" s="701" t="s">
        <v>435</v>
      </c>
      <c r="C46" s="698">
        <f>SUM(C40:C45)</f>
        <v>1247344</v>
      </c>
      <c r="D46" s="694"/>
      <c r="E46" s="694"/>
      <c r="F46" s="694"/>
    </row>
    <row r="47" spans="3:6" ht="13.5">
      <c r="C47" s="516"/>
      <c r="D47" s="516"/>
      <c r="E47" s="516"/>
      <c r="F47" s="516"/>
    </row>
    <row r="48" spans="3:6" ht="13.5">
      <c r="C48" s="516"/>
      <c r="E48" s="516"/>
      <c r="F48" s="516"/>
    </row>
  </sheetData>
  <sheetProtection/>
  <mergeCells count="24">
    <mergeCell ref="A1:B1"/>
    <mergeCell ref="A3:B3"/>
    <mergeCell ref="A4:A5"/>
    <mergeCell ref="B4:B5"/>
    <mergeCell ref="C4:E4"/>
    <mergeCell ref="F4:F5"/>
    <mergeCell ref="A10:B10"/>
    <mergeCell ref="A11:B11"/>
    <mergeCell ref="A13:B13"/>
    <mergeCell ref="A14:A15"/>
    <mergeCell ref="B14:B15"/>
    <mergeCell ref="C14:E14"/>
    <mergeCell ref="F14:F15"/>
    <mergeCell ref="A20:B20"/>
    <mergeCell ref="A21:A22"/>
    <mergeCell ref="B21:B22"/>
    <mergeCell ref="C21:E21"/>
    <mergeCell ref="F21:F22"/>
    <mergeCell ref="A38:B38"/>
    <mergeCell ref="A27:B27"/>
    <mergeCell ref="A28:A29"/>
    <mergeCell ref="B28:B29"/>
    <mergeCell ref="C28:E28"/>
    <mergeCell ref="F28:F29"/>
  </mergeCells>
  <printOptions/>
  <pageMargins left="0.1968503937007874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&amp;C&amp;"Book Antiqua,Félkövér"&amp;11KIMUTATÁS
az Önkormányzat többéves kihatással járó kötelezettségeiről&amp;R&amp;"Book Antiqua,Félkövér" 16. melléklet
ezer Ft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P28"/>
  <sheetViews>
    <sheetView view="pageLayout" workbookViewId="0" topLeftCell="A1">
      <selection activeCell="F23" sqref="F23"/>
    </sheetView>
  </sheetViews>
  <sheetFormatPr defaultColWidth="9.140625" defaultRowHeight="12.75"/>
  <cols>
    <col min="1" max="1" width="26.421875" style="594" customWidth="1"/>
    <col min="2" max="6" width="8.7109375" style="595" customWidth="1"/>
    <col min="7" max="7" width="8.00390625" style="595" bestFit="1" customWidth="1"/>
    <col min="8" max="8" width="7.00390625" style="595" bestFit="1" customWidth="1"/>
    <col min="9" max="9" width="9.7109375" style="595" customWidth="1"/>
    <col min="10" max="10" width="11.421875" style="595" bestFit="1" customWidth="1"/>
    <col min="11" max="11" width="8.7109375" style="595" customWidth="1"/>
    <col min="12" max="13" width="9.7109375" style="595" customWidth="1"/>
    <col min="14" max="14" width="9.7109375" style="596" customWidth="1"/>
    <col min="15" max="16384" width="9.140625" style="595" customWidth="1"/>
  </cols>
  <sheetData>
    <row r="1" ht="12.75" thickBot="1"/>
    <row r="2" spans="1:16" s="600" customFormat="1" ht="16.5" customHeight="1" thickBot="1">
      <c r="A2" s="597" t="s">
        <v>15</v>
      </c>
      <c r="B2" s="598" t="s">
        <v>323</v>
      </c>
      <c r="C2" s="598" t="s">
        <v>324</v>
      </c>
      <c r="D2" s="598" t="s">
        <v>325</v>
      </c>
      <c r="E2" s="598" t="s">
        <v>326</v>
      </c>
      <c r="F2" s="598" t="s">
        <v>327</v>
      </c>
      <c r="G2" s="598" t="s">
        <v>328</v>
      </c>
      <c r="H2" s="598" t="s">
        <v>329</v>
      </c>
      <c r="I2" s="598" t="s">
        <v>330</v>
      </c>
      <c r="J2" s="598" t="s">
        <v>331</v>
      </c>
      <c r="K2" s="598" t="s">
        <v>332</v>
      </c>
      <c r="L2" s="598" t="s">
        <v>333</v>
      </c>
      <c r="M2" s="598" t="s">
        <v>334</v>
      </c>
      <c r="N2" s="599" t="s">
        <v>1</v>
      </c>
      <c r="O2" s="432"/>
      <c r="P2" s="432"/>
    </row>
    <row r="3" spans="1:16" s="600" customFormat="1" ht="15" customHeight="1" thickBot="1">
      <c r="A3" s="601" t="s">
        <v>335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9"/>
      <c r="O3" s="432"/>
      <c r="P3" s="432"/>
    </row>
    <row r="4" spans="1:16" ht="15">
      <c r="A4" s="602" t="s">
        <v>336</v>
      </c>
      <c r="B4" s="540">
        <v>50618</v>
      </c>
      <c r="C4" s="540">
        <v>50618</v>
      </c>
      <c r="D4" s="540">
        <v>50618</v>
      </c>
      <c r="E4" s="540">
        <v>50618</v>
      </c>
      <c r="F4" s="540">
        <v>50618</v>
      </c>
      <c r="G4" s="540">
        <v>50618</v>
      </c>
      <c r="H4" s="540">
        <v>50618</v>
      </c>
      <c r="I4" s="540">
        <v>50618</v>
      </c>
      <c r="J4" s="540">
        <v>50618</v>
      </c>
      <c r="K4" s="540">
        <v>50618</v>
      </c>
      <c r="L4" s="540">
        <v>50618</v>
      </c>
      <c r="M4" s="540">
        <v>50617</v>
      </c>
      <c r="N4" s="541">
        <f>SUM(B4:M4)</f>
        <v>607415</v>
      </c>
      <c r="O4" s="1"/>
      <c r="P4" s="1"/>
    </row>
    <row r="5" spans="1:16" ht="27.75">
      <c r="A5" s="602" t="s">
        <v>337</v>
      </c>
      <c r="B5" s="540">
        <v>116325</v>
      </c>
      <c r="C5" s="540">
        <v>116325</v>
      </c>
      <c r="D5" s="540">
        <v>116325</v>
      </c>
      <c r="E5" s="540">
        <v>116325</v>
      </c>
      <c r="F5" s="540">
        <v>116325</v>
      </c>
      <c r="G5" s="540">
        <v>116325</v>
      </c>
      <c r="H5" s="540">
        <v>116325</v>
      </c>
      <c r="I5" s="540">
        <v>116325</v>
      </c>
      <c r="J5" s="540">
        <v>116325</v>
      </c>
      <c r="K5" s="540">
        <v>116325</v>
      </c>
      <c r="L5" s="540">
        <v>116325</v>
      </c>
      <c r="M5" s="540">
        <v>116325</v>
      </c>
      <c r="N5" s="541">
        <f aca="true" t="shared" si="0" ref="N5:N11">SUM(B5:M5)</f>
        <v>1395900</v>
      </c>
      <c r="O5" s="1"/>
      <c r="P5" s="1"/>
    </row>
    <row r="6" spans="1:16" ht="15">
      <c r="A6" s="602" t="s">
        <v>338</v>
      </c>
      <c r="B6" s="540">
        <v>4203</v>
      </c>
      <c r="C6" s="540">
        <v>4204</v>
      </c>
      <c r="D6" s="540">
        <v>375000</v>
      </c>
      <c r="E6" s="540">
        <v>75000</v>
      </c>
      <c r="F6" s="540">
        <v>4204</v>
      </c>
      <c r="G6" s="540">
        <v>4204</v>
      </c>
      <c r="H6" s="540">
        <v>4204</v>
      </c>
      <c r="I6" s="540">
        <v>4203</v>
      </c>
      <c r="J6" s="540">
        <v>375000</v>
      </c>
      <c r="K6" s="540">
        <v>75000</v>
      </c>
      <c r="L6" s="540">
        <v>4203</v>
      </c>
      <c r="M6" s="540">
        <v>4203</v>
      </c>
      <c r="N6" s="541">
        <f t="shared" si="0"/>
        <v>933628</v>
      </c>
      <c r="O6" s="1"/>
      <c r="P6" s="1"/>
    </row>
    <row r="7" spans="1:16" ht="27.75">
      <c r="A7" s="602" t="s">
        <v>339</v>
      </c>
      <c r="B7" s="540">
        <v>42580</v>
      </c>
      <c r="C7" s="540">
        <v>42580</v>
      </c>
      <c r="D7" s="540">
        <v>42580</v>
      </c>
      <c r="E7" s="540">
        <v>42580</v>
      </c>
      <c r="F7" s="540">
        <v>42580</v>
      </c>
      <c r="G7" s="540">
        <v>42580</v>
      </c>
      <c r="H7" s="540">
        <v>42580</v>
      </c>
      <c r="I7" s="540">
        <v>42580</v>
      </c>
      <c r="J7" s="540">
        <v>42580</v>
      </c>
      <c r="K7" s="540">
        <v>42580</v>
      </c>
      <c r="L7" s="540">
        <v>42580</v>
      </c>
      <c r="M7" s="540">
        <v>42582</v>
      </c>
      <c r="N7" s="541">
        <f t="shared" si="0"/>
        <v>510962</v>
      </c>
      <c r="O7" s="1"/>
      <c r="P7" s="1"/>
    </row>
    <row r="8" spans="1:16" ht="15">
      <c r="A8" s="602" t="s">
        <v>340</v>
      </c>
      <c r="B8" s="540">
        <v>2250</v>
      </c>
      <c r="C8" s="540">
        <v>2250</v>
      </c>
      <c r="D8" s="540">
        <v>2250</v>
      </c>
      <c r="E8" s="540">
        <v>106815</v>
      </c>
      <c r="F8" s="540">
        <v>2250</v>
      </c>
      <c r="G8" s="540">
        <v>2250</v>
      </c>
      <c r="H8" s="540">
        <v>2250</v>
      </c>
      <c r="I8" s="540">
        <v>106815</v>
      </c>
      <c r="J8" s="540">
        <v>2250</v>
      </c>
      <c r="K8" s="540">
        <v>2250</v>
      </c>
      <c r="L8" s="540">
        <v>2250</v>
      </c>
      <c r="M8" s="540">
        <v>106816</v>
      </c>
      <c r="N8" s="541">
        <f t="shared" si="0"/>
        <v>340696</v>
      </c>
      <c r="O8" s="1"/>
      <c r="P8" s="1"/>
    </row>
    <row r="9" spans="1:16" ht="15">
      <c r="A9" s="602" t="s">
        <v>341</v>
      </c>
      <c r="B9" s="540"/>
      <c r="C9" s="540"/>
      <c r="D9" s="540">
        <v>75</v>
      </c>
      <c r="E9" s="540"/>
      <c r="F9" s="540"/>
      <c r="G9" s="540">
        <v>75</v>
      </c>
      <c r="H9" s="540"/>
      <c r="I9" s="540"/>
      <c r="J9" s="540">
        <v>75</v>
      </c>
      <c r="K9" s="540"/>
      <c r="L9" s="540"/>
      <c r="M9" s="540">
        <v>30075</v>
      </c>
      <c r="N9" s="541">
        <f t="shared" si="0"/>
        <v>30300</v>
      </c>
      <c r="O9" s="1"/>
      <c r="P9" s="1"/>
    </row>
    <row r="10" spans="1:16" ht="15">
      <c r="A10" s="603" t="s">
        <v>342</v>
      </c>
      <c r="B10" s="542"/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1">
        <f t="shared" si="0"/>
        <v>0</v>
      </c>
      <c r="O10" s="1"/>
      <c r="P10" s="1"/>
    </row>
    <row r="11" spans="1:16" ht="15.75" thickBot="1">
      <c r="A11" s="603" t="s">
        <v>343</v>
      </c>
      <c r="B11" s="542">
        <v>238716</v>
      </c>
      <c r="C11" s="542">
        <v>137879</v>
      </c>
      <c r="D11" s="542"/>
      <c r="E11" s="542">
        <v>351477</v>
      </c>
      <c r="F11" s="542">
        <v>526838</v>
      </c>
      <c r="G11" s="542">
        <v>526763</v>
      </c>
      <c r="H11" s="542">
        <v>526837</v>
      </c>
      <c r="I11" s="542">
        <v>422274</v>
      </c>
      <c r="J11" s="542">
        <v>155969</v>
      </c>
      <c r="K11" s="542">
        <v>456043</v>
      </c>
      <c r="L11" s="542">
        <v>526840</v>
      </c>
      <c r="M11" s="542">
        <v>261572</v>
      </c>
      <c r="N11" s="541">
        <f t="shared" si="0"/>
        <v>4131208</v>
      </c>
      <c r="O11" s="1"/>
      <c r="P11" s="1"/>
    </row>
    <row r="12" spans="1:16" s="596" customFormat="1" ht="15" customHeight="1" thickBot="1">
      <c r="A12" s="604" t="s">
        <v>344</v>
      </c>
      <c r="B12" s="543">
        <f>SUM(B4:B11)</f>
        <v>454692</v>
      </c>
      <c r="C12" s="543">
        <f aca="true" t="shared" si="1" ref="C12:N12">SUM(C4:C11)</f>
        <v>353856</v>
      </c>
      <c r="D12" s="543">
        <f t="shared" si="1"/>
        <v>586848</v>
      </c>
      <c r="E12" s="543">
        <f t="shared" si="1"/>
        <v>742815</v>
      </c>
      <c r="F12" s="543">
        <f t="shared" si="1"/>
        <v>742815</v>
      </c>
      <c r="G12" s="543">
        <f t="shared" si="1"/>
        <v>742815</v>
      </c>
      <c r="H12" s="543">
        <f t="shared" si="1"/>
        <v>742814</v>
      </c>
      <c r="I12" s="543">
        <f t="shared" si="1"/>
        <v>742815</v>
      </c>
      <c r="J12" s="543">
        <f t="shared" si="1"/>
        <v>742817</v>
      </c>
      <c r="K12" s="543">
        <f t="shared" si="1"/>
        <v>742816</v>
      </c>
      <c r="L12" s="543">
        <f t="shared" si="1"/>
        <v>742816</v>
      </c>
      <c r="M12" s="543">
        <f t="shared" si="1"/>
        <v>612190</v>
      </c>
      <c r="N12" s="543">
        <f t="shared" si="1"/>
        <v>7950109</v>
      </c>
      <c r="O12" s="2"/>
      <c r="P12" s="2"/>
    </row>
    <row r="13" spans="1:16" s="596" customFormat="1" ht="15">
      <c r="A13" s="606"/>
      <c r="B13" s="546"/>
      <c r="C13" s="546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7"/>
      <c r="O13" s="2"/>
      <c r="P13" s="2"/>
    </row>
    <row r="14" spans="1:16" ht="15">
      <c r="A14" s="605" t="s">
        <v>345</v>
      </c>
      <c r="B14" s="545">
        <v>124743</v>
      </c>
      <c r="C14" s="545">
        <v>124743</v>
      </c>
      <c r="D14" s="545">
        <v>124743</v>
      </c>
      <c r="E14" s="545">
        <v>124743</v>
      </c>
      <c r="F14" s="545">
        <v>124743</v>
      </c>
      <c r="G14" s="545">
        <v>124743</v>
      </c>
      <c r="H14" s="545">
        <v>124743</v>
      </c>
      <c r="I14" s="545">
        <v>124743</v>
      </c>
      <c r="J14" s="545">
        <v>124744</v>
      </c>
      <c r="K14" s="545">
        <v>124744</v>
      </c>
      <c r="L14" s="545">
        <v>124744</v>
      </c>
      <c r="M14" s="545">
        <v>124744</v>
      </c>
      <c r="N14" s="541">
        <f>SUM(B14:M14)</f>
        <v>1496920</v>
      </c>
      <c r="O14" s="1"/>
      <c r="P14" s="1"/>
    </row>
    <row r="15" spans="1:16" ht="27.75">
      <c r="A15" s="602" t="s">
        <v>346</v>
      </c>
      <c r="B15" s="540">
        <v>21865</v>
      </c>
      <c r="C15" s="540">
        <v>21865</v>
      </c>
      <c r="D15" s="540">
        <v>21865</v>
      </c>
      <c r="E15" s="540">
        <v>21865</v>
      </c>
      <c r="F15" s="540">
        <v>21865</v>
      </c>
      <c r="G15" s="540">
        <v>21865</v>
      </c>
      <c r="H15" s="540">
        <v>21865</v>
      </c>
      <c r="I15" s="540">
        <v>21866</v>
      </c>
      <c r="J15" s="540">
        <v>21866</v>
      </c>
      <c r="K15" s="540">
        <v>21866</v>
      </c>
      <c r="L15" s="540">
        <v>21866</v>
      </c>
      <c r="M15" s="540">
        <v>21866</v>
      </c>
      <c r="N15" s="541">
        <f aca="true" t="shared" si="2" ref="N15:N22">SUM(B15:M15)</f>
        <v>262385</v>
      </c>
      <c r="O15" s="84"/>
      <c r="P15" s="1"/>
    </row>
    <row r="16" spans="1:16" ht="15">
      <c r="A16" s="602" t="s">
        <v>347</v>
      </c>
      <c r="B16" s="540">
        <v>150250</v>
      </c>
      <c r="C16" s="540">
        <v>150250</v>
      </c>
      <c r="D16" s="540">
        <v>150250</v>
      </c>
      <c r="E16" s="540">
        <v>150250</v>
      </c>
      <c r="F16" s="540">
        <v>150250</v>
      </c>
      <c r="G16" s="540">
        <v>150250</v>
      </c>
      <c r="H16" s="540">
        <v>150250</v>
      </c>
      <c r="I16" s="540">
        <v>150250</v>
      </c>
      <c r="J16" s="540">
        <v>150250</v>
      </c>
      <c r="K16" s="540">
        <v>150250</v>
      </c>
      <c r="L16" s="540">
        <v>150250</v>
      </c>
      <c r="M16" s="540">
        <v>150251</v>
      </c>
      <c r="N16" s="541">
        <f t="shared" si="2"/>
        <v>1803001</v>
      </c>
      <c r="O16" s="1"/>
      <c r="P16" s="1"/>
    </row>
    <row r="17" spans="1:16" ht="27.75">
      <c r="A17" s="602" t="s">
        <v>348</v>
      </c>
      <c r="B17" s="540">
        <v>111029</v>
      </c>
      <c r="C17" s="540">
        <v>55193</v>
      </c>
      <c r="D17" s="540">
        <v>55193</v>
      </c>
      <c r="E17" s="540">
        <v>55193</v>
      </c>
      <c r="F17" s="540">
        <v>55193</v>
      </c>
      <c r="G17" s="540">
        <v>55193</v>
      </c>
      <c r="H17" s="540">
        <v>55192</v>
      </c>
      <c r="I17" s="540">
        <v>55192</v>
      </c>
      <c r="J17" s="540">
        <v>55192</v>
      </c>
      <c r="K17" s="540">
        <v>55192</v>
      </c>
      <c r="L17" s="540">
        <v>55192</v>
      </c>
      <c r="M17" s="540">
        <v>55192</v>
      </c>
      <c r="N17" s="541">
        <f t="shared" si="2"/>
        <v>718146</v>
      </c>
      <c r="O17" s="1"/>
      <c r="P17" s="1"/>
    </row>
    <row r="18" spans="1:16" ht="27.75">
      <c r="A18" s="602" t="s">
        <v>349</v>
      </c>
      <c r="B18" s="540">
        <v>1805</v>
      </c>
      <c r="C18" s="540">
        <v>1805</v>
      </c>
      <c r="D18" s="540">
        <v>1804</v>
      </c>
      <c r="E18" s="540">
        <v>1804</v>
      </c>
      <c r="F18" s="540">
        <v>1804</v>
      </c>
      <c r="G18" s="540">
        <v>1804</v>
      </c>
      <c r="H18" s="540">
        <v>1804</v>
      </c>
      <c r="I18" s="540">
        <v>1804</v>
      </c>
      <c r="J18" s="540">
        <v>1804</v>
      </c>
      <c r="K18" s="540">
        <v>1804</v>
      </c>
      <c r="L18" s="540">
        <v>1804</v>
      </c>
      <c r="M18" s="540">
        <v>1804</v>
      </c>
      <c r="N18" s="541">
        <f t="shared" si="2"/>
        <v>21650</v>
      </c>
      <c r="O18" s="1"/>
      <c r="P18" s="1"/>
    </row>
    <row r="19" spans="1:16" ht="15">
      <c r="A19" s="602" t="s">
        <v>350</v>
      </c>
      <c r="B19" s="540"/>
      <c r="C19" s="540"/>
      <c r="D19" s="540"/>
      <c r="E19" s="540">
        <v>53182</v>
      </c>
      <c r="F19" s="540">
        <v>53182</v>
      </c>
      <c r="G19" s="540">
        <v>53182</v>
      </c>
      <c r="H19" s="540">
        <v>53182</v>
      </c>
      <c r="I19" s="540">
        <v>53182</v>
      </c>
      <c r="J19" s="540">
        <v>53182</v>
      </c>
      <c r="K19" s="540">
        <v>53182</v>
      </c>
      <c r="L19" s="540">
        <v>53182</v>
      </c>
      <c r="M19" s="540"/>
      <c r="N19" s="541">
        <f t="shared" si="2"/>
        <v>425456</v>
      </c>
      <c r="O19" s="1"/>
      <c r="P19" s="1"/>
    </row>
    <row r="20" spans="1:16" ht="15">
      <c r="A20" s="602" t="s">
        <v>351</v>
      </c>
      <c r="B20" s="540"/>
      <c r="C20" s="540"/>
      <c r="D20" s="540"/>
      <c r="E20" s="540">
        <v>335778</v>
      </c>
      <c r="F20" s="540">
        <v>335778</v>
      </c>
      <c r="G20" s="540">
        <v>335778</v>
      </c>
      <c r="H20" s="540">
        <v>335778</v>
      </c>
      <c r="I20" s="540">
        <v>335778</v>
      </c>
      <c r="J20" s="540">
        <v>335779</v>
      </c>
      <c r="K20" s="540">
        <v>335778</v>
      </c>
      <c r="L20" s="540">
        <v>335778</v>
      </c>
      <c r="M20" s="540"/>
      <c r="N20" s="541">
        <f t="shared" si="2"/>
        <v>2686225</v>
      </c>
      <c r="O20" s="1"/>
      <c r="P20" s="1"/>
    </row>
    <row r="21" spans="1:16" ht="15">
      <c r="A21" s="602" t="s">
        <v>352</v>
      </c>
      <c r="B21" s="540">
        <v>45000</v>
      </c>
      <c r="C21" s="540"/>
      <c r="D21" s="540">
        <v>5000</v>
      </c>
      <c r="E21" s="540"/>
      <c r="F21" s="540"/>
      <c r="G21" s="540"/>
      <c r="H21" s="540"/>
      <c r="I21" s="540"/>
      <c r="J21" s="540"/>
      <c r="K21" s="540"/>
      <c r="L21" s="540"/>
      <c r="M21" s="540"/>
      <c r="N21" s="541">
        <f t="shared" si="2"/>
        <v>50000</v>
      </c>
      <c r="O21" s="1"/>
      <c r="P21" s="1"/>
    </row>
    <row r="22" spans="1:16" ht="15.75" thickBot="1">
      <c r="A22" s="603" t="s">
        <v>353</v>
      </c>
      <c r="B22" s="542"/>
      <c r="C22" s="542"/>
      <c r="D22" s="542">
        <v>227993</v>
      </c>
      <c r="E22" s="542"/>
      <c r="F22" s="542"/>
      <c r="G22" s="542"/>
      <c r="H22" s="542"/>
      <c r="I22" s="542"/>
      <c r="J22" s="542"/>
      <c r="K22" s="542"/>
      <c r="L22" s="542"/>
      <c r="M22" s="542">
        <v>258333</v>
      </c>
      <c r="N22" s="679">
        <f t="shared" si="2"/>
        <v>486326</v>
      </c>
      <c r="O22" s="1"/>
      <c r="P22" s="1"/>
    </row>
    <row r="23" spans="1:16" s="596" customFormat="1" ht="15.75" thickBot="1">
      <c r="A23" s="604" t="s">
        <v>354</v>
      </c>
      <c r="B23" s="543">
        <f>SUM(B14:B22)</f>
        <v>454692</v>
      </c>
      <c r="C23" s="543">
        <f aca="true" t="shared" si="3" ref="C23:N23">SUM(C14:C22)</f>
        <v>353856</v>
      </c>
      <c r="D23" s="543">
        <f t="shared" si="3"/>
        <v>586848</v>
      </c>
      <c r="E23" s="543">
        <f t="shared" si="3"/>
        <v>742815</v>
      </c>
      <c r="F23" s="543">
        <f t="shared" si="3"/>
        <v>742815</v>
      </c>
      <c r="G23" s="543">
        <f t="shared" si="3"/>
        <v>742815</v>
      </c>
      <c r="H23" s="543">
        <f t="shared" si="3"/>
        <v>742814</v>
      </c>
      <c r="I23" s="543">
        <f t="shared" si="3"/>
        <v>742815</v>
      </c>
      <c r="J23" s="543">
        <f t="shared" si="3"/>
        <v>742817</v>
      </c>
      <c r="K23" s="543">
        <f t="shared" si="3"/>
        <v>742816</v>
      </c>
      <c r="L23" s="543">
        <f t="shared" si="3"/>
        <v>742816</v>
      </c>
      <c r="M23" s="543">
        <f t="shared" si="3"/>
        <v>612190</v>
      </c>
      <c r="N23" s="544">
        <f t="shared" si="3"/>
        <v>7950109</v>
      </c>
      <c r="O23" s="2"/>
      <c r="P23" s="2"/>
    </row>
    <row r="24" spans="1:16" s="596" customFormat="1" ht="15" customHeight="1" thickBot="1">
      <c r="A24" s="607" t="s">
        <v>355</v>
      </c>
      <c r="B24" s="548"/>
      <c r="C24" s="548"/>
      <c r="D24" s="548"/>
      <c r="E24" s="548"/>
      <c r="F24" s="548"/>
      <c r="G24" s="548"/>
      <c r="H24" s="548"/>
      <c r="I24" s="548"/>
      <c r="J24" s="548"/>
      <c r="K24" s="548"/>
      <c r="L24" s="548"/>
      <c r="M24" s="548"/>
      <c r="N24" s="680"/>
      <c r="O24" s="2"/>
      <c r="P24" s="2"/>
    </row>
    <row r="25" spans="1:16" ht="15">
      <c r="A25" s="7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1"/>
      <c r="P25" s="1"/>
    </row>
    <row r="26" spans="1:16" ht="13.5">
      <c r="A26" s="75"/>
      <c r="B26" s="584"/>
      <c r="C26" s="584"/>
      <c r="D26" s="584"/>
      <c r="E26" s="584"/>
      <c r="F26" s="584"/>
      <c r="G26" s="584"/>
      <c r="H26" s="584"/>
      <c r="I26" s="584"/>
      <c r="J26" s="584"/>
      <c r="K26" s="584"/>
      <c r="L26" s="584"/>
      <c r="M26" s="584"/>
      <c r="N26" s="584"/>
      <c r="O26" s="1"/>
      <c r="P26" s="1"/>
    </row>
    <row r="27" spans="1:16" ht="13.5">
      <c r="A27" s="75"/>
      <c r="B27" s="584"/>
      <c r="C27" s="584"/>
      <c r="E27" s="584"/>
      <c r="F27" s="584"/>
      <c r="G27" s="584"/>
      <c r="H27" s="584"/>
      <c r="I27" s="584"/>
      <c r="J27" s="584"/>
      <c r="K27" s="584"/>
      <c r="L27" s="584"/>
      <c r="M27" s="584"/>
      <c r="N27" s="584"/>
      <c r="O27" s="1"/>
      <c r="P27" s="1"/>
    </row>
    <row r="28" spans="1:16" ht="15">
      <c r="A28" s="7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1"/>
      <c r="P28" s="1"/>
    </row>
  </sheetData>
  <sheetProtection/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2021. évi előirányzat-felhasználási ütemterve&amp;R&amp;"Book Antiqua,Félkövér" 17. melléklet
ezer Ft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7">
      <selection activeCell="B22" sqref="B22"/>
    </sheetView>
  </sheetViews>
  <sheetFormatPr defaultColWidth="9.140625" defaultRowHeight="12.75"/>
  <cols>
    <col min="1" max="1" width="5.57421875" style="0" customWidth="1"/>
    <col min="2" max="2" width="120.57421875" style="0" customWidth="1"/>
    <col min="3" max="3" width="18.8515625" style="0" bestFit="1" customWidth="1"/>
    <col min="4" max="4" width="12.28125" style="0" bestFit="1" customWidth="1"/>
    <col min="5" max="5" width="14.28125" style="0" bestFit="1" customWidth="1"/>
  </cols>
  <sheetData>
    <row r="1" spans="1:5" ht="35.25" customHeight="1" thickBot="1">
      <c r="A1" s="924" t="s">
        <v>356</v>
      </c>
      <c r="B1" s="924"/>
      <c r="C1" s="924"/>
      <c r="D1" s="924"/>
      <c r="E1" s="924"/>
    </row>
    <row r="2" spans="1:5" ht="15">
      <c r="A2" s="925" t="s">
        <v>14</v>
      </c>
      <c r="B2" s="928" t="s">
        <v>15</v>
      </c>
      <c r="C2" s="931" t="s">
        <v>357</v>
      </c>
      <c r="D2" s="934" t="s">
        <v>358</v>
      </c>
      <c r="E2" s="935"/>
    </row>
    <row r="3" spans="1:5" ht="60">
      <c r="A3" s="926"/>
      <c r="B3" s="929"/>
      <c r="C3" s="932"/>
      <c r="D3" s="549" t="s">
        <v>359</v>
      </c>
      <c r="E3" s="550" t="s">
        <v>360</v>
      </c>
    </row>
    <row r="4" spans="1:5" ht="15.75" thickBot="1">
      <c r="A4" s="927"/>
      <c r="B4" s="930"/>
      <c r="C4" s="933"/>
      <c r="D4" s="497" t="s">
        <v>511</v>
      </c>
      <c r="E4" s="551" t="s">
        <v>511</v>
      </c>
    </row>
    <row r="5" spans="1:5" ht="33">
      <c r="A5" s="665">
        <v>1</v>
      </c>
      <c r="B5" s="666" t="s">
        <v>411</v>
      </c>
      <c r="C5" s="667" t="s">
        <v>361</v>
      </c>
      <c r="D5" s="668"/>
      <c r="E5" s="669">
        <v>44866</v>
      </c>
    </row>
    <row r="6" spans="1:5" ht="16.5">
      <c r="A6" s="552">
        <v>2</v>
      </c>
      <c r="B6" s="553" t="s">
        <v>362</v>
      </c>
      <c r="C6" s="554" t="s">
        <v>363</v>
      </c>
      <c r="D6" s="555"/>
      <c r="E6" s="556">
        <v>147000</v>
      </c>
    </row>
    <row r="7" spans="1:5" ht="33">
      <c r="A7" s="552">
        <v>3</v>
      </c>
      <c r="B7" s="553" t="s">
        <v>364</v>
      </c>
      <c r="C7" s="554" t="s">
        <v>365</v>
      </c>
      <c r="D7" s="555"/>
      <c r="E7" s="556">
        <v>23600</v>
      </c>
    </row>
    <row r="8" spans="1:5" ht="33">
      <c r="A8" s="552">
        <v>4</v>
      </c>
      <c r="B8" s="553" t="s">
        <v>366</v>
      </c>
      <c r="C8" s="554" t="s">
        <v>367</v>
      </c>
      <c r="D8" s="555"/>
      <c r="E8" s="556">
        <v>286000</v>
      </c>
    </row>
    <row r="9" spans="1:5" ht="16.5">
      <c r="A9" s="562">
        <v>5</v>
      </c>
      <c r="B9" s="553" t="s">
        <v>368</v>
      </c>
      <c r="C9" s="554" t="s">
        <v>369</v>
      </c>
      <c r="D9" s="575"/>
      <c r="E9" s="559">
        <v>510000</v>
      </c>
    </row>
    <row r="10" spans="1:5" ht="16.5">
      <c r="A10" s="565">
        <v>6</v>
      </c>
      <c r="B10" s="560" t="s">
        <v>421</v>
      </c>
      <c r="C10" s="566" t="s">
        <v>376</v>
      </c>
      <c r="D10" s="567">
        <v>26980</v>
      </c>
      <c r="E10" s="561">
        <v>210000</v>
      </c>
    </row>
    <row r="11" spans="1:5" ht="16.5">
      <c r="A11" s="562">
        <v>7</v>
      </c>
      <c r="B11" s="563" t="s">
        <v>515</v>
      </c>
      <c r="C11" s="554" t="s">
        <v>370</v>
      </c>
      <c r="D11" s="555"/>
      <c r="E11" s="559">
        <v>147000</v>
      </c>
    </row>
    <row r="12" spans="1:5" ht="16.5">
      <c r="A12" s="562">
        <v>8</v>
      </c>
      <c r="B12" s="563" t="s">
        <v>516</v>
      </c>
      <c r="C12" s="554" t="s">
        <v>514</v>
      </c>
      <c r="D12" s="555"/>
      <c r="E12" s="559">
        <v>190000</v>
      </c>
    </row>
    <row r="13" spans="1:5" ht="16.5">
      <c r="A13" s="562">
        <v>9</v>
      </c>
      <c r="B13" s="553" t="s">
        <v>378</v>
      </c>
      <c r="C13" s="485" t="s">
        <v>371</v>
      </c>
      <c r="D13" s="555"/>
      <c r="E13" s="559">
        <v>960000</v>
      </c>
    </row>
    <row r="14" spans="1:5" ht="16.5">
      <c r="A14" s="557">
        <v>10</v>
      </c>
      <c r="B14" s="553" t="s">
        <v>372</v>
      </c>
      <c r="C14" s="554" t="s">
        <v>374</v>
      </c>
      <c r="D14" s="555"/>
      <c r="E14" s="559">
        <v>131000</v>
      </c>
    </row>
    <row r="15" spans="1:5" ht="33">
      <c r="A15" s="557">
        <v>11</v>
      </c>
      <c r="B15" s="553" t="s">
        <v>373</v>
      </c>
      <c r="C15" s="554" t="s">
        <v>375</v>
      </c>
      <c r="D15" s="555"/>
      <c r="E15" s="559">
        <v>3572</v>
      </c>
    </row>
    <row r="16" spans="1:5" ht="16.5">
      <c r="A16" s="557">
        <v>12</v>
      </c>
      <c r="B16" s="553" t="s">
        <v>517</v>
      </c>
      <c r="C16" s="554" t="s">
        <v>387</v>
      </c>
      <c r="D16" s="558"/>
      <c r="E16" s="556">
        <v>24024</v>
      </c>
    </row>
    <row r="17" spans="1:5" ht="16.5">
      <c r="A17" s="564">
        <v>13</v>
      </c>
      <c r="B17" s="553" t="s">
        <v>512</v>
      </c>
      <c r="C17" s="554" t="s">
        <v>513</v>
      </c>
      <c r="D17" s="558"/>
      <c r="E17" s="556">
        <v>105000</v>
      </c>
    </row>
    <row r="18" spans="1:5" ht="16.5">
      <c r="A18" s="564">
        <v>14</v>
      </c>
      <c r="B18" s="553" t="s">
        <v>385</v>
      </c>
      <c r="C18" s="554" t="s">
        <v>386</v>
      </c>
      <c r="D18" s="558"/>
      <c r="E18" s="556">
        <v>3394</v>
      </c>
    </row>
    <row r="19" spans="1:5" ht="33">
      <c r="A19" s="564">
        <v>15</v>
      </c>
      <c r="B19" s="553" t="s">
        <v>405</v>
      </c>
      <c r="C19" s="554" t="s">
        <v>408</v>
      </c>
      <c r="D19" s="558"/>
      <c r="E19" s="556">
        <v>202000</v>
      </c>
    </row>
    <row r="20" spans="1:5" ht="16.5">
      <c r="A20" s="564">
        <v>16</v>
      </c>
      <c r="B20" s="553" t="s">
        <v>404</v>
      </c>
      <c r="C20" s="554" t="s">
        <v>409</v>
      </c>
      <c r="D20" s="558"/>
      <c r="E20" s="556">
        <v>30000</v>
      </c>
    </row>
    <row r="21" spans="1:5" ht="33">
      <c r="A21" s="564">
        <v>17</v>
      </c>
      <c r="B21" s="553" t="s">
        <v>410</v>
      </c>
      <c r="C21" s="554" t="s">
        <v>406</v>
      </c>
      <c r="D21" s="558"/>
      <c r="E21" s="556">
        <v>4600</v>
      </c>
    </row>
    <row r="22" spans="1:5" ht="33">
      <c r="A22" s="564">
        <v>18</v>
      </c>
      <c r="B22" s="553" t="s">
        <v>423</v>
      </c>
      <c r="C22" s="554" t="s">
        <v>422</v>
      </c>
      <c r="D22" s="558"/>
      <c r="E22" s="556">
        <v>3728</v>
      </c>
    </row>
    <row r="23" spans="1:5" ht="17.25" thickBot="1">
      <c r="A23" s="670">
        <v>19</v>
      </c>
      <c r="B23" s="671" t="s">
        <v>417</v>
      </c>
      <c r="C23" s="672" t="s">
        <v>407</v>
      </c>
      <c r="D23" s="673"/>
      <c r="E23" s="674">
        <v>20000</v>
      </c>
    </row>
    <row r="24" spans="1:5" ht="33">
      <c r="A24" s="675">
        <v>20</v>
      </c>
      <c r="B24" s="666" t="s">
        <v>391</v>
      </c>
      <c r="C24" s="667" t="s">
        <v>375</v>
      </c>
      <c r="D24" s="676"/>
      <c r="E24" s="669">
        <v>40578</v>
      </c>
    </row>
    <row r="25" spans="1:5" ht="33">
      <c r="A25" s="564">
        <v>21</v>
      </c>
      <c r="B25" s="553" t="s">
        <v>392</v>
      </c>
      <c r="C25" s="554" t="s">
        <v>375</v>
      </c>
      <c r="D25" s="558">
        <v>0</v>
      </c>
      <c r="E25" s="706">
        <v>26537</v>
      </c>
    </row>
    <row r="26" spans="1:5" ht="16.5">
      <c r="A26" s="564">
        <v>22</v>
      </c>
      <c r="B26" s="553" t="s">
        <v>532</v>
      </c>
      <c r="C26" s="554" t="s">
        <v>531</v>
      </c>
      <c r="D26" s="558"/>
      <c r="E26" s="706">
        <v>11485</v>
      </c>
    </row>
    <row r="27" spans="1:5" ht="16.5">
      <c r="A27" s="564">
        <v>23</v>
      </c>
      <c r="B27" s="553" t="s">
        <v>389</v>
      </c>
      <c r="C27" s="554" t="s">
        <v>390</v>
      </c>
      <c r="D27" s="558"/>
      <c r="E27" s="556">
        <v>809</v>
      </c>
    </row>
    <row r="28" spans="1:5" ht="17.25" thickBot="1">
      <c r="A28" s="564">
        <v>24</v>
      </c>
      <c r="B28" s="553" t="s">
        <v>388</v>
      </c>
      <c r="C28" s="554" t="s">
        <v>390</v>
      </c>
      <c r="D28" s="558">
        <v>0</v>
      </c>
      <c r="E28" s="556">
        <v>1554</v>
      </c>
    </row>
    <row r="29" spans="1:5" ht="15.75" thickBot="1">
      <c r="A29" s="568"/>
      <c r="B29" s="569" t="s">
        <v>24</v>
      </c>
      <c r="C29" s="569"/>
      <c r="D29" s="570">
        <f>SUM(D5:D28)</f>
        <v>26980</v>
      </c>
      <c r="E29" s="677">
        <f>SUM(E5:E28)</f>
        <v>3126747</v>
      </c>
    </row>
    <row r="30" spans="1:5" ht="16.5">
      <c r="A30" s="3"/>
      <c r="B30" s="3"/>
      <c r="C30" s="3"/>
      <c r="D30" s="3"/>
      <c r="E30" s="3"/>
    </row>
  </sheetData>
  <sheetProtection/>
  <mergeCells count="5">
    <mergeCell ref="A1:E1"/>
    <mergeCell ref="A2:A4"/>
    <mergeCell ref="B2:B4"/>
    <mergeCell ref="C2:C4"/>
    <mergeCell ref="D2:E2"/>
  </mergeCells>
  <printOptions/>
  <pageMargins left="0.1968503937007874" right="0.15748031496062992" top="0.6299212598425197" bottom="0.3937007874015748" header="0.15748031496062992" footer="0.15748031496062992"/>
  <pageSetup horizontalDpi="600" verticalDpi="600" orientation="landscape" paperSize="9" scale="85" r:id="rId1"/>
  <headerFooter>
    <oddHeader>&amp;R&amp;"Book Antiqua,Félkövér"18. melléklet
ezer Ft</oddHeader>
    <oddFooter>&amp;C&amp;P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view="pageLayout" workbookViewId="0" topLeftCell="A22">
      <selection activeCell="D49" sqref="D49"/>
    </sheetView>
  </sheetViews>
  <sheetFormatPr defaultColWidth="9.140625" defaultRowHeight="12.75"/>
  <cols>
    <col min="1" max="1" width="5.57421875" style="50" customWidth="1"/>
    <col min="2" max="2" width="61.7109375" style="3" customWidth="1"/>
    <col min="3" max="3" width="14.8515625" style="14" bestFit="1" customWidth="1"/>
    <col min="4" max="4" width="14.140625" style="3" bestFit="1" customWidth="1"/>
    <col min="5" max="5" width="15.57421875" style="3" bestFit="1" customWidth="1"/>
    <col min="6" max="7" width="9.140625" style="3" customWidth="1"/>
    <col min="8" max="8" width="12.28125" style="3" bestFit="1" customWidth="1"/>
    <col min="9" max="16384" width="9.140625" style="3" customWidth="1"/>
  </cols>
  <sheetData>
    <row r="1" spans="1:5" ht="30.75" thickBot="1">
      <c r="A1" s="186" t="s">
        <v>14</v>
      </c>
      <c r="B1" s="147" t="s">
        <v>15</v>
      </c>
      <c r="C1" s="224" t="s">
        <v>441</v>
      </c>
      <c r="D1" s="147" t="s">
        <v>124</v>
      </c>
      <c r="E1" s="225" t="s">
        <v>125</v>
      </c>
    </row>
    <row r="2" spans="1:5" s="44" customFormat="1" ht="15">
      <c r="A2" s="45" t="s">
        <v>80</v>
      </c>
      <c r="B2" s="46" t="s">
        <v>79</v>
      </c>
      <c r="C2" s="353">
        <f>C3+C11+C20+C9+C21</f>
        <v>3477905</v>
      </c>
      <c r="D2" s="353">
        <f>D3+D11+D20+D9+D21</f>
        <v>1518131</v>
      </c>
      <c r="E2" s="355">
        <f>C2-D2</f>
        <v>1959774</v>
      </c>
    </row>
    <row r="3" spans="1:5" s="44" customFormat="1" ht="16.5">
      <c r="A3" s="36">
        <v>1</v>
      </c>
      <c r="B3" s="37" t="s">
        <v>189</v>
      </c>
      <c r="C3" s="298">
        <f>SUM(C4:C8)</f>
        <v>1395900</v>
      </c>
      <c r="D3" s="298">
        <f>SUM(D4:D8)</f>
        <v>1226963</v>
      </c>
      <c r="E3" s="356">
        <f>C3-D3</f>
        <v>168937</v>
      </c>
    </row>
    <row r="4" spans="1:5" s="44" customFormat="1" ht="16.5">
      <c r="A4" s="36"/>
      <c r="B4" s="48" t="s">
        <v>167</v>
      </c>
      <c r="C4" s="296">
        <v>403182</v>
      </c>
      <c r="D4" s="296">
        <v>403182</v>
      </c>
      <c r="E4" s="356">
        <f aca="true" t="shared" si="0" ref="E4:E23">C4-D4</f>
        <v>0</v>
      </c>
    </row>
    <row r="5" spans="1:5" s="44" customFormat="1" ht="16.5">
      <c r="A5" s="36"/>
      <c r="B5" s="48" t="s">
        <v>149</v>
      </c>
      <c r="C5" s="296">
        <v>376018</v>
      </c>
      <c r="D5" s="296">
        <v>376018</v>
      </c>
      <c r="E5" s="356">
        <f t="shared" si="0"/>
        <v>0</v>
      </c>
    </row>
    <row r="6" spans="1:5" s="44" customFormat="1" ht="33">
      <c r="A6" s="36"/>
      <c r="B6" s="258" t="s">
        <v>248</v>
      </c>
      <c r="C6" s="296">
        <v>514677</v>
      </c>
      <c r="D6" s="296">
        <v>380040</v>
      </c>
      <c r="E6" s="356">
        <f t="shared" si="0"/>
        <v>134637</v>
      </c>
    </row>
    <row r="7" spans="1:8" s="44" customFormat="1" ht="16.5">
      <c r="A7" s="36"/>
      <c r="B7" s="258" t="s">
        <v>168</v>
      </c>
      <c r="C7" s="296">
        <v>41482</v>
      </c>
      <c r="D7" s="296">
        <v>41482</v>
      </c>
      <c r="E7" s="356">
        <f t="shared" si="0"/>
        <v>0</v>
      </c>
      <c r="H7" s="592"/>
    </row>
    <row r="8" spans="1:5" s="44" customFormat="1" ht="16.5">
      <c r="A8" s="36"/>
      <c r="B8" s="48" t="s">
        <v>148</v>
      </c>
      <c r="C8" s="296">
        <v>60541</v>
      </c>
      <c r="D8" s="296">
        <v>26241</v>
      </c>
      <c r="E8" s="356">
        <f t="shared" si="0"/>
        <v>34300</v>
      </c>
    </row>
    <row r="9" spans="1:5" s="44" customFormat="1" ht="16.5">
      <c r="A9" s="36">
        <v>2</v>
      </c>
      <c r="B9" s="259" t="s">
        <v>150</v>
      </c>
      <c r="C9" s="296">
        <f>SUM(C10:C10)</f>
        <v>510962</v>
      </c>
      <c r="D9" s="296">
        <f>SUM(D10:D10)</f>
        <v>113552</v>
      </c>
      <c r="E9" s="356">
        <f t="shared" si="0"/>
        <v>397410</v>
      </c>
    </row>
    <row r="10" spans="1:5" s="44" customFormat="1" ht="16.5">
      <c r="A10" s="36"/>
      <c r="B10" s="48" t="s">
        <v>188</v>
      </c>
      <c r="C10" s="296">
        <v>510962</v>
      </c>
      <c r="D10" s="296">
        <v>113552</v>
      </c>
      <c r="E10" s="356">
        <f t="shared" si="0"/>
        <v>397410</v>
      </c>
    </row>
    <row r="11" spans="1:5" ht="16.5">
      <c r="A11" s="36">
        <v>3</v>
      </c>
      <c r="B11" s="37" t="s">
        <v>25</v>
      </c>
      <c r="C11" s="296">
        <f>SUM(C12:C19)</f>
        <v>933628</v>
      </c>
      <c r="D11" s="296">
        <f>SUM(D12:D19)</f>
        <v>0</v>
      </c>
      <c r="E11" s="356">
        <f t="shared" si="0"/>
        <v>933628</v>
      </c>
    </row>
    <row r="12" spans="1:5" ht="16.5">
      <c r="A12" s="36"/>
      <c r="B12" s="48" t="s">
        <v>143</v>
      </c>
      <c r="C12" s="296">
        <v>210000</v>
      </c>
      <c r="D12" s="259"/>
      <c r="E12" s="356">
        <f t="shared" si="0"/>
        <v>210000</v>
      </c>
    </row>
    <row r="13" spans="1:5" ht="16.5">
      <c r="A13" s="36"/>
      <c r="B13" s="48" t="s">
        <v>95</v>
      </c>
      <c r="C13" s="296">
        <v>17000</v>
      </c>
      <c r="D13" s="259"/>
      <c r="E13" s="356">
        <f t="shared" si="0"/>
        <v>17000</v>
      </c>
    </row>
    <row r="14" spans="1:5" ht="16.5">
      <c r="A14" s="36"/>
      <c r="B14" s="48" t="s">
        <v>144</v>
      </c>
      <c r="C14" s="296">
        <v>17000</v>
      </c>
      <c r="D14" s="259"/>
      <c r="E14" s="356">
        <f t="shared" si="0"/>
        <v>17000</v>
      </c>
    </row>
    <row r="15" spans="1:5" ht="16.5">
      <c r="A15" s="36"/>
      <c r="B15" s="48" t="s">
        <v>381</v>
      </c>
      <c r="C15" s="296">
        <v>178</v>
      </c>
      <c r="D15" s="259"/>
      <c r="E15" s="356">
        <f t="shared" si="0"/>
        <v>178</v>
      </c>
    </row>
    <row r="16" spans="1:5" ht="16.5">
      <c r="A16" s="36"/>
      <c r="B16" s="48" t="s">
        <v>145</v>
      </c>
      <c r="C16" s="296">
        <v>50000</v>
      </c>
      <c r="D16" s="259"/>
      <c r="E16" s="356">
        <f t="shared" si="0"/>
        <v>50000</v>
      </c>
    </row>
    <row r="17" spans="1:5" ht="16.5">
      <c r="A17" s="40"/>
      <c r="B17" s="48" t="s">
        <v>220</v>
      </c>
      <c r="C17" s="297">
        <v>350</v>
      </c>
      <c r="D17" s="259"/>
      <c r="E17" s="356">
        <f t="shared" si="0"/>
        <v>350</v>
      </c>
    </row>
    <row r="18" spans="1:5" ht="16.5">
      <c r="A18" s="40"/>
      <c r="B18" s="48" t="s">
        <v>221</v>
      </c>
      <c r="C18" s="297">
        <v>635000</v>
      </c>
      <c r="D18" s="296"/>
      <c r="E18" s="356">
        <f t="shared" si="0"/>
        <v>635000</v>
      </c>
    </row>
    <row r="19" spans="1:5" ht="16.5">
      <c r="A19" s="36"/>
      <c r="B19" s="48" t="s">
        <v>146</v>
      </c>
      <c r="C19" s="296">
        <v>4100</v>
      </c>
      <c r="D19" s="259"/>
      <c r="E19" s="356">
        <f t="shared" si="0"/>
        <v>4100</v>
      </c>
    </row>
    <row r="20" spans="1:5" ht="16.5">
      <c r="A20" s="47">
        <v>4</v>
      </c>
      <c r="B20" s="145" t="s">
        <v>128</v>
      </c>
      <c r="C20" s="354">
        <v>607415</v>
      </c>
      <c r="D20" s="296">
        <v>177616</v>
      </c>
      <c r="E20" s="356">
        <f t="shared" si="0"/>
        <v>429799</v>
      </c>
    </row>
    <row r="21" spans="1:5" ht="16.5">
      <c r="A21" s="40">
        <v>5</v>
      </c>
      <c r="B21" s="259" t="s">
        <v>154</v>
      </c>
      <c r="C21" s="297">
        <f>SUM(C22:C23)</f>
        <v>30000</v>
      </c>
      <c r="D21" s="297">
        <f>SUM(D22:D23)</f>
        <v>0</v>
      </c>
      <c r="E21" s="356">
        <f t="shared" si="0"/>
        <v>30000</v>
      </c>
    </row>
    <row r="22" spans="1:5" ht="16.5">
      <c r="A22" s="40"/>
      <c r="B22" s="48" t="s">
        <v>155</v>
      </c>
      <c r="C22" s="297">
        <v>30000</v>
      </c>
      <c r="D22" s="296">
        <v>0</v>
      </c>
      <c r="E22" s="356">
        <f t="shared" si="0"/>
        <v>30000</v>
      </c>
    </row>
    <row r="23" spans="1:5" ht="16.5">
      <c r="A23" s="40"/>
      <c r="B23" s="48" t="s">
        <v>156</v>
      </c>
      <c r="C23" s="297"/>
      <c r="D23" s="296">
        <v>0</v>
      </c>
      <c r="E23" s="356">
        <f t="shared" si="0"/>
        <v>0</v>
      </c>
    </row>
    <row r="24" spans="1:5" ht="16.5">
      <c r="A24" s="36"/>
      <c r="B24" s="37"/>
      <c r="C24" s="296"/>
      <c r="D24" s="296"/>
      <c r="E24" s="357">
        <f>C24-D24</f>
        <v>0</v>
      </c>
    </row>
    <row r="25" spans="1:5" ht="16.5">
      <c r="A25" s="45" t="s">
        <v>81</v>
      </c>
      <c r="B25" s="46" t="s">
        <v>82</v>
      </c>
      <c r="C25" s="300">
        <f>SUM(C26+C27+C28+C29+C30)</f>
        <v>4490879</v>
      </c>
      <c r="D25" s="300">
        <f>SUM(D26+D27+D28+D29+D30)</f>
        <v>1673320</v>
      </c>
      <c r="E25" s="358">
        <f>SUM(E26+E27+E28+E29+E30)</f>
        <v>2817559</v>
      </c>
    </row>
    <row r="26" spans="1:5" ht="16.5">
      <c r="A26" s="36">
        <v>1</v>
      </c>
      <c r="B26" s="37" t="s">
        <v>0</v>
      </c>
      <c r="C26" s="296">
        <v>1496920</v>
      </c>
      <c r="D26" s="296">
        <v>806370</v>
      </c>
      <c r="E26" s="357">
        <f>C26-D26</f>
        <v>690550</v>
      </c>
    </row>
    <row r="27" spans="1:5" ht="16.5">
      <c r="A27" s="36">
        <v>2</v>
      </c>
      <c r="B27" s="131" t="s">
        <v>159</v>
      </c>
      <c r="C27" s="296">
        <v>262385</v>
      </c>
      <c r="D27" s="296">
        <v>132587</v>
      </c>
      <c r="E27" s="357">
        <f aca="true" t="shared" si="1" ref="E27:E35">C27-D27</f>
        <v>129798</v>
      </c>
    </row>
    <row r="28" spans="1:5" ht="16.5">
      <c r="A28" s="36">
        <v>3</v>
      </c>
      <c r="B28" s="37" t="s">
        <v>10</v>
      </c>
      <c r="C28" s="296">
        <v>1803001</v>
      </c>
      <c r="D28" s="296">
        <v>426489</v>
      </c>
      <c r="E28" s="357">
        <f t="shared" si="1"/>
        <v>1376512</v>
      </c>
    </row>
    <row r="29" spans="1:5" ht="16.5">
      <c r="A29" s="36">
        <v>4</v>
      </c>
      <c r="B29" s="37" t="s">
        <v>16</v>
      </c>
      <c r="C29" s="296">
        <v>21650</v>
      </c>
      <c r="D29" s="296">
        <v>21650</v>
      </c>
      <c r="E29" s="357">
        <f t="shared" si="1"/>
        <v>0</v>
      </c>
    </row>
    <row r="30" spans="1:5" ht="16.5">
      <c r="A30" s="36">
        <v>5</v>
      </c>
      <c r="B30" s="37" t="s">
        <v>7</v>
      </c>
      <c r="C30" s="296">
        <f>SUM(C31:C35)</f>
        <v>906923</v>
      </c>
      <c r="D30" s="296">
        <f>SUM(D31:D35)</f>
        <v>286224</v>
      </c>
      <c r="E30" s="357">
        <f>C30-D30</f>
        <v>620699</v>
      </c>
    </row>
    <row r="31" spans="1:5" ht="16.5">
      <c r="A31" s="36"/>
      <c r="B31" s="48" t="s">
        <v>224</v>
      </c>
      <c r="C31" s="296">
        <v>215178</v>
      </c>
      <c r="D31" s="296">
        <v>202526</v>
      </c>
      <c r="E31" s="357">
        <f t="shared" si="1"/>
        <v>12652</v>
      </c>
    </row>
    <row r="32" spans="1:5" ht="16.5">
      <c r="A32" s="36"/>
      <c r="B32" s="48" t="s">
        <v>162</v>
      </c>
      <c r="C32" s="296">
        <v>30000</v>
      </c>
      <c r="D32" s="296"/>
      <c r="E32" s="357">
        <f t="shared" si="1"/>
        <v>30000</v>
      </c>
    </row>
    <row r="33" spans="1:5" ht="16.5">
      <c r="A33" s="36"/>
      <c r="B33" s="48" t="s">
        <v>160</v>
      </c>
      <c r="C33" s="296">
        <v>435462</v>
      </c>
      <c r="D33" s="296">
        <v>83698</v>
      </c>
      <c r="E33" s="357">
        <f t="shared" si="1"/>
        <v>351764</v>
      </c>
    </row>
    <row r="34" spans="1:5" ht="16.5">
      <c r="A34" s="36"/>
      <c r="B34" s="48" t="s">
        <v>17</v>
      </c>
      <c r="C34" s="296">
        <v>198500</v>
      </c>
      <c r="D34" s="296"/>
      <c r="E34" s="357">
        <f t="shared" si="1"/>
        <v>198500</v>
      </c>
    </row>
    <row r="35" spans="1:5" ht="16.5">
      <c r="A35" s="36"/>
      <c r="B35" s="48" t="s">
        <v>18</v>
      </c>
      <c r="C35" s="296">
        <v>27783</v>
      </c>
      <c r="D35" s="296"/>
      <c r="E35" s="357">
        <f t="shared" si="1"/>
        <v>27783</v>
      </c>
    </row>
    <row r="36" spans="1:5" ht="16.5">
      <c r="A36" s="36"/>
      <c r="B36" s="37"/>
      <c r="C36" s="296"/>
      <c r="D36" s="259"/>
      <c r="E36" s="357">
        <f>C36-D36</f>
        <v>0</v>
      </c>
    </row>
    <row r="37" spans="1:5" s="44" customFormat="1" ht="15">
      <c r="A37" s="38"/>
      <c r="B37" s="39" t="s">
        <v>219</v>
      </c>
      <c r="C37" s="301">
        <f>C2-C25</f>
        <v>-1012974</v>
      </c>
      <c r="D37" s="301">
        <f>D2-D25</f>
        <v>-155189</v>
      </c>
      <c r="E37" s="359">
        <f>E2-E25</f>
        <v>-857785</v>
      </c>
    </row>
    <row r="38" spans="1:5" s="44" customFormat="1" ht="15">
      <c r="A38" s="38"/>
      <c r="B38" s="39"/>
      <c r="C38" s="301"/>
      <c r="D38" s="301"/>
      <c r="E38" s="359"/>
    </row>
    <row r="39" spans="1:5" s="44" customFormat="1" ht="15">
      <c r="A39" s="38" t="s">
        <v>83</v>
      </c>
      <c r="B39" s="39" t="s">
        <v>23</v>
      </c>
      <c r="C39" s="301">
        <f>C40</f>
        <v>55836</v>
      </c>
      <c r="D39" s="301">
        <f>D40</f>
        <v>55836</v>
      </c>
      <c r="E39" s="359">
        <f>C39-D39</f>
        <v>0</v>
      </c>
    </row>
    <row r="40" spans="1:5" s="44" customFormat="1" ht="16.5">
      <c r="A40" s="45"/>
      <c r="B40" s="145" t="s">
        <v>241</v>
      </c>
      <c r="C40" s="354">
        <v>55836</v>
      </c>
      <c r="D40" s="354">
        <v>55836</v>
      </c>
      <c r="E40" s="360">
        <f>C40-D40</f>
        <v>0</v>
      </c>
    </row>
    <row r="41" spans="1:5" s="44" customFormat="1" ht="15">
      <c r="A41" s="45"/>
      <c r="B41" s="46"/>
      <c r="C41" s="300"/>
      <c r="D41" s="300"/>
      <c r="E41" s="358"/>
    </row>
    <row r="42" spans="1:8" ht="16.5">
      <c r="A42" s="45" t="s">
        <v>84</v>
      </c>
      <c r="B42" s="46" t="s">
        <v>21</v>
      </c>
      <c r="C42" s="300">
        <f>SUM(C43:C43)</f>
        <v>1068810</v>
      </c>
      <c r="D42" s="300">
        <f>SUM(D43:D43)</f>
        <v>0</v>
      </c>
      <c r="E42" s="358">
        <f>SUM(E43:E43)</f>
        <v>1068810</v>
      </c>
      <c r="H42" s="44"/>
    </row>
    <row r="43" spans="1:5" ht="16.5">
      <c r="A43" s="36"/>
      <c r="B43" s="131" t="s">
        <v>134</v>
      </c>
      <c r="C43" s="296">
        <v>1068810</v>
      </c>
      <c r="D43" s="296"/>
      <c r="E43" s="357">
        <f>C43-D43</f>
        <v>1068810</v>
      </c>
    </row>
    <row r="44" spans="1:5" ht="16.5">
      <c r="A44" s="40"/>
      <c r="B44" s="41"/>
      <c r="C44" s="297"/>
      <c r="D44" s="259"/>
      <c r="E44" s="357">
        <f>C44-D44</f>
        <v>0</v>
      </c>
    </row>
    <row r="45" spans="1:5" s="44" customFormat="1" ht="15">
      <c r="A45" s="42"/>
      <c r="B45" s="43" t="s">
        <v>86</v>
      </c>
      <c r="C45" s="361">
        <f>SUM(C2+C42)</f>
        <v>4546715</v>
      </c>
      <c r="D45" s="361">
        <f>SUM(D2+D42)</f>
        <v>1518131</v>
      </c>
      <c r="E45" s="362">
        <f>SUM(E2+E42)</f>
        <v>3028584</v>
      </c>
    </row>
    <row r="46" spans="1:5" s="44" customFormat="1" ht="15">
      <c r="A46" s="42"/>
      <c r="B46" s="43" t="s">
        <v>87</v>
      </c>
      <c r="C46" s="361">
        <f>C25+C39</f>
        <v>4546715</v>
      </c>
      <c r="D46" s="361">
        <f>D25+D39</f>
        <v>1729156</v>
      </c>
      <c r="E46" s="359">
        <f>E25+E39</f>
        <v>2817559</v>
      </c>
    </row>
    <row r="47" spans="1:5" s="44" customFormat="1" ht="16.5">
      <c r="A47" s="42"/>
      <c r="B47" s="43"/>
      <c r="C47" s="228"/>
      <c r="D47" s="39"/>
      <c r="E47" s="236">
        <f>C47-D47</f>
        <v>0</v>
      </c>
    </row>
    <row r="48" spans="1:5" ht="16.5">
      <c r="A48" s="36"/>
      <c r="B48" s="39" t="s">
        <v>85</v>
      </c>
      <c r="C48" s="227">
        <f>SUM(C49:C50)</f>
        <v>416</v>
      </c>
      <c r="D48" s="227">
        <f>SUM(D49:D50)</f>
        <v>300</v>
      </c>
      <c r="E48" s="200">
        <f>SUM(E49:E50)</f>
        <v>116</v>
      </c>
    </row>
    <row r="49" spans="1:5" ht="16.5">
      <c r="A49" s="36"/>
      <c r="B49" s="39" t="s">
        <v>129</v>
      </c>
      <c r="C49" s="226">
        <v>2</v>
      </c>
      <c r="D49" s="226">
        <v>2</v>
      </c>
      <c r="E49" s="236">
        <f>C49-D49</f>
        <v>0</v>
      </c>
    </row>
    <row r="50" spans="1:5" ht="17.25" thickBot="1">
      <c r="A50" s="181"/>
      <c r="B50" s="182" t="s">
        <v>55</v>
      </c>
      <c r="C50" s="229">
        <v>414</v>
      </c>
      <c r="D50" s="229">
        <v>298</v>
      </c>
      <c r="E50" s="237">
        <f>C50-D50</f>
        <v>116</v>
      </c>
    </row>
  </sheetData>
  <sheetProtection/>
  <printOptions/>
  <pageMargins left="0.3937007874015748" right="0.31496062992125984" top="0.6692913385826772" bottom="0.2755905511811024" header="0.2362204724409449" footer="0.1968503937007874"/>
  <pageSetup horizontalDpi="600" verticalDpi="600" orientation="portrait" paperSize="9" scale="85" r:id="rId1"/>
  <headerFooter>
    <oddHeader>&amp;C&amp;"Book Antiqua,Félkövér"&amp;11Keszthely Város Önkormányzata
2021. évi működési költségvetése&amp;R&amp;"Book Antiqua,Félkövér"2. melléklet
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view="pageLayout" workbookViewId="0" topLeftCell="A10">
      <selection activeCell="C25" sqref="C25"/>
    </sheetView>
  </sheetViews>
  <sheetFormatPr defaultColWidth="9.140625" defaultRowHeight="12.75"/>
  <cols>
    <col min="1" max="1" width="6.140625" style="0" bestFit="1" customWidth="1"/>
    <col min="2" max="2" width="51.00390625" style="0" customWidth="1"/>
    <col min="3" max="3" width="16.7109375" style="205" customWidth="1"/>
    <col min="4" max="4" width="13.57421875" style="0" customWidth="1"/>
    <col min="5" max="5" width="14.57421875" style="0" customWidth="1"/>
  </cols>
  <sheetData>
    <row r="1" spans="1:5" s="188" customFormat="1" ht="45.75" thickBot="1">
      <c r="A1" s="146" t="s">
        <v>14</v>
      </c>
      <c r="B1" s="147" t="s">
        <v>15</v>
      </c>
      <c r="C1" s="230" t="s">
        <v>441</v>
      </c>
      <c r="D1" s="147" t="s">
        <v>126</v>
      </c>
      <c r="E1" s="225" t="s">
        <v>127</v>
      </c>
    </row>
    <row r="2" spans="1:5" s="3" customFormat="1" ht="16.5">
      <c r="A2" s="155" t="s">
        <v>80</v>
      </c>
      <c r="B2" s="156" t="s">
        <v>12</v>
      </c>
      <c r="C2" s="231">
        <f>C3+C4+C6</f>
        <v>340996</v>
      </c>
      <c r="D2" s="231">
        <f>D3+D4+D6</f>
        <v>0</v>
      </c>
      <c r="E2" s="299">
        <f>E3+E4+E6</f>
        <v>340996</v>
      </c>
    </row>
    <row r="3" spans="1:5" s="3" customFormat="1" ht="16.5">
      <c r="A3" s="36">
        <v>1</v>
      </c>
      <c r="B3" s="259" t="s">
        <v>151</v>
      </c>
      <c r="C3" s="296">
        <v>26980</v>
      </c>
      <c r="D3" s="37"/>
      <c r="E3" s="235">
        <f>C3-D3</f>
        <v>26980</v>
      </c>
    </row>
    <row r="4" spans="1:5" s="3" customFormat="1" ht="16.5">
      <c r="A4" s="36">
        <v>2</v>
      </c>
      <c r="B4" s="37" t="s">
        <v>153</v>
      </c>
      <c r="C4" s="296">
        <f>SUM(C5:C5)</f>
        <v>313716</v>
      </c>
      <c r="D4" s="296">
        <f>SUM(D5:D5)</f>
        <v>0</v>
      </c>
      <c r="E4" s="363">
        <f aca="true" t="shared" si="0" ref="E4:E31">C4-D4</f>
        <v>313716</v>
      </c>
    </row>
    <row r="5" spans="1:5" s="3" customFormat="1" ht="16.5">
      <c r="A5" s="36"/>
      <c r="B5" s="260" t="s">
        <v>152</v>
      </c>
      <c r="C5" s="296">
        <v>313716</v>
      </c>
      <c r="D5" s="259"/>
      <c r="E5" s="207">
        <f t="shared" si="0"/>
        <v>313716</v>
      </c>
    </row>
    <row r="6" spans="1:5" s="3" customFormat="1" ht="16.5">
      <c r="A6" s="36">
        <v>3</v>
      </c>
      <c r="B6" s="259" t="s">
        <v>157</v>
      </c>
      <c r="C6" s="296">
        <f>SUM(C7:C8)</f>
        <v>300</v>
      </c>
      <c r="D6" s="296">
        <f>SUM(D7:D8)</f>
        <v>0</v>
      </c>
      <c r="E6" s="360">
        <f>SUM(E7:E8)</f>
        <v>300</v>
      </c>
    </row>
    <row r="7" spans="1:5" s="44" customFormat="1" ht="16.5">
      <c r="A7" s="38"/>
      <c r="B7" s="260" t="s">
        <v>155</v>
      </c>
      <c r="C7" s="296">
        <v>300</v>
      </c>
      <c r="D7" s="364"/>
      <c r="E7" s="207">
        <f t="shared" si="0"/>
        <v>300</v>
      </c>
    </row>
    <row r="8" spans="1:5" s="44" customFormat="1" ht="16.5">
      <c r="A8" s="38"/>
      <c r="B8" s="260" t="s">
        <v>158</v>
      </c>
      <c r="C8" s="296">
        <v>0</v>
      </c>
      <c r="D8" s="365"/>
      <c r="E8" s="207">
        <f t="shared" si="0"/>
        <v>0</v>
      </c>
    </row>
    <row r="9" spans="1:5" s="44" customFormat="1" ht="16.5">
      <c r="A9" s="38"/>
      <c r="B9" s="39"/>
      <c r="C9" s="301"/>
      <c r="D9" s="365"/>
      <c r="E9" s="207"/>
    </row>
    <row r="10" spans="1:5" s="3" customFormat="1" ht="16.5">
      <c r="A10" s="38" t="s">
        <v>81</v>
      </c>
      <c r="B10" s="39" t="s">
        <v>50</v>
      </c>
      <c r="C10" s="301">
        <f>SUM(C11+C12+C13)</f>
        <v>3403394</v>
      </c>
      <c r="D10" s="301">
        <f>SUM(D11+D12+D13)</f>
        <v>122949</v>
      </c>
      <c r="E10" s="359">
        <f>SUM(E11+E12+E13)</f>
        <v>3280445</v>
      </c>
    </row>
    <row r="11" spans="1:5" s="3" customFormat="1" ht="16.5">
      <c r="A11" s="36">
        <v>1</v>
      </c>
      <c r="B11" s="37" t="s">
        <v>165</v>
      </c>
      <c r="C11" s="296">
        <v>2686225</v>
      </c>
      <c r="D11" s="296">
        <v>34044</v>
      </c>
      <c r="E11" s="207">
        <f t="shared" si="0"/>
        <v>2652181</v>
      </c>
    </row>
    <row r="12" spans="1:5" s="3" customFormat="1" ht="16.5">
      <c r="A12" s="36">
        <v>2</v>
      </c>
      <c r="B12" s="37" t="s">
        <v>166</v>
      </c>
      <c r="C12" s="296">
        <v>425456</v>
      </c>
      <c r="D12" s="296">
        <v>88905</v>
      </c>
      <c r="E12" s="207">
        <f t="shared" si="0"/>
        <v>336551</v>
      </c>
    </row>
    <row r="13" spans="1:5" s="3" customFormat="1" ht="16.5">
      <c r="A13" s="36">
        <v>3</v>
      </c>
      <c r="B13" s="37" t="s">
        <v>161</v>
      </c>
      <c r="C13" s="296">
        <f>SUM(C14:C17)</f>
        <v>291713</v>
      </c>
      <c r="D13" s="296">
        <f>SUM(D14:D17)</f>
        <v>0</v>
      </c>
      <c r="E13" s="360">
        <f>SUM(E14:E17)</f>
        <v>291713</v>
      </c>
    </row>
    <row r="14" spans="1:5" s="3" customFormat="1" ht="16.5">
      <c r="A14" s="40"/>
      <c r="B14" s="260" t="s">
        <v>164</v>
      </c>
      <c r="C14" s="297">
        <v>0</v>
      </c>
      <c r="D14" s="259"/>
      <c r="E14" s="207">
        <f>C14-D14</f>
        <v>0</v>
      </c>
    </row>
    <row r="15" spans="1:5" s="3" customFormat="1" ht="16.5">
      <c r="A15" s="40"/>
      <c r="B15" s="260" t="s">
        <v>162</v>
      </c>
      <c r="C15" s="297">
        <v>20000</v>
      </c>
      <c r="D15" s="259"/>
      <c r="E15" s="207">
        <f>C15-D15</f>
        <v>20000</v>
      </c>
    </row>
    <row r="16" spans="1:5" s="3" customFormat="1" ht="16.5">
      <c r="A16" s="40"/>
      <c r="B16" s="260" t="s">
        <v>163</v>
      </c>
      <c r="C16" s="297">
        <v>11670</v>
      </c>
      <c r="D16" s="259"/>
      <c r="E16" s="207">
        <f>C16-D16</f>
        <v>11670</v>
      </c>
    </row>
    <row r="17" spans="1:5" s="3" customFormat="1" ht="16.5">
      <c r="A17" s="40"/>
      <c r="B17" s="260" t="s">
        <v>19</v>
      </c>
      <c r="C17" s="297">
        <v>260043</v>
      </c>
      <c r="D17" s="259"/>
      <c r="E17" s="207">
        <f>C17-D17</f>
        <v>260043</v>
      </c>
    </row>
    <row r="18" spans="1:5" s="44" customFormat="1" ht="16.5">
      <c r="A18" s="42"/>
      <c r="B18" s="43"/>
      <c r="C18" s="361"/>
      <c r="D18" s="364"/>
      <c r="E18" s="207">
        <f t="shared" si="0"/>
        <v>0</v>
      </c>
    </row>
    <row r="19" spans="1:5" s="3" customFormat="1" ht="16.5">
      <c r="A19" s="38"/>
      <c r="B19" s="39" t="s">
        <v>98</v>
      </c>
      <c r="C19" s="301">
        <f>C2-C10</f>
        <v>-3062398</v>
      </c>
      <c r="D19" s="301">
        <f>D2-D10</f>
        <v>-122949</v>
      </c>
      <c r="E19" s="359">
        <f>E2-E10</f>
        <v>-2939449</v>
      </c>
    </row>
    <row r="20" spans="1:5" s="3" customFormat="1" ht="16.5">
      <c r="A20" s="38"/>
      <c r="B20" s="39"/>
      <c r="C20" s="301"/>
      <c r="D20" s="259"/>
      <c r="E20" s="207">
        <f t="shared" si="0"/>
        <v>0</v>
      </c>
    </row>
    <row r="21" spans="1:5" s="44" customFormat="1" ht="16.5">
      <c r="A21" s="38" t="s">
        <v>83</v>
      </c>
      <c r="B21" s="39" t="s">
        <v>23</v>
      </c>
      <c r="C21" s="301"/>
      <c r="D21" s="301"/>
      <c r="E21" s="207">
        <f t="shared" si="0"/>
        <v>0</v>
      </c>
    </row>
    <row r="22" spans="1:5" s="3" customFormat="1" ht="16.5">
      <c r="A22" s="36"/>
      <c r="B22" s="37"/>
      <c r="C22" s="296"/>
      <c r="D22" s="259"/>
      <c r="E22" s="207">
        <f t="shared" si="0"/>
        <v>0</v>
      </c>
    </row>
    <row r="23" spans="1:5" s="3" customFormat="1" ht="16.5">
      <c r="A23" s="38" t="s">
        <v>84</v>
      </c>
      <c r="B23" s="39" t="s">
        <v>43</v>
      </c>
      <c r="C23" s="301">
        <f>SUM(C25+C27)</f>
        <v>3062398</v>
      </c>
      <c r="D23" s="301">
        <f>SUM(D25+D27)</f>
        <v>0</v>
      </c>
      <c r="E23" s="359">
        <f>SUM(E25+E27)</f>
        <v>3062398</v>
      </c>
    </row>
    <row r="24" spans="1:5" s="3" customFormat="1" ht="16.5">
      <c r="A24" s="38"/>
      <c r="B24" s="49" t="s">
        <v>65</v>
      </c>
      <c r="C24" s="301"/>
      <c r="D24" s="259"/>
      <c r="E24" s="207">
        <f t="shared" si="0"/>
        <v>0</v>
      </c>
    </row>
    <row r="25" spans="1:5" s="3" customFormat="1" ht="16.5">
      <c r="A25" s="36">
        <v>1</v>
      </c>
      <c r="B25" s="131" t="s">
        <v>134</v>
      </c>
      <c r="C25" s="296">
        <v>3062398</v>
      </c>
      <c r="D25" s="296"/>
      <c r="E25" s="207">
        <f t="shared" si="0"/>
        <v>3062398</v>
      </c>
    </row>
    <row r="26" spans="1:5" s="3" customFormat="1" ht="16.5">
      <c r="A26" s="36"/>
      <c r="B26" s="131"/>
      <c r="C26" s="296"/>
      <c r="D26" s="259"/>
      <c r="E26" s="207">
        <f t="shared" si="0"/>
        <v>0</v>
      </c>
    </row>
    <row r="27" spans="1:5" s="44" customFormat="1" ht="15">
      <c r="A27" s="38"/>
      <c r="B27" s="39" t="s">
        <v>20</v>
      </c>
      <c r="C27" s="301">
        <f>SUM(C28:C28)</f>
        <v>0</v>
      </c>
      <c r="D27" s="301">
        <f>SUM(D28:D28)</f>
        <v>0</v>
      </c>
      <c r="E27" s="359">
        <f>SUM(E28:E28)</f>
        <v>0</v>
      </c>
    </row>
    <row r="28" spans="1:5" s="3" customFormat="1" ht="16.5">
      <c r="A28" s="36">
        <v>1</v>
      </c>
      <c r="B28" s="37" t="s">
        <v>22</v>
      </c>
      <c r="C28" s="296"/>
      <c r="D28" s="259"/>
      <c r="E28" s="207">
        <f t="shared" si="0"/>
        <v>0</v>
      </c>
    </row>
    <row r="29" spans="1:5" ht="16.5">
      <c r="A29" s="149"/>
      <c r="B29" s="41"/>
      <c r="C29" s="366"/>
      <c r="D29" s="367"/>
      <c r="E29" s="207">
        <f t="shared" si="0"/>
        <v>0</v>
      </c>
    </row>
    <row r="30" spans="1:5" s="148" customFormat="1" ht="15">
      <c r="A30" s="150"/>
      <c r="B30" s="43" t="s">
        <v>89</v>
      </c>
      <c r="C30" s="301">
        <f>SUM(C2+C23)</f>
        <v>3403394</v>
      </c>
      <c r="D30" s="301">
        <f>SUM(D2+D23)</f>
        <v>0</v>
      </c>
      <c r="E30" s="359">
        <f>SUM(E2+E23)</f>
        <v>3403394</v>
      </c>
    </row>
    <row r="31" spans="1:5" s="148" customFormat="1" ht="16.5">
      <c r="A31" s="187"/>
      <c r="B31" s="43"/>
      <c r="C31" s="361"/>
      <c r="D31" s="368"/>
      <c r="E31" s="207">
        <f t="shared" si="0"/>
        <v>0</v>
      </c>
    </row>
    <row r="32" spans="1:5" s="148" customFormat="1" ht="15.75" thickBot="1">
      <c r="A32" s="183"/>
      <c r="B32" s="51" t="s">
        <v>90</v>
      </c>
      <c r="C32" s="369">
        <f>C10+C21</f>
        <v>3403394</v>
      </c>
      <c r="D32" s="369">
        <f>D10+D21</f>
        <v>122949</v>
      </c>
      <c r="E32" s="370">
        <f>E10+E21</f>
        <v>3280445</v>
      </c>
    </row>
  </sheetData>
  <sheetProtection/>
  <printOptions/>
  <pageMargins left="0.35433070866141736" right="0.2362204724409449" top="1.1811023622047245" bottom="0.7480314960629921" header="0.31496062992125984" footer="0.31496062992125984"/>
  <pageSetup horizontalDpi="600" verticalDpi="600" orientation="portrait" paperSize="9" scale="95" r:id="rId1"/>
  <headerFooter>
    <oddHeader>&amp;C&amp;"Book Antiqua,Félkövér"&amp;12Keszthely Város Önkormányzata
2021. évi felhalmozási költségvetése&amp;R&amp;"Book Antiqua,Félkövér"&amp;11 3. melléklet
ezer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view="pageLayout" workbookViewId="0" topLeftCell="A1">
      <selection activeCell="K7" sqref="K7"/>
    </sheetView>
  </sheetViews>
  <sheetFormatPr defaultColWidth="9.140625" defaultRowHeight="12.75"/>
  <cols>
    <col min="1" max="1" width="10.421875" style="1" customWidth="1"/>
    <col min="2" max="2" width="8.00390625" style="75" customWidth="1"/>
    <col min="3" max="3" width="10.00390625" style="76" customWidth="1"/>
    <col min="4" max="4" width="12.7109375" style="1" customWidth="1"/>
    <col min="5" max="5" width="8.28125" style="1" customWidth="1"/>
    <col min="6" max="6" width="10.140625" style="1" customWidth="1"/>
    <col min="7" max="7" width="11.00390625" style="1" customWidth="1"/>
    <col min="8" max="8" width="8.421875" style="1" customWidth="1"/>
    <col min="9" max="9" width="8.8515625" style="1" customWidth="1"/>
    <col min="10" max="10" width="9.28125" style="1" customWidth="1"/>
    <col min="11" max="11" width="10.7109375" style="1" customWidth="1"/>
    <col min="12" max="13" width="8.00390625" style="1" bestFit="1" customWidth="1"/>
    <col min="14" max="14" width="8.28125" style="1" customWidth="1"/>
    <col min="15" max="15" width="9.421875" style="1" customWidth="1"/>
    <col min="16" max="16384" width="9.140625" style="1" customWidth="1"/>
  </cols>
  <sheetData>
    <row r="1" spans="1:15" ht="14.25" customHeight="1">
      <c r="A1" s="778" t="s">
        <v>42</v>
      </c>
      <c r="B1" s="789" t="s">
        <v>12</v>
      </c>
      <c r="C1" s="790"/>
      <c r="D1" s="790"/>
      <c r="E1" s="790"/>
      <c r="F1" s="790"/>
      <c r="G1" s="790"/>
      <c r="H1" s="790"/>
      <c r="I1" s="790"/>
      <c r="J1" s="790"/>
      <c r="K1" s="790"/>
      <c r="L1" s="791"/>
      <c r="M1" s="791"/>
      <c r="N1" s="791"/>
      <c r="O1" s="792" t="s">
        <v>46</v>
      </c>
    </row>
    <row r="2" spans="1:15" ht="13.5" customHeight="1">
      <c r="A2" s="779"/>
      <c r="B2" s="795" t="s">
        <v>2</v>
      </c>
      <c r="C2" s="796"/>
      <c r="D2" s="796"/>
      <c r="E2" s="796"/>
      <c r="F2" s="796"/>
      <c r="G2" s="796"/>
      <c r="H2" s="781" t="s">
        <v>3</v>
      </c>
      <c r="I2" s="781"/>
      <c r="J2" s="782"/>
      <c r="K2" s="782"/>
      <c r="L2" s="787" t="s">
        <v>217</v>
      </c>
      <c r="M2" s="785"/>
      <c r="N2" s="782" t="s">
        <v>171</v>
      </c>
      <c r="O2" s="793"/>
    </row>
    <row r="3" spans="1:15" ht="16.5" customHeight="1">
      <c r="A3" s="779"/>
      <c r="B3" s="782" t="s">
        <v>128</v>
      </c>
      <c r="C3" s="782" t="s">
        <v>25</v>
      </c>
      <c r="D3" s="782" t="s">
        <v>147</v>
      </c>
      <c r="E3" s="787" t="s">
        <v>172</v>
      </c>
      <c r="F3" s="782" t="s">
        <v>216</v>
      </c>
      <c r="G3" s="781" t="s">
        <v>269</v>
      </c>
      <c r="H3" s="787" t="s">
        <v>169</v>
      </c>
      <c r="I3" s="781" t="s">
        <v>216</v>
      </c>
      <c r="J3" s="781" t="s">
        <v>170</v>
      </c>
      <c r="K3" s="785" t="s">
        <v>270</v>
      </c>
      <c r="L3" s="788"/>
      <c r="M3" s="786"/>
      <c r="N3" s="783"/>
      <c r="O3" s="793"/>
    </row>
    <row r="4" spans="1:15" ht="59.25" customHeight="1">
      <c r="A4" s="780"/>
      <c r="B4" s="783"/>
      <c r="C4" s="784"/>
      <c r="D4" s="784"/>
      <c r="E4" s="788"/>
      <c r="F4" s="784"/>
      <c r="G4" s="781"/>
      <c r="H4" s="788"/>
      <c r="I4" s="781"/>
      <c r="J4" s="781"/>
      <c r="K4" s="786"/>
      <c r="L4" s="70" t="s">
        <v>218</v>
      </c>
      <c r="M4" s="68" t="s">
        <v>191</v>
      </c>
      <c r="N4" s="784"/>
      <c r="O4" s="794"/>
    </row>
    <row r="5" spans="1:15" ht="14.25" thickBot="1">
      <c r="A5" s="71">
        <v>1</v>
      </c>
      <c r="B5" s="72">
        <v>2</v>
      </c>
      <c r="C5" s="72">
        <v>3</v>
      </c>
      <c r="D5" s="72">
        <v>4</v>
      </c>
      <c r="E5" s="72">
        <v>5</v>
      </c>
      <c r="F5" s="72">
        <v>6</v>
      </c>
      <c r="G5" s="72">
        <v>7</v>
      </c>
      <c r="H5" s="72">
        <v>8</v>
      </c>
      <c r="I5" s="72">
        <v>9</v>
      </c>
      <c r="J5" s="72">
        <v>10</v>
      </c>
      <c r="K5" s="72">
        <v>11</v>
      </c>
      <c r="L5" s="73">
        <v>12</v>
      </c>
      <c r="M5" s="73">
        <v>13</v>
      </c>
      <c r="N5" s="72">
        <v>14</v>
      </c>
      <c r="O5" s="74">
        <v>15</v>
      </c>
    </row>
    <row r="6" spans="1:15" ht="38.25">
      <c r="A6" s="157" t="s">
        <v>44</v>
      </c>
      <c r="B6" s="371">
        <v>242609</v>
      </c>
      <c r="C6" s="371">
        <v>933628</v>
      </c>
      <c r="D6" s="371">
        <v>1395900</v>
      </c>
      <c r="E6" s="371">
        <v>330248</v>
      </c>
      <c r="F6" s="371">
        <v>30000</v>
      </c>
      <c r="G6" s="371"/>
      <c r="H6" s="371">
        <v>313716</v>
      </c>
      <c r="I6" s="371"/>
      <c r="J6" s="371">
        <v>26980</v>
      </c>
      <c r="K6" s="371"/>
      <c r="L6" s="371">
        <v>979459</v>
      </c>
      <c r="M6" s="371">
        <v>3056563</v>
      </c>
      <c r="N6" s="371">
        <v>0</v>
      </c>
      <c r="O6" s="372">
        <f>SUM(B6:N6)</f>
        <v>7309103</v>
      </c>
    </row>
    <row r="7" spans="1:15" ht="38.25">
      <c r="A7" s="222" t="s">
        <v>76</v>
      </c>
      <c r="B7" s="271"/>
      <c r="C7" s="271"/>
      <c r="D7" s="271">
        <v>1226963</v>
      </c>
      <c r="E7" s="271"/>
      <c r="F7" s="271"/>
      <c r="G7" s="271"/>
      <c r="H7" s="271"/>
      <c r="I7" s="271"/>
      <c r="J7" s="271"/>
      <c r="K7" s="271"/>
      <c r="L7" s="271"/>
      <c r="M7" s="271"/>
      <c r="N7" s="271">
        <v>0</v>
      </c>
      <c r="O7" s="373">
        <f>SUM(B7:N7)</f>
        <v>1226963</v>
      </c>
    </row>
    <row r="8" spans="1:15" ht="51">
      <c r="A8" s="77" t="s">
        <v>45</v>
      </c>
      <c r="B8" s="374">
        <v>364806</v>
      </c>
      <c r="C8" s="375"/>
      <c r="D8" s="374"/>
      <c r="E8" s="374">
        <v>180714</v>
      </c>
      <c r="F8" s="374"/>
      <c r="G8" s="374"/>
      <c r="H8" s="374"/>
      <c r="I8" s="374">
        <v>300</v>
      </c>
      <c r="J8" s="374"/>
      <c r="K8" s="374"/>
      <c r="L8" s="374">
        <v>89351</v>
      </c>
      <c r="M8" s="374">
        <v>5835</v>
      </c>
      <c r="N8" s="374">
        <v>0</v>
      </c>
      <c r="O8" s="373">
        <f>SUM(B8:N8)</f>
        <v>641006</v>
      </c>
    </row>
    <row r="9" spans="1:15" ht="39" thickBot="1">
      <c r="A9" s="223" t="s">
        <v>76</v>
      </c>
      <c r="B9" s="376">
        <v>177616</v>
      </c>
      <c r="C9" s="377"/>
      <c r="D9" s="376"/>
      <c r="E9" s="376">
        <v>113552</v>
      </c>
      <c r="F9" s="376"/>
      <c r="G9" s="376"/>
      <c r="H9" s="376"/>
      <c r="I9" s="376"/>
      <c r="J9" s="376"/>
      <c r="K9" s="376"/>
      <c r="L9" s="376"/>
      <c r="M9" s="376"/>
      <c r="N9" s="376"/>
      <c r="O9" s="378">
        <f>SUM(B9:N9)</f>
        <v>291168</v>
      </c>
    </row>
    <row r="10" spans="1:15" ht="29.25" customHeight="1">
      <c r="A10" s="174" t="s">
        <v>1</v>
      </c>
      <c r="B10" s="379">
        <f aca="true" t="shared" si="0" ref="B10:O10">SUM(B6+B8)</f>
        <v>607415</v>
      </c>
      <c r="C10" s="379">
        <f t="shared" si="0"/>
        <v>933628</v>
      </c>
      <c r="D10" s="379">
        <f t="shared" si="0"/>
        <v>1395900</v>
      </c>
      <c r="E10" s="379">
        <f t="shared" si="0"/>
        <v>510962</v>
      </c>
      <c r="F10" s="379">
        <f t="shared" si="0"/>
        <v>30000</v>
      </c>
      <c r="G10" s="379">
        <f t="shared" si="0"/>
        <v>0</v>
      </c>
      <c r="H10" s="379">
        <f t="shared" si="0"/>
        <v>313716</v>
      </c>
      <c r="I10" s="379">
        <f t="shared" si="0"/>
        <v>300</v>
      </c>
      <c r="J10" s="379">
        <f t="shared" si="0"/>
        <v>26980</v>
      </c>
      <c r="K10" s="379">
        <f t="shared" si="0"/>
        <v>0</v>
      </c>
      <c r="L10" s="379">
        <f t="shared" si="0"/>
        <v>1068810</v>
      </c>
      <c r="M10" s="379">
        <f t="shared" si="0"/>
        <v>3062398</v>
      </c>
      <c r="N10" s="379">
        <f t="shared" si="0"/>
        <v>0</v>
      </c>
      <c r="O10" s="380">
        <f t="shared" si="0"/>
        <v>7950109</v>
      </c>
    </row>
    <row r="11" spans="1:15" ht="40.5">
      <c r="A11" s="159" t="s">
        <v>76</v>
      </c>
      <c r="B11" s="381">
        <f>SUM(B7+B9)</f>
        <v>177616</v>
      </c>
      <c r="C11" s="381">
        <f aca="true" t="shared" si="1" ref="C11:O11">SUM(C7+C9)</f>
        <v>0</v>
      </c>
      <c r="D11" s="381">
        <f t="shared" si="1"/>
        <v>1226963</v>
      </c>
      <c r="E11" s="381">
        <f t="shared" si="1"/>
        <v>113552</v>
      </c>
      <c r="F11" s="381">
        <f t="shared" si="1"/>
        <v>0</v>
      </c>
      <c r="G11" s="381">
        <f t="shared" si="1"/>
        <v>0</v>
      </c>
      <c r="H11" s="381">
        <f t="shared" si="1"/>
        <v>0</v>
      </c>
      <c r="I11" s="381">
        <f t="shared" si="1"/>
        <v>0</v>
      </c>
      <c r="J11" s="381">
        <f t="shared" si="1"/>
        <v>0</v>
      </c>
      <c r="K11" s="381">
        <f t="shared" si="1"/>
        <v>0</v>
      </c>
      <c r="L11" s="381">
        <f t="shared" si="1"/>
        <v>0</v>
      </c>
      <c r="M11" s="381">
        <f t="shared" si="1"/>
        <v>0</v>
      </c>
      <c r="N11" s="381">
        <f t="shared" si="1"/>
        <v>0</v>
      </c>
      <c r="O11" s="382">
        <f t="shared" si="1"/>
        <v>1518131</v>
      </c>
    </row>
    <row r="12" spans="1:15" ht="41.25" thickBot="1">
      <c r="A12" s="175" t="s">
        <v>77</v>
      </c>
      <c r="B12" s="383">
        <f>B10-B11</f>
        <v>429799</v>
      </c>
      <c r="C12" s="383">
        <f aca="true" t="shared" si="2" ref="C12:O12">C10-C11</f>
        <v>933628</v>
      </c>
      <c r="D12" s="383">
        <f t="shared" si="2"/>
        <v>168937</v>
      </c>
      <c r="E12" s="383">
        <f t="shared" si="2"/>
        <v>397410</v>
      </c>
      <c r="F12" s="383">
        <f t="shared" si="2"/>
        <v>30000</v>
      </c>
      <c r="G12" s="383">
        <f t="shared" si="2"/>
        <v>0</v>
      </c>
      <c r="H12" s="383">
        <f t="shared" si="2"/>
        <v>313716</v>
      </c>
      <c r="I12" s="383">
        <f t="shared" si="2"/>
        <v>300</v>
      </c>
      <c r="J12" s="383">
        <f t="shared" si="2"/>
        <v>26980</v>
      </c>
      <c r="K12" s="383">
        <f t="shared" si="2"/>
        <v>0</v>
      </c>
      <c r="L12" s="383">
        <f t="shared" si="2"/>
        <v>1068810</v>
      </c>
      <c r="M12" s="383">
        <f t="shared" si="2"/>
        <v>3062398</v>
      </c>
      <c r="N12" s="383">
        <f t="shared" si="2"/>
        <v>0</v>
      </c>
      <c r="O12" s="384">
        <f t="shared" si="2"/>
        <v>6431978</v>
      </c>
    </row>
    <row r="15" spans="3:15" ht="13.5"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7" spans="3:15" ht="13.5"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</sheetData>
  <sheetProtection/>
  <mergeCells count="18">
    <mergeCell ref="N2:N4"/>
    <mergeCell ref="B1:K1"/>
    <mergeCell ref="L1:N1"/>
    <mergeCell ref="O1:O4"/>
    <mergeCell ref="B2:G2"/>
    <mergeCell ref="F3:F4"/>
    <mergeCell ref="D3:D4"/>
    <mergeCell ref="E3:E4"/>
    <mergeCell ref="G3:G4"/>
    <mergeCell ref="H3:H4"/>
    <mergeCell ref="A1:A4"/>
    <mergeCell ref="H2:K2"/>
    <mergeCell ref="B3:B4"/>
    <mergeCell ref="C3:C4"/>
    <mergeCell ref="K3:K4"/>
    <mergeCell ref="L2:M3"/>
    <mergeCell ref="I3:I4"/>
    <mergeCell ref="J3:J4"/>
  </mergeCells>
  <printOptions/>
  <pageMargins left="0.4330708661417323" right="0.2362204724409449" top="1.1811023622047245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2021. évi költségvetési bevételei
főbb jogcím-csoportonként&amp;R&amp;"Book Antiqua,Félkövér"4.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view="pageLayout" workbookViewId="0" topLeftCell="A1">
      <selection activeCell="F3" sqref="F3:F4"/>
    </sheetView>
  </sheetViews>
  <sheetFormatPr defaultColWidth="9.140625" defaultRowHeight="12.75"/>
  <cols>
    <col min="1" max="1" width="24.28125" style="1" customWidth="1"/>
    <col min="2" max="2" width="8.57421875" style="75" customWidth="1"/>
    <col min="3" max="3" width="9.28125" style="76" customWidth="1"/>
    <col min="4" max="4" width="10.140625" style="1" customWidth="1"/>
    <col min="5" max="6" width="8.28125" style="1" customWidth="1"/>
    <col min="7" max="7" width="8.57421875" style="1" customWidth="1"/>
    <col min="8" max="8" width="8.00390625" style="1" customWidth="1"/>
    <col min="9" max="9" width="8.140625" style="1" customWidth="1"/>
    <col min="10" max="10" width="7.57421875" style="1" customWidth="1"/>
    <col min="11" max="11" width="7.8515625" style="1" customWidth="1"/>
    <col min="12" max="12" width="8.7109375" style="1" customWidth="1"/>
    <col min="13" max="13" width="8.00390625" style="1" bestFit="1" customWidth="1"/>
    <col min="14" max="14" width="7.00390625" style="1" customWidth="1"/>
    <col min="15" max="15" width="9.28125" style="1" customWidth="1"/>
    <col min="16" max="16384" width="9.140625" style="1" customWidth="1"/>
  </cols>
  <sheetData>
    <row r="1" spans="1:15" ht="14.25" customHeight="1" thickBot="1">
      <c r="A1" s="808" t="s">
        <v>135</v>
      </c>
      <c r="B1" s="809" t="s">
        <v>12</v>
      </c>
      <c r="C1" s="810"/>
      <c r="D1" s="810"/>
      <c r="E1" s="810"/>
      <c r="F1" s="810"/>
      <c r="G1" s="810"/>
      <c r="H1" s="810"/>
      <c r="I1" s="810"/>
      <c r="J1" s="810"/>
      <c r="K1" s="810"/>
      <c r="L1" s="802" t="s">
        <v>43</v>
      </c>
      <c r="M1" s="803"/>
      <c r="N1" s="803"/>
      <c r="O1" s="792" t="s">
        <v>46</v>
      </c>
    </row>
    <row r="2" spans="1:15" ht="26.25" customHeight="1">
      <c r="A2" s="779"/>
      <c r="B2" s="797" t="s">
        <v>2</v>
      </c>
      <c r="C2" s="798"/>
      <c r="D2" s="798"/>
      <c r="E2" s="798"/>
      <c r="F2" s="798"/>
      <c r="G2" s="799"/>
      <c r="H2" s="800" t="s">
        <v>3</v>
      </c>
      <c r="I2" s="811"/>
      <c r="J2" s="811"/>
      <c r="K2" s="812"/>
      <c r="L2" s="800" t="s">
        <v>175</v>
      </c>
      <c r="M2" s="801"/>
      <c r="N2" s="804" t="s">
        <v>171</v>
      </c>
      <c r="O2" s="793"/>
    </row>
    <row r="3" spans="1:15" ht="28.5" customHeight="1">
      <c r="A3" s="779"/>
      <c r="B3" s="782" t="s">
        <v>91</v>
      </c>
      <c r="C3" s="782" t="s">
        <v>25</v>
      </c>
      <c r="D3" s="787" t="s">
        <v>186</v>
      </c>
      <c r="E3" s="787" t="s">
        <v>172</v>
      </c>
      <c r="F3" s="782" t="s">
        <v>185</v>
      </c>
      <c r="G3" s="781" t="s">
        <v>265</v>
      </c>
      <c r="H3" s="782" t="s">
        <v>169</v>
      </c>
      <c r="I3" s="782" t="s">
        <v>64</v>
      </c>
      <c r="J3" s="787" t="s">
        <v>173</v>
      </c>
      <c r="K3" s="781" t="s">
        <v>174</v>
      </c>
      <c r="L3" s="806" t="s">
        <v>134</v>
      </c>
      <c r="M3" s="807"/>
      <c r="N3" s="783"/>
      <c r="O3" s="793"/>
    </row>
    <row r="4" spans="1:15" ht="38.25">
      <c r="A4" s="780"/>
      <c r="B4" s="784"/>
      <c r="C4" s="784"/>
      <c r="D4" s="788"/>
      <c r="E4" s="788"/>
      <c r="F4" s="784"/>
      <c r="G4" s="781"/>
      <c r="H4" s="784"/>
      <c r="I4" s="784"/>
      <c r="J4" s="788"/>
      <c r="K4" s="781"/>
      <c r="L4" s="70" t="s">
        <v>377</v>
      </c>
      <c r="M4" s="68" t="s">
        <v>41</v>
      </c>
      <c r="N4" s="784"/>
      <c r="O4" s="794"/>
    </row>
    <row r="5" spans="1:15" ht="14.25" thickBot="1">
      <c r="A5" s="71">
        <v>1</v>
      </c>
      <c r="B5" s="308">
        <v>2</v>
      </c>
      <c r="C5" s="308">
        <v>3</v>
      </c>
      <c r="D5" s="308">
        <v>4</v>
      </c>
      <c r="E5" s="308">
        <v>5</v>
      </c>
      <c r="F5" s="308">
        <v>6</v>
      </c>
      <c r="G5" s="308">
        <v>7</v>
      </c>
      <c r="H5" s="308">
        <v>8</v>
      </c>
      <c r="I5" s="308">
        <v>9</v>
      </c>
      <c r="J5" s="308">
        <v>10</v>
      </c>
      <c r="K5" s="308">
        <v>11</v>
      </c>
      <c r="L5" s="309">
        <v>12</v>
      </c>
      <c r="M5" s="309">
        <v>13</v>
      </c>
      <c r="N5" s="72">
        <v>14</v>
      </c>
      <c r="O5" s="74">
        <v>15</v>
      </c>
    </row>
    <row r="6" spans="1:15" ht="15">
      <c r="A6" s="77" t="s">
        <v>101</v>
      </c>
      <c r="B6" s="271">
        <v>350</v>
      </c>
      <c r="C6" s="271"/>
      <c r="D6" s="271"/>
      <c r="E6" s="271">
        <v>327278</v>
      </c>
      <c r="F6" s="271">
        <v>30000</v>
      </c>
      <c r="G6" s="271"/>
      <c r="H6" s="271"/>
      <c r="I6" s="271"/>
      <c r="J6" s="141"/>
      <c r="K6" s="141"/>
      <c r="L6" s="141"/>
      <c r="M6" s="141"/>
      <c r="N6" s="141"/>
      <c r="O6" s="284">
        <f aca="true" t="shared" si="0" ref="O6:O20">SUM(B6:N6)</f>
        <v>357628</v>
      </c>
    </row>
    <row r="7" spans="1:15" ht="15">
      <c r="A7" s="214" t="s">
        <v>123</v>
      </c>
      <c r="B7" s="271"/>
      <c r="C7" s="271"/>
      <c r="D7" s="271"/>
      <c r="E7" s="271"/>
      <c r="F7" s="271"/>
      <c r="G7" s="271"/>
      <c r="H7" s="271"/>
      <c r="I7" s="271"/>
      <c r="J7" s="141"/>
      <c r="K7" s="141"/>
      <c r="L7" s="141"/>
      <c r="M7" s="141"/>
      <c r="N7" s="141"/>
      <c r="O7" s="284">
        <f t="shared" si="0"/>
        <v>0</v>
      </c>
    </row>
    <row r="8" spans="1:15" ht="15">
      <c r="A8" s="77" t="s">
        <v>100</v>
      </c>
      <c r="B8" s="271">
        <v>231639</v>
      </c>
      <c r="C8" s="271"/>
      <c r="D8" s="271"/>
      <c r="E8" s="271"/>
      <c r="F8" s="271"/>
      <c r="G8" s="271"/>
      <c r="H8" s="271">
        <v>313716</v>
      </c>
      <c r="I8" s="271"/>
      <c r="J8" s="141"/>
      <c r="K8" s="141"/>
      <c r="L8" s="141"/>
      <c r="M8" s="141"/>
      <c r="N8" s="141"/>
      <c r="O8" s="284">
        <f t="shared" si="0"/>
        <v>545355</v>
      </c>
    </row>
    <row r="9" spans="1:15" ht="15">
      <c r="A9" s="85" t="s">
        <v>239</v>
      </c>
      <c r="B9" s="271"/>
      <c r="C9" s="271"/>
      <c r="D9" s="271">
        <v>1395900</v>
      </c>
      <c r="E9" s="271"/>
      <c r="F9" s="271"/>
      <c r="G9" s="271"/>
      <c r="H9" s="271"/>
      <c r="I9" s="271"/>
      <c r="J9" s="141"/>
      <c r="K9" s="141"/>
      <c r="L9" s="141"/>
      <c r="M9" s="141"/>
      <c r="N9" s="271"/>
      <c r="O9" s="284">
        <f t="shared" si="0"/>
        <v>1395900</v>
      </c>
    </row>
    <row r="10" spans="1:15" ht="15">
      <c r="A10" s="214" t="s">
        <v>123</v>
      </c>
      <c r="B10" s="271"/>
      <c r="C10" s="271"/>
      <c r="D10" s="271">
        <v>1226963</v>
      </c>
      <c r="E10" s="271"/>
      <c r="F10" s="271"/>
      <c r="G10" s="271"/>
      <c r="H10" s="271"/>
      <c r="I10" s="271"/>
      <c r="J10" s="141"/>
      <c r="K10" s="141"/>
      <c r="L10" s="141"/>
      <c r="M10" s="141"/>
      <c r="N10" s="271"/>
      <c r="O10" s="284">
        <f t="shared" si="0"/>
        <v>1226963</v>
      </c>
    </row>
    <row r="11" spans="1:15" ht="25.5">
      <c r="A11" s="307" t="s">
        <v>237</v>
      </c>
      <c r="B11" s="271"/>
      <c r="C11" s="271"/>
      <c r="D11" s="271"/>
      <c r="E11" s="271"/>
      <c r="F11" s="271"/>
      <c r="G11" s="271"/>
      <c r="H11" s="271"/>
      <c r="I11" s="271"/>
      <c r="J11" s="141"/>
      <c r="K11" s="141"/>
      <c r="L11" s="271">
        <v>979459</v>
      </c>
      <c r="M11" s="141">
        <v>3056563</v>
      </c>
      <c r="N11" s="271"/>
      <c r="O11" s="284">
        <f t="shared" si="0"/>
        <v>4036022</v>
      </c>
    </row>
    <row r="12" spans="1:15" ht="15">
      <c r="A12" s="422" t="s">
        <v>99</v>
      </c>
      <c r="B12" s="271">
        <v>10620</v>
      </c>
      <c r="C12" s="271"/>
      <c r="D12" s="271"/>
      <c r="E12" s="271"/>
      <c r="F12" s="271"/>
      <c r="G12" s="271"/>
      <c r="H12" s="271"/>
      <c r="I12" s="271"/>
      <c r="J12" s="141"/>
      <c r="K12" s="141"/>
      <c r="L12" s="141"/>
      <c r="M12" s="141"/>
      <c r="N12" s="141"/>
      <c r="O12" s="776">
        <f t="shared" si="0"/>
        <v>10620</v>
      </c>
    </row>
    <row r="13" spans="1:15" ht="15">
      <c r="A13" s="85" t="s">
        <v>257</v>
      </c>
      <c r="B13" s="271"/>
      <c r="C13" s="271"/>
      <c r="D13" s="271"/>
      <c r="E13" s="271"/>
      <c r="F13" s="271"/>
      <c r="G13" s="271"/>
      <c r="H13" s="271"/>
      <c r="I13" s="271"/>
      <c r="J13" s="141"/>
      <c r="K13" s="141"/>
      <c r="L13" s="141"/>
      <c r="M13" s="141"/>
      <c r="N13" s="271"/>
      <c r="O13" s="284">
        <f t="shared" si="0"/>
        <v>0</v>
      </c>
    </row>
    <row r="14" spans="1:15" ht="15">
      <c r="A14" s="85" t="s">
        <v>104</v>
      </c>
      <c r="B14" s="271"/>
      <c r="C14" s="271"/>
      <c r="D14" s="271"/>
      <c r="E14" s="271">
        <v>1820</v>
      </c>
      <c r="F14" s="271"/>
      <c r="G14" s="271"/>
      <c r="H14" s="271"/>
      <c r="I14" s="271"/>
      <c r="J14" s="141"/>
      <c r="K14" s="141"/>
      <c r="L14" s="141"/>
      <c r="M14" s="141"/>
      <c r="N14" s="271"/>
      <c r="O14" s="284">
        <f t="shared" si="0"/>
        <v>1820</v>
      </c>
    </row>
    <row r="15" spans="1:15" ht="15">
      <c r="A15" s="85" t="s">
        <v>439</v>
      </c>
      <c r="B15" s="271"/>
      <c r="C15" s="271"/>
      <c r="D15" s="271"/>
      <c r="E15" s="271">
        <v>1150</v>
      </c>
      <c r="F15" s="271"/>
      <c r="G15" s="271"/>
      <c r="H15" s="271"/>
      <c r="I15" s="271"/>
      <c r="J15" s="141"/>
      <c r="K15" s="141"/>
      <c r="L15" s="141"/>
      <c r="M15" s="141"/>
      <c r="N15" s="271"/>
      <c r="O15" s="284">
        <f>SUM(B15:N15)</f>
        <v>1150</v>
      </c>
    </row>
    <row r="16" spans="1:15" ht="15">
      <c r="A16" s="307" t="s">
        <v>238</v>
      </c>
      <c r="B16" s="271"/>
      <c r="C16" s="271"/>
      <c r="D16" s="271"/>
      <c r="E16" s="271"/>
      <c r="F16" s="271"/>
      <c r="G16" s="271"/>
      <c r="H16" s="271"/>
      <c r="I16" s="271"/>
      <c r="J16" s="141"/>
      <c r="K16" s="141"/>
      <c r="L16" s="141"/>
      <c r="M16" s="141"/>
      <c r="N16" s="271"/>
      <c r="O16" s="284">
        <f t="shared" si="0"/>
        <v>0</v>
      </c>
    </row>
    <row r="17" spans="1:15" ht="25.5">
      <c r="A17" s="85" t="s">
        <v>103</v>
      </c>
      <c r="B17" s="271"/>
      <c r="C17" s="271"/>
      <c r="D17" s="271"/>
      <c r="E17" s="271"/>
      <c r="F17" s="271"/>
      <c r="G17" s="271"/>
      <c r="H17" s="271"/>
      <c r="I17" s="271"/>
      <c r="J17" s="141"/>
      <c r="K17" s="141"/>
      <c r="L17" s="141"/>
      <c r="M17" s="141"/>
      <c r="N17" s="271"/>
      <c r="O17" s="284">
        <f t="shared" si="0"/>
        <v>0</v>
      </c>
    </row>
    <row r="18" spans="1:15" ht="15">
      <c r="A18" s="85" t="s">
        <v>425</v>
      </c>
      <c r="B18" s="141"/>
      <c r="C18" s="141"/>
      <c r="D18" s="141"/>
      <c r="E18" s="141"/>
      <c r="F18" s="141"/>
      <c r="G18" s="141"/>
      <c r="H18" s="141"/>
      <c r="I18" s="141"/>
      <c r="J18" s="271">
        <v>26980</v>
      </c>
      <c r="K18" s="141"/>
      <c r="L18" s="141"/>
      <c r="M18" s="141"/>
      <c r="N18" s="271"/>
      <c r="O18" s="284">
        <f t="shared" si="0"/>
        <v>26980</v>
      </c>
    </row>
    <row r="19" spans="1:15" ht="25.5">
      <c r="A19" s="85" t="s">
        <v>268</v>
      </c>
      <c r="B19" s="141"/>
      <c r="C19" s="271">
        <v>933628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271"/>
      <c r="O19" s="284">
        <f t="shared" si="0"/>
        <v>933628</v>
      </c>
    </row>
    <row r="20" spans="1:15" ht="15.75" thickBot="1">
      <c r="A20" s="214" t="s">
        <v>123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271"/>
      <c r="O20" s="284">
        <f t="shared" si="0"/>
        <v>0</v>
      </c>
    </row>
    <row r="21" spans="1:15" ht="15">
      <c r="A21" s="215" t="s">
        <v>1</v>
      </c>
      <c r="B21" s="379">
        <f>SUM(B6+B8+B9+B11+B12+B13+B14+B16+B17+B19+B18+B15)</f>
        <v>242609</v>
      </c>
      <c r="C21" s="379">
        <f aca="true" t="shared" si="1" ref="C21:O21">SUM(C6+C8+C9+C11+C12+C13+C14+C16+C17+C19+C18+C15)</f>
        <v>933628</v>
      </c>
      <c r="D21" s="379">
        <f t="shared" si="1"/>
        <v>1395900</v>
      </c>
      <c r="E21" s="379">
        <f t="shared" si="1"/>
        <v>330248</v>
      </c>
      <c r="F21" s="379">
        <f t="shared" si="1"/>
        <v>30000</v>
      </c>
      <c r="G21" s="379">
        <f t="shared" si="1"/>
        <v>0</v>
      </c>
      <c r="H21" s="379">
        <f t="shared" si="1"/>
        <v>313716</v>
      </c>
      <c r="I21" s="379">
        <f t="shared" si="1"/>
        <v>0</v>
      </c>
      <c r="J21" s="379">
        <f t="shared" si="1"/>
        <v>26980</v>
      </c>
      <c r="K21" s="379">
        <f t="shared" si="1"/>
        <v>0</v>
      </c>
      <c r="L21" s="379">
        <f t="shared" si="1"/>
        <v>979459</v>
      </c>
      <c r="M21" s="379">
        <f t="shared" si="1"/>
        <v>3056563</v>
      </c>
      <c r="N21" s="379">
        <f t="shared" si="1"/>
        <v>0</v>
      </c>
      <c r="O21" s="380">
        <f t="shared" si="1"/>
        <v>7309103</v>
      </c>
    </row>
    <row r="22" spans="1:15" s="2" customFormat="1" ht="15">
      <c r="A22" s="216" t="s">
        <v>123</v>
      </c>
      <c r="B22" s="381">
        <f aca="true" t="shared" si="2" ref="B22:O22">SUM(B7+B10+B20)</f>
        <v>0</v>
      </c>
      <c r="C22" s="381">
        <f t="shared" si="2"/>
        <v>0</v>
      </c>
      <c r="D22" s="381">
        <f t="shared" si="2"/>
        <v>1226963</v>
      </c>
      <c r="E22" s="381">
        <f t="shared" si="2"/>
        <v>0</v>
      </c>
      <c r="F22" s="381">
        <f t="shared" si="2"/>
        <v>0</v>
      </c>
      <c r="G22" s="381">
        <f t="shared" si="2"/>
        <v>0</v>
      </c>
      <c r="H22" s="381">
        <f t="shared" si="2"/>
        <v>0</v>
      </c>
      <c r="I22" s="381">
        <f t="shared" si="2"/>
        <v>0</v>
      </c>
      <c r="J22" s="381">
        <f t="shared" si="2"/>
        <v>0</v>
      </c>
      <c r="K22" s="381">
        <f t="shared" si="2"/>
        <v>0</v>
      </c>
      <c r="L22" s="381">
        <f t="shared" si="2"/>
        <v>0</v>
      </c>
      <c r="M22" s="381">
        <f t="shared" si="2"/>
        <v>0</v>
      </c>
      <c r="N22" s="381">
        <f t="shared" si="2"/>
        <v>0</v>
      </c>
      <c r="O22" s="382">
        <f t="shared" si="2"/>
        <v>1226963</v>
      </c>
    </row>
    <row r="23" spans="1:15" s="2" customFormat="1" ht="15.75" thickBot="1">
      <c r="A23" s="212" t="s">
        <v>77</v>
      </c>
      <c r="B23" s="217">
        <f>B21-B22</f>
        <v>242609</v>
      </c>
      <c r="C23" s="217">
        <f aca="true" t="shared" si="3" ref="C23:O23">C21-C22</f>
        <v>933628</v>
      </c>
      <c r="D23" s="217">
        <f t="shared" si="3"/>
        <v>168937</v>
      </c>
      <c r="E23" s="217">
        <f t="shared" si="3"/>
        <v>330248</v>
      </c>
      <c r="F23" s="217">
        <f t="shared" si="3"/>
        <v>30000</v>
      </c>
      <c r="G23" s="217">
        <f t="shared" si="3"/>
        <v>0</v>
      </c>
      <c r="H23" s="217">
        <f t="shared" si="3"/>
        <v>313716</v>
      </c>
      <c r="I23" s="217">
        <f t="shared" si="3"/>
        <v>0</v>
      </c>
      <c r="J23" s="217">
        <f t="shared" si="3"/>
        <v>26980</v>
      </c>
      <c r="K23" s="217">
        <f t="shared" si="3"/>
        <v>0</v>
      </c>
      <c r="L23" s="217">
        <f t="shared" si="3"/>
        <v>979459</v>
      </c>
      <c r="M23" s="217">
        <f t="shared" si="3"/>
        <v>3056563</v>
      </c>
      <c r="N23" s="217">
        <f t="shared" si="3"/>
        <v>0</v>
      </c>
      <c r="O23" s="158">
        <f t="shared" si="3"/>
        <v>6082140</v>
      </c>
    </row>
    <row r="25" spans="13:15" ht="16.5">
      <c r="M25" s="722"/>
      <c r="N25" s="805"/>
      <c r="O25" s="805"/>
    </row>
    <row r="30" spans="2:5" ht="13.5">
      <c r="B30" s="580"/>
      <c r="C30" s="579"/>
      <c r="D30" s="578"/>
      <c r="E30" s="578"/>
    </row>
    <row r="31" spans="2:3" ht="16.5">
      <c r="B31" s="3"/>
      <c r="C31" s="1"/>
    </row>
    <row r="32" spans="2:3" ht="16.5">
      <c r="B32" s="3"/>
      <c r="C32" s="1"/>
    </row>
    <row r="33" spans="2:3" ht="16.5">
      <c r="B33" s="3"/>
      <c r="C33" s="1"/>
    </row>
    <row r="34" spans="2:3" ht="16.5">
      <c r="B34" s="3"/>
      <c r="C34" s="1"/>
    </row>
    <row r="35" spans="2:3" ht="16.5">
      <c r="B35" s="3"/>
      <c r="C35" s="1"/>
    </row>
    <row r="36" spans="2:3" ht="16.5">
      <c r="B36" s="3"/>
      <c r="C36" s="1"/>
    </row>
    <row r="37" spans="2:3" ht="16.5">
      <c r="B37" s="3"/>
      <c r="C37" s="1"/>
    </row>
    <row r="38" spans="2:3" ht="16.5">
      <c r="B38" s="3"/>
      <c r="C38" s="1"/>
    </row>
    <row r="39" ht="13.5">
      <c r="C39" s="1"/>
    </row>
  </sheetData>
  <sheetProtection/>
  <mergeCells count="20">
    <mergeCell ref="N25:O25"/>
    <mergeCell ref="L3:M3"/>
    <mergeCell ref="A1:A4"/>
    <mergeCell ref="B1:K1"/>
    <mergeCell ref="H2:K2"/>
    <mergeCell ref="D3:D4"/>
    <mergeCell ref="G3:G4"/>
    <mergeCell ref="K3:K4"/>
    <mergeCell ref="H3:H4"/>
    <mergeCell ref="F3:F4"/>
    <mergeCell ref="O1:O4"/>
    <mergeCell ref="B2:G2"/>
    <mergeCell ref="L2:M2"/>
    <mergeCell ref="B3:B4"/>
    <mergeCell ref="E3:E4"/>
    <mergeCell ref="C3:C4"/>
    <mergeCell ref="I3:I4"/>
    <mergeCell ref="J3:J4"/>
    <mergeCell ref="L1:N1"/>
    <mergeCell ref="N2:N4"/>
  </mergeCells>
  <printOptions/>
  <pageMargins left="0.31496062992125984" right="0.2362204724409449" top="0.7874015748031497" bottom="0.31496062992125984" header="0.15748031496062992" footer="0.15748031496062992"/>
  <pageSetup horizontalDpi="600" verticalDpi="600" orientation="landscape" paperSize="9" r:id="rId1"/>
  <headerFooter>
    <oddHeader>&amp;C&amp;"Book Antiqua,Félkövér"&amp;11Keszthely Város Önkormányzata
2021. évi bevételei&amp;R&amp;"Book Antiqua,Félkövér"5. melléklet
ezer Ft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view="pageLayout" workbookViewId="0" topLeftCell="A7">
      <selection activeCell="J22" sqref="J22"/>
    </sheetView>
  </sheetViews>
  <sheetFormatPr defaultColWidth="9.140625" defaultRowHeight="12.75"/>
  <cols>
    <col min="1" max="1" width="29.7109375" style="16" customWidth="1"/>
    <col min="2" max="2" width="10.8515625" style="1" bestFit="1" customWidth="1"/>
    <col min="3" max="3" width="12.28125" style="1" customWidth="1"/>
    <col min="4" max="4" width="8.7109375" style="1" customWidth="1"/>
    <col min="5" max="5" width="9.8515625" style="1" customWidth="1"/>
    <col min="6" max="6" width="12.57421875" style="1" customWidth="1"/>
    <col min="7" max="7" width="8.7109375" style="1" customWidth="1"/>
    <col min="8" max="8" width="10.7109375" style="1" customWidth="1"/>
    <col min="9" max="9" width="11.8515625" style="1" customWidth="1"/>
    <col min="10" max="10" width="11.57421875" style="1" customWidth="1"/>
    <col min="11" max="11" width="9.421875" style="1" customWidth="1"/>
    <col min="12" max="12" width="11.421875" style="2" customWidth="1"/>
    <col min="13" max="13" width="11.00390625" style="1" customWidth="1"/>
    <col min="14" max="16384" width="9.140625" style="1" customWidth="1"/>
  </cols>
  <sheetData>
    <row r="1" spans="1:13" ht="14.25" customHeight="1">
      <c r="A1" s="821" t="s">
        <v>4</v>
      </c>
      <c r="B1" s="817"/>
      <c r="C1" s="820"/>
      <c r="D1" s="820"/>
      <c r="E1" s="820"/>
      <c r="F1" s="820"/>
      <c r="G1" s="820"/>
      <c r="H1" s="820"/>
      <c r="I1" s="820"/>
      <c r="J1" s="820"/>
      <c r="K1" s="824"/>
      <c r="L1" s="817" t="s">
        <v>46</v>
      </c>
      <c r="M1" s="814" t="s">
        <v>6</v>
      </c>
    </row>
    <row r="2" spans="1:13" ht="28.5" customHeight="1">
      <c r="A2" s="822"/>
      <c r="B2" s="826" t="s">
        <v>2</v>
      </c>
      <c r="C2" s="826"/>
      <c r="D2" s="826"/>
      <c r="E2" s="825" t="s">
        <v>3</v>
      </c>
      <c r="F2" s="825"/>
      <c r="G2" s="825"/>
      <c r="H2" s="825"/>
      <c r="I2" s="827" t="s">
        <v>227</v>
      </c>
      <c r="J2" s="813" t="s">
        <v>231</v>
      </c>
      <c r="K2" s="813"/>
      <c r="L2" s="818"/>
      <c r="M2" s="815"/>
    </row>
    <row r="3" spans="1:13" ht="75.75" customHeight="1" thickBot="1">
      <c r="A3" s="823"/>
      <c r="B3" s="33" t="s">
        <v>91</v>
      </c>
      <c r="C3" s="33" t="s">
        <v>176</v>
      </c>
      <c r="D3" s="33" t="s">
        <v>178</v>
      </c>
      <c r="E3" s="33" t="s">
        <v>177</v>
      </c>
      <c r="F3" s="33" t="s">
        <v>151</v>
      </c>
      <c r="G3" s="33" t="s">
        <v>185</v>
      </c>
      <c r="H3" s="33" t="s">
        <v>174</v>
      </c>
      <c r="I3" s="828"/>
      <c r="J3" s="262" t="s">
        <v>190</v>
      </c>
      <c r="K3" s="262" t="s">
        <v>393</v>
      </c>
      <c r="L3" s="819"/>
      <c r="M3" s="816"/>
    </row>
    <row r="4" spans="1:20" s="7" customFormat="1" ht="14.25" thickBot="1">
      <c r="A4" s="29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03">
        <v>12</v>
      </c>
      <c r="M4" s="30">
        <v>13</v>
      </c>
      <c r="N4" s="5"/>
      <c r="O4" s="5"/>
      <c r="P4" s="5"/>
      <c r="Q4" s="5"/>
      <c r="R4" s="5"/>
      <c r="S4" s="5"/>
      <c r="T4" s="6"/>
    </row>
    <row r="5" spans="1:20" s="7" customFormat="1" ht="28.5">
      <c r="A5" s="144" t="s">
        <v>130</v>
      </c>
      <c r="B5" s="130">
        <v>2000</v>
      </c>
      <c r="C5" s="130">
        <v>4235</v>
      </c>
      <c r="D5" s="130"/>
      <c r="E5" s="130"/>
      <c r="F5" s="130"/>
      <c r="G5" s="130">
        <v>300</v>
      </c>
      <c r="H5" s="130"/>
      <c r="I5" s="208">
        <v>378129</v>
      </c>
      <c r="J5" s="206">
        <v>7168</v>
      </c>
      <c r="K5" s="130">
        <v>5835</v>
      </c>
      <c r="L5" s="302">
        <f>SUM(B5:K5)</f>
        <v>397667</v>
      </c>
      <c r="M5" s="201">
        <v>223161</v>
      </c>
      <c r="N5" s="5"/>
      <c r="O5" s="5"/>
      <c r="P5" s="5"/>
      <c r="Q5" s="5"/>
      <c r="R5" s="5"/>
      <c r="S5" s="5"/>
      <c r="T5" s="6"/>
    </row>
    <row r="6" spans="1:20" s="7" customFormat="1" ht="15">
      <c r="A6" s="163" t="s">
        <v>76</v>
      </c>
      <c r="B6" s="17"/>
      <c r="C6" s="18">
        <v>1115</v>
      </c>
      <c r="D6" s="18"/>
      <c r="E6" s="18"/>
      <c r="F6" s="18"/>
      <c r="G6" s="18"/>
      <c r="H6" s="17"/>
      <c r="I6" s="19">
        <v>223161</v>
      </c>
      <c r="J6" s="19"/>
      <c r="K6" s="18"/>
      <c r="L6" s="19">
        <f aca="true" t="shared" si="0" ref="L6:L21">SUM(B6:K6)</f>
        <v>224276</v>
      </c>
      <c r="M6" s="202">
        <v>223161</v>
      </c>
      <c r="N6" s="5"/>
      <c r="O6" s="5"/>
      <c r="P6" s="5"/>
      <c r="Q6" s="5"/>
      <c r="R6" s="5"/>
      <c r="S6" s="5"/>
      <c r="T6" s="6"/>
    </row>
    <row r="7" spans="1:13" s="8" customFormat="1" ht="15">
      <c r="A7" s="154" t="s">
        <v>259</v>
      </c>
      <c r="B7" s="20">
        <v>1000</v>
      </c>
      <c r="C7" s="21"/>
      <c r="D7" s="21"/>
      <c r="E7" s="21"/>
      <c r="F7" s="21"/>
      <c r="G7" s="21"/>
      <c r="H7" s="20"/>
      <c r="I7" s="269">
        <v>449063</v>
      </c>
      <c r="J7" s="168"/>
      <c r="K7" s="21"/>
      <c r="L7" s="19">
        <f t="shared" si="0"/>
        <v>450063</v>
      </c>
      <c r="M7" s="151">
        <v>376018</v>
      </c>
    </row>
    <row r="8" spans="1:13" s="8" customFormat="1" ht="15">
      <c r="A8" s="15" t="s">
        <v>76</v>
      </c>
      <c r="B8" s="17"/>
      <c r="C8" s="22"/>
      <c r="D8" s="22"/>
      <c r="E8" s="22"/>
      <c r="F8" s="22"/>
      <c r="G8" s="22"/>
      <c r="H8" s="17"/>
      <c r="I8" s="19">
        <v>376018</v>
      </c>
      <c r="J8" s="143"/>
      <c r="K8" s="22"/>
      <c r="L8" s="19">
        <f t="shared" si="0"/>
        <v>376018</v>
      </c>
      <c r="M8" s="151">
        <v>376018</v>
      </c>
    </row>
    <row r="9" spans="1:13" ht="28.5">
      <c r="A9" s="154" t="s">
        <v>73</v>
      </c>
      <c r="B9" s="17">
        <v>65025</v>
      </c>
      <c r="C9" s="22">
        <v>60312</v>
      </c>
      <c r="D9" s="22"/>
      <c r="E9" s="22"/>
      <c r="F9" s="22"/>
      <c r="G9" s="22"/>
      <c r="H9" s="17"/>
      <c r="I9" s="19">
        <v>94603</v>
      </c>
      <c r="J9" s="18">
        <v>52882</v>
      </c>
      <c r="K9" s="22"/>
      <c r="L9" s="269">
        <f t="shared" si="0"/>
        <v>272822</v>
      </c>
      <c r="M9" s="151">
        <v>22815</v>
      </c>
    </row>
    <row r="10" spans="1:13" ht="15">
      <c r="A10" s="15" t="s">
        <v>76</v>
      </c>
      <c r="B10" s="162"/>
      <c r="C10" s="167"/>
      <c r="D10" s="167"/>
      <c r="E10" s="167"/>
      <c r="F10" s="167"/>
      <c r="G10" s="167"/>
      <c r="H10" s="162"/>
      <c r="I10" s="19">
        <v>22815</v>
      </c>
      <c r="J10" s="591"/>
      <c r="K10" s="167"/>
      <c r="L10" s="269">
        <f t="shared" si="0"/>
        <v>22815</v>
      </c>
      <c r="M10" s="151">
        <v>22815</v>
      </c>
    </row>
    <row r="11" spans="1:13" ht="15">
      <c r="A11" s="154" t="s">
        <v>94</v>
      </c>
      <c r="B11" s="533">
        <v>5200</v>
      </c>
      <c r="C11" s="619"/>
      <c r="D11" s="619"/>
      <c r="E11" s="619"/>
      <c r="F11" s="619"/>
      <c r="G11" s="619"/>
      <c r="H11" s="533"/>
      <c r="I11" s="19">
        <v>64342</v>
      </c>
      <c r="J11" s="620"/>
      <c r="K11" s="385"/>
      <c r="L11" s="269">
        <f t="shared" si="0"/>
        <v>69542</v>
      </c>
      <c r="M11" s="151">
        <v>18667</v>
      </c>
    </row>
    <row r="12" spans="1:13" ht="15">
      <c r="A12" s="15" t="s">
        <v>76</v>
      </c>
      <c r="B12" s="533"/>
      <c r="C12" s="619"/>
      <c r="D12" s="619"/>
      <c r="E12" s="619"/>
      <c r="F12" s="619"/>
      <c r="G12" s="619"/>
      <c r="H12" s="533"/>
      <c r="I12" s="19">
        <v>18667</v>
      </c>
      <c r="J12" s="620"/>
      <c r="K12" s="385"/>
      <c r="L12" s="269">
        <f t="shared" si="0"/>
        <v>18667</v>
      </c>
      <c r="M12" s="151">
        <v>18667</v>
      </c>
    </row>
    <row r="13" spans="1:13" ht="28.5">
      <c r="A13" s="154" t="s">
        <v>74</v>
      </c>
      <c r="B13" s="20">
        <v>12979</v>
      </c>
      <c r="C13" s="21">
        <v>112437</v>
      </c>
      <c r="D13" s="21"/>
      <c r="E13" s="621"/>
      <c r="F13" s="621"/>
      <c r="G13" s="621"/>
      <c r="H13" s="20"/>
      <c r="I13" s="19">
        <v>88765</v>
      </c>
      <c r="J13" s="534"/>
      <c r="K13" s="386"/>
      <c r="L13" s="269">
        <f t="shared" si="0"/>
        <v>214181</v>
      </c>
      <c r="M13" s="151">
        <v>0</v>
      </c>
    </row>
    <row r="14" spans="1:13" ht="15">
      <c r="A14" s="15" t="s">
        <v>76</v>
      </c>
      <c r="B14" s="312"/>
      <c r="C14" s="386">
        <v>112437</v>
      </c>
      <c r="D14" s="386"/>
      <c r="E14" s="387"/>
      <c r="F14" s="387"/>
      <c r="G14" s="387"/>
      <c r="H14" s="312"/>
      <c r="I14" s="269"/>
      <c r="J14" s="426"/>
      <c r="K14" s="386"/>
      <c r="L14" s="269">
        <f t="shared" si="0"/>
        <v>112437</v>
      </c>
      <c r="M14" s="151">
        <v>0</v>
      </c>
    </row>
    <row r="15" spans="1:13" ht="28.5">
      <c r="A15" s="154" t="s">
        <v>260</v>
      </c>
      <c r="B15" s="312">
        <v>82286</v>
      </c>
      <c r="C15" s="386"/>
      <c r="D15" s="386"/>
      <c r="E15" s="386"/>
      <c r="F15" s="386"/>
      <c r="G15" s="386"/>
      <c r="H15" s="312"/>
      <c r="I15" s="269">
        <v>261816</v>
      </c>
      <c r="J15" s="426">
        <v>26537</v>
      </c>
      <c r="K15" s="386"/>
      <c r="L15" s="269">
        <f t="shared" si="0"/>
        <v>370639</v>
      </c>
      <c r="M15" s="151">
        <v>224598</v>
      </c>
    </row>
    <row r="16" spans="1:13" ht="15">
      <c r="A16" s="15" t="s">
        <v>76</v>
      </c>
      <c r="B16" s="314"/>
      <c r="C16" s="385"/>
      <c r="D16" s="385"/>
      <c r="E16" s="385"/>
      <c r="F16" s="385"/>
      <c r="G16" s="385"/>
      <c r="H16" s="314"/>
      <c r="I16" s="269">
        <v>89961</v>
      </c>
      <c r="J16" s="425"/>
      <c r="K16" s="385"/>
      <c r="L16" s="269">
        <f t="shared" si="0"/>
        <v>89961</v>
      </c>
      <c r="M16" s="151">
        <v>89961</v>
      </c>
    </row>
    <row r="17" spans="1:13" ht="15">
      <c r="A17" s="154" t="s">
        <v>261</v>
      </c>
      <c r="B17" s="314">
        <v>18700</v>
      </c>
      <c r="C17" s="385"/>
      <c r="D17" s="385"/>
      <c r="E17" s="385"/>
      <c r="F17" s="385"/>
      <c r="G17" s="385"/>
      <c r="H17" s="314"/>
      <c r="I17" s="269">
        <v>71509</v>
      </c>
      <c r="J17" s="425">
        <v>1210</v>
      </c>
      <c r="K17" s="385"/>
      <c r="L17" s="269">
        <f t="shared" si="0"/>
        <v>91419</v>
      </c>
      <c r="M17" s="151">
        <v>34300</v>
      </c>
    </row>
    <row r="18" spans="1:13" ht="28.5">
      <c r="A18" s="304" t="s">
        <v>228</v>
      </c>
      <c r="B18" s="314"/>
      <c r="C18" s="385"/>
      <c r="D18" s="385"/>
      <c r="E18" s="385"/>
      <c r="F18" s="385"/>
      <c r="G18" s="385"/>
      <c r="H18" s="314"/>
      <c r="I18" s="269">
        <v>80303</v>
      </c>
      <c r="J18" s="425">
        <v>1554</v>
      </c>
      <c r="K18" s="385"/>
      <c r="L18" s="269">
        <f t="shared" si="0"/>
        <v>81857</v>
      </c>
      <c r="M18" s="151">
        <v>67836</v>
      </c>
    </row>
    <row r="19" spans="1:13" ht="15">
      <c r="A19" s="15" t="s">
        <v>229</v>
      </c>
      <c r="B19" s="314"/>
      <c r="C19" s="385"/>
      <c r="D19" s="385"/>
      <c r="E19" s="385"/>
      <c r="F19" s="385"/>
      <c r="G19" s="385"/>
      <c r="H19" s="314"/>
      <c r="I19" s="269">
        <v>67836</v>
      </c>
      <c r="J19" s="425"/>
      <c r="K19" s="385"/>
      <c r="L19" s="269">
        <f t="shared" si="0"/>
        <v>67836</v>
      </c>
      <c r="M19" s="151">
        <v>67836</v>
      </c>
    </row>
    <row r="20" spans="1:13" ht="28.5">
      <c r="A20" s="154" t="s">
        <v>75</v>
      </c>
      <c r="B20" s="312">
        <v>177616</v>
      </c>
      <c r="C20" s="386">
        <v>3730</v>
      </c>
      <c r="D20" s="386"/>
      <c r="E20" s="386"/>
      <c r="F20" s="386"/>
      <c r="G20" s="386"/>
      <c r="H20" s="312"/>
      <c r="I20" s="269">
        <v>468128</v>
      </c>
      <c r="J20" s="426">
        <v>0</v>
      </c>
      <c r="K20" s="269"/>
      <c r="L20" s="388">
        <f t="shared" si="0"/>
        <v>649474</v>
      </c>
      <c r="M20" s="164">
        <v>169704</v>
      </c>
    </row>
    <row r="21" spans="1:13" ht="15.75" thickBot="1">
      <c r="A21" s="163" t="s">
        <v>76</v>
      </c>
      <c r="B21" s="265">
        <v>177616</v>
      </c>
      <c r="C21" s="266"/>
      <c r="D21" s="267"/>
      <c r="E21" s="267"/>
      <c r="F21" s="267"/>
      <c r="G21" s="267"/>
      <c r="H21" s="268"/>
      <c r="I21" s="269">
        <v>169704</v>
      </c>
      <c r="J21" s="270"/>
      <c r="K21" s="267"/>
      <c r="L21" s="389">
        <f t="shared" si="0"/>
        <v>347320</v>
      </c>
      <c r="M21" s="203">
        <v>169704</v>
      </c>
    </row>
    <row r="22" spans="1:13" s="2" customFormat="1" ht="15">
      <c r="A22" s="170" t="s">
        <v>24</v>
      </c>
      <c r="B22" s="390">
        <f>B5+B7+B9+B11+B13+B15+B17+B18+B20</f>
        <v>364806</v>
      </c>
      <c r="C22" s="390">
        <f aca="true" t="shared" si="1" ref="C22:M22">C5+C7+C9+C11+C13+C15+C17+C18+C20</f>
        <v>180714</v>
      </c>
      <c r="D22" s="390">
        <f t="shared" si="1"/>
        <v>0</v>
      </c>
      <c r="E22" s="390">
        <f t="shared" si="1"/>
        <v>0</v>
      </c>
      <c r="F22" s="390">
        <f t="shared" si="1"/>
        <v>0</v>
      </c>
      <c r="G22" s="390">
        <f t="shared" si="1"/>
        <v>300</v>
      </c>
      <c r="H22" s="390">
        <f t="shared" si="1"/>
        <v>0</v>
      </c>
      <c r="I22" s="390">
        <f t="shared" si="1"/>
        <v>1956658</v>
      </c>
      <c r="J22" s="390">
        <f t="shared" si="1"/>
        <v>89351</v>
      </c>
      <c r="K22" s="390">
        <f t="shared" si="1"/>
        <v>5835</v>
      </c>
      <c r="L22" s="390">
        <f t="shared" si="1"/>
        <v>2597664</v>
      </c>
      <c r="M22" s="204">
        <f t="shared" si="1"/>
        <v>1137099</v>
      </c>
    </row>
    <row r="23" spans="1:13" ht="15">
      <c r="A23" s="171" t="s">
        <v>76</v>
      </c>
      <c r="B23" s="391">
        <f>SUM(B6+B8+B10+B12+B14+B16+B21+B19)</f>
        <v>177616</v>
      </c>
      <c r="C23" s="391">
        <f>SUM(C6+C8+C10+C12+C14+C16+C21+C19)</f>
        <v>113552</v>
      </c>
      <c r="D23" s="391">
        <f aca="true" t="shared" si="2" ref="D23:M23">SUM(D6+D8+D10+D12+D14+D16+D21+D19)</f>
        <v>0</v>
      </c>
      <c r="E23" s="391">
        <f t="shared" si="2"/>
        <v>0</v>
      </c>
      <c r="F23" s="391">
        <f t="shared" si="2"/>
        <v>0</v>
      </c>
      <c r="G23" s="391">
        <f t="shared" si="2"/>
        <v>0</v>
      </c>
      <c r="H23" s="391">
        <f t="shared" si="2"/>
        <v>0</v>
      </c>
      <c r="I23" s="391">
        <f t="shared" si="2"/>
        <v>968162</v>
      </c>
      <c r="J23" s="391">
        <f t="shared" si="2"/>
        <v>0</v>
      </c>
      <c r="K23" s="391">
        <f t="shared" si="2"/>
        <v>0</v>
      </c>
      <c r="L23" s="391">
        <f t="shared" si="2"/>
        <v>1259330</v>
      </c>
      <c r="M23" s="179">
        <f t="shared" si="2"/>
        <v>968162</v>
      </c>
    </row>
    <row r="24" spans="1:13" ht="15.75" thickBot="1">
      <c r="A24" s="172" t="s">
        <v>77</v>
      </c>
      <c r="B24" s="392">
        <f aca="true" t="shared" si="3" ref="B24:M24">B22-B23</f>
        <v>187190</v>
      </c>
      <c r="C24" s="392">
        <f t="shared" si="3"/>
        <v>67162</v>
      </c>
      <c r="D24" s="392">
        <f t="shared" si="3"/>
        <v>0</v>
      </c>
      <c r="E24" s="392">
        <f t="shared" si="3"/>
        <v>0</v>
      </c>
      <c r="F24" s="392">
        <f t="shared" si="3"/>
        <v>0</v>
      </c>
      <c r="G24" s="392">
        <f t="shared" si="3"/>
        <v>300</v>
      </c>
      <c r="H24" s="392">
        <f t="shared" si="3"/>
        <v>0</v>
      </c>
      <c r="I24" s="392">
        <f t="shared" si="3"/>
        <v>988496</v>
      </c>
      <c r="J24" s="392">
        <f t="shared" si="3"/>
        <v>89351</v>
      </c>
      <c r="K24" s="392">
        <f t="shared" si="3"/>
        <v>5835</v>
      </c>
      <c r="L24" s="392">
        <f t="shared" si="3"/>
        <v>1338334</v>
      </c>
      <c r="M24" s="180">
        <f t="shared" si="3"/>
        <v>168937</v>
      </c>
    </row>
    <row r="25" spans="2:12" ht="13.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ht="15">
      <c r="L26" s="306"/>
    </row>
  </sheetData>
  <sheetProtection/>
  <mergeCells count="9">
    <mergeCell ref="J2:K2"/>
    <mergeCell ref="M1:M3"/>
    <mergeCell ref="L1:L3"/>
    <mergeCell ref="B1:H1"/>
    <mergeCell ref="A1:A3"/>
    <mergeCell ref="I1:K1"/>
    <mergeCell ref="E2:H2"/>
    <mergeCell ref="B2:D2"/>
    <mergeCell ref="I2:I3"/>
  </mergeCells>
  <printOptions/>
  <pageMargins left="0.4330708661417323" right="0.1968503937007874" top="0.7874015748031497" bottom="0.2362204724409449" header="0.1968503937007874" footer="0.3937007874015748"/>
  <pageSetup horizontalDpi="600" verticalDpi="600" orientation="landscape" paperSize="9" scale="90" r:id="rId1"/>
  <headerFooter>
    <oddHeader>&amp;C&amp;"Book Antiqua,Félkövér"&amp;11Önkormányzati költségvetési szervek 
2021. évi főbb bevételei jogcím-csoportonként&amp;R&amp;"Book Antiqua,Félkövér"&amp;11 6. melléklet
ezer Ft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2"/>
  <sheetViews>
    <sheetView view="pageLayout" workbookViewId="0" topLeftCell="A1">
      <selection activeCell="A9" sqref="A9"/>
    </sheetView>
  </sheetViews>
  <sheetFormatPr defaultColWidth="9.140625" defaultRowHeight="12.75"/>
  <cols>
    <col min="1" max="1" width="15.57421875" style="78" customWidth="1"/>
    <col min="2" max="2" width="8.28125" style="1" bestFit="1" customWidth="1"/>
    <col min="3" max="3" width="9.28125" style="1" customWidth="1"/>
    <col min="4" max="4" width="8.00390625" style="1" bestFit="1" customWidth="1"/>
    <col min="5" max="5" width="7.8515625" style="1" customWidth="1"/>
    <col min="6" max="6" width="8.140625" style="1" customWidth="1"/>
    <col min="7" max="7" width="8.421875" style="1" customWidth="1"/>
    <col min="8" max="8" width="7.00390625" style="1" bestFit="1" customWidth="1"/>
    <col min="9" max="9" width="6.8515625" style="1" customWidth="1"/>
    <col min="10" max="10" width="7.8515625" style="1" customWidth="1"/>
    <col min="11" max="11" width="8.00390625" style="1" bestFit="1" customWidth="1"/>
    <col min="12" max="12" width="8.28125" style="1" customWidth="1"/>
    <col min="13" max="13" width="7.8515625" style="1" customWidth="1"/>
    <col min="14" max="14" width="7.00390625" style="1" customWidth="1"/>
    <col min="15" max="15" width="7.00390625" style="1" bestFit="1" customWidth="1"/>
    <col min="16" max="16" width="7.57421875" style="1" customWidth="1"/>
    <col min="17" max="17" width="6.00390625" style="2" bestFit="1" customWidth="1"/>
    <col min="18" max="18" width="9.00390625" style="2" customWidth="1"/>
    <col min="19" max="16384" width="9.140625" style="1" customWidth="1"/>
  </cols>
  <sheetData>
    <row r="1" spans="1:18" ht="29.25" customHeight="1" thickBot="1">
      <c r="A1" s="829" t="s">
        <v>15</v>
      </c>
      <c r="B1" s="835" t="s">
        <v>50</v>
      </c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7"/>
      <c r="P1" s="802" t="s">
        <v>23</v>
      </c>
      <c r="Q1" s="843"/>
      <c r="R1" s="838" t="s">
        <v>9</v>
      </c>
    </row>
    <row r="2" spans="1:18" ht="15" customHeight="1">
      <c r="A2" s="830"/>
      <c r="B2" s="832" t="s">
        <v>8</v>
      </c>
      <c r="C2" s="833"/>
      <c r="D2" s="833"/>
      <c r="E2" s="833"/>
      <c r="F2" s="833"/>
      <c r="G2" s="833"/>
      <c r="H2" s="833"/>
      <c r="I2" s="833"/>
      <c r="J2" s="832" t="s">
        <v>66</v>
      </c>
      <c r="K2" s="833"/>
      <c r="L2" s="833"/>
      <c r="M2" s="833"/>
      <c r="N2" s="833"/>
      <c r="O2" s="834"/>
      <c r="P2" s="841" t="s">
        <v>240</v>
      </c>
      <c r="Q2" s="784" t="s">
        <v>233</v>
      </c>
      <c r="R2" s="839"/>
    </row>
    <row r="3" spans="1:18" ht="16.5" customHeight="1">
      <c r="A3" s="830"/>
      <c r="B3" s="787" t="s">
        <v>0</v>
      </c>
      <c r="C3" s="782" t="s">
        <v>136</v>
      </c>
      <c r="D3" s="782" t="s">
        <v>10</v>
      </c>
      <c r="E3" s="782" t="s">
        <v>48</v>
      </c>
      <c r="F3" s="842" t="s">
        <v>47</v>
      </c>
      <c r="G3" s="842"/>
      <c r="H3" s="842"/>
      <c r="I3" s="842"/>
      <c r="J3" s="783" t="s">
        <v>251</v>
      </c>
      <c r="K3" s="841" t="s">
        <v>11</v>
      </c>
      <c r="L3" s="781" t="s">
        <v>63</v>
      </c>
      <c r="M3" s="781"/>
      <c r="N3" s="781"/>
      <c r="O3" s="781"/>
      <c r="P3" s="841"/>
      <c r="Q3" s="781"/>
      <c r="R3" s="839"/>
    </row>
    <row r="4" spans="1:18" ht="38.25">
      <c r="A4" s="831"/>
      <c r="B4" s="788"/>
      <c r="C4" s="784"/>
      <c r="D4" s="784"/>
      <c r="E4" s="784"/>
      <c r="F4" s="257" t="s">
        <v>250</v>
      </c>
      <c r="G4" s="69" t="s">
        <v>138</v>
      </c>
      <c r="H4" s="69" t="s">
        <v>179</v>
      </c>
      <c r="I4" s="261" t="s">
        <v>141</v>
      </c>
      <c r="J4" s="784"/>
      <c r="K4" s="788"/>
      <c r="L4" s="69" t="s">
        <v>137</v>
      </c>
      <c r="M4" s="69" t="s">
        <v>138</v>
      </c>
      <c r="N4" s="261" t="s">
        <v>141</v>
      </c>
      <c r="O4" s="261" t="s">
        <v>179</v>
      </c>
      <c r="P4" s="788"/>
      <c r="Q4" s="781"/>
      <c r="R4" s="840"/>
    </row>
    <row r="5" spans="1:18" ht="14.25" thickBot="1">
      <c r="A5" s="79">
        <v>1</v>
      </c>
      <c r="B5" s="80">
        <v>2</v>
      </c>
      <c r="C5" s="80">
        <v>3</v>
      </c>
      <c r="D5" s="81">
        <v>4</v>
      </c>
      <c r="E5" s="80">
        <v>5</v>
      </c>
      <c r="F5" s="80">
        <v>6</v>
      </c>
      <c r="G5" s="80">
        <v>7</v>
      </c>
      <c r="H5" s="80">
        <v>8</v>
      </c>
      <c r="I5" s="80">
        <v>9</v>
      </c>
      <c r="J5" s="80">
        <v>10</v>
      </c>
      <c r="K5" s="80">
        <v>11</v>
      </c>
      <c r="L5" s="80">
        <v>12</v>
      </c>
      <c r="M5" s="80">
        <v>13</v>
      </c>
      <c r="N5" s="80">
        <v>14</v>
      </c>
      <c r="O5" s="80">
        <v>15</v>
      </c>
      <c r="P5" s="80">
        <v>16</v>
      </c>
      <c r="Q5" s="80">
        <v>17</v>
      </c>
      <c r="R5" s="82">
        <v>18</v>
      </c>
    </row>
    <row r="6" spans="1:18" ht="42.75">
      <c r="A6" s="176" t="s">
        <v>78</v>
      </c>
      <c r="B6" s="393">
        <v>121956</v>
      </c>
      <c r="C6" s="393">
        <v>22558</v>
      </c>
      <c r="D6" s="393">
        <v>880665</v>
      </c>
      <c r="E6" s="393">
        <v>21650</v>
      </c>
      <c r="F6" s="393">
        <v>215008</v>
      </c>
      <c r="G6" s="393">
        <v>435462</v>
      </c>
      <c r="H6" s="393">
        <v>30000</v>
      </c>
      <c r="I6" s="393">
        <v>226283</v>
      </c>
      <c r="J6" s="393">
        <v>2653684</v>
      </c>
      <c r="K6" s="393">
        <v>417630</v>
      </c>
      <c r="L6" s="393"/>
      <c r="M6" s="393">
        <v>11670</v>
      </c>
      <c r="N6" s="393">
        <v>260043</v>
      </c>
      <c r="O6" s="393"/>
      <c r="P6" s="393">
        <v>55836</v>
      </c>
      <c r="Q6" s="393">
        <v>0</v>
      </c>
      <c r="R6" s="394">
        <f>SUM(B6:Q6)</f>
        <v>5352445</v>
      </c>
    </row>
    <row r="7" spans="1:18" ht="17.25" customHeight="1">
      <c r="A7" s="219" t="s">
        <v>123</v>
      </c>
      <c r="B7" s="395">
        <v>26881</v>
      </c>
      <c r="C7" s="395">
        <v>4704</v>
      </c>
      <c r="D7" s="395">
        <v>83750</v>
      </c>
      <c r="E7" s="395">
        <v>21650</v>
      </c>
      <c r="F7" s="395">
        <v>202356</v>
      </c>
      <c r="G7" s="395">
        <v>83698</v>
      </c>
      <c r="H7" s="593"/>
      <c r="I7" s="593"/>
      <c r="J7" s="395">
        <v>26900</v>
      </c>
      <c r="K7" s="395">
        <v>87000</v>
      </c>
      <c r="L7" s="593"/>
      <c r="M7" s="593"/>
      <c r="N7" s="593"/>
      <c r="O7" s="593"/>
      <c r="P7" s="395">
        <v>55836</v>
      </c>
      <c r="Q7" s="395">
        <v>0</v>
      </c>
      <c r="R7" s="396">
        <f>SUM(B7:Q7)</f>
        <v>592775</v>
      </c>
    </row>
    <row r="8" spans="1:18" ht="42.75">
      <c r="A8" s="220" t="s">
        <v>45</v>
      </c>
      <c r="B8" s="397">
        <v>1374964</v>
      </c>
      <c r="C8" s="397">
        <v>239827</v>
      </c>
      <c r="D8" s="397">
        <v>922336</v>
      </c>
      <c r="E8" s="397"/>
      <c r="F8" s="397">
        <v>170</v>
      </c>
      <c r="G8" s="397"/>
      <c r="H8" s="397"/>
      <c r="I8" s="397"/>
      <c r="J8" s="397">
        <v>32541</v>
      </c>
      <c r="K8" s="397">
        <v>7826</v>
      </c>
      <c r="L8" s="397"/>
      <c r="M8" s="397"/>
      <c r="N8" s="397"/>
      <c r="O8" s="397">
        <v>20000</v>
      </c>
      <c r="P8" s="397"/>
      <c r="Q8" s="397"/>
      <c r="R8" s="398">
        <f>SUM(B8:Q8)</f>
        <v>2597664</v>
      </c>
    </row>
    <row r="9" spans="1:18" ht="20.25" customHeight="1" thickBot="1">
      <c r="A9" s="221" t="s">
        <v>123</v>
      </c>
      <c r="B9" s="399">
        <v>779489</v>
      </c>
      <c r="C9" s="399">
        <v>127883</v>
      </c>
      <c r="D9" s="399">
        <v>342739</v>
      </c>
      <c r="E9" s="399"/>
      <c r="F9" s="399">
        <v>170</v>
      </c>
      <c r="G9" s="399"/>
      <c r="H9" s="399"/>
      <c r="I9" s="399"/>
      <c r="J9" s="399">
        <v>7144</v>
      </c>
      <c r="K9" s="399">
        <v>1905</v>
      </c>
      <c r="L9" s="399"/>
      <c r="M9" s="399"/>
      <c r="N9" s="399"/>
      <c r="O9" s="399"/>
      <c r="P9" s="399"/>
      <c r="Q9" s="399"/>
      <c r="R9" s="400">
        <f>SUM(B9:Q9)</f>
        <v>1259330</v>
      </c>
    </row>
    <row r="10" spans="1:18" ht="16.5" customHeight="1">
      <c r="A10" s="161" t="s">
        <v>51</v>
      </c>
      <c r="B10" s="401">
        <f aca="true" t="shared" si="0" ref="B10:R10">SUM(B6+B8)</f>
        <v>1496920</v>
      </c>
      <c r="C10" s="401">
        <f t="shared" si="0"/>
        <v>262385</v>
      </c>
      <c r="D10" s="401">
        <f t="shared" si="0"/>
        <v>1803001</v>
      </c>
      <c r="E10" s="401">
        <f t="shared" si="0"/>
        <v>21650</v>
      </c>
      <c r="F10" s="401">
        <f t="shared" si="0"/>
        <v>215178</v>
      </c>
      <c r="G10" s="401">
        <f t="shared" si="0"/>
        <v>435462</v>
      </c>
      <c r="H10" s="401">
        <f t="shared" si="0"/>
        <v>30000</v>
      </c>
      <c r="I10" s="401">
        <f t="shared" si="0"/>
        <v>226283</v>
      </c>
      <c r="J10" s="401">
        <f t="shared" si="0"/>
        <v>2686225</v>
      </c>
      <c r="K10" s="401">
        <f t="shared" si="0"/>
        <v>425456</v>
      </c>
      <c r="L10" s="401">
        <f t="shared" si="0"/>
        <v>0</v>
      </c>
      <c r="M10" s="401">
        <f t="shared" si="0"/>
        <v>11670</v>
      </c>
      <c r="N10" s="401">
        <f t="shared" si="0"/>
        <v>260043</v>
      </c>
      <c r="O10" s="401">
        <f t="shared" si="0"/>
        <v>20000</v>
      </c>
      <c r="P10" s="401">
        <f t="shared" si="0"/>
        <v>55836</v>
      </c>
      <c r="Q10" s="401">
        <f t="shared" si="0"/>
        <v>0</v>
      </c>
      <c r="R10" s="402">
        <f t="shared" si="0"/>
        <v>7950109</v>
      </c>
    </row>
    <row r="11" spans="1:18" s="2" customFormat="1" ht="28.5">
      <c r="A11" s="177" t="s">
        <v>76</v>
      </c>
      <c r="B11" s="403">
        <f>B7+B9</f>
        <v>806370</v>
      </c>
      <c r="C11" s="403">
        <f aca="true" t="shared" si="1" ref="C11:R11">C7+C9</f>
        <v>132587</v>
      </c>
      <c r="D11" s="403">
        <f t="shared" si="1"/>
        <v>426489</v>
      </c>
      <c r="E11" s="403">
        <f t="shared" si="1"/>
        <v>21650</v>
      </c>
      <c r="F11" s="403">
        <f t="shared" si="1"/>
        <v>202526</v>
      </c>
      <c r="G11" s="403">
        <f t="shared" si="1"/>
        <v>83698</v>
      </c>
      <c r="H11" s="403">
        <f t="shared" si="1"/>
        <v>0</v>
      </c>
      <c r="I11" s="403">
        <f t="shared" si="1"/>
        <v>0</v>
      </c>
      <c r="J11" s="403">
        <f t="shared" si="1"/>
        <v>34044</v>
      </c>
      <c r="K11" s="403">
        <f t="shared" si="1"/>
        <v>88905</v>
      </c>
      <c r="L11" s="403">
        <f t="shared" si="1"/>
        <v>0</v>
      </c>
      <c r="M11" s="403">
        <f t="shared" si="1"/>
        <v>0</v>
      </c>
      <c r="N11" s="403">
        <f t="shared" si="1"/>
        <v>0</v>
      </c>
      <c r="O11" s="403">
        <f t="shared" si="1"/>
        <v>0</v>
      </c>
      <c r="P11" s="403">
        <f t="shared" si="1"/>
        <v>55836</v>
      </c>
      <c r="Q11" s="403">
        <f t="shared" si="1"/>
        <v>0</v>
      </c>
      <c r="R11" s="398">
        <f t="shared" si="1"/>
        <v>1852105</v>
      </c>
    </row>
    <row r="12" spans="1:18" s="2" customFormat="1" ht="29.25" thickBot="1">
      <c r="A12" s="178" t="s">
        <v>77</v>
      </c>
      <c r="B12" s="404">
        <f>B10-B11</f>
        <v>690550</v>
      </c>
      <c r="C12" s="404">
        <f aca="true" t="shared" si="2" ref="C12:R12">C10-C11</f>
        <v>129798</v>
      </c>
      <c r="D12" s="404">
        <f t="shared" si="2"/>
        <v>1376512</v>
      </c>
      <c r="E12" s="404">
        <f t="shared" si="2"/>
        <v>0</v>
      </c>
      <c r="F12" s="404">
        <f t="shared" si="2"/>
        <v>12652</v>
      </c>
      <c r="G12" s="404">
        <f t="shared" si="2"/>
        <v>351764</v>
      </c>
      <c r="H12" s="404">
        <f t="shared" si="2"/>
        <v>30000</v>
      </c>
      <c r="I12" s="404">
        <f t="shared" si="2"/>
        <v>226283</v>
      </c>
      <c r="J12" s="404">
        <f t="shared" si="2"/>
        <v>2652181</v>
      </c>
      <c r="K12" s="404">
        <f t="shared" si="2"/>
        <v>336551</v>
      </c>
      <c r="L12" s="404">
        <f t="shared" si="2"/>
        <v>0</v>
      </c>
      <c r="M12" s="404">
        <f t="shared" si="2"/>
        <v>11670</v>
      </c>
      <c r="N12" s="404">
        <f t="shared" si="2"/>
        <v>260043</v>
      </c>
      <c r="O12" s="404">
        <f t="shared" si="2"/>
        <v>20000</v>
      </c>
      <c r="P12" s="404">
        <f t="shared" si="2"/>
        <v>0</v>
      </c>
      <c r="Q12" s="404">
        <f t="shared" si="2"/>
        <v>0</v>
      </c>
      <c r="R12" s="405">
        <f t="shared" si="2"/>
        <v>6098004</v>
      </c>
    </row>
    <row r="16" ht="14.25" customHeight="1"/>
  </sheetData>
  <sheetProtection/>
  <mergeCells count="16">
    <mergeCell ref="R1:R4"/>
    <mergeCell ref="K3:K4"/>
    <mergeCell ref="J3:J4"/>
    <mergeCell ref="F3:I3"/>
    <mergeCell ref="L3:O3"/>
    <mergeCell ref="P2:P4"/>
    <mergeCell ref="Q2:Q4"/>
    <mergeCell ref="P1:Q1"/>
    <mergeCell ref="A1:A4"/>
    <mergeCell ref="C3:C4"/>
    <mergeCell ref="D3:D4"/>
    <mergeCell ref="B3:B4"/>
    <mergeCell ref="E3:E4"/>
    <mergeCell ref="J2:O2"/>
    <mergeCell ref="B2:I2"/>
    <mergeCell ref="B1:O1"/>
  </mergeCells>
  <printOptions/>
  <pageMargins left="0.15748031496062992" right="0.15748031496062992" top="1.0236220472440944" bottom="0.7480314960629921" header="0.31496062992125984" footer="0.31496062992125984"/>
  <pageSetup horizontalDpi="600" verticalDpi="600" orientation="landscape" paperSize="9" scale="95" r:id="rId1"/>
  <headerFooter>
    <oddHeader>&amp;C&amp;"Book Antiqua,Félkövér"&amp;11Keszthely Város Önkormányzata
2021. évi kiadásai kiemelt előirányzatok szerinti bontásban&amp;R&amp;"Book Antiqua,Félkövér"7. melléklet
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51"/>
  <sheetViews>
    <sheetView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" sqref="E3:E4"/>
    </sheetView>
  </sheetViews>
  <sheetFormatPr defaultColWidth="9.140625" defaultRowHeight="12.75"/>
  <cols>
    <col min="1" max="1" width="21.421875" style="78" customWidth="1"/>
    <col min="2" max="2" width="8.28125" style="8" customWidth="1"/>
    <col min="3" max="3" width="7.28125" style="8" customWidth="1"/>
    <col min="4" max="4" width="9.421875" style="8" customWidth="1"/>
    <col min="5" max="5" width="7.140625" style="8" customWidth="1"/>
    <col min="6" max="6" width="9.57421875" style="8" customWidth="1"/>
    <col min="7" max="7" width="10.140625" style="8" customWidth="1"/>
    <col min="8" max="9" width="6.8515625" style="8" customWidth="1"/>
    <col min="10" max="10" width="8.421875" style="8" customWidth="1"/>
    <col min="11" max="11" width="7.8515625" style="8" customWidth="1"/>
    <col min="12" max="12" width="8.00390625" style="8" bestFit="1" customWidth="1"/>
    <col min="13" max="14" width="7.140625" style="8" customWidth="1"/>
    <col min="15" max="15" width="6.8515625" style="8" customWidth="1"/>
    <col min="16" max="16" width="10.00390625" style="8" customWidth="1"/>
    <col min="17" max="17" width="7.00390625" style="8" customWidth="1"/>
    <col min="18" max="18" width="4.140625" style="617" customWidth="1"/>
    <col min="19" max="19" width="8.421875" style="617" customWidth="1"/>
    <col min="20" max="16384" width="9.140625" style="1" customWidth="1"/>
  </cols>
  <sheetData>
    <row r="1" spans="1:19" ht="14.25">
      <c r="A1" s="808" t="s">
        <v>135</v>
      </c>
      <c r="B1" s="853" t="s">
        <v>50</v>
      </c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5"/>
      <c r="P1" s="859" t="s">
        <v>23</v>
      </c>
      <c r="Q1" s="860"/>
      <c r="R1" s="861"/>
      <c r="S1" s="838" t="s">
        <v>9</v>
      </c>
    </row>
    <row r="2" spans="1:19" ht="13.5" customHeight="1">
      <c r="A2" s="779"/>
      <c r="B2" s="856" t="s">
        <v>8</v>
      </c>
      <c r="C2" s="857"/>
      <c r="D2" s="857"/>
      <c r="E2" s="857"/>
      <c r="F2" s="857"/>
      <c r="G2" s="857"/>
      <c r="H2" s="857"/>
      <c r="I2" s="858"/>
      <c r="J2" s="862" t="s">
        <v>66</v>
      </c>
      <c r="K2" s="863"/>
      <c r="L2" s="863"/>
      <c r="M2" s="863"/>
      <c r="N2" s="863"/>
      <c r="O2" s="864"/>
      <c r="P2" s="849" t="s">
        <v>234</v>
      </c>
      <c r="Q2" s="844" t="s">
        <v>235</v>
      </c>
      <c r="R2" s="849" t="s">
        <v>314</v>
      </c>
      <c r="S2" s="839"/>
    </row>
    <row r="3" spans="1:19" ht="20.25" customHeight="1">
      <c r="A3" s="779"/>
      <c r="B3" s="844" t="s">
        <v>0</v>
      </c>
      <c r="C3" s="847" t="s">
        <v>136</v>
      </c>
      <c r="D3" s="847" t="s">
        <v>10</v>
      </c>
      <c r="E3" s="847" t="s">
        <v>48</v>
      </c>
      <c r="F3" s="850" t="s">
        <v>7</v>
      </c>
      <c r="G3" s="851"/>
      <c r="H3" s="851"/>
      <c r="I3" s="852"/>
      <c r="J3" s="849" t="s">
        <v>139</v>
      </c>
      <c r="K3" s="849" t="s">
        <v>140</v>
      </c>
      <c r="L3" s="849" t="s">
        <v>161</v>
      </c>
      <c r="M3" s="849"/>
      <c r="N3" s="849"/>
      <c r="O3" s="849"/>
      <c r="P3" s="849"/>
      <c r="Q3" s="845"/>
      <c r="R3" s="849"/>
      <c r="S3" s="839"/>
    </row>
    <row r="4" spans="1:19" ht="76.5">
      <c r="A4" s="780"/>
      <c r="B4" s="846"/>
      <c r="C4" s="848"/>
      <c r="D4" s="848"/>
      <c r="E4" s="848"/>
      <c r="F4" s="609" t="s">
        <v>180</v>
      </c>
      <c r="G4" s="608" t="s">
        <v>181</v>
      </c>
      <c r="H4" s="610" t="s">
        <v>141</v>
      </c>
      <c r="I4" s="610" t="s">
        <v>179</v>
      </c>
      <c r="J4" s="849"/>
      <c r="K4" s="849"/>
      <c r="L4" s="608" t="s">
        <v>182</v>
      </c>
      <c r="M4" s="608" t="s">
        <v>183</v>
      </c>
      <c r="N4" s="608" t="s">
        <v>49</v>
      </c>
      <c r="O4" s="608" t="s">
        <v>184</v>
      </c>
      <c r="P4" s="849"/>
      <c r="Q4" s="846"/>
      <c r="R4" s="849"/>
      <c r="S4" s="840"/>
    </row>
    <row r="5" spans="1:19" ht="15" thickBot="1">
      <c r="A5" s="79">
        <v>1</v>
      </c>
      <c r="B5" s="611">
        <v>2</v>
      </c>
      <c r="C5" s="611">
        <v>3</v>
      </c>
      <c r="D5" s="612">
        <v>4</v>
      </c>
      <c r="E5" s="611">
        <v>5</v>
      </c>
      <c r="F5" s="611">
        <v>6</v>
      </c>
      <c r="G5" s="611">
        <v>7</v>
      </c>
      <c r="H5" s="611">
        <v>8</v>
      </c>
      <c r="I5" s="611">
        <v>9</v>
      </c>
      <c r="J5" s="611">
        <v>10</v>
      </c>
      <c r="K5" s="611">
        <v>11</v>
      </c>
      <c r="L5" s="611">
        <v>12</v>
      </c>
      <c r="M5" s="611">
        <v>13</v>
      </c>
      <c r="N5" s="611">
        <v>14</v>
      </c>
      <c r="O5" s="611">
        <v>15</v>
      </c>
      <c r="P5" s="611">
        <v>16</v>
      </c>
      <c r="Q5" s="611">
        <v>17</v>
      </c>
      <c r="R5" s="611">
        <v>18</v>
      </c>
      <c r="S5" s="89">
        <v>19</v>
      </c>
    </row>
    <row r="6" spans="1:21" s="84" customFormat="1" ht="14.25">
      <c r="A6" s="83" t="s">
        <v>101</v>
      </c>
      <c r="B6" s="714">
        <v>76672</v>
      </c>
      <c r="C6" s="714">
        <v>15540</v>
      </c>
      <c r="D6" s="714">
        <v>102887</v>
      </c>
      <c r="E6" s="714"/>
      <c r="F6" s="714"/>
      <c r="G6" s="714">
        <v>12000</v>
      </c>
      <c r="H6" s="714"/>
      <c r="I6" s="714">
        <v>30000</v>
      </c>
      <c r="J6" s="714">
        <v>1000</v>
      </c>
      <c r="K6" s="714"/>
      <c r="L6" s="714"/>
      <c r="M6" s="714">
        <v>10270</v>
      </c>
      <c r="N6" s="714"/>
      <c r="O6" s="714"/>
      <c r="P6" s="712"/>
      <c r="Q6" s="714"/>
      <c r="R6" s="431"/>
      <c r="S6" s="766">
        <f aca="true" t="shared" si="0" ref="S6:S23">SUM(B6:R6)</f>
        <v>248369</v>
      </c>
      <c r="T6" s="87"/>
      <c r="U6" s="86"/>
    </row>
    <row r="7" spans="1:21" s="84" customFormat="1" ht="14.25">
      <c r="A7" s="209" t="s">
        <v>122</v>
      </c>
      <c r="B7" s="712">
        <v>26881</v>
      </c>
      <c r="C7" s="712">
        <v>4704</v>
      </c>
      <c r="D7" s="712"/>
      <c r="E7" s="712"/>
      <c r="F7" s="712"/>
      <c r="G7" s="712"/>
      <c r="H7" s="712"/>
      <c r="I7" s="712"/>
      <c r="J7" s="712"/>
      <c r="K7" s="712"/>
      <c r="L7" s="712"/>
      <c r="M7" s="712"/>
      <c r="N7" s="712"/>
      <c r="O7" s="712"/>
      <c r="P7" s="712"/>
      <c r="Q7" s="712"/>
      <c r="R7" s="142"/>
      <c r="S7" s="721">
        <f t="shared" si="0"/>
        <v>31585</v>
      </c>
      <c r="T7" s="87"/>
      <c r="U7" s="86"/>
    </row>
    <row r="8" spans="1:20" s="84" customFormat="1" ht="26.25">
      <c r="A8" s="85" t="s">
        <v>114</v>
      </c>
      <c r="B8" s="712"/>
      <c r="C8" s="712"/>
      <c r="D8" s="712"/>
      <c r="E8" s="712"/>
      <c r="F8" s="712"/>
      <c r="G8" s="712">
        <v>12341</v>
      </c>
      <c r="H8" s="712"/>
      <c r="I8" s="712"/>
      <c r="J8" s="712"/>
      <c r="K8" s="712"/>
      <c r="L8" s="712"/>
      <c r="M8" s="712"/>
      <c r="N8" s="712"/>
      <c r="O8" s="712"/>
      <c r="P8" s="712"/>
      <c r="Q8" s="712"/>
      <c r="R8" s="142"/>
      <c r="S8" s="721">
        <f t="shared" si="0"/>
        <v>12341</v>
      </c>
      <c r="T8" s="87"/>
    </row>
    <row r="9" spans="1:20" s="84" customFormat="1" ht="14.25">
      <c r="A9" s="209" t="s">
        <v>122</v>
      </c>
      <c r="B9" s="715"/>
      <c r="C9" s="715"/>
      <c r="D9" s="715"/>
      <c r="E9" s="715"/>
      <c r="F9" s="715"/>
      <c r="G9" s="715">
        <v>12341</v>
      </c>
      <c r="H9" s="715"/>
      <c r="I9" s="715"/>
      <c r="J9" s="715"/>
      <c r="K9" s="715"/>
      <c r="L9" s="715"/>
      <c r="M9" s="715"/>
      <c r="N9" s="715"/>
      <c r="O9" s="715"/>
      <c r="P9" s="712"/>
      <c r="Q9" s="715"/>
      <c r="R9" s="210"/>
      <c r="S9" s="721">
        <f t="shared" si="0"/>
        <v>12341</v>
      </c>
      <c r="T9" s="87"/>
    </row>
    <row r="10" spans="1:21" s="84" customFormat="1" ht="26.25">
      <c r="A10" s="85" t="s">
        <v>108</v>
      </c>
      <c r="B10" s="712"/>
      <c r="C10" s="712"/>
      <c r="D10" s="712">
        <v>51994</v>
      </c>
      <c r="E10" s="712"/>
      <c r="F10" s="712"/>
      <c r="G10" s="712">
        <v>317914</v>
      </c>
      <c r="H10" s="712"/>
      <c r="I10" s="712"/>
      <c r="J10" s="712">
        <v>29066</v>
      </c>
      <c r="K10" s="712">
        <v>204598</v>
      </c>
      <c r="L10" s="712"/>
      <c r="M10" s="712"/>
      <c r="N10" s="712"/>
      <c r="O10" s="712"/>
      <c r="P10" s="712"/>
      <c r="Q10" s="712"/>
      <c r="R10" s="142"/>
      <c r="S10" s="721">
        <f t="shared" si="0"/>
        <v>603572</v>
      </c>
      <c r="T10" s="87"/>
      <c r="U10" s="86"/>
    </row>
    <row r="11" spans="1:21" s="84" customFormat="1" ht="14.25">
      <c r="A11" s="85" t="s">
        <v>267</v>
      </c>
      <c r="B11" s="712"/>
      <c r="C11" s="712"/>
      <c r="D11" s="712"/>
      <c r="E11" s="712"/>
      <c r="F11" s="712">
        <v>119172</v>
      </c>
      <c r="G11" s="712"/>
      <c r="H11" s="712"/>
      <c r="I11" s="712"/>
      <c r="J11" s="712"/>
      <c r="K11" s="712"/>
      <c r="L11" s="712"/>
      <c r="M11" s="712"/>
      <c r="N11" s="712"/>
      <c r="O11" s="712"/>
      <c r="P11" s="712"/>
      <c r="Q11" s="712">
        <v>55836</v>
      </c>
      <c r="R11" s="142"/>
      <c r="S11" s="721">
        <f t="shared" si="0"/>
        <v>175008</v>
      </c>
      <c r="T11" s="87"/>
      <c r="U11" s="86"/>
    </row>
    <row r="12" spans="1:21" s="84" customFormat="1" ht="14.25">
      <c r="A12" s="209" t="s">
        <v>249</v>
      </c>
      <c r="B12" s="712"/>
      <c r="C12" s="712"/>
      <c r="D12" s="712"/>
      <c r="E12" s="712"/>
      <c r="F12" s="712">
        <v>119172</v>
      </c>
      <c r="G12" s="712"/>
      <c r="H12" s="712"/>
      <c r="I12" s="712"/>
      <c r="J12" s="712"/>
      <c r="K12" s="712"/>
      <c r="L12" s="712"/>
      <c r="M12" s="712"/>
      <c r="N12" s="712"/>
      <c r="O12" s="712"/>
      <c r="P12" s="712"/>
      <c r="Q12" s="712">
        <v>55836</v>
      </c>
      <c r="R12" s="142"/>
      <c r="S12" s="721">
        <f t="shared" si="0"/>
        <v>175008</v>
      </c>
      <c r="T12" s="87"/>
      <c r="U12" s="86"/>
    </row>
    <row r="13" spans="1:21" s="84" customFormat="1" ht="26.25">
      <c r="A13" s="85" t="s">
        <v>236</v>
      </c>
      <c r="B13" s="712"/>
      <c r="C13" s="712"/>
      <c r="D13" s="712"/>
      <c r="E13" s="712"/>
      <c r="F13" s="716">
        <v>93836</v>
      </c>
      <c r="G13" s="716"/>
      <c r="H13" s="716"/>
      <c r="I13" s="716"/>
      <c r="J13" s="716"/>
      <c r="K13" s="716"/>
      <c r="L13" s="716"/>
      <c r="M13" s="716"/>
      <c r="N13" s="716"/>
      <c r="O13" s="716"/>
      <c r="P13" s="716">
        <v>1956658</v>
      </c>
      <c r="Q13" s="712"/>
      <c r="R13" s="142"/>
      <c r="S13" s="767">
        <f t="shared" si="0"/>
        <v>2050494</v>
      </c>
      <c r="T13" s="87"/>
      <c r="U13" s="86"/>
    </row>
    <row r="14" spans="1:21" s="84" customFormat="1" ht="14.25">
      <c r="A14" s="209" t="s">
        <v>122</v>
      </c>
      <c r="B14" s="712"/>
      <c r="C14" s="712"/>
      <c r="D14" s="712"/>
      <c r="E14" s="712"/>
      <c r="F14" s="712">
        <v>83184</v>
      </c>
      <c r="G14" s="712"/>
      <c r="H14" s="712"/>
      <c r="I14" s="712"/>
      <c r="J14" s="712"/>
      <c r="K14" s="712"/>
      <c r="L14" s="712"/>
      <c r="M14" s="712"/>
      <c r="N14" s="712"/>
      <c r="O14" s="712"/>
      <c r="P14" s="712">
        <v>968162</v>
      </c>
      <c r="Q14" s="712"/>
      <c r="R14" s="142"/>
      <c r="S14" s="721">
        <f t="shared" si="0"/>
        <v>1051346</v>
      </c>
      <c r="T14" s="87"/>
      <c r="U14" s="86"/>
    </row>
    <row r="15" spans="1:21" s="84" customFormat="1" ht="14.25">
      <c r="A15" s="85" t="s">
        <v>264</v>
      </c>
      <c r="B15" s="712">
        <v>597</v>
      </c>
      <c r="C15" s="712">
        <v>228</v>
      </c>
      <c r="D15" s="712">
        <v>270</v>
      </c>
      <c r="E15" s="712"/>
      <c r="F15" s="712"/>
      <c r="G15" s="712"/>
      <c r="H15" s="712"/>
      <c r="I15" s="717"/>
      <c r="J15" s="712"/>
      <c r="K15" s="712"/>
      <c r="L15" s="712"/>
      <c r="M15" s="712"/>
      <c r="N15" s="712"/>
      <c r="O15" s="712"/>
      <c r="P15" s="712"/>
      <c r="Q15" s="712"/>
      <c r="R15" s="142"/>
      <c r="S15" s="721">
        <f t="shared" si="0"/>
        <v>1095</v>
      </c>
      <c r="T15" s="87"/>
      <c r="U15" s="86"/>
    </row>
    <row r="16" spans="1:21" s="84" customFormat="1" ht="14.25">
      <c r="A16" s="85" t="s">
        <v>104</v>
      </c>
      <c r="B16" s="712">
        <v>2896</v>
      </c>
      <c r="C16" s="712">
        <v>224</v>
      </c>
      <c r="D16" s="712"/>
      <c r="E16" s="712"/>
      <c r="F16" s="712"/>
      <c r="G16" s="712"/>
      <c r="H16" s="712"/>
      <c r="I16" s="712"/>
      <c r="J16" s="712"/>
      <c r="K16" s="712"/>
      <c r="L16" s="712"/>
      <c r="M16" s="712"/>
      <c r="N16" s="712"/>
      <c r="O16" s="712"/>
      <c r="P16" s="712"/>
      <c r="Q16" s="712"/>
      <c r="R16" s="142"/>
      <c r="S16" s="721">
        <f t="shared" si="0"/>
        <v>3120</v>
      </c>
      <c r="T16" s="87"/>
      <c r="U16" s="86"/>
    </row>
    <row r="17" spans="1:21" s="84" customFormat="1" ht="14.25">
      <c r="A17" s="423" t="s">
        <v>105</v>
      </c>
      <c r="B17" s="718"/>
      <c r="C17" s="718"/>
      <c r="D17" s="718">
        <v>1000</v>
      </c>
      <c r="E17" s="718"/>
      <c r="F17" s="718"/>
      <c r="G17" s="718"/>
      <c r="H17" s="718"/>
      <c r="I17" s="718"/>
      <c r="J17" s="718"/>
      <c r="K17" s="718"/>
      <c r="L17" s="718"/>
      <c r="M17" s="718"/>
      <c r="N17" s="718"/>
      <c r="O17" s="718"/>
      <c r="P17" s="712"/>
      <c r="Q17" s="718"/>
      <c r="R17" s="213"/>
      <c r="S17" s="768">
        <f t="shared" si="0"/>
        <v>1000</v>
      </c>
      <c r="T17" s="87"/>
      <c r="U17" s="88"/>
    </row>
    <row r="18" spans="1:21" s="84" customFormat="1" ht="26.25">
      <c r="A18" s="85" t="s">
        <v>232</v>
      </c>
      <c r="B18" s="712">
        <v>1600</v>
      </c>
      <c r="C18" s="712">
        <v>223</v>
      </c>
      <c r="D18" s="712">
        <v>26875</v>
      </c>
      <c r="E18" s="712"/>
      <c r="F18" s="712"/>
      <c r="G18" s="712"/>
      <c r="H18" s="712"/>
      <c r="I18" s="712"/>
      <c r="J18" s="712">
        <v>111626</v>
      </c>
      <c r="K18" s="712">
        <v>137300</v>
      </c>
      <c r="L18" s="712"/>
      <c r="M18" s="712"/>
      <c r="N18" s="712"/>
      <c r="O18" s="712"/>
      <c r="P18" s="712"/>
      <c r="Q18" s="712"/>
      <c r="R18" s="142"/>
      <c r="S18" s="721">
        <f t="shared" si="0"/>
        <v>277624</v>
      </c>
      <c r="T18" s="87"/>
      <c r="U18" s="86"/>
    </row>
    <row r="19" spans="1:21" s="84" customFormat="1" ht="14.25">
      <c r="A19" s="209" t="s">
        <v>122</v>
      </c>
      <c r="B19" s="712"/>
      <c r="C19" s="712"/>
      <c r="D19" s="712"/>
      <c r="E19" s="712"/>
      <c r="F19" s="712"/>
      <c r="G19" s="712"/>
      <c r="H19" s="712"/>
      <c r="I19" s="712"/>
      <c r="J19" s="712">
        <v>11300</v>
      </c>
      <c r="K19" s="712">
        <v>76000</v>
      </c>
      <c r="L19" s="712"/>
      <c r="M19" s="712"/>
      <c r="N19" s="712"/>
      <c r="O19" s="712"/>
      <c r="P19" s="712"/>
      <c r="Q19" s="712"/>
      <c r="R19" s="142"/>
      <c r="S19" s="721">
        <f t="shared" si="0"/>
        <v>87300</v>
      </c>
      <c r="T19" s="87"/>
      <c r="U19" s="86"/>
    </row>
    <row r="20" spans="1:21" s="84" customFormat="1" ht="14.25">
      <c r="A20" s="85" t="s">
        <v>107</v>
      </c>
      <c r="B20" s="712"/>
      <c r="C20" s="712"/>
      <c r="D20" s="712">
        <v>9000</v>
      </c>
      <c r="E20" s="712"/>
      <c r="F20" s="712"/>
      <c r="G20" s="712">
        <v>44927</v>
      </c>
      <c r="H20" s="712"/>
      <c r="I20" s="712"/>
      <c r="J20" s="712"/>
      <c r="K20" s="712"/>
      <c r="L20" s="712"/>
      <c r="M20" s="712"/>
      <c r="N20" s="712"/>
      <c r="O20" s="712"/>
      <c r="P20" s="712"/>
      <c r="Q20" s="712"/>
      <c r="R20" s="142"/>
      <c r="S20" s="721">
        <f t="shared" si="0"/>
        <v>53927</v>
      </c>
      <c r="T20" s="87"/>
      <c r="U20" s="86"/>
    </row>
    <row r="21" spans="1:21" s="84" customFormat="1" ht="14.25">
      <c r="A21" s="209" t="s">
        <v>122</v>
      </c>
      <c r="B21" s="712"/>
      <c r="C21" s="712"/>
      <c r="D21" s="712"/>
      <c r="E21" s="712"/>
      <c r="F21" s="712"/>
      <c r="G21" s="712">
        <v>44927</v>
      </c>
      <c r="H21" s="712"/>
      <c r="I21" s="712"/>
      <c r="J21" s="712"/>
      <c r="K21" s="712"/>
      <c r="L21" s="712"/>
      <c r="M21" s="712"/>
      <c r="N21" s="712"/>
      <c r="O21" s="712"/>
      <c r="P21" s="712"/>
      <c r="Q21" s="712"/>
      <c r="R21" s="142"/>
      <c r="S21" s="721">
        <f t="shared" si="0"/>
        <v>44927</v>
      </c>
      <c r="T21" s="87"/>
      <c r="U21" s="86"/>
    </row>
    <row r="22" spans="1:21" s="84" customFormat="1" ht="26.25">
      <c r="A22" s="317" t="s">
        <v>111</v>
      </c>
      <c r="B22" s="715">
        <v>2850</v>
      </c>
      <c r="C22" s="715">
        <v>398</v>
      </c>
      <c r="D22" s="715">
        <v>64743</v>
      </c>
      <c r="E22" s="715"/>
      <c r="F22" s="715"/>
      <c r="G22" s="715"/>
      <c r="H22" s="715"/>
      <c r="I22" s="715"/>
      <c r="J22" s="715">
        <v>297759</v>
      </c>
      <c r="K22" s="715">
        <v>11000</v>
      </c>
      <c r="L22" s="715"/>
      <c r="M22" s="715"/>
      <c r="N22" s="715"/>
      <c r="O22" s="715"/>
      <c r="P22" s="718"/>
      <c r="Q22" s="715"/>
      <c r="R22" s="210"/>
      <c r="S22" s="769">
        <f t="shared" si="0"/>
        <v>376750</v>
      </c>
      <c r="T22" s="87"/>
      <c r="U22" s="86"/>
    </row>
    <row r="23" spans="1:21" s="84" customFormat="1" ht="14.25">
      <c r="A23" s="209" t="s">
        <v>122</v>
      </c>
      <c r="B23" s="719"/>
      <c r="C23" s="719"/>
      <c r="D23" s="719"/>
      <c r="E23" s="719"/>
      <c r="F23" s="719"/>
      <c r="G23" s="719"/>
      <c r="H23" s="719"/>
      <c r="I23" s="719"/>
      <c r="J23" s="719">
        <v>6300</v>
      </c>
      <c r="K23" s="719">
        <v>11000</v>
      </c>
      <c r="L23" s="719"/>
      <c r="M23" s="719"/>
      <c r="N23" s="719"/>
      <c r="O23" s="719"/>
      <c r="P23" s="712"/>
      <c r="Q23" s="719"/>
      <c r="R23" s="160"/>
      <c r="S23" s="721">
        <f t="shared" si="0"/>
        <v>17300</v>
      </c>
      <c r="T23" s="87"/>
      <c r="U23" s="86"/>
    </row>
    <row r="24" spans="1:21" s="84" customFormat="1" ht="14.25">
      <c r="A24" s="85" t="s">
        <v>106</v>
      </c>
      <c r="B24" s="712"/>
      <c r="C24" s="712"/>
      <c r="D24" s="712">
        <v>19600</v>
      </c>
      <c r="E24" s="712"/>
      <c r="F24" s="712"/>
      <c r="G24" s="712"/>
      <c r="H24" s="712"/>
      <c r="I24" s="712"/>
      <c r="J24" s="712"/>
      <c r="K24" s="712"/>
      <c r="L24" s="712"/>
      <c r="M24" s="712"/>
      <c r="N24" s="712"/>
      <c r="O24" s="712"/>
      <c r="P24" s="712"/>
      <c r="Q24" s="712"/>
      <c r="R24" s="142"/>
      <c r="S24" s="721">
        <f aca="true" t="shared" si="1" ref="S24:S32">SUM(B24:R24)</f>
        <v>19600</v>
      </c>
      <c r="T24" s="87"/>
      <c r="U24" s="86"/>
    </row>
    <row r="25" spans="1:21" s="84" customFormat="1" ht="14.25">
      <c r="A25" s="209" t="s">
        <v>122</v>
      </c>
      <c r="B25" s="712"/>
      <c r="C25" s="712"/>
      <c r="D25" s="712">
        <v>17500</v>
      </c>
      <c r="E25" s="712"/>
      <c r="F25" s="712"/>
      <c r="G25" s="712"/>
      <c r="H25" s="712"/>
      <c r="I25" s="712"/>
      <c r="J25" s="712"/>
      <c r="K25" s="712"/>
      <c r="L25" s="712"/>
      <c r="M25" s="712"/>
      <c r="N25" s="712"/>
      <c r="O25" s="712"/>
      <c r="P25" s="712"/>
      <c r="Q25" s="712"/>
      <c r="R25" s="142"/>
      <c r="S25" s="721">
        <f t="shared" si="1"/>
        <v>17500</v>
      </c>
      <c r="T25" s="87"/>
      <c r="U25" s="86"/>
    </row>
    <row r="26" spans="1:21" s="84" customFormat="1" ht="14.25">
      <c r="A26" s="85" t="s">
        <v>257</v>
      </c>
      <c r="B26" s="712">
        <v>21624</v>
      </c>
      <c r="C26" s="712">
        <v>3051</v>
      </c>
      <c r="D26" s="712">
        <v>363656</v>
      </c>
      <c r="E26" s="712"/>
      <c r="F26" s="712"/>
      <c r="G26" s="712"/>
      <c r="H26" s="712"/>
      <c r="I26" s="712"/>
      <c r="J26" s="712">
        <v>1692663</v>
      </c>
      <c r="K26" s="712"/>
      <c r="L26" s="712"/>
      <c r="M26" s="712"/>
      <c r="N26" s="712"/>
      <c r="O26" s="712"/>
      <c r="P26" s="712"/>
      <c r="Q26" s="712"/>
      <c r="R26" s="142"/>
      <c r="S26" s="721">
        <f t="shared" si="1"/>
        <v>2080994</v>
      </c>
      <c r="T26" s="87"/>
      <c r="U26" s="581"/>
    </row>
    <row r="27" spans="1:20" s="84" customFormat="1" ht="14.25">
      <c r="A27" s="423" t="s">
        <v>102</v>
      </c>
      <c r="B27" s="712"/>
      <c r="C27" s="712"/>
      <c r="D27" s="712">
        <v>61644</v>
      </c>
      <c r="E27" s="712"/>
      <c r="F27" s="712"/>
      <c r="G27" s="712"/>
      <c r="H27" s="712"/>
      <c r="I27" s="712"/>
      <c r="J27" s="712">
        <v>9300</v>
      </c>
      <c r="K27" s="712"/>
      <c r="L27" s="712"/>
      <c r="M27" s="712"/>
      <c r="N27" s="712"/>
      <c r="O27" s="712"/>
      <c r="P27" s="712"/>
      <c r="Q27" s="712"/>
      <c r="R27" s="142"/>
      <c r="S27" s="721">
        <f t="shared" si="1"/>
        <v>70944</v>
      </c>
      <c r="T27" s="87"/>
    </row>
    <row r="28" spans="1:20" s="84" customFormat="1" ht="15" thickBot="1">
      <c r="A28" s="218" t="s">
        <v>122</v>
      </c>
      <c r="B28" s="720"/>
      <c r="C28" s="720"/>
      <c r="D28" s="720">
        <v>46250</v>
      </c>
      <c r="E28" s="720"/>
      <c r="F28" s="720"/>
      <c r="G28" s="720"/>
      <c r="H28" s="720"/>
      <c r="I28" s="720"/>
      <c r="J28" s="720">
        <v>9300</v>
      </c>
      <c r="K28" s="720"/>
      <c r="L28" s="720"/>
      <c r="M28" s="720"/>
      <c r="N28" s="720"/>
      <c r="O28" s="720"/>
      <c r="P28" s="720"/>
      <c r="Q28" s="720"/>
      <c r="R28" s="185"/>
      <c r="S28" s="770">
        <f t="shared" si="1"/>
        <v>55550</v>
      </c>
      <c r="T28" s="87"/>
    </row>
    <row r="29" spans="1:21" s="84" customFormat="1" ht="14.25">
      <c r="A29" s="423" t="s">
        <v>109</v>
      </c>
      <c r="B29" s="718"/>
      <c r="C29" s="713"/>
      <c r="D29" s="718">
        <v>10360</v>
      </c>
      <c r="E29" s="718"/>
      <c r="F29" s="718"/>
      <c r="G29" s="718">
        <v>26430</v>
      </c>
      <c r="H29" s="718"/>
      <c r="I29" s="718"/>
      <c r="J29" s="718">
        <v>40500</v>
      </c>
      <c r="K29" s="718"/>
      <c r="L29" s="718"/>
      <c r="M29" s="718"/>
      <c r="N29" s="718"/>
      <c r="O29" s="718"/>
      <c r="P29" s="718"/>
      <c r="Q29" s="718"/>
      <c r="R29" s="431"/>
      <c r="S29" s="766">
        <f t="shared" si="1"/>
        <v>77290</v>
      </c>
      <c r="T29" s="87"/>
      <c r="U29" s="86"/>
    </row>
    <row r="30" spans="1:21" s="84" customFormat="1" ht="14.25">
      <c r="A30" s="209" t="s">
        <v>122</v>
      </c>
      <c r="B30" s="712"/>
      <c r="C30" s="712"/>
      <c r="D30" s="712"/>
      <c r="E30" s="712"/>
      <c r="F30" s="712"/>
      <c r="G30" s="712">
        <v>26430</v>
      </c>
      <c r="H30" s="712"/>
      <c r="I30" s="712"/>
      <c r="J30" s="712"/>
      <c r="K30" s="712"/>
      <c r="L30" s="712"/>
      <c r="M30" s="712"/>
      <c r="N30" s="712"/>
      <c r="O30" s="712"/>
      <c r="P30" s="712"/>
      <c r="Q30" s="712"/>
      <c r="R30" s="142"/>
      <c r="S30" s="721">
        <f t="shared" si="1"/>
        <v>26430</v>
      </c>
      <c r="T30" s="87"/>
      <c r="U30" s="86"/>
    </row>
    <row r="31" spans="1:21" s="84" customFormat="1" ht="26.25">
      <c r="A31" s="85" t="s">
        <v>103</v>
      </c>
      <c r="B31" s="712"/>
      <c r="C31" s="712"/>
      <c r="D31" s="712">
        <v>26350</v>
      </c>
      <c r="E31" s="712"/>
      <c r="F31" s="712"/>
      <c r="G31" s="712"/>
      <c r="H31" s="712"/>
      <c r="I31" s="712"/>
      <c r="J31" s="712"/>
      <c r="K31" s="712"/>
      <c r="L31" s="712"/>
      <c r="M31" s="712">
        <v>1400</v>
      </c>
      <c r="N31" s="712"/>
      <c r="O31" s="712"/>
      <c r="P31" s="712"/>
      <c r="Q31" s="712"/>
      <c r="R31" s="142"/>
      <c r="S31" s="721">
        <f t="shared" si="1"/>
        <v>27750</v>
      </c>
      <c r="T31" s="87"/>
      <c r="U31" s="86"/>
    </row>
    <row r="32" spans="1:21" s="84" customFormat="1" ht="14.25">
      <c r="A32" s="209" t="s">
        <v>122</v>
      </c>
      <c r="B32" s="712"/>
      <c r="C32" s="712"/>
      <c r="D32" s="712">
        <v>20000</v>
      </c>
      <c r="E32" s="712"/>
      <c r="F32" s="712"/>
      <c r="G32" s="712"/>
      <c r="H32" s="712"/>
      <c r="I32" s="712"/>
      <c r="J32" s="712"/>
      <c r="K32" s="712"/>
      <c r="L32" s="712"/>
      <c r="M32" s="712"/>
      <c r="N32" s="712"/>
      <c r="O32" s="712"/>
      <c r="P32" s="712"/>
      <c r="Q32" s="712"/>
      <c r="R32" s="142"/>
      <c r="S32" s="721">
        <f t="shared" si="1"/>
        <v>20000</v>
      </c>
      <c r="T32" s="87"/>
      <c r="U32" s="86"/>
    </row>
    <row r="33" spans="1:21" s="84" customFormat="1" ht="14.25">
      <c r="A33" s="85" t="s">
        <v>112</v>
      </c>
      <c r="B33" s="712"/>
      <c r="C33" s="712"/>
      <c r="D33" s="712">
        <v>1700</v>
      </c>
      <c r="E33" s="712"/>
      <c r="F33" s="712"/>
      <c r="G33" s="712"/>
      <c r="H33" s="712"/>
      <c r="I33" s="712"/>
      <c r="J33" s="712"/>
      <c r="K33" s="712"/>
      <c r="L33" s="712"/>
      <c r="M33" s="712"/>
      <c r="N33" s="712"/>
      <c r="O33" s="712"/>
      <c r="P33" s="712"/>
      <c r="Q33" s="712"/>
      <c r="R33" s="142"/>
      <c r="S33" s="721">
        <f aca="true" t="shared" si="2" ref="S33:S43">SUM(B33:R33)</f>
        <v>1700</v>
      </c>
      <c r="T33" s="87"/>
      <c r="U33" s="86"/>
    </row>
    <row r="34" spans="1:21" s="84" customFormat="1" ht="26.25">
      <c r="A34" s="85" t="s">
        <v>438</v>
      </c>
      <c r="B34" s="712"/>
      <c r="C34" s="712"/>
      <c r="D34" s="712">
        <v>1200</v>
      </c>
      <c r="E34" s="712"/>
      <c r="F34" s="712"/>
      <c r="G34" s="712"/>
      <c r="H34" s="712"/>
      <c r="I34" s="712"/>
      <c r="J34" s="712"/>
      <c r="K34" s="712"/>
      <c r="L34" s="712"/>
      <c r="M34" s="712"/>
      <c r="N34" s="712"/>
      <c r="O34" s="712"/>
      <c r="P34" s="712"/>
      <c r="Q34" s="712"/>
      <c r="R34" s="142"/>
      <c r="S34" s="721">
        <f t="shared" si="2"/>
        <v>1200</v>
      </c>
      <c r="T34" s="87"/>
      <c r="U34" s="86"/>
    </row>
    <row r="35" spans="1:21" s="84" customFormat="1" ht="14.25">
      <c r="A35" s="85" t="s">
        <v>379</v>
      </c>
      <c r="B35" s="712"/>
      <c r="C35" s="712"/>
      <c r="D35" s="712"/>
      <c r="E35" s="712"/>
      <c r="F35" s="712"/>
      <c r="G35" s="712">
        <v>1020</v>
      </c>
      <c r="H35" s="712"/>
      <c r="I35" s="712"/>
      <c r="J35" s="712"/>
      <c r="K35" s="712"/>
      <c r="L35" s="712"/>
      <c r="M35" s="712"/>
      <c r="N35" s="712"/>
      <c r="O35" s="712"/>
      <c r="P35" s="712"/>
      <c r="Q35" s="712"/>
      <c r="R35" s="142"/>
      <c r="S35" s="721">
        <f t="shared" si="2"/>
        <v>1020</v>
      </c>
      <c r="T35" s="87"/>
      <c r="U35" s="86"/>
    </row>
    <row r="36" spans="1:21" s="84" customFormat="1" ht="14.25">
      <c r="A36" s="85" t="s">
        <v>238</v>
      </c>
      <c r="B36" s="142"/>
      <c r="C36" s="142"/>
      <c r="D36" s="142">
        <v>22801</v>
      </c>
      <c r="E36" s="142"/>
      <c r="F36" s="712"/>
      <c r="G36" s="712"/>
      <c r="H36" s="712"/>
      <c r="I36" s="712"/>
      <c r="J36" s="712">
        <v>263199</v>
      </c>
      <c r="K36" s="712"/>
      <c r="L36" s="712"/>
      <c r="M36" s="712"/>
      <c r="N36" s="712"/>
      <c r="O36" s="142"/>
      <c r="P36" s="142"/>
      <c r="Q36" s="142"/>
      <c r="R36" s="142"/>
      <c r="S36" s="721">
        <f t="shared" si="2"/>
        <v>286000</v>
      </c>
      <c r="T36" s="87"/>
      <c r="U36" s="86"/>
    </row>
    <row r="37" spans="1:21" s="84" customFormat="1" ht="26.25">
      <c r="A37" s="85" t="s">
        <v>113</v>
      </c>
      <c r="B37" s="142"/>
      <c r="C37" s="142"/>
      <c r="D37" s="142"/>
      <c r="E37" s="142"/>
      <c r="F37" s="712"/>
      <c r="G37" s="712">
        <v>20830</v>
      </c>
      <c r="H37" s="712"/>
      <c r="I37" s="397"/>
      <c r="J37" s="712"/>
      <c r="K37" s="712"/>
      <c r="L37" s="712"/>
      <c r="M37" s="712"/>
      <c r="N37" s="712"/>
      <c r="O37" s="142"/>
      <c r="P37" s="142"/>
      <c r="Q37" s="142"/>
      <c r="R37" s="142"/>
      <c r="S37" s="721">
        <f t="shared" si="2"/>
        <v>20830</v>
      </c>
      <c r="T37" s="87"/>
      <c r="U37" s="86"/>
    </row>
    <row r="38" spans="1:21" s="84" customFormat="1" ht="14.25">
      <c r="A38" s="85" t="s">
        <v>425</v>
      </c>
      <c r="B38" s="142">
        <v>12594</v>
      </c>
      <c r="C38" s="142">
        <v>1877</v>
      </c>
      <c r="D38" s="142">
        <v>6718</v>
      </c>
      <c r="E38" s="142"/>
      <c r="F38" s="712"/>
      <c r="G38" s="712"/>
      <c r="H38" s="712"/>
      <c r="I38" s="717"/>
      <c r="J38" s="712">
        <v>188811</v>
      </c>
      <c r="K38" s="712"/>
      <c r="L38" s="712"/>
      <c r="M38" s="712"/>
      <c r="N38" s="712"/>
      <c r="O38" s="142"/>
      <c r="P38" s="142"/>
      <c r="Q38" s="142"/>
      <c r="R38" s="142"/>
      <c r="S38" s="721">
        <f t="shared" si="2"/>
        <v>210000</v>
      </c>
      <c r="T38" s="87"/>
      <c r="U38" s="86"/>
    </row>
    <row r="39" spans="1:21" s="84" customFormat="1" ht="26.25">
      <c r="A39" s="85" t="s">
        <v>384</v>
      </c>
      <c r="B39" s="142">
        <v>123</v>
      </c>
      <c r="C39" s="142">
        <v>17</v>
      </c>
      <c r="D39" s="712">
        <v>69001</v>
      </c>
      <c r="E39" s="712"/>
      <c r="F39" s="712"/>
      <c r="G39" s="712"/>
      <c r="H39" s="712"/>
      <c r="I39" s="712"/>
      <c r="J39" s="712">
        <v>19760</v>
      </c>
      <c r="K39" s="712">
        <v>64732</v>
      </c>
      <c r="L39" s="712"/>
      <c r="M39" s="716"/>
      <c r="N39" s="712"/>
      <c r="O39" s="142"/>
      <c r="P39" s="142"/>
      <c r="Q39" s="142"/>
      <c r="R39" s="142"/>
      <c r="S39" s="721">
        <f t="shared" si="2"/>
        <v>153633</v>
      </c>
      <c r="T39" s="87"/>
      <c r="U39" s="86"/>
    </row>
    <row r="40" spans="1:21" s="84" customFormat="1" ht="14.25">
      <c r="A40" s="85" t="s">
        <v>266</v>
      </c>
      <c r="B40" s="142">
        <v>3000</v>
      </c>
      <c r="C40" s="142">
        <v>1000</v>
      </c>
      <c r="D40" s="712">
        <v>40866</v>
      </c>
      <c r="E40" s="712"/>
      <c r="F40" s="712"/>
      <c r="G40" s="712"/>
      <c r="H40" s="712"/>
      <c r="I40" s="712"/>
      <c r="J40" s="712"/>
      <c r="K40" s="712"/>
      <c r="L40" s="712"/>
      <c r="M40" s="712"/>
      <c r="N40" s="712"/>
      <c r="O40" s="142"/>
      <c r="P40" s="142"/>
      <c r="Q40" s="142"/>
      <c r="R40" s="142"/>
      <c r="S40" s="721">
        <f t="shared" si="2"/>
        <v>44866</v>
      </c>
      <c r="T40" s="87"/>
      <c r="U40" s="86"/>
    </row>
    <row r="41" spans="1:21" s="84" customFormat="1" ht="26.25">
      <c r="A41" s="85" t="s">
        <v>187</v>
      </c>
      <c r="B41" s="142"/>
      <c r="C41" s="142"/>
      <c r="D41" s="712"/>
      <c r="E41" s="716">
        <v>21650</v>
      </c>
      <c r="F41" s="716">
        <v>2000</v>
      </c>
      <c r="G41" s="712"/>
      <c r="H41" s="712"/>
      <c r="I41" s="712"/>
      <c r="J41" s="712"/>
      <c r="K41" s="712"/>
      <c r="L41" s="712"/>
      <c r="M41" s="712"/>
      <c r="N41" s="712"/>
      <c r="O41" s="142"/>
      <c r="P41" s="142"/>
      <c r="Q41" s="142"/>
      <c r="R41" s="142"/>
      <c r="S41" s="721">
        <f t="shared" si="2"/>
        <v>23650</v>
      </c>
      <c r="T41" s="87"/>
      <c r="U41" s="86"/>
    </row>
    <row r="42" spans="1:21" s="84" customFormat="1" ht="14.25">
      <c r="A42" s="209" t="s">
        <v>122</v>
      </c>
      <c r="B42" s="142"/>
      <c r="C42" s="142"/>
      <c r="D42" s="142"/>
      <c r="E42" s="424">
        <v>21650</v>
      </c>
      <c r="F42" s="716">
        <v>0</v>
      </c>
      <c r="G42" s="712"/>
      <c r="H42" s="712"/>
      <c r="I42" s="712"/>
      <c r="J42" s="712"/>
      <c r="K42" s="712"/>
      <c r="L42" s="712"/>
      <c r="M42" s="712"/>
      <c r="N42" s="712"/>
      <c r="O42" s="142"/>
      <c r="P42" s="142"/>
      <c r="Q42" s="142"/>
      <c r="R42" s="142"/>
      <c r="S42" s="721">
        <f t="shared" si="2"/>
        <v>21650</v>
      </c>
      <c r="T42" s="87"/>
      <c r="U42" s="86"/>
    </row>
    <row r="43" spans="1:21" s="84" customFormat="1" ht="18" customHeight="1" thickBot="1">
      <c r="A43" s="317" t="s">
        <v>110</v>
      </c>
      <c r="B43" s="210"/>
      <c r="C43" s="210"/>
      <c r="D43" s="210"/>
      <c r="E43" s="210"/>
      <c r="F43" s="715"/>
      <c r="G43" s="715"/>
      <c r="H43" s="715">
        <v>226283</v>
      </c>
      <c r="I43" s="715"/>
      <c r="J43" s="715"/>
      <c r="K43" s="715"/>
      <c r="L43" s="715"/>
      <c r="M43" s="715"/>
      <c r="N43" s="715">
        <v>260043</v>
      </c>
      <c r="O43" s="210"/>
      <c r="P43" s="213"/>
      <c r="Q43" s="210"/>
      <c r="R43" s="210"/>
      <c r="S43" s="768">
        <f t="shared" si="2"/>
        <v>486326</v>
      </c>
      <c r="T43" s="87"/>
      <c r="U43" s="86"/>
    </row>
    <row r="44" spans="1:22" s="2" customFormat="1" ht="15">
      <c r="A44" s="161" t="s">
        <v>51</v>
      </c>
      <c r="B44" s="613">
        <f>SUM(B6+B8+B10+B11+B13+B15+B16+B17+B18+B20+B22+B24+B26+B27+B29+B31+B33+B35+B36+B37+B39+B40+B41+B43+B38+B34)</f>
        <v>121956</v>
      </c>
      <c r="C44" s="613">
        <f aca="true" t="shared" si="3" ref="C44:S44">SUM(C6+C8+C10+C11+C13+C15+C16+C17+C18+C20+C22+C24+C26+C27+C29+C31+C33+C35+C36+C37+C39+C40+C41+C43+C38+C34)</f>
        <v>22558</v>
      </c>
      <c r="D44" s="613">
        <f t="shared" si="3"/>
        <v>880665</v>
      </c>
      <c r="E44" s="613">
        <f t="shared" si="3"/>
        <v>21650</v>
      </c>
      <c r="F44" s="613">
        <f t="shared" si="3"/>
        <v>215008</v>
      </c>
      <c r="G44" s="613">
        <f t="shared" si="3"/>
        <v>435462</v>
      </c>
      <c r="H44" s="613">
        <f t="shared" si="3"/>
        <v>226283</v>
      </c>
      <c r="I44" s="613">
        <f t="shared" si="3"/>
        <v>30000</v>
      </c>
      <c r="J44" s="613">
        <f t="shared" si="3"/>
        <v>2653684</v>
      </c>
      <c r="K44" s="613">
        <f t="shared" si="3"/>
        <v>417630</v>
      </c>
      <c r="L44" s="613">
        <f t="shared" si="3"/>
        <v>0</v>
      </c>
      <c r="M44" s="613">
        <f t="shared" si="3"/>
        <v>11670</v>
      </c>
      <c r="N44" s="613">
        <f t="shared" si="3"/>
        <v>260043</v>
      </c>
      <c r="O44" s="613">
        <f t="shared" si="3"/>
        <v>0</v>
      </c>
      <c r="P44" s="613">
        <f t="shared" si="3"/>
        <v>1956658</v>
      </c>
      <c r="Q44" s="613">
        <f t="shared" si="3"/>
        <v>55836</v>
      </c>
      <c r="R44" s="613">
        <f t="shared" si="3"/>
        <v>0</v>
      </c>
      <c r="S44" s="777">
        <f t="shared" si="3"/>
        <v>7309103</v>
      </c>
      <c r="T44" s="10"/>
      <c r="U44" s="10"/>
      <c r="V44" s="10"/>
    </row>
    <row r="45" spans="1:19" s="2" customFormat="1" ht="15">
      <c r="A45" s="211" t="s">
        <v>121</v>
      </c>
      <c r="B45" s="614">
        <f aca="true" t="shared" si="4" ref="B45:S45">SUM(B7+B9+B12+B14+B19+B21+B23+B25+B28+B30+B32+B42)</f>
        <v>26881</v>
      </c>
      <c r="C45" s="614">
        <f t="shared" si="4"/>
        <v>4704</v>
      </c>
      <c r="D45" s="614">
        <f t="shared" si="4"/>
        <v>83750</v>
      </c>
      <c r="E45" s="614">
        <f t="shared" si="4"/>
        <v>21650</v>
      </c>
      <c r="F45" s="614">
        <f t="shared" si="4"/>
        <v>202356</v>
      </c>
      <c r="G45" s="614">
        <f t="shared" si="4"/>
        <v>83698</v>
      </c>
      <c r="H45" s="614">
        <f t="shared" si="4"/>
        <v>0</v>
      </c>
      <c r="I45" s="614">
        <f t="shared" si="4"/>
        <v>0</v>
      </c>
      <c r="J45" s="614">
        <f t="shared" si="4"/>
        <v>26900</v>
      </c>
      <c r="K45" s="614">
        <f t="shared" si="4"/>
        <v>87000</v>
      </c>
      <c r="L45" s="614">
        <f t="shared" si="4"/>
        <v>0</v>
      </c>
      <c r="M45" s="614">
        <f t="shared" si="4"/>
        <v>0</v>
      </c>
      <c r="N45" s="614">
        <f t="shared" si="4"/>
        <v>0</v>
      </c>
      <c r="O45" s="614">
        <f t="shared" si="4"/>
        <v>0</v>
      </c>
      <c r="P45" s="614">
        <f t="shared" si="4"/>
        <v>968162</v>
      </c>
      <c r="Q45" s="614">
        <f t="shared" si="4"/>
        <v>55836</v>
      </c>
      <c r="R45" s="614">
        <f t="shared" si="4"/>
        <v>0</v>
      </c>
      <c r="S45" s="723">
        <f t="shared" si="4"/>
        <v>1560937</v>
      </c>
    </row>
    <row r="46" spans="1:22" s="2" customFormat="1" ht="15.75" thickBot="1">
      <c r="A46" s="212" t="s">
        <v>77</v>
      </c>
      <c r="B46" s="615">
        <f>B44-B45</f>
        <v>95075</v>
      </c>
      <c r="C46" s="615">
        <f aca="true" t="shared" si="5" ref="C46:S46">C44-C45</f>
        <v>17854</v>
      </c>
      <c r="D46" s="615">
        <f t="shared" si="5"/>
        <v>796915</v>
      </c>
      <c r="E46" s="615">
        <f t="shared" si="5"/>
        <v>0</v>
      </c>
      <c r="F46" s="615">
        <f t="shared" si="5"/>
        <v>12652</v>
      </c>
      <c r="G46" s="615">
        <f t="shared" si="5"/>
        <v>351764</v>
      </c>
      <c r="H46" s="615">
        <f t="shared" si="5"/>
        <v>226283</v>
      </c>
      <c r="I46" s="615">
        <f t="shared" si="5"/>
        <v>30000</v>
      </c>
      <c r="J46" s="615">
        <f t="shared" si="5"/>
        <v>2626784</v>
      </c>
      <c r="K46" s="615">
        <f t="shared" si="5"/>
        <v>330630</v>
      </c>
      <c r="L46" s="615">
        <f t="shared" si="5"/>
        <v>0</v>
      </c>
      <c r="M46" s="615">
        <f t="shared" si="5"/>
        <v>11670</v>
      </c>
      <c r="N46" s="615">
        <f t="shared" si="5"/>
        <v>260043</v>
      </c>
      <c r="O46" s="615">
        <f t="shared" si="5"/>
        <v>0</v>
      </c>
      <c r="P46" s="615">
        <f t="shared" si="5"/>
        <v>988496</v>
      </c>
      <c r="Q46" s="615">
        <f t="shared" si="5"/>
        <v>0</v>
      </c>
      <c r="R46" s="615">
        <f t="shared" si="5"/>
        <v>0</v>
      </c>
      <c r="S46" s="616">
        <f t="shared" si="5"/>
        <v>5748166</v>
      </c>
      <c r="V46" s="1"/>
    </row>
    <row r="51" ht="15">
      <c r="J51" s="618"/>
    </row>
  </sheetData>
  <sheetProtection/>
  <mergeCells count="17">
    <mergeCell ref="A1:A4"/>
    <mergeCell ref="B1:O1"/>
    <mergeCell ref="S1:S4"/>
    <mergeCell ref="B3:B4"/>
    <mergeCell ref="C3:C4"/>
    <mergeCell ref="B2:I2"/>
    <mergeCell ref="P2:P4"/>
    <mergeCell ref="P1:R1"/>
    <mergeCell ref="J2:O2"/>
    <mergeCell ref="R2:R4"/>
    <mergeCell ref="Q2:Q4"/>
    <mergeCell ref="D3:D4"/>
    <mergeCell ref="E3:E4"/>
    <mergeCell ref="J3:J4"/>
    <mergeCell ref="K3:K4"/>
    <mergeCell ref="F3:I3"/>
    <mergeCell ref="L3:O3"/>
  </mergeCells>
  <printOptions/>
  <pageMargins left="0.1968503937007874" right="0.1968503937007874" top="0.9055118110236221" bottom="0.3937007874015748" header="0.31496062992125984" footer="0.1968503937007874"/>
  <pageSetup horizontalDpi="600" verticalDpi="600" orientation="landscape" paperSize="9" scale="90" r:id="rId1"/>
  <headerFooter>
    <oddHeader>&amp;C&amp;"Book Antiqua,Félkövér"&amp;11Keszthely Város Önkormányzata
2021. évi főbb kiadásai jogcím-csoportonként és feladatonként&amp;R&amp;"Book Antiqua,Félkövér"8. melléklet
ezer Ft</oddHeader>
    <oddFooter>&amp;C&amp;P</oddFooter>
  </headerFooter>
  <rowBreaks count="1" manualBreakCount="1">
    <brk id="28" max="255" man="1"/>
  </rowBreaks>
  <ignoredErrors>
    <ignoredError sqref="P46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K23" sqref="K23"/>
    </sheetView>
  </sheetViews>
  <sheetFormatPr defaultColWidth="9.140625" defaultRowHeight="12.75"/>
  <cols>
    <col min="1" max="1" width="34.8515625" style="3" customWidth="1"/>
    <col min="2" max="2" width="9.28125" style="1" customWidth="1"/>
    <col min="3" max="3" width="10.140625" style="1" customWidth="1"/>
    <col min="4" max="4" width="9.140625" style="1" customWidth="1"/>
    <col min="5" max="5" width="9.421875" style="1" customWidth="1"/>
    <col min="6" max="6" width="10.140625" style="1" customWidth="1"/>
    <col min="7" max="7" width="8.7109375" style="13" customWidth="1"/>
    <col min="8" max="8" width="9.57421875" style="1" customWidth="1"/>
    <col min="9" max="9" width="8.7109375" style="1" customWidth="1"/>
    <col min="10" max="10" width="10.140625" style="1" customWidth="1"/>
    <col min="11" max="11" width="10.00390625" style="2" customWidth="1"/>
    <col min="12" max="12" width="6.8515625" style="1" customWidth="1"/>
    <col min="13" max="13" width="7.140625" style="1" customWidth="1"/>
    <col min="14" max="16384" width="9.140625" style="1" customWidth="1"/>
  </cols>
  <sheetData>
    <row r="1" spans="1:13" ht="16.5" customHeight="1">
      <c r="A1" s="868" t="s">
        <v>4</v>
      </c>
      <c r="B1" s="877" t="s">
        <v>8</v>
      </c>
      <c r="C1" s="877"/>
      <c r="D1" s="877"/>
      <c r="E1" s="877"/>
      <c r="F1" s="877"/>
      <c r="G1" s="877"/>
      <c r="H1" s="877" t="s">
        <v>13</v>
      </c>
      <c r="I1" s="877"/>
      <c r="J1" s="877"/>
      <c r="K1" s="867" t="s">
        <v>9</v>
      </c>
      <c r="L1" s="867" t="s">
        <v>5</v>
      </c>
      <c r="M1" s="871" t="s">
        <v>222</v>
      </c>
    </row>
    <row r="2" spans="1:13" ht="31.5" customHeight="1">
      <c r="A2" s="869"/>
      <c r="B2" s="865" t="s">
        <v>0</v>
      </c>
      <c r="C2" s="865" t="s">
        <v>394</v>
      </c>
      <c r="D2" s="865" t="s">
        <v>10</v>
      </c>
      <c r="E2" s="865" t="s">
        <v>133</v>
      </c>
      <c r="F2" s="875" t="s">
        <v>7</v>
      </c>
      <c r="G2" s="876"/>
      <c r="H2" s="865" t="s">
        <v>88</v>
      </c>
      <c r="I2" s="865" t="s">
        <v>11</v>
      </c>
      <c r="J2" s="865" t="s">
        <v>192</v>
      </c>
      <c r="K2" s="865"/>
      <c r="L2" s="865"/>
      <c r="M2" s="872"/>
    </row>
    <row r="3" spans="1:13" ht="59.25" customHeight="1" thickBot="1">
      <c r="A3" s="870"/>
      <c r="B3" s="866"/>
      <c r="C3" s="866"/>
      <c r="D3" s="866"/>
      <c r="E3" s="866"/>
      <c r="F3" s="34" t="s">
        <v>197</v>
      </c>
      <c r="G3" s="34" t="s">
        <v>198</v>
      </c>
      <c r="H3" s="866"/>
      <c r="I3" s="866"/>
      <c r="J3" s="866"/>
      <c r="K3" s="866"/>
      <c r="L3" s="874"/>
      <c r="M3" s="873"/>
    </row>
    <row r="4" spans="1:13" ht="17.25" thickBot="1">
      <c r="A4" s="27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28">
        <v>10</v>
      </c>
      <c r="K4" s="282">
        <v>11</v>
      </c>
      <c r="L4" s="315">
        <v>12</v>
      </c>
      <c r="M4" s="316">
        <v>13</v>
      </c>
    </row>
    <row r="5" spans="1:13" ht="28.5">
      <c r="A5" s="11" t="s">
        <v>131</v>
      </c>
      <c r="B5" s="23">
        <v>266368</v>
      </c>
      <c r="C5" s="23">
        <v>47445</v>
      </c>
      <c r="D5" s="23">
        <v>52774</v>
      </c>
      <c r="E5" s="23"/>
      <c r="F5" s="23"/>
      <c r="G5" s="23"/>
      <c r="H5" s="23">
        <v>11080</v>
      </c>
      <c r="I5" s="23"/>
      <c r="J5" s="25">
        <v>20000</v>
      </c>
      <c r="K5" s="24">
        <f>SUM(B5:J5)</f>
        <v>397667</v>
      </c>
      <c r="L5" s="23">
        <v>57</v>
      </c>
      <c r="M5" s="276">
        <v>0</v>
      </c>
    </row>
    <row r="6" spans="1:13" ht="15">
      <c r="A6" s="12" t="s">
        <v>76</v>
      </c>
      <c r="B6" s="23">
        <v>173115</v>
      </c>
      <c r="C6" s="23">
        <v>26660</v>
      </c>
      <c r="D6" s="23">
        <v>24501</v>
      </c>
      <c r="E6" s="23"/>
      <c r="F6" s="23"/>
      <c r="G6" s="23"/>
      <c r="H6" s="23">
        <v>0</v>
      </c>
      <c r="I6" s="23">
        <v>0</v>
      </c>
      <c r="J6" s="25">
        <v>0</v>
      </c>
      <c r="K6" s="24">
        <f>SUM(B6:J6)</f>
        <v>224276</v>
      </c>
      <c r="L6" s="25">
        <v>41</v>
      </c>
      <c r="M6" s="277"/>
    </row>
    <row r="7" spans="1:15" s="8" customFormat="1" ht="28.5">
      <c r="A7" s="152" t="s">
        <v>132</v>
      </c>
      <c r="B7" s="25">
        <v>349349</v>
      </c>
      <c r="C7" s="25">
        <v>60169</v>
      </c>
      <c r="D7" s="25">
        <v>36640</v>
      </c>
      <c r="E7" s="25"/>
      <c r="F7" s="25"/>
      <c r="G7" s="25"/>
      <c r="H7" s="25">
        <v>2000</v>
      </c>
      <c r="I7" s="25">
        <v>1905</v>
      </c>
      <c r="J7" s="25"/>
      <c r="K7" s="310">
        <f aca="true" t="shared" si="0" ref="K7:K21">SUM(B7:I7)</f>
        <v>450063</v>
      </c>
      <c r="L7" s="25">
        <v>87</v>
      </c>
      <c r="M7" s="278">
        <v>0</v>
      </c>
      <c r="O7" s="1"/>
    </row>
    <row r="8" spans="1:15" s="8" customFormat="1" ht="15">
      <c r="A8" s="12" t="s">
        <v>76</v>
      </c>
      <c r="B8" s="25">
        <v>290000</v>
      </c>
      <c r="C8" s="25">
        <v>49940</v>
      </c>
      <c r="D8" s="25">
        <v>32173</v>
      </c>
      <c r="E8" s="25"/>
      <c r="F8" s="25"/>
      <c r="G8" s="25"/>
      <c r="H8" s="25">
        <v>2000</v>
      </c>
      <c r="I8" s="25">
        <v>1905</v>
      </c>
      <c r="J8" s="25"/>
      <c r="K8" s="310">
        <f t="shared" si="0"/>
        <v>376018</v>
      </c>
      <c r="L8" s="25">
        <v>86</v>
      </c>
      <c r="M8" s="278"/>
      <c r="O8" s="1"/>
    </row>
    <row r="9" spans="1:13" ht="30">
      <c r="A9" s="153" t="s">
        <v>67</v>
      </c>
      <c r="B9" s="25">
        <v>64336</v>
      </c>
      <c r="C9" s="25">
        <v>15563</v>
      </c>
      <c r="D9" s="25">
        <v>186700</v>
      </c>
      <c r="E9" s="25"/>
      <c r="F9" s="25"/>
      <c r="G9" s="25"/>
      <c r="H9" s="25">
        <v>3302</v>
      </c>
      <c r="I9" s="25">
        <v>2921</v>
      </c>
      <c r="J9" s="25"/>
      <c r="K9" s="310">
        <f t="shared" si="0"/>
        <v>272822</v>
      </c>
      <c r="L9" s="25">
        <v>20</v>
      </c>
      <c r="M9" s="277">
        <v>2</v>
      </c>
    </row>
    <row r="10" spans="1:13" ht="15">
      <c r="A10" s="12" t="s">
        <v>76</v>
      </c>
      <c r="B10" s="26">
        <v>19000</v>
      </c>
      <c r="C10" s="26">
        <v>2945</v>
      </c>
      <c r="D10" s="26">
        <v>870</v>
      </c>
      <c r="E10" s="26"/>
      <c r="F10" s="26"/>
      <c r="G10" s="26"/>
      <c r="H10" s="26">
        <v>0</v>
      </c>
      <c r="I10" s="26">
        <v>0</v>
      </c>
      <c r="J10" s="406"/>
      <c r="K10" s="310">
        <f t="shared" si="0"/>
        <v>22815</v>
      </c>
      <c r="L10" s="25">
        <v>7</v>
      </c>
      <c r="M10" s="277"/>
    </row>
    <row r="11" spans="1:13" ht="15">
      <c r="A11" s="152" t="s">
        <v>68</v>
      </c>
      <c r="B11" s="26">
        <v>43449</v>
      </c>
      <c r="C11" s="26">
        <v>6867</v>
      </c>
      <c r="D11" s="26">
        <v>13376</v>
      </c>
      <c r="E11" s="26"/>
      <c r="F11" s="26"/>
      <c r="G11" s="26"/>
      <c r="H11" s="26">
        <v>5850</v>
      </c>
      <c r="I11" s="26"/>
      <c r="J11" s="406"/>
      <c r="K11" s="310">
        <f t="shared" si="0"/>
        <v>69542</v>
      </c>
      <c r="L11" s="25">
        <v>13</v>
      </c>
      <c r="M11" s="277">
        <v>1</v>
      </c>
    </row>
    <row r="12" spans="1:13" ht="15">
      <c r="A12" s="12" t="s">
        <v>76</v>
      </c>
      <c r="B12" s="26">
        <v>10000</v>
      </c>
      <c r="C12" s="26">
        <v>3723</v>
      </c>
      <c r="D12" s="26"/>
      <c r="E12" s="26"/>
      <c r="F12" s="26"/>
      <c r="G12" s="26"/>
      <c r="H12" s="26">
        <v>4944</v>
      </c>
      <c r="I12" s="26"/>
      <c r="J12" s="406"/>
      <c r="K12" s="310">
        <f t="shared" si="0"/>
        <v>18667</v>
      </c>
      <c r="L12" s="25">
        <v>11</v>
      </c>
      <c r="M12" s="277"/>
    </row>
    <row r="13" spans="1:13" ht="30">
      <c r="A13" s="152" t="s">
        <v>69</v>
      </c>
      <c r="B13" s="25">
        <v>106160</v>
      </c>
      <c r="C13" s="25">
        <v>16301</v>
      </c>
      <c r="D13" s="25">
        <v>90308</v>
      </c>
      <c r="E13" s="25"/>
      <c r="F13" s="25">
        <v>170</v>
      </c>
      <c r="G13" s="25"/>
      <c r="H13" s="25">
        <v>1242</v>
      </c>
      <c r="I13" s="25"/>
      <c r="J13" s="311"/>
      <c r="K13" s="310">
        <f t="shared" si="0"/>
        <v>214181</v>
      </c>
      <c r="L13" s="25">
        <v>20</v>
      </c>
      <c r="M13" s="277">
        <v>0</v>
      </c>
    </row>
    <row r="14" spans="1:13" ht="15">
      <c r="A14" s="12" t="s">
        <v>76</v>
      </c>
      <c r="B14" s="25">
        <v>62000</v>
      </c>
      <c r="C14" s="25">
        <v>9610</v>
      </c>
      <c r="D14" s="25">
        <v>40657</v>
      </c>
      <c r="E14" s="25"/>
      <c r="F14" s="25">
        <v>170</v>
      </c>
      <c r="G14" s="25"/>
      <c r="H14" s="25">
        <v>0</v>
      </c>
      <c r="I14" s="25"/>
      <c r="J14" s="311"/>
      <c r="K14" s="310">
        <f t="shared" si="0"/>
        <v>112437</v>
      </c>
      <c r="L14" s="25">
        <v>11</v>
      </c>
      <c r="M14" s="277"/>
    </row>
    <row r="15" spans="1:13" ht="30">
      <c r="A15" s="152" t="s">
        <v>70</v>
      </c>
      <c r="B15" s="25">
        <v>199046</v>
      </c>
      <c r="C15" s="25">
        <v>35778</v>
      </c>
      <c r="D15" s="25">
        <v>131362</v>
      </c>
      <c r="E15" s="25"/>
      <c r="F15" s="25"/>
      <c r="G15" s="25"/>
      <c r="H15" s="25">
        <v>4453</v>
      </c>
      <c r="I15" s="25"/>
      <c r="J15" s="311"/>
      <c r="K15" s="310">
        <f t="shared" si="0"/>
        <v>370639</v>
      </c>
      <c r="L15" s="25">
        <v>61</v>
      </c>
      <c r="M15" s="277">
        <v>0</v>
      </c>
    </row>
    <row r="16" spans="1:13" ht="15">
      <c r="A16" s="12" t="s">
        <v>76</v>
      </c>
      <c r="B16" s="25">
        <v>47771</v>
      </c>
      <c r="C16" s="25">
        <v>7405</v>
      </c>
      <c r="D16" s="25">
        <v>34785</v>
      </c>
      <c r="E16" s="25"/>
      <c r="F16" s="25"/>
      <c r="G16" s="25"/>
      <c r="H16" s="25"/>
      <c r="I16" s="25"/>
      <c r="J16" s="406"/>
      <c r="K16" s="310">
        <f t="shared" si="0"/>
        <v>89961</v>
      </c>
      <c r="L16" s="25">
        <v>21</v>
      </c>
      <c r="M16" s="277"/>
    </row>
    <row r="17" spans="1:13" ht="15">
      <c r="A17" s="152" t="s">
        <v>71</v>
      </c>
      <c r="B17" s="25">
        <v>45031</v>
      </c>
      <c r="C17" s="25">
        <v>6953</v>
      </c>
      <c r="D17" s="25">
        <v>32124</v>
      </c>
      <c r="E17" s="25"/>
      <c r="F17" s="25"/>
      <c r="G17" s="25"/>
      <c r="H17" s="25">
        <v>4311</v>
      </c>
      <c r="I17" s="25">
        <v>3000</v>
      </c>
      <c r="J17" s="406"/>
      <c r="K17" s="310">
        <f t="shared" si="0"/>
        <v>91419</v>
      </c>
      <c r="L17" s="311">
        <v>14</v>
      </c>
      <c r="M17" s="277">
        <v>0</v>
      </c>
    </row>
    <row r="18" spans="1:13" ht="30">
      <c r="A18" s="152" t="s">
        <v>230</v>
      </c>
      <c r="B18" s="25">
        <v>59847</v>
      </c>
      <c r="C18" s="25">
        <v>9378</v>
      </c>
      <c r="D18" s="25">
        <v>12329</v>
      </c>
      <c r="E18" s="25"/>
      <c r="F18" s="25"/>
      <c r="G18" s="25"/>
      <c r="H18" s="25">
        <v>303</v>
      </c>
      <c r="I18" s="25"/>
      <c r="J18" s="406"/>
      <c r="K18" s="310">
        <f t="shared" si="0"/>
        <v>81857</v>
      </c>
      <c r="L18" s="25">
        <v>21</v>
      </c>
      <c r="M18" s="277">
        <v>0</v>
      </c>
    </row>
    <row r="19" spans="1:13" ht="15">
      <c r="A19" s="12" t="s">
        <v>76</v>
      </c>
      <c r="B19" s="25">
        <v>49673</v>
      </c>
      <c r="C19" s="25">
        <v>7700</v>
      </c>
      <c r="D19" s="25">
        <v>10263</v>
      </c>
      <c r="E19" s="25"/>
      <c r="F19" s="25"/>
      <c r="G19" s="25"/>
      <c r="H19" s="25">
        <v>200</v>
      </c>
      <c r="I19" s="25"/>
      <c r="J19" s="406"/>
      <c r="K19" s="310">
        <f t="shared" si="0"/>
        <v>67836</v>
      </c>
      <c r="L19" s="25">
        <v>21</v>
      </c>
      <c r="M19" s="277"/>
    </row>
    <row r="20" spans="1:13" ht="28.5">
      <c r="A20" s="152" t="s">
        <v>72</v>
      </c>
      <c r="B20" s="25">
        <v>241378</v>
      </c>
      <c r="C20" s="25">
        <v>41373</v>
      </c>
      <c r="D20" s="25">
        <v>366723</v>
      </c>
      <c r="E20" s="25"/>
      <c r="F20" s="25"/>
      <c r="G20" s="25"/>
      <c r="H20" s="25"/>
      <c r="I20" s="25"/>
      <c r="J20" s="311"/>
      <c r="K20" s="310">
        <f>SUM(B20:J20)</f>
        <v>649474</v>
      </c>
      <c r="L20" s="25">
        <v>121</v>
      </c>
      <c r="M20" s="277">
        <v>6</v>
      </c>
    </row>
    <row r="21" spans="1:13" ht="15.75" thickBot="1">
      <c r="A21" s="263" t="s">
        <v>76</v>
      </c>
      <c r="B21" s="264">
        <v>127930</v>
      </c>
      <c r="C21" s="407">
        <v>19900</v>
      </c>
      <c r="D21" s="407">
        <v>199490</v>
      </c>
      <c r="E21" s="407"/>
      <c r="F21" s="407"/>
      <c r="G21" s="407"/>
      <c r="H21" s="407"/>
      <c r="I21" s="407"/>
      <c r="J21" s="407"/>
      <c r="K21" s="408">
        <f t="shared" si="0"/>
        <v>347320</v>
      </c>
      <c r="L21" s="295">
        <v>121</v>
      </c>
      <c r="M21" s="279">
        <v>0</v>
      </c>
    </row>
    <row r="22" spans="1:13" s="10" customFormat="1" ht="30">
      <c r="A22" s="165" t="s">
        <v>62</v>
      </c>
      <c r="B22" s="166">
        <f>SUM(B5+B7+B9+B11+B13+B15+B17+B18+B20)</f>
        <v>1374964</v>
      </c>
      <c r="C22" s="409">
        <f aca="true" t="shared" si="1" ref="C22:L22">SUM(C5+C7+C9+C11+C13+C15+C17+C20+C18)</f>
        <v>239827</v>
      </c>
      <c r="D22" s="409">
        <f t="shared" si="1"/>
        <v>922336</v>
      </c>
      <c r="E22" s="409">
        <f t="shared" si="1"/>
        <v>0</v>
      </c>
      <c r="F22" s="409">
        <f t="shared" si="1"/>
        <v>170</v>
      </c>
      <c r="G22" s="409">
        <f t="shared" si="1"/>
        <v>0</v>
      </c>
      <c r="H22" s="409">
        <f t="shared" si="1"/>
        <v>32541</v>
      </c>
      <c r="I22" s="409">
        <f t="shared" si="1"/>
        <v>7826</v>
      </c>
      <c r="J22" s="409">
        <f t="shared" si="1"/>
        <v>20000</v>
      </c>
      <c r="K22" s="409">
        <f t="shared" si="1"/>
        <v>2597664</v>
      </c>
      <c r="L22" s="166">
        <f t="shared" si="1"/>
        <v>414</v>
      </c>
      <c r="M22" s="305">
        <f>SUM(M5+M7+M9+M11+M13+M15+M17+M20+M18)</f>
        <v>9</v>
      </c>
    </row>
    <row r="23" spans="1:13" s="2" customFormat="1" ht="15">
      <c r="A23" s="576" t="s">
        <v>76</v>
      </c>
      <c r="B23" s="24">
        <f>SUM(B6+B8+B10+B12+B14+B16+B21+B19)</f>
        <v>779489</v>
      </c>
      <c r="C23" s="310">
        <f aca="true" t="shared" si="2" ref="C23:K23">SUM(C6+C8+C10+C12+C14+C16+C21+C19)</f>
        <v>127883</v>
      </c>
      <c r="D23" s="310">
        <f t="shared" si="2"/>
        <v>342739</v>
      </c>
      <c r="E23" s="310">
        <f t="shared" si="2"/>
        <v>0</v>
      </c>
      <c r="F23" s="310">
        <f t="shared" si="2"/>
        <v>170</v>
      </c>
      <c r="G23" s="310">
        <f t="shared" si="2"/>
        <v>0</v>
      </c>
      <c r="H23" s="310">
        <f t="shared" si="2"/>
        <v>7144</v>
      </c>
      <c r="I23" s="310">
        <f t="shared" si="2"/>
        <v>1905</v>
      </c>
      <c r="J23" s="310">
        <f t="shared" si="2"/>
        <v>0</v>
      </c>
      <c r="K23" s="310">
        <f t="shared" si="2"/>
        <v>1259330</v>
      </c>
      <c r="L23" s="24">
        <f>SUM(L6+L8+L10+L12+L14+L16+L21)</f>
        <v>298</v>
      </c>
      <c r="M23" s="577">
        <f>SUM(M6+M8+M10+M12+M14+M16+M21)</f>
        <v>0</v>
      </c>
    </row>
    <row r="24" spans="1:13" s="2" customFormat="1" ht="15.75" thickBot="1">
      <c r="A24" s="280" t="s">
        <v>77</v>
      </c>
      <c r="B24" s="169">
        <f>B22-B23</f>
        <v>595475</v>
      </c>
      <c r="C24" s="408">
        <f aca="true" t="shared" si="3" ref="C24:M24">C22-C23</f>
        <v>111944</v>
      </c>
      <c r="D24" s="408">
        <f t="shared" si="3"/>
        <v>579597</v>
      </c>
      <c r="E24" s="408">
        <f t="shared" si="3"/>
        <v>0</v>
      </c>
      <c r="F24" s="408">
        <f t="shared" si="3"/>
        <v>0</v>
      </c>
      <c r="G24" s="408">
        <f t="shared" si="3"/>
        <v>0</v>
      </c>
      <c r="H24" s="408">
        <f t="shared" si="3"/>
        <v>25397</v>
      </c>
      <c r="I24" s="408">
        <f t="shared" si="3"/>
        <v>5921</v>
      </c>
      <c r="J24" s="408">
        <f t="shared" si="3"/>
        <v>20000</v>
      </c>
      <c r="K24" s="408">
        <f t="shared" si="3"/>
        <v>1338334</v>
      </c>
      <c r="L24" s="281">
        <f t="shared" si="3"/>
        <v>116</v>
      </c>
      <c r="M24" s="283">
        <f t="shared" si="3"/>
        <v>9</v>
      </c>
    </row>
  </sheetData>
  <sheetProtection/>
  <mergeCells count="14">
    <mergeCell ref="B2:B3"/>
    <mergeCell ref="C2:C3"/>
    <mergeCell ref="D2:D3"/>
    <mergeCell ref="E2:E3"/>
    <mergeCell ref="H2:H3"/>
    <mergeCell ref="I2:I3"/>
    <mergeCell ref="J2:J3"/>
    <mergeCell ref="K1:K3"/>
    <mergeCell ref="A1:A3"/>
    <mergeCell ref="M1:M3"/>
    <mergeCell ref="L1:L3"/>
    <mergeCell ref="F2:G2"/>
    <mergeCell ref="B1:G1"/>
    <mergeCell ref="H1:J1"/>
  </mergeCells>
  <printOptions/>
  <pageMargins left="0.5118110236220472" right="0.15748031496062992" top="0.7874015748031497" bottom="0.2362204724409449" header="0.1968503937007874" footer="0.1968503937007874"/>
  <pageSetup horizontalDpi="600" verticalDpi="600" orientation="landscape" paperSize="9" scale="95" r:id="rId1"/>
  <headerFooter>
    <oddHeader>&amp;C&amp;"Book Antiqua,Félkövér"&amp;11Önkormányzati költségvetési szervek 
2021. évi főbb kiadásai jogcím-csoportonként&amp;R&amp;"Book Antiqua,Félkövér"&amp;11 9.  melléklet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Eszter</dc:creator>
  <cp:keywords/>
  <dc:description/>
  <cp:lastModifiedBy>Tóth Eszter</cp:lastModifiedBy>
  <cp:lastPrinted>2021-02-08T11:51:13Z</cp:lastPrinted>
  <dcterms:created xsi:type="dcterms:W3CDTF">2011-12-13T08:40:14Z</dcterms:created>
  <dcterms:modified xsi:type="dcterms:W3CDTF">2021-02-08T11:53:05Z</dcterms:modified>
  <cp:category/>
  <cp:version/>
  <cp:contentType/>
  <cp:contentStatus/>
</cp:coreProperties>
</file>