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1" activeTab="1"/>
  </bookViews>
  <sheets>
    <sheet name="ÖSSZEFÜGGÉSEK" sheetId="1" state="hidden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state="hidden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10.sz.mell" sheetId="23" r:id="rId23"/>
    <sheet name="1. sz táj. t." sheetId="24" r:id="rId24"/>
    <sheet name="2. sz táj. t" sheetId="25" r:id="rId25"/>
    <sheet name="3. sz táj. t." sheetId="26" r:id="rId26"/>
    <sheet name="4.sz táj. t." sheetId="27" r:id="rId27"/>
    <sheet name="5.sz táj. t." sheetId="28" r:id="rId28"/>
    <sheet name="6.sz táj t." sheetId="29" r:id="rId29"/>
    <sheet name="7. sz táj. t." sheetId="30" r:id="rId30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Area" localSheetId="23">'1. sz táj. t.'!$A$1:$E$155</definedName>
    <definedName name="_xlnm.Print_Area" localSheetId="1">'1.1.sz.mell.'!$A$1:$C$160</definedName>
    <definedName name="_xlnm.Print_Area" localSheetId="2">'1.2.sz.mell.'!$A$1:$C$160</definedName>
    <definedName name="_xlnm.Print_Area" localSheetId="3">'1.3.sz.mell.'!$A$1:$C$160</definedName>
    <definedName name="_xlnm.Print_Area" localSheetId="4">'1.4.sz.mell.'!$A$1:$C$159</definedName>
    <definedName name="_xlnm.Print_Area" localSheetId="5">'2.1.sz.mell  '!$A$1:$E$32</definedName>
    <definedName name="_xlnm.Print_Area" localSheetId="29">'7. sz táj. t.'!$A$1:$E$37</definedName>
  </definedNames>
  <calcPr fullCalcOnLoad="1"/>
</workbook>
</file>

<file path=xl/sharedStrings.xml><?xml version="1.0" encoding="utf-8"?>
<sst xmlns="http://schemas.openxmlformats.org/spreadsheetml/2006/main" count="3963" uniqueCount="627">
  <si>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</si>
  <si>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</si>
  <si>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</si>
  <si>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</si>
  <si>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</si>
  <si>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</si>
  <si>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</si>
  <si>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</si>
  <si>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</si>
  <si>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</si>
  <si>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</si>
  <si>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</si>
  <si>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</si>
  <si>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</si>
  <si>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</si>
  <si>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</si>
  <si>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</si>
  <si>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</si>
  <si>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</si>
  <si>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</si>
  <si>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</si>
  <si>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</si>
  <si>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</si>
  <si>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</si>
  <si>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</si>
  <si>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</si>
  <si>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</si>
  <si>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</si>
  <si>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</si>
  <si>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</si>
  <si>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</si>
  <si>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</si>
  <si>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</si>
  <si>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</si>
  <si>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</si>
  <si>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</si>
  <si>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</si>
  <si>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</si>
  <si>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</si>
  <si>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</si>
  <si>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</si>
  <si>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</si>
  <si>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</si>
  <si>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</si>
  <si>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</si>
  <si>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</si>
  <si>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</si>
  <si>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</si>
  <si>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</si>
  <si>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</si>
  <si>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</si>
  <si>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</si>
  <si>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</si>
  <si>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</si>
  <si>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</si>
  <si>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</si>
  <si>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</si>
  <si>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</si>
  <si>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</si>
  <si>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</si>
  <si>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</si>
  <si>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</si>
  <si>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</si>
  <si>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</si>
  <si>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</si>
  <si>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</si>
  <si>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</si>
  <si>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</si>
  <si>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</si>
  <si>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</si>
  <si>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</si>
  <si>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</si>
  <si>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</si>
  <si>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</si>
  <si>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</si>
  <si>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</si>
  <si>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</si>
  <si>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</si>
  <si>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</si>
  <si>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</si>
  <si>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</si>
  <si>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</si>
  <si>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</si>
  <si>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</si>
  <si>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</si>
  <si>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</si>
  <si>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</si>
  <si>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</si>
  <si>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</si>
  <si>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</si>
  <si>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</si>
  <si>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</si>
  <si>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</si>
  <si>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</si>
  <si>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</si>
  <si>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</si>
  <si>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</si>
  <si>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</si>
  <si>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</si>
  <si>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</si>
  <si>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</si>
  <si>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</si>
  <si>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</si>
  <si>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</si>
  <si>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</si>
  <si>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</si>
  <si>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</si>
  <si>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</si>
  <si>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</si>
  <si>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</si>
  <si>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</si>
  <si>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</si>
  <si>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</si>
  <si>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</si>
  <si>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</si>
  <si>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</si>
  <si>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</si>
  <si>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</si>
  <si>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</si>
  <si>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</si>
  <si>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</si>
  <si>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</si>
  <si>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</si>
  <si>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</si>
  <si>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</si>
  <si>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</si>
  <si>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</si>
  <si>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</si>
  <si>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</si>
  <si>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</si>
  <si>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</si>
  <si>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</si>
  <si>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</si>
  <si>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</si>
  <si>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</si>
  <si>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</si>
  <si>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</si>
  <si>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</si>
  <si>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</si>
  <si>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</si>
  <si>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</si>
  <si>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</si>
  <si>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</si>
  <si>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</si>
  <si>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</si>
  <si>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</si>
  <si>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</si>
  <si>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</si>
  <si>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</si>
  <si>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</si>
  <si>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</si>
  <si>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</si>
  <si>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</si>
  <si>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</si>
  <si>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</si>
  <si>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</si>
  <si>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</si>
  <si>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</si>
  <si>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</si>
  <si>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</si>
  <si>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</si>
  <si>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</si>
  <si>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</si>
  <si>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</si>
  <si>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</si>
  <si>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</si>
  <si>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</si>
  <si>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</si>
  <si>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</si>
  <si>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</si>
  <si>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</si>
  <si>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</si>
  <si>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</si>
  <si>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</si>
  <si>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</si>
  <si>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</si>
  <si>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</si>
  <si>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</si>
  <si>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</si>
  <si>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</si>
  <si>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</si>
  <si>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</si>
  <si>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</si>
  <si>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</si>
  <si>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</si>
  <si>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</si>
  <si>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</si>
  <si>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</si>
  <si>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</si>
  <si>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</si>
  <si>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</si>
  <si>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</si>
  <si>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</si>
  <si>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</si>
  <si>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</si>
  <si>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</si>
  <si>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</si>
  <si>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</si>
  <si>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</si>
  <si>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</si>
  <si>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</si>
  <si>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</si>
  <si>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</si>
  <si>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</si>
  <si>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</si>
  <si>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</si>
  <si>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</si>
  <si>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</si>
  <si>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</si>
  <si>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</si>
  <si>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</si>
  <si>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</si>
  <si>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</si>
  <si>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</si>
  <si>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</si>
  <si>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</si>
  <si>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</si>
  <si>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</si>
  <si>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</si>
  <si>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</si>
  <si>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</si>
  <si>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</si>
  <si>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</si>
  <si>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</si>
  <si>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</si>
  <si>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</si>
  <si>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</si>
  <si>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</si>
  <si>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</si>
  <si>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</si>
  <si>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</si>
  <si>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</si>
  <si>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</si>
  <si>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</si>
  <si>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</si>
  <si>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</si>
  <si>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</si>
  <si>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</si>
  <si>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</si>
  <si>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</si>
  <si>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</si>
  <si>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</si>
  <si>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</si>
  <si>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</si>
  <si>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</si>
  <si>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</si>
  <si>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</si>
  <si>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</si>
  <si>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</si>
  <si>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</si>
  <si>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</si>
  <si>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</si>
  <si>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</si>
  <si>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</si>
  <si>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</si>
  <si>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</si>
  <si>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</si>
  <si>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</si>
  <si>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</si>
  <si>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</si>
  <si>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</si>
  <si>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</si>
  <si>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</si>
  <si>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</si>
  <si>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</si>
  <si>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</si>
  <si>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</si>
  <si>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</si>
  <si>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</si>
  <si>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</si>
  <si>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</si>
  <si>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</si>
  <si>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</si>
  <si>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</si>
  <si>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</si>
  <si>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</si>
  <si>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</si>
  <si>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</si>
  <si>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</si>
  <si>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</si>
  <si>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</si>
  <si>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</si>
  <si>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</si>
  <si>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</si>
  <si>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</si>
  <si>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</si>
  <si>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</si>
  <si>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</si>
  <si>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</si>
  <si>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</si>
  <si>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</si>
  <si>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</si>
  <si>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</si>
  <si>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</si>
  <si>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</si>
  <si>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</si>
  <si>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</si>
  <si>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</si>
  <si>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</si>
  <si>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</si>
  <si>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</si>
  <si>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</si>
  <si>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</si>
  <si>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</si>
  <si>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</si>
  <si>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</si>
  <si>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</si>
  <si>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</si>
  <si>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</si>
  <si>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</si>
  <si>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</si>
  <si>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</si>
  <si>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</si>
  <si>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</si>
  <si>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</si>
  <si>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</si>
  <si>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</si>
  <si>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</si>
  <si>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</si>
  <si>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</si>
  <si>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</si>
  <si>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</si>
  <si>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</si>
  <si>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</si>
  <si>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</si>
  <si>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</si>
  <si>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</si>
  <si>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</si>
  <si>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</si>
  <si>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</si>
  <si>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</si>
  <si>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</si>
  <si>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</si>
  <si>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</si>
  <si>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</si>
  <si>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</si>
  <si>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</si>
  <si>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</si>
  <si>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</si>
  <si>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</si>
  <si>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</si>
  <si>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</si>
  <si>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</si>
  <si>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</si>
  <si>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</si>
  <si>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</si>
  <si>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</si>
  <si>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</si>
  <si>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</si>
  <si>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</si>
  <si>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</si>
  <si>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</si>
  <si>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</si>
  <si>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</si>
  <si>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</si>
  <si>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</si>
  <si>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</si>
  <si>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</si>
  <si>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</si>
  <si>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</si>
  <si>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</si>
  <si>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</si>
  <si>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</si>
  <si>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</si>
  <si>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</si>
  <si>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</si>
  <si>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</si>
  <si>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</si>
  <si>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</si>
  <si>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</si>
  <si>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</si>
  <si>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</si>
  <si>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</si>
  <si>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</si>
  <si>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</si>
  <si>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</si>
  <si>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</si>
  <si>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</si>
  <si>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</si>
  <si>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</si>
  <si>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</si>
  <si>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</si>
  <si>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</si>
  <si>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</si>
  <si>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</si>
  <si>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</si>
  <si>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</si>
  <si>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</si>
  <si>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</si>
  <si>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</si>
  <si>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</si>
  <si>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</si>
  <si>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</si>
  <si>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</si>
  <si>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</si>
  <si>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</si>
  <si>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</si>
  <si>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</si>
  <si>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</si>
  <si>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</si>
  <si>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</si>
  <si>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</si>
  <si>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</si>
  <si>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</si>
  <si>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</si>
  <si>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</si>
  <si>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</si>
  <si>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</si>
  <si>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</si>
  <si>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</si>
  <si>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</si>
  <si>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</si>
  <si>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</si>
  <si>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</si>
  <si>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</si>
  <si>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</si>
  <si>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</si>
  <si>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</si>
  <si>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</si>
  <si>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</si>
  <si>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</si>
  <si>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</si>
  <si>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</si>
  <si>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</si>
  <si>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</si>
  <si>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</si>
  <si>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</si>
  <si>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</si>
  <si>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</si>
  <si>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</si>
  <si>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</si>
  <si>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</si>
  <si>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</si>
  <si>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</si>
  <si>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</si>
  <si>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</si>
  <si>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</si>
  <si>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</si>
  <si>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</si>
  <si>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</si>
  <si>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</si>
  <si>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</si>
  <si>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</si>
  <si>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</si>
  <si>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</si>
  <si>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</si>
  <si>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</si>
  <si>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</si>
  <si>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</si>
  <si>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</si>
  <si>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</si>
  <si>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</si>
  <si>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</si>
  <si>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</si>
  <si>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</si>
  <si>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</si>
  <si>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</si>
  <si>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</si>
  <si>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</si>
  <si>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</si>
  <si>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</si>
  <si>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</si>
  <si>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</si>
  <si>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</si>
  <si>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</si>
  <si>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</si>
  <si>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</si>
  <si>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</si>
  <si>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</si>
  <si>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</si>
  <si>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</si>
  <si>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</si>
  <si>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</si>
  <si>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</si>
  <si>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</si>
  <si>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</si>
  <si>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</si>
  <si>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</si>
  <si>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</si>
  <si>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</si>
  <si>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</si>
  <si>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</si>
  <si>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</si>
  <si>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</si>
  <si>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</si>
  <si>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</si>
  <si>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</si>
  <si>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</si>
  <si>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</si>
  <si>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</si>
  <si>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</si>
  <si>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</si>
  <si>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</si>
  <si>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</si>
  <si>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</si>
  <si>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</si>
  <si>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</si>
  <si>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</si>
  <si>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</si>
  <si>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</si>
  <si>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</si>
  <si>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</si>
  <si>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</si>
  <si>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</si>
  <si>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</si>
  <si>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</si>
  <si>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</si>
  <si>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</si>
  <si>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</si>
  <si>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</si>
  <si>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</si>
  <si>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</si>
  <si>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</si>
  <si>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</si>
  <si>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</si>
  <si>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</si>
  <si>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</si>
  <si>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</si>
  <si>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</si>
  <si>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</si>
  <si>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</si>
  <si>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</si>
  <si>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</si>
  <si>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</si>
  <si>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</si>
  <si>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</si>
  <si>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</si>
  <si>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</si>
  <si>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</si>
  <si>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</si>
  <si>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</si>
  <si>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</si>
  <si>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</si>
  <si>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</si>
  <si>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</si>
  <si>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</si>
  <si>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</si>
  <si>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</si>
  <si>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</si>
  <si>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</si>
  <si>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</si>
  <si>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</si>
  <si>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</si>
  <si>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</si>
  <si>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Forintban</t>
  </si>
  <si>
    <t>SÁGVÁR KÖZSÉG ÖNKORMÁNYZATA                                                                                                                                                                                                     II. Felhalmozási célú bevételek és kiadások mérlege
(Önkormányzati szinten)</t>
  </si>
  <si>
    <t>2.2. melléklet</t>
  </si>
  <si>
    <t>SÁGVÁR KÖZSÉG ÖNKORMÁNYZAT adósságot keletkeztető ügyletekből és kezességvállalásokból fennálló kötelezettségei</t>
  </si>
  <si>
    <t>SÁGVÁR KÖZSÉG ÖNKORMÁNYZAT saját bevételeinek részletezése az adósságot keletkeztető ügyletből származó tárgyévi fizetési kötelezettség megállapításához</t>
  </si>
  <si>
    <t xml:space="preserve">SÁGVÁR KÖZSÉG ÖNKORMÁNYZAT </t>
  </si>
  <si>
    <t xml:space="preserve">9.1. melléklet </t>
  </si>
  <si>
    <t xml:space="preserve">9.1.1. melléklet </t>
  </si>
  <si>
    <t xml:space="preserve">9.1.2. melléklet </t>
  </si>
  <si>
    <t xml:space="preserve">9.1.3. melléklet </t>
  </si>
  <si>
    <t>Telekadó</t>
  </si>
  <si>
    <t>Magánszemélyek kommunális adója</t>
  </si>
  <si>
    <t>4.8.</t>
  </si>
  <si>
    <t>Települési önkormányzatok működési támogatása</t>
  </si>
  <si>
    <t>Polgármesteri illetmény támogatása</t>
  </si>
  <si>
    <t>Óvodapedagógusok és az óvodapedagógusok nevelő munkáját közvetlenül segítők bértámogatása</t>
  </si>
  <si>
    <t>Óvodaműködtetés támogatás</t>
  </si>
  <si>
    <t>Társulás által fenntartott óvodákba bejáró gyermekek utaztatásának támogatása</t>
  </si>
  <si>
    <t>Kiegészítő támogatás</t>
  </si>
  <si>
    <t>Települési önkormányzatok szociális feladatainak egyéb támogatása</t>
  </si>
  <si>
    <t>Egyes szociális és gyermekjóléti feladatok támogatása</t>
  </si>
  <si>
    <t>Gyermekétkeztetés támogatása</t>
  </si>
  <si>
    <t>Rászoruló gyermekek szünidei étkeztetésének támogatása</t>
  </si>
  <si>
    <t>Bölcsöde támogatása</t>
  </si>
  <si>
    <t>Könyvtári, közművelődési és múzeumi feladatok támogatása</t>
  </si>
  <si>
    <t>Háziorvosi rendelő infrastruktúrális fejlesztése TOP-4.1.1-15-SO1-2016-00021</t>
  </si>
  <si>
    <t>Ságvári Bóbita Óvoda és Bölcsőde fejlesztése TOP-1.4.1-15-SO1-2016-00010</t>
  </si>
  <si>
    <t>Vásártér fejlesztése TOP-1.1.3-15-SO1-2016-00006</t>
  </si>
  <si>
    <t>Komplex energiahatékonyság fejlesztése TOP-3.2.1-15-SO1-2016-00007</t>
  </si>
  <si>
    <t>Ságvár és Som község fenntartható települési közlekedésfejlesztése TOP-3.1.1-15-SO1-2016-00003</t>
  </si>
  <si>
    <t>Szociális alapszolgáltatás fejlesztése TOP-4.2.1-16-SO1-2017-00001</t>
  </si>
  <si>
    <t>Közösen a jövőnkért komplex program human közszolgáltatások fejlesztésére EFOP-1.5.2-16-2017-00006</t>
  </si>
  <si>
    <t>Első világháború történelmi emlékeit őrző emlékmű helyreállítása KKETTKK-CP-02</t>
  </si>
  <si>
    <t>Jaba római kori bemutató és közpark kialakítása BFT-SZ-80/2017</t>
  </si>
  <si>
    <t>Helyi közutak karbantartását segítő gépek beszerzése Ságváron</t>
  </si>
  <si>
    <t>Belterületi utak, járdák, hidak fejlesztése</t>
  </si>
  <si>
    <t>Közfoglalkoztatás /2017.11.20-2018.01.31/ motoros fűkasza</t>
  </si>
  <si>
    <t>Közfoglalkoztatás /2018.03.01-2018.06.30/ fűnyíró</t>
  </si>
  <si>
    <t>2017</t>
  </si>
  <si>
    <t>2018</t>
  </si>
  <si>
    <t>Utánfutó beszerzés</t>
  </si>
  <si>
    <t>Kisértékű tárgyi eszköz beszerzés</t>
  </si>
  <si>
    <t>Járda /Fő u./</t>
  </si>
  <si>
    <t>Polgármesteri lánc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</si>
  <si>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</si>
  <si>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</si>
  <si>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</si>
  <si>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</si>
  <si>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</si>
  <si>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</si>
  <si>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</si>
  <si>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</si>
  <si>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</si>
  <si>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</si>
  <si>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</si>
  <si>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</si>
  <si>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</si>
  <si>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</si>
  <si>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</si>
  <si>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</si>
  <si>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</si>
  <si>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</si>
  <si>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</si>
  <si>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</si>
  <si>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</si>
  <si>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</si>
  <si>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</si>
  <si>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</si>
  <si>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</si>
  <si>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KIADÁSOK ÖSSZESEN: (1.+2.+3.)</t>
  </si>
  <si>
    <t>Kötelező feladatok bevételei, kiadásai</t>
  </si>
  <si>
    <t>Önként vállalt feladatok bevételei, kiadásai</t>
  </si>
  <si>
    <t>Államigazgatási feladatok bevételei, kiadásai</t>
  </si>
  <si>
    <t>Ságvári Közös Önkormányzati Hivatal</t>
  </si>
  <si>
    <t xml:space="preserve">9.2. melléklet </t>
  </si>
  <si>
    <t xml:space="preserve">9.2.1. melléklet </t>
  </si>
  <si>
    <t xml:space="preserve">9.2.2. melléklet </t>
  </si>
  <si>
    <t xml:space="preserve">9.2.3. melléklet </t>
  </si>
  <si>
    <t>Magánszermélyek kommunális adója</t>
  </si>
  <si>
    <t>2017-2018</t>
  </si>
  <si>
    <t>Tartalék</t>
  </si>
  <si>
    <t>EU-s forrás, pénzmaradvány</t>
  </si>
  <si>
    <t>Közösen a jövőnkért komplex program humán közszolgáltatások fejlesztésére EFOP-1.5.2-16-2017-00006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</si>
</sst>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b/>
      <i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675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3" xfId="0" applyFont="1" applyFill="1" applyBorder="1" applyAlignment="1" applyProtection="1">
      <alignment horizontal="right"/>
      <protection/>
    </xf>
    <xf numFmtId="164" fontId="16" fillId="0" borderId="43" xfId="58" applyNumberFormat="1" applyFont="1" applyFill="1" applyBorder="1" applyAlignment="1" applyProtection="1">
      <alignment horizontal="left" vertical="center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4" xfId="58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5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5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/>
      <protection/>
    </xf>
    <xf numFmtId="0" fontId="5" fillId="0" borderId="5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59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3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40" applyNumberFormat="1" applyFont="1" applyFill="1" applyBorder="1" applyAlignment="1" applyProtection="1">
      <alignment/>
      <protection locked="0"/>
    </xf>
    <xf numFmtId="166" fontId="17" fillId="0" borderId="54" xfId="40" applyNumberFormat="1" applyFont="1" applyFill="1" applyBorder="1" applyAlignment="1" applyProtection="1">
      <alignment/>
      <protection locked="0"/>
    </xf>
    <xf numFmtId="166" fontId="17" fillId="0" borderId="56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3" xfId="58" applyFont="1" applyFill="1" applyBorder="1" applyAlignment="1" applyProtection="1">
      <alignment horizontal="center" vertical="center" wrapText="1"/>
      <protection/>
    </xf>
    <xf numFmtId="0" fontId="6" fillId="0" borderId="63" xfId="58" applyFont="1" applyFill="1" applyBorder="1" applyAlignment="1" applyProtection="1">
      <alignment vertical="center" wrapText="1"/>
      <protection/>
    </xf>
    <xf numFmtId="164" fontId="6" fillId="0" borderId="6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3" xfId="58" applyFont="1" applyFill="1" applyBorder="1" applyAlignment="1" applyProtection="1">
      <alignment horizontal="right" vertical="center" wrapText="1" indent="1"/>
      <protection locked="0"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164" fontId="21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49" fontId="7" fillId="0" borderId="67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4" xfId="0" applyNumberFormat="1" applyFont="1" applyBorder="1" applyAlignment="1" applyProtection="1">
      <alignment horizontal="right" vertical="center" wrapText="1" indent="1"/>
      <protection/>
    </xf>
    <xf numFmtId="164" fontId="22" fillId="0" borderId="4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8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3" xfId="58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4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29" fillId="0" borderId="12" xfId="40" applyNumberFormat="1" applyFont="1" applyFill="1" applyBorder="1" applyAlignment="1" applyProtection="1">
      <alignment/>
      <protection locked="0"/>
    </xf>
    <xf numFmtId="166" fontId="29" fillId="0" borderId="35" xfId="40" applyNumberFormat="1" applyFont="1" applyFill="1" applyBorder="1" applyAlignment="1">
      <alignment/>
    </xf>
    <xf numFmtId="166" fontId="29" fillId="0" borderId="11" xfId="40" applyNumberFormat="1" applyFont="1" applyFill="1" applyBorder="1" applyAlignment="1" applyProtection="1">
      <alignment/>
      <protection locked="0"/>
    </xf>
    <xf numFmtId="166" fontId="29" fillId="0" borderId="29" xfId="40" applyNumberFormat="1" applyFont="1" applyFill="1" applyBorder="1" applyAlignment="1">
      <alignment/>
    </xf>
    <xf numFmtId="166" fontId="29" fillId="0" borderId="15" xfId="40" applyNumberFormat="1" applyFont="1" applyFill="1" applyBorder="1" applyAlignment="1" applyProtection="1">
      <alignment/>
      <protection locked="0"/>
    </xf>
    <xf numFmtId="166" fontId="30" fillId="0" borderId="23" xfId="58" applyNumberFormat="1" applyFont="1" applyFill="1" applyBorder="1">
      <alignment/>
      <protection/>
    </xf>
    <xf numFmtId="166" fontId="30" fillId="0" borderId="26" xfId="58" applyNumberFormat="1" applyFont="1" applyFill="1" applyBorder="1">
      <alignment/>
      <protection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1" xfId="0" applyNumberFormat="1" applyFont="1" applyFill="1" applyBorder="1" applyAlignment="1" applyProtection="1">
      <alignment vertical="center" wrapText="1"/>
      <protection/>
    </xf>
    <xf numFmtId="164" fontId="29" fillId="0" borderId="22" xfId="0" applyNumberFormat="1" applyFont="1" applyFill="1" applyBorder="1" applyAlignment="1" applyProtection="1">
      <alignment vertical="center" wrapText="1"/>
      <protection/>
    </xf>
    <xf numFmtId="164" fontId="29" fillId="0" borderId="23" xfId="0" applyNumberFormat="1" applyFont="1" applyFill="1" applyBorder="1" applyAlignment="1" applyProtection="1">
      <alignment vertical="center" wrapText="1"/>
      <protection/>
    </xf>
    <xf numFmtId="164" fontId="29" fillId="0" borderId="26" xfId="0" applyNumberFormat="1" applyFont="1" applyFill="1" applyBorder="1" applyAlignment="1" applyProtection="1">
      <alignment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2" xfId="0" applyNumberFormat="1" applyFont="1" applyFill="1" applyBorder="1" applyAlignment="1" applyProtection="1">
      <alignment vertical="center" wrapText="1"/>
      <protection locked="0"/>
    </xf>
    <xf numFmtId="164" fontId="29" fillId="0" borderId="17" xfId="0" applyNumberFormat="1" applyFont="1" applyFill="1" applyBorder="1" applyAlignment="1" applyProtection="1">
      <alignment vertical="center" wrapText="1"/>
      <protection locked="0"/>
    </xf>
    <xf numFmtId="164" fontId="29" fillId="0" borderId="11" xfId="0" applyNumberFormat="1" applyFont="1" applyFill="1" applyBorder="1" applyAlignment="1" applyProtection="1">
      <alignment vertical="center" wrapText="1"/>
      <protection locked="0"/>
    </xf>
    <xf numFmtId="164" fontId="29" fillId="0" borderId="29" xfId="0" applyNumberFormat="1" applyFont="1" applyFill="1" applyBorder="1" applyAlignment="1" applyProtection="1">
      <alignment vertical="center" wrapTex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3" xfId="0" applyNumberFormat="1" applyFont="1" applyFill="1" applyBorder="1" applyAlignment="1" applyProtection="1">
      <alignment vertical="center" wrapText="1"/>
      <protection locked="0"/>
    </xf>
    <xf numFmtId="164" fontId="29" fillId="0" borderId="19" xfId="0" applyNumberFormat="1" applyFont="1" applyFill="1" applyBorder="1" applyAlignment="1" applyProtection="1">
      <alignment vertical="center" wrapText="1"/>
      <protection locked="0"/>
    </xf>
    <xf numFmtId="164" fontId="29" fillId="0" borderId="15" xfId="0" applyNumberFormat="1" applyFont="1" applyFill="1" applyBorder="1" applyAlignment="1" applyProtection="1">
      <alignment vertical="center" wrapText="1"/>
      <protection locked="0"/>
    </xf>
    <xf numFmtId="164" fontId="29" fillId="0" borderId="30" xfId="0" applyNumberFormat="1" applyFont="1" applyFill="1" applyBorder="1" applyAlignment="1" applyProtection="1">
      <alignment vertical="center" wrapText="1"/>
      <protection locked="0"/>
    </xf>
    <xf numFmtId="49" fontId="29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59" xfId="0" applyNumberFormat="1" applyFont="1" applyFill="1" applyBorder="1" applyAlignment="1" applyProtection="1">
      <alignment vertical="center" wrapText="1"/>
      <protection locked="0"/>
    </xf>
    <xf numFmtId="164" fontId="29" fillId="0" borderId="16" xfId="0" applyNumberFormat="1" applyFont="1" applyFill="1" applyBorder="1" applyAlignment="1" applyProtection="1">
      <alignment vertical="center" wrapText="1"/>
      <protection locked="0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164" fontId="29" fillId="0" borderId="39" xfId="0" applyNumberFormat="1" applyFont="1" applyFill="1" applyBorder="1" applyAlignment="1" applyProtection="1">
      <alignment vertical="center" wrapText="1"/>
      <protection locked="0"/>
    </xf>
    <xf numFmtId="164" fontId="29" fillId="33" borderId="58" xfId="0" applyNumberFormat="1" applyFont="1" applyFill="1" applyBorder="1" applyAlignment="1" applyProtection="1">
      <alignment horizontal="left" vertical="center" wrapText="1" indent="2"/>
      <protection/>
    </xf>
    <xf numFmtId="164" fontId="31" fillId="0" borderId="10" xfId="59" applyNumberFormat="1" applyFont="1" applyFill="1" applyBorder="1" applyAlignment="1" applyProtection="1">
      <alignment vertical="center"/>
      <protection locked="0"/>
    </xf>
    <xf numFmtId="164" fontId="31" fillId="0" borderId="11" xfId="59" applyNumberFormat="1" applyFont="1" applyFill="1" applyBorder="1" applyAlignment="1" applyProtection="1">
      <alignment vertical="center"/>
      <protection locked="0"/>
    </xf>
    <xf numFmtId="164" fontId="31" fillId="0" borderId="12" xfId="59" applyNumberFormat="1" applyFont="1" applyFill="1" applyBorder="1" applyAlignment="1" applyProtection="1">
      <alignment vertical="center"/>
      <protection locked="0"/>
    </xf>
    <xf numFmtId="164" fontId="32" fillId="0" borderId="23" xfId="59" applyNumberFormat="1" applyFont="1" applyFill="1" applyBorder="1" applyAlignment="1" applyProtection="1">
      <alignment vertical="center"/>
      <protection/>
    </xf>
    <xf numFmtId="3" fontId="29" fillId="0" borderId="45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Fill="1" applyBorder="1" applyAlignment="1" applyProtection="1">
      <alignment horizontal="right" vertical="center" indent="1"/>
      <protection locked="0"/>
    </xf>
    <xf numFmtId="3" fontId="29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0" fillId="0" borderId="26" xfId="0" applyNumberFormat="1" applyFont="1" applyFill="1" applyBorder="1" applyAlignment="1" applyProtection="1">
      <alignment horizontal="right" vertical="center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0" fillId="0" borderId="0" xfId="58" applyFont="1" applyFill="1" applyAlignment="1" applyProtection="1">
      <alignment vertical="center"/>
      <protection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right" vertical="top"/>
      <protection locked="0"/>
    </xf>
    <xf numFmtId="0" fontId="33" fillId="0" borderId="0" xfId="0" applyFont="1" applyAlignment="1" applyProtection="1">
      <alignment horizontal="right"/>
      <protection locked="0"/>
    </xf>
    <xf numFmtId="0" fontId="33" fillId="0" borderId="0" xfId="0" applyFont="1" applyFill="1" applyBorder="1" applyAlignment="1" applyProtection="1">
      <alignment horizontal="right"/>
      <protection/>
    </xf>
    <xf numFmtId="0" fontId="20" fillId="0" borderId="38" xfId="0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42" xfId="58" applyFont="1" applyFill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top" wrapText="1" indent="1"/>
      <protection/>
    </xf>
    <xf numFmtId="0" fontId="21" fillId="0" borderId="15" xfId="0" applyFont="1" applyBorder="1" applyAlignment="1" applyProtection="1">
      <alignment horizontal="left" vertical="top" indent="1"/>
      <protection/>
    </xf>
    <xf numFmtId="0" fontId="21" fillId="0" borderId="15" xfId="0" applyFont="1" applyBorder="1" applyAlignment="1" applyProtection="1">
      <alignment vertical="top" wrapText="1"/>
      <protection/>
    </xf>
    <xf numFmtId="0" fontId="21" fillId="0" borderId="36" xfId="0" applyFont="1" applyBorder="1" applyAlignment="1" applyProtection="1">
      <alignment horizontal="left" vertical="top" wrapText="1" inden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49" fontId="7" fillId="0" borderId="45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7" fillId="0" borderId="67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164" fontId="7" fillId="0" borderId="56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34" fillId="0" borderId="52" xfId="0" applyFont="1" applyBorder="1" applyAlignment="1" applyProtection="1">
      <alignment horizontal="left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0" fillId="0" borderId="61" xfId="0" applyFill="1" applyBorder="1" applyAlignment="1">
      <alignment vertical="center" wrapText="1"/>
    </xf>
    <xf numFmtId="0" fontId="21" fillId="0" borderId="20" xfId="0" applyFont="1" applyFill="1" applyBorder="1" applyAlignment="1">
      <alignment horizontal="left" wrapText="1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45" xfId="0" applyNumberFormat="1" applyFont="1" applyFill="1" applyBorder="1" applyAlignment="1" applyProtection="1">
      <alignment vertical="center" wrapText="1"/>
      <protection/>
    </xf>
    <xf numFmtId="0" fontId="21" fillId="0" borderId="17" xfId="0" applyFont="1" applyFill="1" applyBorder="1" applyAlignment="1">
      <alignment horizontal="left" wrapText="1"/>
    </xf>
    <xf numFmtId="0" fontId="21" fillId="0" borderId="61" xfId="0" applyFont="1" applyFill="1" applyBorder="1" applyAlignment="1">
      <alignment horizontal="left" wrapText="1"/>
    </xf>
    <xf numFmtId="0" fontId="21" fillId="0" borderId="17" xfId="0" applyFont="1" applyFill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49" fontId="17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3" xfId="58" applyNumberFormat="1" applyFont="1" applyFill="1" applyBorder="1" applyAlignment="1" applyProtection="1">
      <alignment horizontal="left" vertical="center"/>
      <protection/>
    </xf>
    <xf numFmtId="164" fontId="16" fillId="0" borderId="43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74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5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3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 wrapText="1"/>
      <protection locked="0"/>
    </xf>
    <xf numFmtId="0" fontId="7" fillId="0" borderId="73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17" fillId="0" borderId="66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17" fillId="0" borderId="76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5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0" fontId="17" fillId="0" borderId="63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8" xfId="59" applyFont="1" applyFill="1" applyBorder="1" applyAlignment="1" applyProtection="1">
      <alignment horizontal="left" vertical="center" indent="1"/>
      <protection/>
    </xf>
    <xf numFmtId="0" fontId="16" fillId="0" borderId="51" xfId="59" applyFont="1" applyFill="1" applyBorder="1" applyAlignment="1" applyProtection="1">
      <alignment horizontal="left" vertical="center" indent="1"/>
      <protection/>
    </xf>
    <xf numFmtId="0" fontId="16" fillId="0" borderId="44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147</v>
      </c>
    </row>
    <row r="4" spans="1:2" ht="12.75">
      <c r="A4" s="138"/>
      <c r="B4" s="138"/>
    </row>
    <row r="5" spans="1:2" s="149" customFormat="1" ht="15.75">
      <c r="A5" s="88" t="s">
        <v>533</v>
      </c>
      <c r="B5" s="148"/>
    </row>
    <row r="6" spans="1:2" ht="12.75">
      <c r="A6" s="138"/>
      <c r="B6" s="138"/>
    </row>
    <row r="7" spans="1:2" ht="12.75">
      <c r="A7" s="138" t="s">
        <v>509</v>
      </c>
      <c r="B7" s="138" t="s">
        <v>462</v>
      </c>
    </row>
    <row r="8" spans="1:2" ht="12.75">
      <c r="A8" s="138" t="s">
        <v>510</v>
      </c>
      <c r="B8" s="138" t="s">
        <v>463</v>
      </c>
    </row>
    <row r="9" spans="1:2" ht="12.75">
      <c r="A9" s="138" t="s">
        <v>511</v>
      </c>
      <c r="B9" s="138" t="s">
        <v>464</v>
      </c>
    </row>
    <row r="10" spans="1:2" ht="12.75">
      <c r="A10" s="138"/>
      <c r="B10" s="138"/>
    </row>
    <row r="11" spans="1:2" ht="12.75">
      <c r="A11" s="138"/>
      <c r="B11" s="138"/>
    </row>
    <row r="12" spans="1:2" s="149" customFormat="1" ht="15.75">
      <c r="A12" s="88" t="str">
        <f>+CONCATENATE(LEFT(A5,4),". évi előirányzat KIADÁSOK")</f>
        <v>2018. évi előirányzat KIADÁSOK</v>
      </c>
      <c r="B12" s="148"/>
    </row>
    <row r="13" spans="1:2" ht="12.75">
      <c r="A13" s="138"/>
      <c r="B13" s="138"/>
    </row>
    <row r="14" spans="1:2" ht="12.75">
      <c r="A14" s="138" t="s">
        <v>512</v>
      </c>
      <c r="B14" s="138" t="s">
        <v>465</v>
      </c>
    </row>
    <row r="15" spans="1:2" ht="12.75">
      <c r="A15" s="138" t="s">
        <v>513</v>
      </c>
      <c r="B15" s="138" t="s">
        <v>466</v>
      </c>
    </row>
    <row r="16" spans="1:2" ht="12.75">
      <c r="A16" s="138" t="s">
        <v>514</v>
      </c>
      <c r="B16" s="138" t="s">
        <v>467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workbookViewId="0" topLeftCell="A1">
      <selection activeCell="F91" activeCellId="1" sqref="G89 F91"/>
    </sheetView>
  </sheetViews>
  <sheetFormatPr defaultColWidth="9.00390625" defaultRowHeight="12.75"/>
  <cols>
    <col min="1" max="1" width="5.625" style="151" customWidth="1"/>
    <col min="2" max="2" width="68.625" style="151" customWidth="1"/>
    <col min="3" max="3" width="19.50390625" style="151" customWidth="1"/>
    <col min="4" max="16384" width="9.375" style="151" customWidth="1"/>
  </cols>
  <sheetData>
    <row r="1" spans="1:3" ht="33" customHeight="1">
      <c r="A1" s="615" t="s">
        <v>548</v>
      </c>
      <c r="B1" s="615"/>
      <c r="C1" s="615"/>
    </row>
    <row r="2" spans="1:4" ht="15.75" customHeight="1" thickBot="1">
      <c r="A2" s="152"/>
      <c r="B2" s="152"/>
      <c r="C2" s="161" t="str">
        <f>'2.2.sz.mell  '!E2</f>
        <v>Forintban</v>
      </c>
      <c r="D2" s="158"/>
    </row>
    <row r="3" spans="1:3" ht="26.25" customHeight="1" thickBot="1">
      <c r="A3" s="177" t="s">
        <v>14</v>
      </c>
      <c r="B3" s="178" t="s">
        <v>191</v>
      </c>
      <c r="C3" s="179" t="str">
        <f>+'1.1.sz.mell.'!C3</f>
        <v>2018. évi előirányzat</v>
      </c>
    </row>
    <row r="4" spans="1:3" ht="15.75" thickBot="1">
      <c r="A4" s="180"/>
      <c r="B4" s="493" t="s">
        <v>468</v>
      </c>
      <c r="C4" s="494" t="s">
        <v>469</v>
      </c>
    </row>
    <row r="5" spans="1:3" ht="15">
      <c r="A5" s="181" t="s">
        <v>16</v>
      </c>
      <c r="B5" s="353" t="s">
        <v>478</v>
      </c>
      <c r="C5" s="350">
        <v>64800000</v>
      </c>
    </row>
    <row r="6" spans="1:3" ht="24.75">
      <c r="A6" s="182" t="s">
        <v>17</v>
      </c>
      <c r="B6" s="378" t="s">
        <v>242</v>
      </c>
      <c r="C6" s="351">
        <v>12770000</v>
      </c>
    </row>
    <row r="7" spans="1:3" ht="15">
      <c r="A7" s="182" t="s">
        <v>18</v>
      </c>
      <c r="B7" s="379" t="s">
        <v>479</v>
      </c>
      <c r="C7" s="351"/>
    </row>
    <row r="8" spans="1:3" ht="24.75">
      <c r="A8" s="182" t="s">
        <v>19</v>
      </c>
      <c r="B8" s="379" t="s">
        <v>244</v>
      </c>
      <c r="C8" s="351"/>
    </row>
    <row r="9" spans="1:3" ht="15">
      <c r="A9" s="183" t="s">
        <v>20</v>
      </c>
      <c r="B9" s="379" t="s">
        <v>243</v>
      </c>
      <c r="C9" s="352">
        <v>150000</v>
      </c>
    </row>
    <row r="10" spans="1:3" ht="15.75" thickBot="1">
      <c r="A10" s="182" t="s">
        <v>21</v>
      </c>
      <c r="B10" s="380" t="s">
        <v>480</v>
      </c>
      <c r="C10" s="351"/>
    </row>
    <row r="11" spans="1:3" ht="15.75" thickBot="1">
      <c r="A11" s="624" t="s">
        <v>194</v>
      </c>
      <c r="B11" s="625"/>
      <c r="C11" s="184">
        <f>SUM(C5:C10)</f>
        <v>77720000</v>
      </c>
    </row>
    <row r="12" spans="1:3" ht="23.25" customHeight="1">
      <c r="A12" s="626" t="s">
        <v>220</v>
      </c>
      <c r="B12" s="626"/>
      <c r="C12" s="62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4.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workbookViewId="0" topLeftCell="A1">
      <selection activeCell="F91" activeCellId="1" sqref="G89 F91"/>
    </sheetView>
  </sheetViews>
  <sheetFormatPr defaultColWidth="9.00390625" defaultRowHeight="12.75"/>
  <cols>
    <col min="1" max="1" width="5.625" style="151" customWidth="1"/>
    <col min="2" max="2" width="66.875" style="151" customWidth="1"/>
    <col min="3" max="3" width="27.00390625" style="151" customWidth="1"/>
    <col min="4" max="16384" width="9.375" style="151" customWidth="1"/>
  </cols>
  <sheetData>
    <row r="1" spans="1:3" ht="33" customHeight="1">
      <c r="A1" s="615" t="str">
        <f>+CONCATENATE("SÁGVÁR KÖZSÉG ÖNKORMÁNYZAT ",CONCATENATE(LEFT(ÖSSZEFÜGGÉSEK!A5,4),". évi adósságot keletkeztető fejlesztési céljai"))</f>
        <v>SÁGVÁR KÖZSÉG ÖNKORMÁNYZAT 2018. évi adósságot keletkeztető fejlesztési céljai</v>
      </c>
      <c r="B1" s="615"/>
      <c r="C1" s="615"/>
    </row>
    <row r="2" spans="1:4" ht="15.75" customHeight="1" thickBot="1">
      <c r="A2" s="152"/>
      <c r="B2" s="152"/>
      <c r="C2" s="161" t="str">
        <f>'4.sz.mell.'!C2</f>
        <v>Forintban</v>
      </c>
      <c r="D2" s="158"/>
    </row>
    <row r="3" spans="1:3" ht="26.25" customHeight="1" thickBot="1">
      <c r="A3" s="177" t="s">
        <v>14</v>
      </c>
      <c r="B3" s="178" t="s">
        <v>195</v>
      </c>
      <c r="C3" s="179" t="s">
        <v>219</v>
      </c>
    </row>
    <row r="4" spans="1:3" ht="15.75" thickBot="1">
      <c r="A4" s="180"/>
      <c r="B4" s="493" t="s">
        <v>468</v>
      </c>
      <c r="C4" s="494" t="s">
        <v>469</v>
      </c>
    </row>
    <row r="5" spans="1:3" ht="15">
      <c r="A5" s="181" t="s">
        <v>16</v>
      </c>
      <c r="B5" s="188"/>
      <c r="C5" s="185"/>
    </row>
    <row r="6" spans="1:3" ht="15">
      <c r="A6" s="182" t="s">
        <v>17</v>
      </c>
      <c r="B6" s="189"/>
      <c r="C6" s="186"/>
    </row>
    <row r="7" spans="1:3" ht="15.75" thickBot="1">
      <c r="A7" s="183" t="s">
        <v>18</v>
      </c>
      <c r="B7" s="190"/>
      <c r="C7" s="187"/>
    </row>
    <row r="8" spans="1:3" s="451" customFormat="1" ht="17.25" customHeight="1" thickBot="1">
      <c r="A8" s="452" t="s">
        <v>19</v>
      </c>
      <c r="B8" s="133" t="s">
        <v>196</v>
      </c>
      <c r="C8" s="184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5.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workbookViewId="0" topLeftCell="A4">
      <selection activeCell="H18" sqref="H18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6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1" customHeight="1">
      <c r="A1" s="627" t="s">
        <v>0</v>
      </c>
      <c r="B1" s="627"/>
      <c r="C1" s="627"/>
      <c r="D1" s="627"/>
      <c r="E1" s="627"/>
      <c r="F1" s="627"/>
    </row>
    <row r="2" spans="1:6" ht="15" customHeight="1" thickBot="1">
      <c r="A2" s="193"/>
      <c r="B2" s="56"/>
      <c r="C2" s="56"/>
      <c r="D2" s="56"/>
      <c r="E2" s="56"/>
      <c r="F2" s="52" t="str">
        <f>'5.sz.mell.'!C2</f>
        <v>Forintban</v>
      </c>
    </row>
    <row r="3" spans="1:6" s="45" customFormat="1" ht="44.25" customHeight="1" thickBot="1">
      <c r="A3" s="194" t="s">
        <v>61</v>
      </c>
      <c r="B3" s="195" t="s">
        <v>62</v>
      </c>
      <c r="C3" s="195" t="s">
        <v>63</v>
      </c>
      <c r="D3" s="195" t="str">
        <f>+CONCATENATE("Felhasználás   ",LEFT(ÖSSZEFÜGGÉSEK!A5,4)-1,". XII. 31-ig")</f>
        <v>Felhasználás   2017. XII. 31-ig</v>
      </c>
      <c r="E3" s="195" t="str">
        <f>+'1.1.sz.mell.'!C3</f>
        <v>2018. évi előirányzat</v>
      </c>
      <c r="F3" s="53" t="str">
        <f>+CONCATENATE(LEFT(ÖSSZEFÜGGÉSEK!A5,4),". utáni szükséglet")</f>
        <v>2018. utáni szükséglet</v>
      </c>
    </row>
    <row r="4" spans="1:6" s="56" customFormat="1" ht="12" customHeight="1" thickBot="1">
      <c r="A4" s="281" t="s">
        <v>468</v>
      </c>
      <c r="B4" s="55" t="s">
        <v>469</v>
      </c>
      <c r="C4" s="55" t="s">
        <v>470</v>
      </c>
      <c r="D4" s="55" t="s">
        <v>472</v>
      </c>
      <c r="E4" s="55" t="s">
        <v>471</v>
      </c>
      <c r="F4" s="497" t="s">
        <v>527</v>
      </c>
    </row>
    <row r="5" spans="1:6" ht="22.5">
      <c r="A5" s="593" t="s">
        <v>569</v>
      </c>
      <c r="B5" s="594">
        <v>18291000</v>
      </c>
      <c r="C5" s="595" t="s">
        <v>623</v>
      </c>
      <c r="D5" s="594">
        <v>191000</v>
      </c>
      <c r="E5" s="594">
        <v>18100000</v>
      </c>
      <c r="F5" s="596">
        <f aca="true" t="shared" si="0" ref="F5:F21">B5-D5-E5</f>
        <v>0</v>
      </c>
    </row>
    <row r="6" spans="1:6" ht="22.5">
      <c r="A6" s="597" t="s">
        <v>570</v>
      </c>
      <c r="B6" s="25">
        <v>110768650</v>
      </c>
      <c r="C6" s="453" t="s">
        <v>623</v>
      </c>
      <c r="D6" s="25">
        <v>2533650</v>
      </c>
      <c r="E6" s="25">
        <v>108235000</v>
      </c>
      <c r="F6" s="57">
        <f t="shared" si="0"/>
        <v>0</v>
      </c>
    </row>
    <row r="7" spans="1:6" ht="12.75">
      <c r="A7" s="597" t="s">
        <v>571</v>
      </c>
      <c r="B7" s="25">
        <v>116814100</v>
      </c>
      <c r="C7" s="453" t="s">
        <v>623</v>
      </c>
      <c r="D7" s="25">
        <v>2609100</v>
      </c>
      <c r="E7" s="25">
        <v>114205000</v>
      </c>
      <c r="F7" s="57">
        <f t="shared" si="0"/>
        <v>0</v>
      </c>
    </row>
    <row r="8" spans="1:6" ht="22.5">
      <c r="A8" s="598" t="s">
        <v>572</v>
      </c>
      <c r="B8" s="25">
        <v>54601000</v>
      </c>
      <c r="C8" s="453" t="s">
        <v>623</v>
      </c>
      <c r="D8" s="25"/>
      <c r="E8" s="25">
        <v>54601000</v>
      </c>
      <c r="F8" s="57">
        <f t="shared" si="0"/>
        <v>0</v>
      </c>
    </row>
    <row r="9" spans="1:6" ht="22.5">
      <c r="A9" s="597" t="s">
        <v>573</v>
      </c>
      <c r="B9" s="25">
        <v>282952520</v>
      </c>
      <c r="C9" s="453" t="s">
        <v>623</v>
      </c>
      <c r="D9" s="25">
        <v>9952520</v>
      </c>
      <c r="E9" s="25">
        <v>273000000</v>
      </c>
      <c r="F9" s="57">
        <f t="shared" si="0"/>
        <v>0</v>
      </c>
    </row>
    <row r="10" spans="1:6" ht="22.5">
      <c r="A10" s="597" t="s">
        <v>574</v>
      </c>
      <c r="B10" s="25">
        <v>1500000</v>
      </c>
      <c r="C10" s="453" t="s">
        <v>623</v>
      </c>
      <c r="D10" s="25"/>
      <c r="E10" s="25">
        <v>1500000</v>
      </c>
      <c r="F10" s="57">
        <f t="shared" si="0"/>
        <v>0</v>
      </c>
    </row>
    <row r="11" spans="1:6" ht="24" customHeight="1">
      <c r="A11" s="598" t="s">
        <v>575</v>
      </c>
      <c r="B11" s="25">
        <v>800000</v>
      </c>
      <c r="C11" s="453" t="s">
        <v>623</v>
      </c>
      <c r="D11" s="25"/>
      <c r="E11" s="25">
        <v>800000</v>
      </c>
      <c r="F11" s="57">
        <f t="shared" si="0"/>
        <v>0</v>
      </c>
    </row>
    <row r="12" spans="1:6" ht="22.5">
      <c r="A12" s="597" t="s">
        <v>576</v>
      </c>
      <c r="B12" s="25">
        <v>700000</v>
      </c>
      <c r="C12" s="453" t="s">
        <v>583</v>
      </c>
      <c r="D12" s="25"/>
      <c r="E12" s="25">
        <v>700000</v>
      </c>
      <c r="F12" s="57">
        <f t="shared" si="0"/>
        <v>0</v>
      </c>
    </row>
    <row r="13" spans="1:6" ht="22.5">
      <c r="A13" s="597" t="s">
        <v>577</v>
      </c>
      <c r="B13" s="25">
        <v>31500000</v>
      </c>
      <c r="C13" s="453" t="s">
        <v>623</v>
      </c>
      <c r="D13" s="25"/>
      <c r="E13" s="25">
        <v>31500000</v>
      </c>
      <c r="F13" s="57">
        <f t="shared" si="0"/>
        <v>0</v>
      </c>
    </row>
    <row r="14" spans="1:6" ht="22.5">
      <c r="A14" s="597" t="s">
        <v>578</v>
      </c>
      <c r="B14" s="25">
        <v>28000000</v>
      </c>
      <c r="C14" s="453" t="s">
        <v>623</v>
      </c>
      <c r="D14" s="25"/>
      <c r="E14" s="25">
        <v>28000000</v>
      </c>
      <c r="F14" s="57">
        <f t="shared" si="0"/>
        <v>0</v>
      </c>
    </row>
    <row r="15" spans="1:6" ht="12.75">
      <c r="A15" s="597" t="s">
        <v>579</v>
      </c>
      <c r="B15" s="25">
        <v>17600000</v>
      </c>
      <c r="C15" s="453" t="s">
        <v>623</v>
      </c>
      <c r="D15" s="25"/>
      <c r="E15" s="25">
        <v>17600000</v>
      </c>
      <c r="F15" s="57">
        <f t="shared" si="0"/>
        <v>0</v>
      </c>
    </row>
    <row r="16" spans="1:6" ht="22.5">
      <c r="A16" s="599" t="s">
        <v>580</v>
      </c>
      <c r="B16" s="25">
        <v>127000</v>
      </c>
      <c r="C16" s="453" t="s">
        <v>583</v>
      </c>
      <c r="D16" s="25"/>
      <c r="E16" s="25">
        <v>127000</v>
      </c>
      <c r="F16" s="57">
        <f t="shared" si="0"/>
        <v>0</v>
      </c>
    </row>
    <row r="17" spans="1:6" ht="12.75">
      <c r="A17" s="599" t="s">
        <v>581</v>
      </c>
      <c r="B17" s="25">
        <v>100000</v>
      </c>
      <c r="C17" s="453" t="s">
        <v>583</v>
      </c>
      <c r="D17" s="25"/>
      <c r="E17" s="25">
        <v>100000</v>
      </c>
      <c r="F17" s="57">
        <f t="shared" si="0"/>
        <v>0</v>
      </c>
    </row>
    <row r="18" spans="1:6" ht="15.75" customHeight="1">
      <c r="A18" s="600" t="s">
        <v>584</v>
      </c>
      <c r="B18" s="25">
        <v>1500000</v>
      </c>
      <c r="C18" s="453" t="s">
        <v>583</v>
      </c>
      <c r="D18" s="25"/>
      <c r="E18" s="25">
        <v>1500000</v>
      </c>
      <c r="F18" s="57">
        <f t="shared" si="0"/>
        <v>0</v>
      </c>
    </row>
    <row r="19" spans="1:6" ht="15.75" customHeight="1">
      <c r="A19" s="600" t="s">
        <v>585</v>
      </c>
      <c r="B19" s="25">
        <v>200000</v>
      </c>
      <c r="C19" s="453" t="s">
        <v>583</v>
      </c>
      <c r="D19" s="25"/>
      <c r="E19" s="25">
        <v>200000</v>
      </c>
      <c r="F19" s="57">
        <f t="shared" si="0"/>
        <v>0</v>
      </c>
    </row>
    <row r="20" spans="1:6" ht="15" customHeight="1">
      <c r="A20" s="600" t="s">
        <v>586</v>
      </c>
      <c r="B20" s="25">
        <v>3000000</v>
      </c>
      <c r="C20" s="453" t="s">
        <v>583</v>
      </c>
      <c r="D20" s="25"/>
      <c r="E20" s="25">
        <v>3000000</v>
      </c>
      <c r="F20" s="57">
        <f t="shared" si="0"/>
        <v>0</v>
      </c>
    </row>
    <row r="21" spans="1:6" ht="15.75" customHeight="1" thickBot="1">
      <c r="A21" s="601" t="s">
        <v>587</v>
      </c>
      <c r="B21" s="602">
        <v>600000</v>
      </c>
      <c r="C21" s="603" t="s">
        <v>582</v>
      </c>
      <c r="D21" s="602"/>
      <c r="E21" s="602">
        <v>600000</v>
      </c>
      <c r="F21" s="604">
        <f t="shared" si="0"/>
        <v>0</v>
      </c>
    </row>
    <row r="22" spans="1:6" s="61" customFormat="1" ht="15" customHeight="1" thickBot="1">
      <c r="A22" s="196" t="s">
        <v>60</v>
      </c>
      <c r="B22" s="59">
        <f>SUM(B5:B21)</f>
        <v>669054270</v>
      </c>
      <c r="C22" s="121"/>
      <c r="D22" s="59">
        <f>SUM(D5:D21)</f>
        <v>15286270</v>
      </c>
      <c r="E22" s="59">
        <f>SUM(E5:E21)</f>
        <v>653768000</v>
      </c>
      <c r="F22" s="60">
        <f>SUM(F5:F21)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3" r:id="rId1"/>
  <headerFooter alignWithMargins="0">
    <oddHeader xml:space="preserve">&amp;C&amp;"Times New Roman CE,Félkövér"SÁGVÁR KÖZSÉG ÖNKORMÁNYZAT &amp;R&amp;"Times New Roman CE,Félkövér dőlt"&amp;11 6. melléklet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F91" activeCellId="1" sqref="G89 F91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627" t="s">
        <v>1</v>
      </c>
      <c r="B1" s="627"/>
      <c r="C1" s="627"/>
      <c r="D1" s="627"/>
      <c r="E1" s="627"/>
      <c r="F1" s="627"/>
    </row>
    <row r="2" spans="1:6" ht="23.25" customHeight="1" thickBot="1">
      <c r="A2" s="193"/>
      <c r="B2" s="56"/>
      <c r="C2" s="56"/>
      <c r="D2" s="56"/>
      <c r="E2" s="56"/>
      <c r="F2" s="52" t="str">
        <f>'6.sz.mell.'!F2</f>
        <v>Forintban</v>
      </c>
    </row>
    <row r="3" spans="1:6" s="45" customFormat="1" ht="48.75" customHeight="1" thickBot="1">
      <c r="A3" s="194" t="s">
        <v>64</v>
      </c>
      <c r="B3" s="195" t="s">
        <v>62</v>
      </c>
      <c r="C3" s="195" t="s">
        <v>63</v>
      </c>
      <c r="D3" s="195" t="str">
        <f>+'6.sz.mell.'!D3</f>
        <v>Felhasználás   2017. XII. 31-ig</v>
      </c>
      <c r="E3" s="195" t="str">
        <f>+'6.sz.mell.'!E3</f>
        <v>2018. évi előirányzat</v>
      </c>
      <c r="F3" s="495" t="str">
        <f>+CONCATENATE(LEFT(ÖSSZEFÜGGÉSEK!A5,4),". utáni szükséglet ",CHAR(10),"")</f>
        <v>2018. utáni szükséglet 
</v>
      </c>
    </row>
    <row r="4" spans="1:6" s="56" customFormat="1" ht="15" customHeight="1" thickBot="1">
      <c r="A4" s="54" t="s">
        <v>468</v>
      </c>
      <c r="B4" s="55" t="s">
        <v>469</v>
      </c>
      <c r="C4" s="55" t="s">
        <v>470</v>
      </c>
      <c r="D4" s="55" t="s">
        <v>472</v>
      </c>
      <c r="E4" s="55" t="s">
        <v>471</v>
      </c>
      <c r="F4" s="498" t="s">
        <v>527</v>
      </c>
    </row>
    <row r="5" spans="1:6" ht="15.75" customHeight="1">
      <c r="A5" s="62"/>
      <c r="B5" s="63"/>
      <c r="C5" s="454"/>
      <c r="D5" s="63"/>
      <c r="E5" s="63"/>
      <c r="F5" s="64">
        <f aca="true" t="shared" si="0" ref="F5:F23">B5-D5-E5</f>
        <v>0</v>
      </c>
    </row>
    <row r="6" spans="1:6" ht="15.75" customHeight="1">
      <c r="A6" s="62"/>
      <c r="B6" s="63"/>
      <c r="C6" s="454"/>
      <c r="D6" s="63"/>
      <c r="E6" s="63"/>
      <c r="F6" s="64">
        <f t="shared" si="0"/>
        <v>0</v>
      </c>
    </row>
    <row r="7" spans="1:6" ht="15.75" customHeight="1">
      <c r="A7" s="62"/>
      <c r="B7" s="63"/>
      <c r="C7" s="454"/>
      <c r="D7" s="63"/>
      <c r="E7" s="63"/>
      <c r="F7" s="64">
        <f t="shared" si="0"/>
        <v>0</v>
      </c>
    </row>
    <row r="8" spans="1:6" ht="15.75" customHeight="1">
      <c r="A8" s="62"/>
      <c r="B8" s="63"/>
      <c r="C8" s="454"/>
      <c r="D8" s="63"/>
      <c r="E8" s="63"/>
      <c r="F8" s="64">
        <f t="shared" si="0"/>
        <v>0</v>
      </c>
    </row>
    <row r="9" spans="1:6" ht="15.75" customHeight="1">
      <c r="A9" s="62"/>
      <c r="B9" s="63"/>
      <c r="C9" s="454"/>
      <c r="D9" s="63"/>
      <c r="E9" s="63"/>
      <c r="F9" s="64">
        <f t="shared" si="0"/>
        <v>0</v>
      </c>
    </row>
    <row r="10" spans="1:6" ht="15.75" customHeight="1">
      <c r="A10" s="62"/>
      <c r="B10" s="63"/>
      <c r="C10" s="454"/>
      <c r="D10" s="63"/>
      <c r="E10" s="63"/>
      <c r="F10" s="64">
        <f t="shared" si="0"/>
        <v>0</v>
      </c>
    </row>
    <row r="11" spans="1:6" ht="15.75" customHeight="1">
      <c r="A11" s="62"/>
      <c r="B11" s="63"/>
      <c r="C11" s="454"/>
      <c r="D11" s="63"/>
      <c r="E11" s="63"/>
      <c r="F11" s="64">
        <f t="shared" si="0"/>
        <v>0</v>
      </c>
    </row>
    <row r="12" spans="1:6" ht="15.75" customHeight="1">
      <c r="A12" s="62"/>
      <c r="B12" s="63"/>
      <c r="C12" s="454"/>
      <c r="D12" s="63"/>
      <c r="E12" s="63"/>
      <c r="F12" s="64">
        <f t="shared" si="0"/>
        <v>0</v>
      </c>
    </row>
    <row r="13" spans="1:6" ht="15.75" customHeight="1">
      <c r="A13" s="62"/>
      <c r="B13" s="63"/>
      <c r="C13" s="454"/>
      <c r="D13" s="63"/>
      <c r="E13" s="63"/>
      <c r="F13" s="64">
        <f t="shared" si="0"/>
        <v>0</v>
      </c>
    </row>
    <row r="14" spans="1:6" ht="15.75" customHeight="1">
      <c r="A14" s="62"/>
      <c r="B14" s="63"/>
      <c r="C14" s="454"/>
      <c r="D14" s="63"/>
      <c r="E14" s="63"/>
      <c r="F14" s="64">
        <f t="shared" si="0"/>
        <v>0</v>
      </c>
    </row>
    <row r="15" spans="1:6" ht="15.75" customHeight="1">
      <c r="A15" s="62"/>
      <c r="B15" s="63"/>
      <c r="C15" s="454"/>
      <c r="D15" s="63"/>
      <c r="E15" s="63"/>
      <c r="F15" s="64">
        <f t="shared" si="0"/>
        <v>0</v>
      </c>
    </row>
    <row r="16" spans="1:6" ht="15.75" customHeight="1">
      <c r="A16" s="62"/>
      <c r="B16" s="63"/>
      <c r="C16" s="454"/>
      <c r="D16" s="63"/>
      <c r="E16" s="63"/>
      <c r="F16" s="64">
        <f t="shared" si="0"/>
        <v>0</v>
      </c>
    </row>
    <row r="17" spans="1:6" ht="15.75" customHeight="1">
      <c r="A17" s="62"/>
      <c r="B17" s="63"/>
      <c r="C17" s="454"/>
      <c r="D17" s="63"/>
      <c r="E17" s="63"/>
      <c r="F17" s="64">
        <f t="shared" si="0"/>
        <v>0</v>
      </c>
    </row>
    <row r="18" spans="1:6" ht="15.75" customHeight="1">
      <c r="A18" s="62"/>
      <c r="B18" s="63"/>
      <c r="C18" s="454"/>
      <c r="D18" s="63"/>
      <c r="E18" s="63"/>
      <c r="F18" s="64">
        <f t="shared" si="0"/>
        <v>0</v>
      </c>
    </row>
    <row r="19" spans="1:6" ht="15.75" customHeight="1">
      <c r="A19" s="62"/>
      <c r="B19" s="63"/>
      <c r="C19" s="454"/>
      <c r="D19" s="63"/>
      <c r="E19" s="63"/>
      <c r="F19" s="64">
        <f t="shared" si="0"/>
        <v>0</v>
      </c>
    </row>
    <row r="20" spans="1:6" ht="15.75" customHeight="1">
      <c r="A20" s="62"/>
      <c r="B20" s="63"/>
      <c r="C20" s="454"/>
      <c r="D20" s="63"/>
      <c r="E20" s="63"/>
      <c r="F20" s="64">
        <f t="shared" si="0"/>
        <v>0</v>
      </c>
    </row>
    <row r="21" spans="1:6" ht="15.75" customHeight="1">
      <c r="A21" s="62"/>
      <c r="B21" s="63"/>
      <c r="C21" s="454"/>
      <c r="D21" s="63"/>
      <c r="E21" s="63"/>
      <c r="F21" s="64">
        <f t="shared" si="0"/>
        <v>0</v>
      </c>
    </row>
    <row r="22" spans="1:6" ht="15.75" customHeight="1">
      <c r="A22" s="62"/>
      <c r="B22" s="63"/>
      <c r="C22" s="454"/>
      <c r="D22" s="63"/>
      <c r="E22" s="63"/>
      <c r="F22" s="64">
        <f t="shared" si="0"/>
        <v>0</v>
      </c>
    </row>
    <row r="23" spans="1:6" ht="15.75" customHeight="1" thickBot="1">
      <c r="A23" s="65"/>
      <c r="B23" s="66"/>
      <c r="C23" s="455"/>
      <c r="D23" s="66"/>
      <c r="E23" s="66"/>
      <c r="F23" s="67">
        <f t="shared" si="0"/>
        <v>0</v>
      </c>
    </row>
    <row r="24" spans="1:6" s="61" customFormat="1" ht="18" customHeight="1" thickBot="1">
      <c r="A24" s="196" t="s">
        <v>60</v>
      </c>
      <c r="B24" s="197">
        <f>SUM(B5:B23)</f>
        <v>0</v>
      </c>
      <c r="C24" s="122"/>
      <c r="D24" s="197">
        <f>SUM(D5:D23)</f>
        <v>0</v>
      </c>
      <c r="E24" s="197">
        <f>SUM(E5:E23)</f>
        <v>0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CE,Félkövér"SÁGVÁR KÖZSÉG ÖNKORMÁNYZAT &amp;R&amp;"Times New Roman CE,Félkövér dőlt"&amp;12 &amp;11 7. melléklet 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7"/>
  <sheetViews>
    <sheetView workbookViewId="0" topLeftCell="A121">
      <selection activeCell="K127" sqref="K127"/>
    </sheetView>
  </sheetViews>
  <sheetFormatPr defaultColWidth="9.00390625" defaultRowHeight="12.75"/>
  <cols>
    <col min="1" max="1" width="38.625" style="47" customWidth="1"/>
    <col min="2" max="5" width="13.875" style="47" customWidth="1"/>
    <col min="6" max="16384" width="9.375" style="47" customWidth="1"/>
  </cols>
  <sheetData>
    <row r="1" spans="1:5" ht="12.75">
      <c r="A1" s="217"/>
      <c r="B1" s="217"/>
      <c r="C1" s="217"/>
      <c r="D1" s="217"/>
      <c r="E1" s="217"/>
    </row>
    <row r="2" spans="1:5" ht="28.5" customHeight="1">
      <c r="A2" s="542" t="s">
        <v>134</v>
      </c>
      <c r="B2" s="629" t="s">
        <v>569</v>
      </c>
      <c r="C2" s="629"/>
      <c r="D2" s="629"/>
      <c r="E2" s="629"/>
    </row>
    <row r="3" spans="1:5" ht="14.25" thickBot="1">
      <c r="A3" s="217"/>
      <c r="B3" s="217"/>
      <c r="C3" s="217"/>
      <c r="D3" s="628" t="str">
        <f>'7.sz.mell.'!F2</f>
        <v>Forintban</v>
      </c>
      <c r="E3" s="628"/>
    </row>
    <row r="4" spans="1:5" ht="15" customHeight="1" thickBot="1">
      <c r="A4" s="218" t="s">
        <v>127</v>
      </c>
      <c r="B4" s="219" t="str">
        <f>CONCATENATE((LEFT(ÖSSZEFÜGGÉSEK!A5,4)),".")</f>
        <v>2018.</v>
      </c>
      <c r="C4" s="219" t="str">
        <f>CONCATENATE((LEFT(ÖSSZEFÜGGÉSEK!A5,4))+1,".")</f>
        <v>2019.</v>
      </c>
      <c r="D4" s="219" t="str">
        <f>CONCATENATE((LEFT(ÖSSZEFÜGGÉSEK!A5,4))+1,". után")</f>
        <v>2019. után</v>
      </c>
      <c r="E4" s="220" t="s">
        <v>49</v>
      </c>
    </row>
    <row r="5" spans="1:5" ht="12.75">
      <c r="A5" s="221" t="s">
        <v>128</v>
      </c>
      <c r="B5" s="89">
        <v>1789000</v>
      </c>
      <c r="C5" s="89"/>
      <c r="D5" s="89"/>
      <c r="E5" s="222">
        <f aca="true" t="shared" si="0" ref="E5:E11">SUM(B5:D5)</f>
        <v>1789000</v>
      </c>
    </row>
    <row r="6" spans="1:5" ht="12.75">
      <c r="A6" s="223" t="s">
        <v>141</v>
      </c>
      <c r="B6" s="90"/>
      <c r="C6" s="90"/>
      <c r="D6" s="90"/>
      <c r="E6" s="224">
        <f t="shared" si="0"/>
        <v>0</v>
      </c>
    </row>
    <row r="7" spans="1:5" ht="12.75">
      <c r="A7" s="225" t="s">
        <v>625</v>
      </c>
      <c r="B7" s="91">
        <f>800000+16248000</f>
        <v>17048000</v>
      </c>
      <c r="C7" s="91"/>
      <c r="D7" s="91"/>
      <c r="E7" s="226">
        <f t="shared" si="0"/>
        <v>17048000</v>
      </c>
    </row>
    <row r="8" spans="1:5" ht="12.75">
      <c r="A8" s="225" t="s">
        <v>143</v>
      </c>
      <c r="B8" s="91"/>
      <c r="C8" s="91"/>
      <c r="D8" s="91"/>
      <c r="E8" s="226">
        <f t="shared" si="0"/>
        <v>0</v>
      </c>
    </row>
    <row r="9" spans="1:5" ht="12.75">
      <c r="A9" s="225" t="s">
        <v>130</v>
      </c>
      <c r="B9" s="91"/>
      <c r="C9" s="91"/>
      <c r="D9" s="91"/>
      <c r="E9" s="226">
        <f t="shared" si="0"/>
        <v>0</v>
      </c>
    </row>
    <row r="10" spans="1:5" ht="12.75">
      <c r="A10" s="225" t="s">
        <v>131</v>
      </c>
      <c r="B10" s="91"/>
      <c r="C10" s="91"/>
      <c r="D10" s="91"/>
      <c r="E10" s="226">
        <f t="shared" si="0"/>
        <v>0</v>
      </c>
    </row>
    <row r="11" spans="1:5" ht="13.5" thickBot="1">
      <c r="A11" s="92"/>
      <c r="B11" s="93"/>
      <c r="C11" s="93"/>
      <c r="D11" s="93"/>
      <c r="E11" s="226">
        <f t="shared" si="0"/>
        <v>0</v>
      </c>
    </row>
    <row r="12" spans="1:5" ht="13.5" thickBot="1">
      <c r="A12" s="227" t="s">
        <v>133</v>
      </c>
      <c r="B12" s="228">
        <f>B5+SUM(B7:B11)</f>
        <v>18837000</v>
      </c>
      <c r="C12" s="228">
        <f>C5+SUM(C7:C11)</f>
        <v>0</v>
      </c>
      <c r="D12" s="228">
        <f>D5+SUM(D7:D11)</f>
        <v>0</v>
      </c>
      <c r="E12" s="229">
        <f>E5+SUM(E7:E11)</f>
        <v>18837000</v>
      </c>
    </row>
    <row r="13" spans="1:5" ht="13.5" thickBot="1">
      <c r="A13" s="51"/>
      <c r="B13" s="51"/>
      <c r="C13" s="51"/>
      <c r="D13" s="51"/>
      <c r="E13" s="51"/>
    </row>
    <row r="14" spans="1:5" ht="15" customHeight="1" thickBot="1">
      <c r="A14" s="218" t="s">
        <v>132</v>
      </c>
      <c r="B14" s="219" t="str">
        <f>+B4</f>
        <v>2018.</v>
      </c>
      <c r="C14" s="219" t="str">
        <f>+C4</f>
        <v>2019.</v>
      </c>
      <c r="D14" s="219" t="str">
        <f>+D4</f>
        <v>2019. után</v>
      </c>
      <c r="E14" s="220" t="s">
        <v>49</v>
      </c>
    </row>
    <row r="15" spans="1:5" ht="12.75">
      <c r="A15" s="221" t="s">
        <v>137</v>
      </c>
      <c r="B15" s="89"/>
      <c r="C15" s="89"/>
      <c r="D15" s="89"/>
      <c r="E15" s="222">
        <f aca="true" t="shared" si="1" ref="E15:E21">SUM(B15:D15)</f>
        <v>0</v>
      </c>
    </row>
    <row r="16" spans="1:5" ht="12.75">
      <c r="A16" s="230" t="s">
        <v>138</v>
      </c>
      <c r="B16" s="91">
        <v>18100000</v>
      </c>
      <c r="C16" s="91"/>
      <c r="D16" s="91"/>
      <c r="E16" s="226">
        <f t="shared" si="1"/>
        <v>18100000</v>
      </c>
    </row>
    <row r="17" spans="1:5" ht="12.75">
      <c r="A17" s="225" t="s">
        <v>139</v>
      </c>
      <c r="B17" s="91">
        <v>737000</v>
      </c>
      <c r="C17" s="91"/>
      <c r="D17" s="91"/>
      <c r="E17" s="226">
        <f t="shared" si="1"/>
        <v>737000</v>
      </c>
    </row>
    <row r="18" spans="1:5" ht="12.75">
      <c r="A18" s="225" t="s">
        <v>140</v>
      </c>
      <c r="B18" s="91"/>
      <c r="C18" s="91"/>
      <c r="D18" s="91"/>
      <c r="E18" s="226">
        <f t="shared" si="1"/>
        <v>0</v>
      </c>
    </row>
    <row r="19" spans="1:5" ht="12.75">
      <c r="A19" s="94"/>
      <c r="B19" s="91"/>
      <c r="C19" s="91"/>
      <c r="D19" s="91"/>
      <c r="E19" s="226">
        <f t="shared" si="1"/>
        <v>0</v>
      </c>
    </row>
    <row r="20" spans="1:5" ht="12.75">
      <c r="A20" s="94"/>
      <c r="B20" s="91"/>
      <c r="C20" s="91"/>
      <c r="D20" s="91"/>
      <c r="E20" s="226">
        <f t="shared" si="1"/>
        <v>0</v>
      </c>
    </row>
    <row r="21" spans="1:5" ht="13.5" thickBot="1">
      <c r="A21" s="92"/>
      <c r="B21" s="93"/>
      <c r="C21" s="93"/>
      <c r="D21" s="93"/>
      <c r="E21" s="226">
        <f t="shared" si="1"/>
        <v>0</v>
      </c>
    </row>
    <row r="22" spans="1:5" ht="13.5" thickBot="1">
      <c r="A22" s="227" t="s">
        <v>51</v>
      </c>
      <c r="B22" s="228">
        <f>SUM(B15:B21)</f>
        <v>18837000</v>
      </c>
      <c r="C22" s="228">
        <f>SUM(C15:C21)</f>
        <v>0</v>
      </c>
      <c r="D22" s="228">
        <f>SUM(D15:D21)</f>
        <v>0</v>
      </c>
      <c r="E22" s="229">
        <f>SUM(E15:E21)</f>
        <v>18837000</v>
      </c>
    </row>
    <row r="23" spans="1:5" ht="12.75">
      <c r="A23" s="217"/>
      <c r="B23" s="217"/>
      <c r="C23" s="217"/>
      <c r="D23" s="217"/>
      <c r="E23" s="217"/>
    </row>
    <row r="24" spans="1:5" ht="12.75">
      <c r="A24" s="217"/>
      <c r="B24" s="217"/>
      <c r="C24" s="217"/>
      <c r="D24" s="217"/>
      <c r="E24" s="217"/>
    </row>
    <row r="25" spans="1:5" ht="28.5" customHeight="1">
      <c r="A25" s="542" t="s">
        <v>134</v>
      </c>
      <c r="B25" s="629" t="s">
        <v>570</v>
      </c>
      <c r="C25" s="629"/>
      <c r="D25" s="629"/>
      <c r="E25" s="629"/>
    </row>
    <row r="26" spans="1:5" ht="14.25" thickBot="1">
      <c r="A26" s="217"/>
      <c r="B26" s="217"/>
      <c r="C26" s="217"/>
      <c r="D26" s="628" t="str">
        <f>D3</f>
        <v>Forintban</v>
      </c>
      <c r="E26" s="628"/>
    </row>
    <row r="27" spans="1:5" ht="13.5" thickBot="1">
      <c r="A27" s="218" t="s">
        <v>127</v>
      </c>
      <c r="B27" s="219" t="str">
        <f>+B14</f>
        <v>2018.</v>
      </c>
      <c r="C27" s="219" t="str">
        <f>+C14</f>
        <v>2019.</v>
      </c>
      <c r="D27" s="219" t="str">
        <f>+D14</f>
        <v>2019. után</v>
      </c>
      <c r="E27" s="220" t="s">
        <v>49</v>
      </c>
    </row>
    <row r="28" spans="1:5" ht="12.75">
      <c r="A28" s="221" t="s">
        <v>128</v>
      </c>
      <c r="B28" s="89">
        <v>6796000</v>
      </c>
      <c r="C28" s="89"/>
      <c r="D28" s="89"/>
      <c r="E28" s="222">
        <f aca="true" t="shared" si="2" ref="E28:E34">SUM(B28:D28)</f>
        <v>6796000</v>
      </c>
    </row>
    <row r="29" spans="1:5" ht="12.75">
      <c r="A29" s="223" t="s">
        <v>141</v>
      </c>
      <c r="B29" s="90"/>
      <c r="C29" s="90"/>
      <c r="D29" s="90"/>
      <c r="E29" s="224">
        <f t="shared" si="2"/>
        <v>0</v>
      </c>
    </row>
    <row r="30" spans="1:5" ht="12.75">
      <c r="A30" s="225" t="s">
        <v>625</v>
      </c>
      <c r="B30" s="91">
        <f>3160000+102246000</f>
        <v>105406000</v>
      </c>
      <c r="C30" s="91"/>
      <c r="D30" s="91"/>
      <c r="E30" s="226">
        <f t="shared" si="2"/>
        <v>105406000</v>
      </c>
    </row>
    <row r="31" spans="1:5" ht="12.75">
      <c r="A31" s="225" t="s">
        <v>143</v>
      </c>
      <c r="B31" s="91"/>
      <c r="C31" s="91"/>
      <c r="D31" s="91"/>
      <c r="E31" s="226">
        <f t="shared" si="2"/>
        <v>0</v>
      </c>
    </row>
    <row r="32" spans="1:5" ht="12.75">
      <c r="A32" s="225" t="s">
        <v>130</v>
      </c>
      <c r="B32" s="91"/>
      <c r="C32" s="91"/>
      <c r="D32" s="91"/>
      <c r="E32" s="226">
        <f t="shared" si="2"/>
        <v>0</v>
      </c>
    </row>
    <row r="33" spans="1:5" ht="12.75">
      <c r="A33" s="225" t="s">
        <v>131</v>
      </c>
      <c r="B33" s="91"/>
      <c r="C33" s="91"/>
      <c r="D33" s="91"/>
      <c r="E33" s="226">
        <f t="shared" si="2"/>
        <v>0</v>
      </c>
    </row>
    <row r="34" spans="1:5" ht="13.5" thickBot="1">
      <c r="A34" s="92"/>
      <c r="B34" s="93"/>
      <c r="C34" s="93"/>
      <c r="D34" s="93"/>
      <c r="E34" s="226">
        <f t="shared" si="2"/>
        <v>0</v>
      </c>
    </row>
    <row r="35" spans="1:5" ht="13.5" thickBot="1">
      <c r="A35" s="227" t="s">
        <v>133</v>
      </c>
      <c r="B35" s="228">
        <f>B28+SUM(B30:B34)</f>
        <v>112202000</v>
      </c>
      <c r="C35" s="228">
        <f>C28+SUM(C30:C34)</f>
        <v>0</v>
      </c>
      <c r="D35" s="228">
        <f>D28+SUM(D30:D34)</f>
        <v>0</v>
      </c>
      <c r="E35" s="229">
        <f>E28+SUM(E30:E34)</f>
        <v>112202000</v>
      </c>
    </row>
    <row r="36" spans="1:5" ht="13.5" thickBot="1">
      <c r="A36" s="51"/>
      <c r="B36" s="51"/>
      <c r="C36" s="51"/>
      <c r="D36" s="51"/>
      <c r="E36" s="51"/>
    </row>
    <row r="37" spans="1:5" ht="13.5" thickBot="1">
      <c r="A37" s="218" t="s">
        <v>132</v>
      </c>
      <c r="B37" s="219" t="str">
        <f>+B27</f>
        <v>2018.</v>
      </c>
      <c r="C37" s="219" t="str">
        <f>+C27</f>
        <v>2019.</v>
      </c>
      <c r="D37" s="219" t="str">
        <f>+D27</f>
        <v>2019. után</v>
      </c>
      <c r="E37" s="220" t="s">
        <v>49</v>
      </c>
    </row>
    <row r="38" spans="1:5" ht="12.75">
      <c r="A38" s="221" t="s">
        <v>137</v>
      </c>
      <c r="B38" s="89"/>
      <c r="C38" s="89"/>
      <c r="D38" s="89"/>
      <c r="E38" s="222">
        <f aca="true" t="shared" si="3" ref="E38:E44">SUM(B38:D38)</f>
        <v>0</v>
      </c>
    </row>
    <row r="39" spans="1:5" ht="12.75">
      <c r="A39" s="230" t="s">
        <v>138</v>
      </c>
      <c r="B39" s="91">
        <v>108235000</v>
      </c>
      <c r="C39" s="91"/>
      <c r="D39" s="91"/>
      <c r="E39" s="226">
        <f t="shared" si="3"/>
        <v>108235000</v>
      </c>
    </row>
    <row r="40" spans="1:5" ht="12.75">
      <c r="A40" s="225" t="s">
        <v>139</v>
      </c>
      <c r="B40" s="91">
        <v>3967000</v>
      </c>
      <c r="C40" s="91"/>
      <c r="D40" s="91"/>
      <c r="E40" s="226">
        <f t="shared" si="3"/>
        <v>3967000</v>
      </c>
    </row>
    <row r="41" spans="1:5" ht="12.75">
      <c r="A41" s="225" t="s">
        <v>140</v>
      </c>
      <c r="B41" s="91"/>
      <c r="C41" s="91"/>
      <c r="D41" s="91"/>
      <c r="E41" s="226">
        <f t="shared" si="3"/>
        <v>0</v>
      </c>
    </row>
    <row r="42" spans="1:5" ht="12.75">
      <c r="A42" s="94"/>
      <c r="B42" s="91"/>
      <c r="C42" s="91"/>
      <c r="D42" s="91"/>
      <c r="E42" s="226">
        <f t="shared" si="3"/>
        <v>0</v>
      </c>
    </row>
    <row r="43" spans="1:5" ht="12.75">
      <c r="A43" s="94"/>
      <c r="B43" s="91"/>
      <c r="C43" s="91"/>
      <c r="D43" s="91"/>
      <c r="E43" s="226">
        <f t="shared" si="3"/>
        <v>0</v>
      </c>
    </row>
    <row r="44" spans="1:5" ht="13.5" thickBot="1">
      <c r="A44" s="92"/>
      <c r="B44" s="93"/>
      <c r="C44" s="93"/>
      <c r="D44" s="93"/>
      <c r="E44" s="226">
        <f t="shared" si="3"/>
        <v>0</v>
      </c>
    </row>
    <row r="45" spans="1:5" ht="13.5" thickBot="1">
      <c r="A45" s="227" t="s">
        <v>51</v>
      </c>
      <c r="B45" s="228">
        <f>SUM(B38:B44)</f>
        <v>112202000</v>
      </c>
      <c r="C45" s="228">
        <f>SUM(C38:C44)</f>
        <v>0</v>
      </c>
      <c r="D45" s="228">
        <f>SUM(D38:D44)</f>
        <v>0</v>
      </c>
      <c r="E45" s="229">
        <f>SUM(E38:E44)</f>
        <v>112202000</v>
      </c>
    </row>
    <row r="46" spans="1:5" ht="12.75">
      <c r="A46" s="554"/>
      <c r="B46" s="555"/>
      <c r="C46" s="555"/>
      <c r="D46" s="555"/>
      <c r="E46" s="555"/>
    </row>
    <row r="47" spans="1:5" ht="12.75">
      <c r="A47" s="554"/>
      <c r="B47" s="555"/>
      <c r="C47" s="555"/>
      <c r="D47" s="555"/>
      <c r="E47" s="555"/>
    </row>
    <row r="48" spans="1:5" ht="15.75">
      <c r="A48" s="542" t="s">
        <v>134</v>
      </c>
      <c r="B48" s="629" t="s">
        <v>571</v>
      </c>
      <c r="C48" s="629"/>
      <c r="D48" s="629"/>
      <c r="E48" s="629"/>
    </row>
    <row r="49" spans="1:5" ht="14.25" thickBot="1">
      <c r="A49" s="217"/>
      <c r="B49" s="217"/>
      <c r="C49" s="217"/>
      <c r="D49" s="628" t="str">
        <f>D26</f>
        <v>Forintban</v>
      </c>
      <c r="E49" s="628"/>
    </row>
    <row r="50" spans="1:5" ht="13.5" thickBot="1">
      <c r="A50" s="218" t="s">
        <v>127</v>
      </c>
      <c r="B50" s="219" t="str">
        <f>+B37</f>
        <v>2018.</v>
      </c>
      <c r="C50" s="219" t="str">
        <f>+C37</f>
        <v>2019.</v>
      </c>
      <c r="D50" s="219" t="str">
        <f>+D37</f>
        <v>2019. után</v>
      </c>
      <c r="E50" s="220" t="s">
        <v>49</v>
      </c>
    </row>
    <row r="51" spans="1:5" ht="12.75">
      <c r="A51" s="221" t="s">
        <v>128</v>
      </c>
      <c r="B51" s="89">
        <v>2995000</v>
      </c>
      <c r="C51" s="89"/>
      <c r="D51" s="89"/>
      <c r="E51" s="222">
        <f aca="true" t="shared" si="4" ref="E51:E57">SUM(B51:D51)</f>
        <v>2995000</v>
      </c>
    </row>
    <row r="52" spans="1:5" ht="12.75">
      <c r="A52" s="223" t="s">
        <v>141</v>
      </c>
      <c r="B52" s="90"/>
      <c r="C52" s="90"/>
      <c r="D52" s="90"/>
      <c r="E52" s="224">
        <f t="shared" si="4"/>
        <v>0</v>
      </c>
    </row>
    <row r="53" spans="1:5" ht="12.75">
      <c r="A53" s="225" t="s">
        <v>625</v>
      </c>
      <c r="B53" s="91">
        <f>7472000+105518000</f>
        <v>112990000</v>
      </c>
      <c r="C53" s="91"/>
      <c r="D53" s="91"/>
      <c r="E53" s="226">
        <f t="shared" si="4"/>
        <v>112990000</v>
      </c>
    </row>
    <row r="54" spans="1:5" ht="12.75">
      <c r="A54" s="225" t="s">
        <v>143</v>
      </c>
      <c r="B54" s="91"/>
      <c r="C54" s="91"/>
      <c r="D54" s="91"/>
      <c r="E54" s="226">
        <f t="shared" si="4"/>
        <v>0</v>
      </c>
    </row>
    <row r="55" spans="1:5" ht="12.75">
      <c r="A55" s="225" t="s">
        <v>130</v>
      </c>
      <c r="B55" s="91"/>
      <c r="C55" s="91"/>
      <c r="D55" s="91"/>
      <c r="E55" s="226">
        <f t="shared" si="4"/>
        <v>0</v>
      </c>
    </row>
    <row r="56" spans="1:5" ht="12.75">
      <c r="A56" s="225" t="s">
        <v>131</v>
      </c>
      <c r="B56" s="91"/>
      <c r="C56" s="91"/>
      <c r="D56" s="91"/>
      <c r="E56" s="226">
        <f t="shared" si="4"/>
        <v>0</v>
      </c>
    </row>
    <row r="57" spans="1:5" ht="13.5" thickBot="1">
      <c r="A57" s="92"/>
      <c r="B57" s="93"/>
      <c r="C57" s="93"/>
      <c r="D57" s="93"/>
      <c r="E57" s="226">
        <f t="shared" si="4"/>
        <v>0</v>
      </c>
    </row>
    <row r="58" spans="1:5" ht="13.5" thickBot="1">
      <c r="A58" s="227" t="s">
        <v>133</v>
      </c>
      <c r="B58" s="228">
        <f>B51+SUM(B53:B57)</f>
        <v>115985000</v>
      </c>
      <c r="C58" s="228">
        <f>C51+SUM(C53:C57)</f>
        <v>0</v>
      </c>
      <c r="D58" s="228">
        <f>D51+SUM(D53:D57)</f>
        <v>0</v>
      </c>
      <c r="E58" s="229">
        <f>E51+SUM(E53:E57)</f>
        <v>115985000</v>
      </c>
    </row>
    <row r="59" spans="1:5" ht="13.5" thickBot="1">
      <c r="A59" s="51"/>
      <c r="B59" s="51"/>
      <c r="C59" s="51"/>
      <c r="D59" s="51"/>
      <c r="E59" s="51"/>
    </row>
    <row r="60" spans="1:5" ht="13.5" thickBot="1">
      <c r="A60" s="218" t="s">
        <v>132</v>
      </c>
      <c r="B60" s="219" t="str">
        <f>+B50</f>
        <v>2018.</v>
      </c>
      <c r="C60" s="219" t="str">
        <f>+C50</f>
        <v>2019.</v>
      </c>
      <c r="D60" s="219" t="str">
        <f>+D50</f>
        <v>2019. után</v>
      </c>
      <c r="E60" s="220" t="s">
        <v>49</v>
      </c>
    </row>
    <row r="61" spans="1:5" ht="12.75">
      <c r="A61" s="221" t="s">
        <v>137</v>
      </c>
      <c r="B61" s="89"/>
      <c r="C61" s="89"/>
      <c r="D61" s="89"/>
      <c r="E61" s="222">
        <f aca="true" t="shared" si="5" ref="E61:E67">SUM(B61:D61)</f>
        <v>0</v>
      </c>
    </row>
    <row r="62" spans="1:5" ht="12.75">
      <c r="A62" s="230" t="s">
        <v>138</v>
      </c>
      <c r="B62" s="91">
        <v>114205000</v>
      </c>
      <c r="C62" s="91"/>
      <c r="D62" s="91"/>
      <c r="E62" s="226">
        <f t="shared" si="5"/>
        <v>114205000</v>
      </c>
    </row>
    <row r="63" spans="1:5" ht="12.75">
      <c r="A63" s="225" t="s">
        <v>139</v>
      </c>
      <c r="B63" s="91">
        <v>1780000</v>
      </c>
      <c r="C63" s="91"/>
      <c r="D63" s="91"/>
      <c r="E63" s="226">
        <f t="shared" si="5"/>
        <v>1780000</v>
      </c>
    </row>
    <row r="64" spans="1:5" ht="12.75">
      <c r="A64" s="225" t="s">
        <v>140</v>
      </c>
      <c r="B64" s="91"/>
      <c r="C64" s="91"/>
      <c r="D64" s="91"/>
      <c r="E64" s="226">
        <f t="shared" si="5"/>
        <v>0</v>
      </c>
    </row>
    <row r="65" spans="1:5" ht="12.75">
      <c r="A65" s="94"/>
      <c r="B65" s="91"/>
      <c r="C65" s="91"/>
      <c r="D65" s="91"/>
      <c r="E65" s="226">
        <f t="shared" si="5"/>
        <v>0</v>
      </c>
    </row>
    <row r="66" spans="1:5" ht="12.75">
      <c r="A66" s="94"/>
      <c r="B66" s="91"/>
      <c r="C66" s="91"/>
      <c r="D66" s="91"/>
      <c r="E66" s="226">
        <f t="shared" si="5"/>
        <v>0</v>
      </c>
    </row>
    <row r="67" spans="1:5" ht="13.5" thickBot="1">
      <c r="A67" s="92"/>
      <c r="B67" s="93"/>
      <c r="C67" s="93"/>
      <c r="D67" s="93"/>
      <c r="E67" s="226">
        <f t="shared" si="5"/>
        <v>0</v>
      </c>
    </row>
    <row r="68" spans="1:5" ht="13.5" thickBot="1">
      <c r="A68" s="227" t="s">
        <v>51</v>
      </c>
      <c r="B68" s="228">
        <f>SUM(B61:B67)</f>
        <v>115985000</v>
      </c>
      <c r="C68" s="228">
        <f>SUM(C61:C67)</f>
        <v>0</v>
      </c>
      <c r="D68" s="228">
        <f>SUM(D61:D67)</f>
        <v>0</v>
      </c>
      <c r="E68" s="229">
        <f>SUM(E61:E67)</f>
        <v>115985000</v>
      </c>
    </row>
    <row r="69" spans="1:5" ht="12.75">
      <c r="A69" s="554"/>
      <c r="B69" s="555"/>
      <c r="C69" s="555"/>
      <c r="D69" s="555"/>
      <c r="E69" s="555"/>
    </row>
    <row r="70" spans="1:5" ht="12.75">
      <c r="A70" s="554"/>
      <c r="B70" s="555"/>
      <c r="C70" s="555"/>
      <c r="D70" s="555"/>
      <c r="E70" s="555"/>
    </row>
    <row r="71" spans="1:5" ht="27" customHeight="1">
      <c r="A71" s="542" t="s">
        <v>134</v>
      </c>
      <c r="B71" s="629" t="s">
        <v>572</v>
      </c>
      <c r="C71" s="629"/>
      <c r="D71" s="629"/>
      <c r="E71" s="629"/>
    </row>
    <row r="72" spans="1:5" ht="14.25" thickBot="1">
      <c r="A72" s="217"/>
      <c r="B72" s="217"/>
      <c r="C72" s="217"/>
      <c r="D72" s="628" t="str">
        <f>D49</f>
        <v>Forintban</v>
      </c>
      <c r="E72" s="628"/>
    </row>
    <row r="73" spans="1:5" ht="13.5" thickBot="1">
      <c r="A73" s="218" t="s">
        <v>127</v>
      </c>
      <c r="B73" s="219" t="str">
        <f>+B60</f>
        <v>2018.</v>
      </c>
      <c r="C73" s="219" t="str">
        <f>+C60</f>
        <v>2019.</v>
      </c>
      <c r="D73" s="219" t="str">
        <f>+D60</f>
        <v>2019. után</v>
      </c>
      <c r="E73" s="220" t="s">
        <v>49</v>
      </c>
    </row>
    <row r="74" spans="1:5" ht="12.75">
      <c r="A74" s="221" t="s">
        <v>128</v>
      </c>
      <c r="B74" s="89"/>
      <c r="C74" s="89"/>
      <c r="D74" s="89"/>
      <c r="E74" s="222">
        <f aca="true" t="shared" si="6" ref="E74:E80">SUM(B74:D74)</f>
        <v>0</v>
      </c>
    </row>
    <row r="75" spans="1:5" ht="12.75">
      <c r="A75" s="223" t="s">
        <v>141</v>
      </c>
      <c r="B75" s="90"/>
      <c r="C75" s="90"/>
      <c r="D75" s="90"/>
      <c r="E75" s="224">
        <f t="shared" si="6"/>
        <v>0</v>
      </c>
    </row>
    <row r="76" spans="1:5" ht="12.75">
      <c r="A76" s="225" t="s">
        <v>625</v>
      </c>
      <c r="B76" s="91">
        <f>1769000+53732000</f>
        <v>55501000</v>
      </c>
      <c r="C76" s="91"/>
      <c r="D76" s="91"/>
      <c r="E76" s="226">
        <f t="shared" si="6"/>
        <v>55501000</v>
      </c>
    </row>
    <row r="77" spans="1:5" ht="12.75">
      <c r="A77" s="225" t="s">
        <v>143</v>
      </c>
      <c r="B77" s="91"/>
      <c r="C77" s="91"/>
      <c r="D77" s="91"/>
      <c r="E77" s="226">
        <f t="shared" si="6"/>
        <v>0</v>
      </c>
    </row>
    <row r="78" spans="1:5" ht="12.75">
      <c r="A78" s="225" t="s">
        <v>130</v>
      </c>
      <c r="B78" s="91"/>
      <c r="C78" s="91"/>
      <c r="D78" s="91"/>
      <c r="E78" s="226">
        <f t="shared" si="6"/>
        <v>0</v>
      </c>
    </row>
    <row r="79" spans="1:5" ht="12.75">
      <c r="A79" s="225" t="s">
        <v>131</v>
      </c>
      <c r="B79" s="91"/>
      <c r="C79" s="91"/>
      <c r="D79" s="91"/>
      <c r="E79" s="226">
        <f t="shared" si="6"/>
        <v>0</v>
      </c>
    </row>
    <row r="80" spans="1:5" ht="13.5" thickBot="1">
      <c r="A80" s="92"/>
      <c r="B80" s="93"/>
      <c r="C80" s="93"/>
      <c r="D80" s="93"/>
      <c r="E80" s="226">
        <f t="shared" si="6"/>
        <v>0</v>
      </c>
    </row>
    <row r="81" spans="1:5" ht="13.5" thickBot="1">
      <c r="A81" s="227" t="s">
        <v>133</v>
      </c>
      <c r="B81" s="228">
        <f>B74+SUM(B76:B80)</f>
        <v>55501000</v>
      </c>
      <c r="C81" s="228">
        <f>C74+SUM(C76:C80)</f>
        <v>0</v>
      </c>
      <c r="D81" s="228">
        <f>D74+SUM(D76:D80)</f>
        <v>0</v>
      </c>
      <c r="E81" s="229">
        <f>E74+SUM(E76:E80)</f>
        <v>55501000</v>
      </c>
    </row>
    <row r="82" spans="1:5" ht="13.5" thickBot="1">
      <c r="A82" s="51"/>
      <c r="B82" s="51"/>
      <c r="C82" s="51"/>
      <c r="D82" s="51"/>
      <c r="E82" s="51"/>
    </row>
    <row r="83" spans="1:5" ht="13.5" thickBot="1">
      <c r="A83" s="218" t="s">
        <v>132</v>
      </c>
      <c r="B83" s="219" t="str">
        <f>+B73</f>
        <v>2018.</v>
      </c>
      <c r="C83" s="219" t="str">
        <f>+C73</f>
        <v>2019.</v>
      </c>
      <c r="D83" s="219" t="str">
        <f>+D73</f>
        <v>2019. után</v>
      </c>
      <c r="E83" s="220" t="s">
        <v>49</v>
      </c>
    </row>
    <row r="84" spans="1:5" ht="12.75">
      <c r="A84" s="221" t="s">
        <v>137</v>
      </c>
      <c r="B84" s="89"/>
      <c r="C84" s="89"/>
      <c r="D84" s="89"/>
      <c r="E84" s="222">
        <f aca="true" t="shared" si="7" ref="E84:E90">SUM(B84:D84)</f>
        <v>0</v>
      </c>
    </row>
    <row r="85" spans="1:5" ht="12.75">
      <c r="A85" s="230" t="s">
        <v>138</v>
      </c>
      <c r="B85" s="91">
        <v>54601000</v>
      </c>
      <c r="C85" s="91"/>
      <c r="D85" s="91"/>
      <c r="E85" s="226">
        <f t="shared" si="7"/>
        <v>54601000</v>
      </c>
    </row>
    <row r="86" spans="1:5" ht="12.75">
      <c r="A86" s="225" t="s">
        <v>139</v>
      </c>
      <c r="B86" s="91">
        <v>900000</v>
      </c>
      <c r="C86" s="91"/>
      <c r="D86" s="91"/>
      <c r="E86" s="226">
        <f t="shared" si="7"/>
        <v>900000</v>
      </c>
    </row>
    <row r="87" spans="1:5" ht="12.75">
      <c r="A87" s="225" t="s">
        <v>140</v>
      </c>
      <c r="B87" s="91"/>
      <c r="C87" s="91"/>
      <c r="D87" s="91"/>
      <c r="E87" s="226">
        <f t="shared" si="7"/>
        <v>0</v>
      </c>
    </row>
    <row r="88" spans="1:5" ht="12.75">
      <c r="A88" s="94"/>
      <c r="B88" s="91"/>
      <c r="C88" s="91"/>
      <c r="D88" s="91"/>
      <c r="E88" s="226">
        <f t="shared" si="7"/>
        <v>0</v>
      </c>
    </row>
    <row r="89" spans="1:5" ht="12.75">
      <c r="A89" s="94"/>
      <c r="B89" s="91"/>
      <c r="C89" s="91"/>
      <c r="D89" s="91"/>
      <c r="E89" s="226">
        <f t="shared" si="7"/>
        <v>0</v>
      </c>
    </row>
    <row r="90" spans="1:5" ht="13.5" thickBot="1">
      <c r="A90" s="92"/>
      <c r="B90" s="93"/>
      <c r="C90" s="93"/>
      <c r="D90" s="93"/>
      <c r="E90" s="226">
        <f t="shared" si="7"/>
        <v>0</v>
      </c>
    </row>
    <row r="91" spans="1:5" ht="13.5" thickBot="1">
      <c r="A91" s="227" t="s">
        <v>51</v>
      </c>
      <c r="B91" s="228">
        <f>SUM(B84:B90)</f>
        <v>55501000</v>
      </c>
      <c r="C91" s="228">
        <f>SUM(C84:C90)</f>
        <v>0</v>
      </c>
      <c r="D91" s="228">
        <f>SUM(D84:D90)</f>
        <v>0</v>
      </c>
      <c r="E91" s="229">
        <f>SUM(E84:E90)</f>
        <v>55501000</v>
      </c>
    </row>
    <row r="92" spans="1:5" ht="12.75">
      <c r="A92" s="554"/>
      <c r="B92" s="555"/>
      <c r="C92" s="555"/>
      <c r="D92" s="555"/>
      <c r="E92" s="555"/>
    </row>
    <row r="93" spans="1:5" ht="12.75">
      <c r="A93" s="554"/>
      <c r="B93" s="555"/>
      <c r="C93" s="555"/>
      <c r="D93" s="555"/>
      <c r="E93" s="555"/>
    </row>
    <row r="94" spans="1:5" ht="27" customHeight="1">
      <c r="A94" s="542" t="s">
        <v>134</v>
      </c>
      <c r="B94" s="629" t="s">
        <v>573</v>
      </c>
      <c r="C94" s="629"/>
      <c r="D94" s="629"/>
      <c r="E94" s="629"/>
    </row>
    <row r="95" spans="1:5" ht="14.25" thickBot="1">
      <c r="A95" s="217"/>
      <c r="B95" s="217"/>
      <c r="C95" s="217"/>
      <c r="D95" s="628" t="str">
        <f>D72</f>
        <v>Forintban</v>
      </c>
      <c r="E95" s="628"/>
    </row>
    <row r="96" spans="1:5" ht="13.5" thickBot="1">
      <c r="A96" s="218" t="s">
        <v>127</v>
      </c>
      <c r="B96" s="219" t="str">
        <f>+B83</f>
        <v>2018.</v>
      </c>
      <c r="C96" s="219" t="str">
        <f>+C83</f>
        <v>2019.</v>
      </c>
      <c r="D96" s="219" t="str">
        <f>+D83</f>
        <v>2019. után</v>
      </c>
      <c r="E96" s="220" t="s">
        <v>49</v>
      </c>
    </row>
    <row r="97" spans="1:5" ht="12.75">
      <c r="A97" s="221" t="s">
        <v>128</v>
      </c>
      <c r="B97" s="89">
        <v>15463000</v>
      </c>
      <c r="C97" s="89"/>
      <c r="D97" s="89"/>
      <c r="E97" s="222">
        <f aca="true" t="shared" si="8" ref="E97:E103">SUM(B97:D97)</f>
        <v>15463000</v>
      </c>
    </row>
    <row r="98" spans="1:5" ht="12.75">
      <c r="A98" s="223" t="s">
        <v>141</v>
      </c>
      <c r="B98" s="90"/>
      <c r="C98" s="90"/>
      <c r="D98" s="90"/>
      <c r="E98" s="224">
        <f t="shared" si="8"/>
        <v>0</v>
      </c>
    </row>
    <row r="99" spans="1:5" ht="12.75">
      <c r="A99" s="225" t="s">
        <v>625</v>
      </c>
      <c r="B99" s="91">
        <f>23925000+263989000</f>
        <v>287914000</v>
      </c>
      <c r="C99" s="91"/>
      <c r="D99" s="91"/>
      <c r="E99" s="226">
        <f t="shared" si="8"/>
        <v>287914000</v>
      </c>
    </row>
    <row r="100" spans="1:5" ht="12.75">
      <c r="A100" s="225" t="s">
        <v>143</v>
      </c>
      <c r="B100" s="91"/>
      <c r="C100" s="91"/>
      <c r="D100" s="91"/>
      <c r="E100" s="226">
        <f t="shared" si="8"/>
        <v>0</v>
      </c>
    </row>
    <row r="101" spans="1:5" ht="12.75">
      <c r="A101" s="225" t="s">
        <v>130</v>
      </c>
      <c r="B101" s="91"/>
      <c r="C101" s="91"/>
      <c r="D101" s="91"/>
      <c r="E101" s="226">
        <f t="shared" si="8"/>
        <v>0</v>
      </c>
    </row>
    <row r="102" spans="1:5" ht="12.75">
      <c r="A102" s="225" t="s">
        <v>131</v>
      </c>
      <c r="B102" s="91"/>
      <c r="C102" s="91"/>
      <c r="D102" s="91"/>
      <c r="E102" s="226">
        <f t="shared" si="8"/>
        <v>0</v>
      </c>
    </row>
    <row r="103" spans="1:5" ht="13.5" thickBot="1">
      <c r="A103" s="92"/>
      <c r="B103" s="93"/>
      <c r="C103" s="93"/>
      <c r="D103" s="93"/>
      <c r="E103" s="226">
        <f t="shared" si="8"/>
        <v>0</v>
      </c>
    </row>
    <row r="104" spans="1:5" ht="13.5" thickBot="1">
      <c r="A104" s="227" t="s">
        <v>133</v>
      </c>
      <c r="B104" s="228">
        <f>B97+SUM(B99:B103)</f>
        <v>303377000</v>
      </c>
      <c r="C104" s="228">
        <f>C97+SUM(C99:C103)</f>
        <v>0</v>
      </c>
      <c r="D104" s="228">
        <f>D97+SUM(D99:D103)</f>
        <v>0</v>
      </c>
      <c r="E104" s="229">
        <f>E97+SUM(E99:E103)</f>
        <v>303377000</v>
      </c>
    </row>
    <row r="105" spans="1:5" ht="13.5" thickBot="1">
      <c r="A105" s="51"/>
      <c r="B105" s="51"/>
      <c r="C105" s="51"/>
      <c r="D105" s="51"/>
      <c r="E105" s="51"/>
    </row>
    <row r="106" spans="1:5" ht="13.5" thickBot="1">
      <c r="A106" s="218" t="s">
        <v>132</v>
      </c>
      <c r="B106" s="219" t="str">
        <f>+B96</f>
        <v>2018.</v>
      </c>
      <c r="C106" s="219" t="str">
        <f>+C96</f>
        <v>2019.</v>
      </c>
      <c r="D106" s="219" t="str">
        <f>+D96</f>
        <v>2019. után</v>
      </c>
      <c r="E106" s="220" t="s">
        <v>49</v>
      </c>
    </row>
    <row r="107" spans="1:5" ht="12.75">
      <c r="A107" s="221" t="s">
        <v>137</v>
      </c>
      <c r="B107" s="89"/>
      <c r="C107" s="89"/>
      <c r="D107" s="89"/>
      <c r="E107" s="222">
        <f aca="true" t="shared" si="9" ref="E107:E113">SUM(B107:D107)</f>
        <v>0</v>
      </c>
    </row>
    <row r="108" spans="1:5" ht="12.75">
      <c r="A108" s="230" t="s">
        <v>138</v>
      </c>
      <c r="B108" s="91">
        <v>273000000</v>
      </c>
      <c r="C108" s="91"/>
      <c r="D108" s="91"/>
      <c r="E108" s="226">
        <f t="shared" si="9"/>
        <v>273000000</v>
      </c>
    </row>
    <row r="109" spans="1:5" ht="12.75">
      <c r="A109" s="225" t="s">
        <v>139</v>
      </c>
      <c r="B109" s="91">
        <v>30377000</v>
      </c>
      <c r="C109" s="91"/>
      <c r="D109" s="91"/>
      <c r="E109" s="226">
        <f t="shared" si="9"/>
        <v>30377000</v>
      </c>
    </row>
    <row r="110" spans="1:5" ht="12.75">
      <c r="A110" s="225" t="s">
        <v>140</v>
      </c>
      <c r="B110" s="91"/>
      <c r="C110" s="91"/>
      <c r="D110" s="91"/>
      <c r="E110" s="226">
        <f t="shared" si="9"/>
        <v>0</v>
      </c>
    </row>
    <row r="111" spans="1:5" ht="12.75">
      <c r="A111" s="94"/>
      <c r="B111" s="91"/>
      <c r="C111" s="91"/>
      <c r="D111" s="91"/>
      <c r="E111" s="226">
        <f t="shared" si="9"/>
        <v>0</v>
      </c>
    </row>
    <row r="112" spans="1:5" ht="12.75">
      <c r="A112" s="94"/>
      <c r="B112" s="91"/>
      <c r="C112" s="91"/>
      <c r="D112" s="91"/>
      <c r="E112" s="226">
        <f t="shared" si="9"/>
        <v>0</v>
      </c>
    </row>
    <row r="113" spans="1:5" ht="13.5" thickBot="1">
      <c r="A113" s="92"/>
      <c r="B113" s="93"/>
      <c r="C113" s="93"/>
      <c r="D113" s="93"/>
      <c r="E113" s="226">
        <f t="shared" si="9"/>
        <v>0</v>
      </c>
    </row>
    <row r="114" spans="1:5" ht="13.5" thickBot="1">
      <c r="A114" s="227" t="s">
        <v>51</v>
      </c>
      <c r="B114" s="228">
        <f>SUM(B107:B113)</f>
        <v>303377000</v>
      </c>
      <c r="C114" s="228">
        <f>SUM(C107:C113)</f>
        <v>0</v>
      </c>
      <c r="D114" s="228">
        <f>SUM(D107:D113)</f>
        <v>0</v>
      </c>
      <c r="E114" s="229">
        <f>SUM(E107:E113)</f>
        <v>303377000</v>
      </c>
    </row>
    <row r="115" spans="1:5" ht="12" customHeight="1">
      <c r="A115" s="554"/>
      <c r="B115" s="555"/>
      <c r="C115" s="555"/>
      <c r="D115" s="555"/>
      <c r="E115" s="555"/>
    </row>
    <row r="116" spans="1:5" ht="12" customHeight="1">
      <c r="A116" s="554"/>
      <c r="B116" s="555"/>
      <c r="C116" s="555"/>
      <c r="D116" s="555"/>
      <c r="E116" s="555"/>
    </row>
    <row r="117" spans="1:5" ht="27" customHeight="1">
      <c r="A117" s="542" t="s">
        <v>134</v>
      </c>
      <c r="B117" s="629" t="s">
        <v>574</v>
      </c>
      <c r="C117" s="629"/>
      <c r="D117" s="629"/>
      <c r="E117" s="629"/>
    </row>
    <row r="118" spans="1:5" ht="14.25" thickBot="1">
      <c r="A118" s="217"/>
      <c r="B118" s="217"/>
      <c r="C118" s="217"/>
      <c r="D118" s="628" t="str">
        <f>D95</f>
        <v>Forintban</v>
      </c>
      <c r="E118" s="628"/>
    </row>
    <row r="119" spans="1:5" ht="13.5" thickBot="1">
      <c r="A119" s="218" t="s">
        <v>127</v>
      </c>
      <c r="B119" s="219" t="str">
        <f>+B106</f>
        <v>2018.</v>
      </c>
      <c r="C119" s="219" t="str">
        <f>+C106</f>
        <v>2019.</v>
      </c>
      <c r="D119" s="219" t="str">
        <f>+D106</f>
        <v>2019. után</v>
      </c>
      <c r="E119" s="220" t="s">
        <v>49</v>
      </c>
    </row>
    <row r="120" spans="1:5" ht="12.75">
      <c r="A120" s="221" t="s">
        <v>128</v>
      </c>
      <c r="B120" s="89"/>
      <c r="C120" s="89"/>
      <c r="D120" s="89"/>
      <c r="E120" s="222">
        <f aca="true" t="shared" si="10" ref="E120:E126">SUM(B120:D120)</f>
        <v>0</v>
      </c>
    </row>
    <row r="121" spans="1:5" ht="12.75">
      <c r="A121" s="223" t="s">
        <v>141</v>
      </c>
      <c r="B121" s="90"/>
      <c r="C121" s="90"/>
      <c r="D121" s="90"/>
      <c r="E121" s="224">
        <f t="shared" si="10"/>
        <v>0</v>
      </c>
    </row>
    <row r="122" spans="1:5" ht="12.75">
      <c r="A122" s="225" t="s">
        <v>129</v>
      </c>
      <c r="B122" s="91">
        <v>9183000</v>
      </c>
      <c r="C122" s="91"/>
      <c r="D122" s="91"/>
      <c r="E122" s="226">
        <f t="shared" si="10"/>
        <v>9183000</v>
      </c>
    </row>
    <row r="123" spans="1:5" ht="12.75">
      <c r="A123" s="225" t="s">
        <v>143</v>
      </c>
      <c r="B123" s="91"/>
      <c r="C123" s="91"/>
      <c r="D123" s="91"/>
      <c r="E123" s="226">
        <f t="shared" si="10"/>
        <v>0</v>
      </c>
    </row>
    <row r="124" spans="1:5" ht="12.75">
      <c r="A124" s="225" t="s">
        <v>130</v>
      </c>
      <c r="B124" s="91"/>
      <c r="C124" s="91"/>
      <c r="D124" s="91"/>
      <c r="E124" s="226">
        <f t="shared" si="10"/>
        <v>0</v>
      </c>
    </row>
    <row r="125" spans="1:5" ht="12.75">
      <c r="A125" s="225" t="s">
        <v>131</v>
      </c>
      <c r="B125" s="91"/>
      <c r="C125" s="91"/>
      <c r="D125" s="91"/>
      <c r="E125" s="226">
        <f t="shared" si="10"/>
        <v>0</v>
      </c>
    </row>
    <row r="126" spans="1:5" ht="13.5" thickBot="1">
      <c r="A126" s="92"/>
      <c r="B126" s="93"/>
      <c r="C126" s="93"/>
      <c r="D126" s="93"/>
      <c r="E126" s="226">
        <f t="shared" si="10"/>
        <v>0</v>
      </c>
    </row>
    <row r="127" spans="1:5" ht="13.5" thickBot="1">
      <c r="A127" s="227" t="s">
        <v>133</v>
      </c>
      <c r="B127" s="228">
        <f>B120+SUM(B122:B126)</f>
        <v>9183000</v>
      </c>
      <c r="C127" s="228">
        <f>C120+SUM(C122:C126)</f>
        <v>0</v>
      </c>
      <c r="D127" s="228">
        <f>D120+SUM(D122:D126)</f>
        <v>0</v>
      </c>
      <c r="E127" s="229">
        <f>E120+SUM(E122:E126)</f>
        <v>9183000</v>
      </c>
    </row>
    <row r="128" spans="1:5" ht="13.5" thickBot="1">
      <c r="A128" s="51"/>
      <c r="B128" s="51"/>
      <c r="C128" s="51"/>
      <c r="D128" s="51"/>
      <c r="E128" s="51"/>
    </row>
    <row r="129" spans="1:5" ht="13.5" thickBot="1">
      <c r="A129" s="218" t="s">
        <v>132</v>
      </c>
      <c r="B129" s="219" t="str">
        <f>+B119</f>
        <v>2018.</v>
      </c>
      <c r="C129" s="219" t="str">
        <f>+C119</f>
        <v>2019.</v>
      </c>
      <c r="D129" s="219" t="str">
        <f>+D119</f>
        <v>2019. után</v>
      </c>
      <c r="E129" s="220" t="s">
        <v>49</v>
      </c>
    </row>
    <row r="130" spans="1:5" ht="12.75">
      <c r="A130" s="221" t="s">
        <v>137</v>
      </c>
      <c r="B130" s="89"/>
      <c r="C130" s="89"/>
      <c r="D130" s="89"/>
      <c r="E130" s="222">
        <f aca="true" t="shared" si="11" ref="E130:E136">SUM(B130:D130)</f>
        <v>0</v>
      </c>
    </row>
    <row r="131" spans="1:5" ht="12.75">
      <c r="A131" s="230" t="s">
        <v>138</v>
      </c>
      <c r="B131" s="91">
        <v>1500000</v>
      </c>
      <c r="C131" s="91"/>
      <c r="D131" s="91"/>
      <c r="E131" s="226">
        <f t="shared" si="11"/>
        <v>1500000</v>
      </c>
    </row>
    <row r="132" spans="1:5" ht="12.75">
      <c r="A132" s="225" t="s">
        <v>139</v>
      </c>
      <c r="B132" s="91">
        <v>7683000</v>
      </c>
      <c r="C132" s="91"/>
      <c r="D132" s="91"/>
      <c r="E132" s="226">
        <f t="shared" si="11"/>
        <v>7683000</v>
      </c>
    </row>
    <row r="133" spans="1:5" ht="12.75">
      <c r="A133" s="225" t="s">
        <v>140</v>
      </c>
      <c r="B133" s="91"/>
      <c r="C133" s="91"/>
      <c r="D133" s="91"/>
      <c r="E133" s="226">
        <f t="shared" si="11"/>
        <v>0</v>
      </c>
    </row>
    <row r="134" spans="1:5" ht="12.75">
      <c r="A134" s="94"/>
      <c r="B134" s="91"/>
      <c r="C134" s="91"/>
      <c r="D134" s="91"/>
      <c r="E134" s="226">
        <f t="shared" si="11"/>
        <v>0</v>
      </c>
    </row>
    <row r="135" spans="1:5" ht="12.75">
      <c r="A135" s="94"/>
      <c r="B135" s="91"/>
      <c r="C135" s="91"/>
      <c r="D135" s="91"/>
      <c r="E135" s="226">
        <f t="shared" si="11"/>
        <v>0</v>
      </c>
    </row>
    <row r="136" spans="1:5" ht="13.5" thickBot="1">
      <c r="A136" s="92"/>
      <c r="B136" s="93"/>
      <c r="C136" s="93"/>
      <c r="D136" s="93"/>
      <c r="E136" s="226">
        <f t="shared" si="11"/>
        <v>0</v>
      </c>
    </row>
    <row r="137" spans="1:5" ht="13.5" thickBot="1">
      <c r="A137" s="227" t="s">
        <v>51</v>
      </c>
      <c r="B137" s="228">
        <f>SUM(B130:B136)</f>
        <v>9183000</v>
      </c>
      <c r="C137" s="228">
        <f>SUM(C130:C136)</f>
        <v>0</v>
      </c>
      <c r="D137" s="228">
        <f>SUM(D130:D136)</f>
        <v>0</v>
      </c>
      <c r="E137" s="229">
        <f>SUM(E130:E136)</f>
        <v>9183000</v>
      </c>
    </row>
    <row r="138" spans="1:5" ht="12.75">
      <c r="A138" s="554"/>
      <c r="B138" s="555"/>
      <c r="C138" s="555"/>
      <c r="D138" s="555"/>
      <c r="E138" s="555"/>
    </row>
    <row r="139" spans="1:5" ht="12.75">
      <c r="A139" s="554"/>
      <c r="B139" s="555"/>
      <c r="C139" s="555"/>
      <c r="D139" s="555"/>
      <c r="E139" s="555"/>
    </row>
    <row r="140" spans="1:5" ht="27" customHeight="1">
      <c r="A140" s="542" t="s">
        <v>134</v>
      </c>
      <c r="B140" s="629" t="s">
        <v>626</v>
      </c>
      <c r="C140" s="629"/>
      <c r="D140" s="629"/>
      <c r="E140" s="629"/>
    </row>
    <row r="141" spans="1:5" ht="14.25" thickBot="1">
      <c r="A141" s="217"/>
      <c r="B141" s="217"/>
      <c r="C141" s="217"/>
      <c r="D141" s="628" t="str">
        <f>D118</f>
        <v>Forintban</v>
      </c>
      <c r="E141" s="628"/>
    </row>
    <row r="142" spans="1:5" ht="13.5" thickBot="1">
      <c r="A142" s="218" t="s">
        <v>127</v>
      </c>
      <c r="B142" s="219" t="str">
        <f>+B129</f>
        <v>2018.</v>
      </c>
      <c r="C142" s="219" t="str">
        <f>+C129</f>
        <v>2019.</v>
      </c>
      <c r="D142" s="219" t="str">
        <f>+D129</f>
        <v>2019. után</v>
      </c>
      <c r="E142" s="220" t="s">
        <v>49</v>
      </c>
    </row>
    <row r="143" spans="1:5" ht="12.75">
      <c r="A143" s="221" t="s">
        <v>128</v>
      </c>
      <c r="B143" s="89"/>
      <c r="C143" s="89"/>
      <c r="D143" s="89"/>
      <c r="E143" s="222">
        <f aca="true" t="shared" si="12" ref="E143:E149">SUM(B143:D143)</f>
        <v>0</v>
      </c>
    </row>
    <row r="144" spans="1:5" ht="12.75">
      <c r="A144" s="223" t="s">
        <v>141</v>
      </c>
      <c r="B144" s="90"/>
      <c r="C144" s="90"/>
      <c r="D144" s="90"/>
      <c r="E144" s="224">
        <f t="shared" si="12"/>
        <v>0</v>
      </c>
    </row>
    <row r="145" spans="1:5" ht="12.75">
      <c r="A145" s="225" t="s">
        <v>129</v>
      </c>
      <c r="B145" s="91">
        <v>22663000</v>
      </c>
      <c r="C145" s="91"/>
      <c r="D145" s="91"/>
      <c r="E145" s="226">
        <f t="shared" si="12"/>
        <v>22663000</v>
      </c>
    </row>
    <row r="146" spans="1:5" ht="12.75">
      <c r="A146" s="225" t="s">
        <v>143</v>
      </c>
      <c r="B146" s="91"/>
      <c r="C146" s="91"/>
      <c r="D146" s="91"/>
      <c r="E146" s="226">
        <f t="shared" si="12"/>
        <v>0</v>
      </c>
    </row>
    <row r="147" spans="1:5" ht="12.75">
      <c r="A147" s="225" t="s">
        <v>130</v>
      </c>
      <c r="B147" s="91"/>
      <c r="C147" s="91"/>
      <c r="D147" s="91"/>
      <c r="E147" s="226">
        <f t="shared" si="12"/>
        <v>0</v>
      </c>
    </row>
    <row r="148" spans="1:5" ht="12.75">
      <c r="A148" s="225" t="s">
        <v>131</v>
      </c>
      <c r="B148" s="91"/>
      <c r="C148" s="91"/>
      <c r="D148" s="91"/>
      <c r="E148" s="226">
        <f t="shared" si="12"/>
        <v>0</v>
      </c>
    </row>
    <row r="149" spans="1:5" ht="13.5" thickBot="1">
      <c r="A149" s="92"/>
      <c r="B149" s="93"/>
      <c r="C149" s="93"/>
      <c r="D149" s="93"/>
      <c r="E149" s="226">
        <f t="shared" si="12"/>
        <v>0</v>
      </c>
    </row>
    <row r="150" spans="1:5" ht="13.5" thickBot="1">
      <c r="A150" s="227" t="s">
        <v>133</v>
      </c>
      <c r="B150" s="228">
        <f>B143+SUM(B145:B149)</f>
        <v>22663000</v>
      </c>
      <c r="C150" s="228">
        <f>C143+SUM(C145:C149)</f>
        <v>0</v>
      </c>
      <c r="D150" s="228">
        <f>D143+SUM(D145:D149)</f>
        <v>0</v>
      </c>
      <c r="E150" s="229">
        <f>E143+SUM(E145:E149)</f>
        <v>22663000</v>
      </c>
    </row>
    <row r="151" spans="1:5" ht="13.5" thickBot="1">
      <c r="A151" s="51"/>
      <c r="B151" s="51"/>
      <c r="C151" s="51"/>
      <c r="D151" s="51"/>
      <c r="E151" s="51"/>
    </row>
    <row r="152" spans="1:5" ht="13.5" thickBot="1">
      <c r="A152" s="218" t="s">
        <v>132</v>
      </c>
      <c r="B152" s="219" t="str">
        <f>+B142</f>
        <v>2018.</v>
      </c>
      <c r="C152" s="219" t="str">
        <f>+C142</f>
        <v>2019.</v>
      </c>
      <c r="D152" s="219" t="str">
        <f>+D142</f>
        <v>2019. után</v>
      </c>
      <c r="E152" s="220" t="s">
        <v>49</v>
      </c>
    </row>
    <row r="153" spans="1:5" ht="12.75">
      <c r="A153" s="221" t="s">
        <v>137</v>
      </c>
      <c r="B153" s="89">
        <v>16027000</v>
      </c>
      <c r="C153" s="89"/>
      <c r="D153" s="89"/>
      <c r="E153" s="222">
        <f aca="true" t="shared" si="13" ref="E153:E159">SUM(B153:D153)</f>
        <v>16027000</v>
      </c>
    </row>
    <row r="154" spans="1:5" ht="12.75">
      <c r="A154" s="230" t="s">
        <v>138</v>
      </c>
      <c r="B154" s="91">
        <v>800000</v>
      </c>
      <c r="C154" s="91"/>
      <c r="D154" s="91"/>
      <c r="E154" s="226">
        <f t="shared" si="13"/>
        <v>800000</v>
      </c>
    </row>
    <row r="155" spans="1:5" ht="12.75">
      <c r="A155" s="225" t="s">
        <v>139</v>
      </c>
      <c r="B155" s="91">
        <v>5900000</v>
      </c>
      <c r="C155" s="91"/>
      <c r="D155" s="91"/>
      <c r="E155" s="226">
        <f t="shared" si="13"/>
        <v>5900000</v>
      </c>
    </row>
    <row r="156" spans="1:5" ht="12.75">
      <c r="A156" s="225" t="s">
        <v>140</v>
      </c>
      <c r="B156" s="91"/>
      <c r="C156" s="91"/>
      <c r="D156" s="91"/>
      <c r="E156" s="226">
        <f t="shared" si="13"/>
        <v>0</v>
      </c>
    </row>
    <row r="157" spans="1:5" ht="12.75">
      <c r="A157" s="94"/>
      <c r="B157" s="91"/>
      <c r="C157" s="91"/>
      <c r="D157" s="91"/>
      <c r="E157" s="226">
        <f t="shared" si="13"/>
        <v>0</v>
      </c>
    </row>
    <row r="158" spans="1:5" ht="12.75">
      <c r="A158" s="94"/>
      <c r="B158" s="91"/>
      <c r="C158" s="91"/>
      <c r="D158" s="91"/>
      <c r="E158" s="226">
        <f t="shared" si="13"/>
        <v>0</v>
      </c>
    </row>
    <row r="159" spans="1:5" ht="13.5" thickBot="1">
      <c r="A159" s="92"/>
      <c r="B159" s="93"/>
      <c r="C159" s="93"/>
      <c r="D159" s="93"/>
      <c r="E159" s="226">
        <f t="shared" si="13"/>
        <v>0</v>
      </c>
    </row>
    <row r="160" spans="1:5" ht="13.5" thickBot="1">
      <c r="A160" s="227" t="s">
        <v>51</v>
      </c>
      <c r="B160" s="228">
        <f>SUM(B153:B159)</f>
        <v>22727000</v>
      </c>
      <c r="C160" s="228">
        <f>SUM(C153:C159)</f>
        <v>0</v>
      </c>
      <c r="D160" s="228">
        <f>SUM(D153:D159)</f>
        <v>0</v>
      </c>
      <c r="E160" s="229">
        <f>SUM(E153:E159)</f>
        <v>22727000</v>
      </c>
    </row>
    <row r="161" spans="1:5" ht="12.75">
      <c r="A161" s="217"/>
      <c r="B161" s="217"/>
      <c r="C161" s="217"/>
      <c r="D161" s="217"/>
      <c r="E161" s="217"/>
    </row>
    <row r="162" spans="1:5" ht="15.75">
      <c r="A162" s="648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162" s="648"/>
      <c r="C162" s="648"/>
      <c r="D162" s="648"/>
      <c r="E162" s="648"/>
    </row>
    <row r="163" spans="1:5" ht="13.5" thickBot="1">
      <c r="A163" s="217"/>
      <c r="B163" s="217"/>
      <c r="C163" s="217"/>
      <c r="D163" s="217"/>
      <c r="E163" s="217"/>
    </row>
    <row r="164" spans="1:8" ht="13.5" thickBot="1">
      <c r="A164" s="630" t="s">
        <v>135</v>
      </c>
      <c r="B164" s="631"/>
      <c r="C164" s="632"/>
      <c r="D164" s="639" t="s">
        <v>529</v>
      </c>
      <c r="E164" s="640"/>
      <c r="H164" s="48"/>
    </row>
    <row r="165" spans="1:5" ht="12.75">
      <c r="A165" s="633"/>
      <c r="B165" s="634"/>
      <c r="C165" s="635"/>
      <c r="D165" s="644"/>
      <c r="E165" s="645"/>
    </row>
    <row r="166" spans="1:5" ht="13.5" thickBot="1">
      <c r="A166" s="636"/>
      <c r="B166" s="637"/>
      <c r="C166" s="638"/>
      <c r="D166" s="646"/>
      <c r="E166" s="647"/>
    </row>
    <row r="167" spans="1:5" ht="13.5" thickBot="1">
      <c r="A167" s="641" t="s">
        <v>51</v>
      </c>
      <c r="B167" s="642"/>
      <c r="C167" s="643"/>
      <c r="D167" s="649">
        <f>SUM(D165:E166)</f>
        <v>0</v>
      </c>
      <c r="E167" s="650"/>
    </row>
  </sheetData>
  <sheetProtection/>
  <mergeCells count="23">
    <mergeCell ref="B117:E117"/>
    <mergeCell ref="B2:E2"/>
    <mergeCell ref="B25:E25"/>
    <mergeCell ref="D3:E3"/>
    <mergeCell ref="D26:E26"/>
    <mergeCell ref="A167:C167"/>
    <mergeCell ref="D165:E165"/>
    <mergeCell ref="D166:E166"/>
    <mergeCell ref="A162:E162"/>
    <mergeCell ref="D167:E167"/>
    <mergeCell ref="B48:E48"/>
    <mergeCell ref="D49:E49"/>
    <mergeCell ref="B71:E71"/>
    <mergeCell ref="D72:E72"/>
    <mergeCell ref="B94:E94"/>
    <mergeCell ref="D95:E95"/>
    <mergeCell ref="D118:E118"/>
    <mergeCell ref="B140:E140"/>
    <mergeCell ref="D141:E141"/>
    <mergeCell ref="A164:C164"/>
    <mergeCell ref="A165:C165"/>
    <mergeCell ref="A166:C166"/>
    <mergeCell ref="D164:E164"/>
  </mergeCells>
  <conditionalFormatting sqref="E5:E12 B12:D12 B22:E22 E15:E21 E28:E35 B35:D35 D167:E167 E38:E160 B45:D160 B94:E114 B117:E160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CE,Félkövér"&amp;12SÁGVÁR KÖZSÉG ÖNKORMÁNYZAT 
Európai uniós támogatással megvalósuló projektek 
bevételei, kiadásai, hozzájárulások&amp;R&amp;"Times New Roman CE,Félkövér dőlt"&amp;11 8. melléklet</oddHeader>
  </headerFooter>
  <rowBreaks count="3" manualBreakCount="3">
    <brk id="47" max="255" man="1"/>
    <brk id="93" max="255" man="1"/>
    <brk id="13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SheetLayoutView="85" workbookViewId="0" topLeftCell="A1">
      <selection activeCell="C163" sqref="C163"/>
    </sheetView>
  </sheetViews>
  <sheetFormatPr defaultColWidth="9.00390625" defaultRowHeight="12.75"/>
  <cols>
    <col min="1" max="1" width="19.50390625" style="384" customWidth="1"/>
    <col min="2" max="2" width="72.00390625" style="385" customWidth="1"/>
    <col min="3" max="3" width="25.00390625" style="386" customWidth="1"/>
    <col min="4" max="16384" width="9.375" style="3" customWidth="1"/>
  </cols>
  <sheetData>
    <row r="1" spans="1:3" s="2" customFormat="1" ht="16.5" customHeight="1" thickBot="1">
      <c r="A1" s="231"/>
      <c r="B1" s="232"/>
      <c r="C1" s="544" t="s">
        <v>550</v>
      </c>
    </row>
    <row r="2" spans="1:3" s="95" customFormat="1" ht="21" customHeight="1">
      <c r="A2" s="401" t="s">
        <v>58</v>
      </c>
      <c r="B2" s="354" t="s">
        <v>549</v>
      </c>
      <c r="C2" s="356" t="s">
        <v>52</v>
      </c>
    </row>
    <row r="3" spans="1:3" s="95" customFormat="1" ht="16.5" thickBot="1">
      <c r="A3" s="233" t="s">
        <v>197</v>
      </c>
      <c r="B3" s="355" t="s">
        <v>392</v>
      </c>
      <c r="C3" s="469" t="s">
        <v>52</v>
      </c>
    </row>
    <row r="4" spans="1:3" s="96" customFormat="1" ht="15.75" customHeight="1" thickBot="1">
      <c r="A4" s="234"/>
      <c r="B4" s="234"/>
      <c r="C4" s="235" t="str">
        <f>'7.sz.mell.'!F2</f>
        <v>Forintban</v>
      </c>
    </row>
    <row r="5" spans="1:3" ht="13.5" thickBot="1">
      <c r="A5" s="402" t="s">
        <v>198</v>
      </c>
      <c r="B5" s="236" t="s">
        <v>528</v>
      </c>
      <c r="C5" s="357" t="s">
        <v>53</v>
      </c>
    </row>
    <row r="6" spans="1:3" s="69" customFormat="1" ht="12.75" customHeight="1" thickBot="1">
      <c r="A6" s="201"/>
      <c r="B6" s="202" t="s">
        <v>468</v>
      </c>
      <c r="C6" s="203" t="s">
        <v>469</v>
      </c>
    </row>
    <row r="7" spans="1:3" s="69" customFormat="1" ht="15.75" customHeight="1" thickBot="1">
      <c r="A7" s="237"/>
      <c r="B7" s="238" t="s">
        <v>54</v>
      </c>
      <c r="C7" s="358"/>
    </row>
    <row r="8" spans="1:3" s="69" customFormat="1" ht="12" customHeight="1" thickBot="1">
      <c r="A8" s="31" t="s">
        <v>16</v>
      </c>
      <c r="B8" s="21" t="s">
        <v>246</v>
      </c>
      <c r="C8" s="294">
        <f>+C9+C10+C11+C12+C13+C14</f>
        <v>156858899</v>
      </c>
    </row>
    <row r="9" spans="1:3" s="97" customFormat="1" ht="12" customHeight="1">
      <c r="A9" s="429" t="s">
        <v>95</v>
      </c>
      <c r="B9" s="411" t="s">
        <v>247</v>
      </c>
      <c r="C9" s="297">
        <f>'9.1.1. sz. mell '!C9+'9.1.2. sz. mell '!C9+'9.1.3. sz. mell'!C9</f>
        <v>59445611</v>
      </c>
    </row>
    <row r="10" spans="1:3" s="98" customFormat="1" ht="12" customHeight="1">
      <c r="A10" s="430" t="s">
        <v>96</v>
      </c>
      <c r="B10" s="412" t="s">
        <v>248</v>
      </c>
      <c r="C10" s="297">
        <f>'9.1.1. sz. mell '!C10+'9.1.2. sz. mell '!C10+'9.1.3. sz. mell'!C10</f>
        <v>43214800</v>
      </c>
    </row>
    <row r="11" spans="1:3" s="98" customFormat="1" ht="12" customHeight="1">
      <c r="A11" s="430" t="s">
        <v>97</v>
      </c>
      <c r="B11" s="412" t="s">
        <v>515</v>
      </c>
      <c r="C11" s="297">
        <f>'9.1.1. sz. mell '!C11+'9.1.2. sz. mell '!C11+'9.1.3. sz. mell'!C11</f>
        <v>51893438</v>
      </c>
    </row>
    <row r="12" spans="1:3" s="98" customFormat="1" ht="12" customHeight="1">
      <c r="A12" s="430" t="s">
        <v>98</v>
      </c>
      <c r="B12" s="412" t="s">
        <v>250</v>
      </c>
      <c r="C12" s="297">
        <f>'9.1.1. sz. mell '!C12+'9.1.2. sz. mell '!C12+'9.1.3. sz. mell'!C12</f>
        <v>2305050</v>
      </c>
    </row>
    <row r="13" spans="1:3" s="98" customFormat="1" ht="12" customHeight="1">
      <c r="A13" s="430" t="s">
        <v>144</v>
      </c>
      <c r="B13" s="412" t="s">
        <v>481</v>
      </c>
      <c r="C13" s="297">
        <f>'9.1.1. sz. mell '!C13+'9.1.2. sz. mell '!C13+'9.1.3. sz. mell'!C13</f>
        <v>0</v>
      </c>
    </row>
    <row r="14" spans="1:3" s="97" customFormat="1" ht="12" customHeight="1" thickBot="1">
      <c r="A14" s="431" t="s">
        <v>99</v>
      </c>
      <c r="B14" s="538" t="s">
        <v>541</v>
      </c>
      <c r="C14" s="297">
        <f>'9.1.1. sz. mell '!C14+'9.1.2. sz. mell '!C14+'9.1.3. sz. mell'!C14</f>
        <v>0</v>
      </c>
    </row>
    <row r="15" spans="1:3" s="97" customFormat="1" ht="12" customHeight="1" thickBot="1">
      <c r="A15" s="31" t="s">
        <v>17</v>
      </c>
      <c r="B15" s="289" t="s">
        <v>251</v>
      </c>
      <c r="C15" s="294">
        <f>+C16+C17+C18+C19+C20</f>
        <v>69348000</v>
      </c>
    </row>
    <row r="16" spans="1:3" s="97" customFormat="1" ht="12" customHeight="1">
      <c r="A16" s="429" t="s">
        <v>101</v>
      </c>
      <c r="B16" s="411" t="s">
        <v>252</v>
      </c>
      <c r="C16" s="297">
        <f>'9.1.1. sz. mell '!C16+'9.1.2. sz. mell '!C16+'9.1.3. sz. mell'!C16</f>
        <v>0</v>
      </c>
    </row>
    <row r="17" spans="1:3" s="97" customFormat="1" ht="12" customHeight="1">
      <c r="A17" s="430" t="s">
        <v>102</v>
      </c>
      <c r="B17" s="412" t="s">
        <v>253</v>
      </c>
      <c r="C17" s="297">
        <f>'9.1.1. sz. mell '!C17+'9.1.2. sz. mell '!C17+'9.1.3. sz. mell'!C17</f>
        <v>0</v>
      </c>
    </row>
    <row r="18" spans="1:3" s="97" customFormat="1" ht="12" customHeight="1">
      <c r="A18" s="430" t="s">
        <v>103</v>
      </c>
      <c r="B18" s="412" t="s">
        <v>397</v>
      </c>
      <c r="C18" s="297">
        <f>'9.1.1. sz. mell '!C18+'9.1.2. sz. mell '!C18+'9.1.3. sz. mell'!C18</f>
        <v>0</v>
      </c>
    </row>
    <row r="19" spans="1:3" s="97" customFormat="1" ht="12" customHeight="1">
      <c r="A19" s="430" t="s">
        <v>104</v>
      </c>
      <c r="B19" s="412" t="s">
        <v>398</v>
      </c>
      <c r="C19" s="297">
        <f>'9.1.1. sz. mell '!C19+'9.1.2. sz. mell '!C19+'9.1.3. sz. mell'!C19</f>
        <v>0</v>
      </c>
    </row>
    <row r="20" spans="1:3" s="97" customFormat="1" ht="12" customHeight="1">
      <c r="A20" s="430" t="s">
        <v>105</v>
      </c>
      <c r="B20" s="412" t="s">
        <v>254</v>
      </c>
      <c r="C20" s="297">
        <f>'9.1.1. sz. mell '!C20+'9.1.2. sz. mell '!C20+'9.1.3. sz. mell'!C20</f>
        <v>69348000</v>
      </c>
    </row>
    <row r="21" spans="1:3" s="98" customFormat="1" ht="12" customHeight="1" thickBot="1">
      <c r="A21" s="431" t="s">
        <v>113</v>
      </c>
      <c r="B21" s="538" t="s">
        <v>542</v>
      </c>
      <c r="C21" s="297">
        <f>'9.1.1. sz. mell '!C21+'9.1.2. sz. mell '!C21+'9.1.3. sz. mell'!C21</f>
        <v>33531000</v>
      </c>
    </row>
    <row r="22" spans="1:3" s="98" customFormat="1" ht="12" customHeight="1" thickBot="1">
      <c r="A22" s="31" t="s">
        <v>18</v>
      </c>
      <c r="B22" s="21" t="s">
        <v>256</v>
      </c>
      <c r="C22" s="294">
        <f>+C23+C24+C25+C26+C27</f>
        <v>102300000</v>
      </c>
    </row>
    <row r="23" spans="1:3" s="98" customFormat="1" ht="12" customHeight="1">
      <c r="A23" s="429" t="s">
        <v>84</v>
      </c>
      <c r="B23" s="411" t="s">
        <v>257</v>
      </c>
      <c r="C23" s="297">
        <f>'9.1.1. sz. mell '!C23+'9.1.2. sz. mell '!C23+'9.1.3. sz. mell'!C23</f>
        <v>0</v>
      </c>
    </row>
    <row r="24" spans="1:3" s="97" customFormat="1" ht="12" customHeight="1">
      <c r="A24" s="430" t="s">
        <v>85</v>
      </c>
      <c r="B24" s="412" t="s">
        <v>258</v>
      </c>
      <c r="C24" s="297">
        <f>'9.1.1. sz. mell '!C24+'9.1.2. sz. mell '!C24+'9.1.3. sz. mell'!C24</f>
        <v>0</v>
      </c>
    </row>
    <row r="25" spans="1:3" s="98" customFormat="1" ht="12" customHeight="1">
      <c r="A25" s="430" t="s">
        <v>86</v>
      </c>
      <c r="B25" s="412" t="s">
        <v>399</v>
      </c>
      <c r="C25" s="297">
        <f>'9.1.1. sz. mell '!C25+'9.1.2. sz. mell '!C25+'9.1.3. sz. mell'!C25</f>
        <v>0</v>
      </c>
    </row>
    <row r="26" spans="1:3" s="98" customFormat="1" ht="12" customHeight="1">
      <c r="A26" s="430" t="s">
        <v>87</v>
      </c>
      <c r="B26" s="412" t="s">
        <v>400</v>
      </c>
      <c r="C26" s="297">
        <f>'9.1.1. sz. mell '!C26+'9.1.2. sz. mell '!C26+'9.1.3. sz. mell'!C26</f>
        <v>0</v>
      </c>
    </row>
    <row r="27" spans="1:3" s="98" customFormat="1" ht="12" customHeight="1">
      <c r="A27" s="430" t="s">
        <v>166</v>
      </c>
      <c r="B27" s="412" t="s">
        <v>259</v>
      </c>
      <c r="C27" s="297">
        <f>'9.1.1. sz. mell '!C27+'9.1.2. sz. mell '!C27+'9.1.3. sz. mell'!C27</f>
        <v>102300000</v>
      </c>
    </row>
    <row r="28" spans="1:3" s="98" customFormat="1" ht="12" customHeight="1" thickBot="1">
      <c r="A28" s="431" t="s">
        <v>167</v>
      </c>
      <c r="B28" s="538" t="s">
        <v>534</v>
      </c>
      <c r="C28" s="297">
        <f>'9.1.1. sz. mell '!C28+'9.1.2. sz. mell '!C28+'9.1.3. sz. mell'!C28</f>
        <v>35441000</v>
      </c>
    </row>
    <row r="29" spans="1:3" s="98" customFormat="1" ht="12" customHeight="1" thickBot="1">
      <c r="A29" s="31" t="s">
        <v>168</v>
      </c>
      <c r="B29" s="21" t="s">
        <v>525</v>
      </c>
      <c r="C29" s="300">
        <f>+C30+C35+C36+C37+C31+C32+C33+C34</f>
        <v>69950000</v>
      </c>
    </row>
    <row r="30" spans="1:3" s="98" customFormat="1" ht="12" customHeight="1">
      <c r="A30" s="429" t="s">
        <v>262</v>
      </c>
      <c r="B30" s="411" t="s">
        <v>520</v>
      </c>
      <c r="C30" s="406">
        <f>'9.1.1. sz. mell '!C30+'9.1.2. sz. mell '!C30+'9.1.3. sz. mell'!C30</f>
        <v>7000000</v>
      </c>
    </row>
    <row r="31" spans="1:3" s="98" customFormat="1" ht="12" customHeight="1">
      <c r="A31" s="430" t="s">
        <v>263</v>
      </c>
      <c r="B31" s="412" t="s">
        <v>554</v>
      </c>
      <c r="C31" s="406">
        <f>'9.1.1. sz. mell '!C31+'9.1.2. sz. mell '!C31+'9.1.3. sz. mell'!C31</f>
        <v>200000</v>
      </c>
    </row>
    <row r="32" spans="1:3" s="98" customFormat="1" ht="12" customHeight="1">
      <c r="A32" s="430" t="s">
        <v>264</v>
      </c>
      <c r="B32" s="412" t="s">
        <v>555</v>
      </c>
      <c r="C32" s="406">
        <f>'9.1.1. sz. mell '!C32+'9.1.2. sz. mell '!C32+'9.1.3. sz. mell'!C32</f>
        <v>7600000</v>
      </c>
    </row>
    <row r="33" spans="1:3" s="98" customFormat="1" ht="12" customHeight="1">
      <c r="A33" s="430" t="s">
        <v>265</v>
      </c>
      <c r="B33" s="412" t="s">
        <v>522</v>
      </c>
      <c r="C33" s="406">
        <f>'9.1.1. sz. mell '!C33+'9.1.2. sz. mell '!C33+'9.1.3. sz. mell'!C33</f>
        <v>50000000</v>
      </c>
    </row>
    <row r="34" spans="1:3" s="98" customFormat="1" ht="12" customHeight="1">
      <c r="A34" s="430" t="s">
        <v>517</v>
      </c>
      <c r="B34" s="412" t="s">
        <v>523</v>
      </c>
      <c r="C34" s="406">
        <f>'9.1.1. sz. mell '!C34+'9.1.2. sz. mell '!C34+'9.1.3. sz. mell'!C34</f>
        <v>0</v>
      </c>
    </row>
    <row r="35" spans="1:3" s="98" customFormat="1" ht="12" customHeight="1">
      <c r="A35" s="430" t="s">
        <v>518</v>
      </c>
      <c r="B35" s="412" t="s">
        <v>266</v>
      </c>
      <c r="C35" s="406">
        <f>'9.1.1. sz. mell '!C35+'9.1.2. sz. mell '!C35+'9.1.3. sz. mell'!C35</f>
        <v>5000000</v>
      </c>
    </row>
    <row r="36" spans="1:3" s="98" customFormat="1" ht="12" customHeight="1">
      <c r="A36" s="430" t="s">
        <v>519</v>
      </c>
      <c r="B36" s="412" t="s">
        <v>267</v>
      </c>
      <c r="C36" s="406">
        <f>'9.1.1. sz. mell '!C36+'9.1.2. sz. mell '!C36+'9.1.3. sz. mell'!C36</f>
        <v>0</v>
      </c>
    </row>
    <row r="37" spans="1:3" s="98" customFormat="1" ht="12" customHeight="1" thickBot="1">
      <c r="A37" s="431" t="s">
        <v>556</v>
      </c>
      <c r="B37" s="492" t="s">
        <v>268</v>
      </c>
      <c r="C37" s="406">
        <f>'9.1.1. sz. mell '!C37+'9.1.2. sz. mell '!C37+'9.1.3. sz. mell'!C37</f>
        <v>150000</v>
      </c>
    </row>
    <row r="38" spans="1:3" s="98" customFormat="1" ht="12" customHeight="1" thickBot="1">
      <c r="A38" s="31" t="s">
        <v>20</v>
      </c>
      <c r="B38" s="21" t="s">
        <v>409</v>
      </c>
      <c r="C38" s="294">
        <f>SUM(C39:C49)</f>
        <v>35842000</v>
      </c>
    </row>
    <row r="39" spans="1:3" s="98" customFormat="1" ht="12" customHeight="1">
      <c r="A39" s="429" t="s">
        <v>88</v>
      </c>
      <c r="B39" s="411" t="s">
        <v>271</v>
      </c>
      <c r="C39" s="297">
        <f>'9.1.1. sz. mell '!C39+'9.1.2. sz. mell '!C39+'9.1.3. sz. mell'!C39</f>
        <v>0</v>
      </c>
    </row>
    <row r="40" spans="1:3" s="98" customFormat="1" ht="12" customHeight="1">
      <c r="A40" s="430" t="s">
        <v>89</v>
      </c>
      <c r="B40" s="412" t="s">
        <v>272</v>
      </c>
      <c r="C40" s="297">
        <f>'9.1.1. sz. mell '!C40+'9.1.2. sz. mell '!C40+'9.1.3. sz. mell'!C40</f>
        <v>21405000</v>
      </c>
    </row>
    <row r="41" spans="1:3" s="98" customFormat="1" ht="12" customHeight="1">
      <c r="A41" s="430" t="s">
        <v>90</v>
      </c>
      <c r="B41" s="412" t="s">
        <v>273</v>
      </c>
      <c r="C41" s="297">
        <f>'9.1.1. sz. mell '!C41+'9.1.2. sz. mell '!C41+'9.1.3. sz. mell'!C41</f>
        <v>355000</v>
      </c>
    </row>
    <row r="42" spans="1:3" s="98" customFormat="1" ht="12" customHeight="1">
      <c r="A42" s="430" t="s">
        <v>170</v>
      </c>
      <c r="B42" s="412" t="s">
        <v>274</v>
      </c>
      <c r="C42" s="297">
        <f>'9.1.1. sz. mell '!C42+'9.1.2. sz. mell '!C42+'9.1.3. sz. mell'!C42</f>
        <v>12770000</v>
      </c>
    </row>
    <row r="43" spans="1:3" s="98" customFormat="1" ht="12" customHeight="1">
      <c r="A43" s="430" t="s">
        <v>171</v>
      </c>
      <c r="B43" s="412" t="s">
        <v>275</v>
      </c>
      <c r="C43" s="297">
        <f>'9.1.1. sz. mell '!C43+'9.1.2. sz. mell '!C43+'9.1.3. sz. mell'!C43</f>
        <v>0</v>
      </c>
    </row>
    <row r="44" spans="1:3" s="98" customFormat="1" ht="12" customHeight="1">
      <c r="A44" s="430" t="s">
        <v>172</v>
      </c>
      <c r="B44" s="412" t="s">
        <v>276</v>
      </c>
      <c r="C44" s="297">
        <f>'9.1.1. sz. mell '!C44+'9.1.2. sz. mell '!C44+'9.1.3. sz. mell'!C44</f>
        <v>0</v>
      </c>
    </row>
    <row r="45" spans="1:3" s="98" customFormat="1" ht="12" customHeight="1">
      <c r="A45" s="430" t="s">
        <v>173</v>
      </c>
      <c r="B45" s="412" t="s">
        <v>277</v>
      </c>
      <c r="C45" s="297">
        <f>'9.1.1. sz. mell '!C45+'9.1.2. sz. mell '!C45+'9.1.3. sz. mell'!C45</f>
        <v>0</v>
      </c>
    </row>
    <row r="46" spans="1:3" s="98" customFormat="1" ht="12" customHeight="1">
      <c r="A46" s="430" t="s">
        <v>174</v>
      </c>
      <c r="B46" s="412" t="s">
        <v>524</v>
      </c>
      <c r="C46" s="297">
        <f>'9.1.1. sz. mell '!C46+'9.1.2. sz. mell '!C46+'9.1.3. sz. mell'!C46</f>
        <v>232000</v>
      </c>
    </row>
    <row r="47" spans="1:3" s="98" customFormat="1" ht="12" customHeight="1">
      <c r="A47" s="430" t="s">
        <v>269</v>
      </c>
      <c r="B47" s="412" t="s">
        <v>278</v>
      </c>
      <c r="C47" s="297">
        <f>'9.1.1. sz. mell '!C47+'9.1.2. sz. mell '!C47+'9.1.3. sz. mell'!C47</f>
        <v>0</v>
      </c>
    </row>
    <row r="48" spans="1:3" s="98" customFormat="1" ht="12" customHeight="1">
      <c r="A48" s="431" t="s">
        <v>270</v>
      </c>
      <c r="B48" s="413" t="s">
        <v>411</v>
      </c>
      <c r="C48" s="297">
        <f>'9.1.1. sz. mell '!C48+'9.1.2. sz. mell '!C48+'9.1.3. sz. mell'!C48</f>
        <v>0</v>
      </c>
    </row>
    <row r="49" spans="1:3" s="98" customFormat="1" ht="12" customHeight="1" thickBot="1">
      <c r="A49" s="431" t="s">
        <v>410</v>
      </c>
      <c r="B49" s="538" t="s">
        <v>543</v>
      </c>
      <c r="C49" s="297">
        <f>'9.1.1. sz. mell '!C49+'9.1.2. sz. mell '!C49+'9.1.3. sz. mell'!C49</f>
        <v>1080000</v>
      </c>
    </row>
    <row r="50" spans="1:3" s="98" customFormat="1" ht="12" customHeight="1" thickBot="1">
      <c r="A50" s="31" t="s">
        <v>21</v>
      </c>
      <c r="B50" s="21" t="s">
        <v>280</v>
      </c>
      <c r="C50" s="294">
        <f>SUM(C51:C55)</f>
        <v>0</v>
      </c>
    </row>
    <row r="51" spans="1:3" s="98" customFormat="1" ht="12" customHeight="1">
      <c r="A51" s="429" t="s">
        <v>91</v>
      </c>
      <c r="B51" s="411" t="s">
        <v>284</v>
      </c>
      <c r="C51" s="443">
        <f>'9.1.1. sz. mell '!C51+'9.1.2. sz. mell '!C51+'9.1.3. sz. mell'!C51</f>
        <v>0</v>
      </c>
    </row>
    <row r="52" spans="1:3" s="98" customFormat="1" ht="12" customHeight="1">
      <c r="A52" s="430" t="s">
        <v>92</v>
      </c>
      <c r="B52" s="412" t="s">
        <v>285</v>
      </c>
      <c r="C52" s="443">
        <f>'9.1.1. sz. mell '!C52+'9.1.2. sz. mell '!C52+'9.1.3. sz. mell'!C52</f>
        <v>0</v>
      </c>
    </row>
    <row r="53" spans="1:3" s="98" customFormat="1" ht="12" customHeight="1">
      <c r="A53" s="430" t="s">
        <v>281</v>
      </c>
      <c r="B53" s="412" t="s">
        <v>286</v>
      </c>
      <c r="C53" s="443">
        <f>'9.1.1. sz. mell '!C53+'9.1.2. sz. mell '!C53+'9.1.3. sz. mell'!C53</f>
        <v>0</v>
      </c>
    </row>
    <row r="54" spans="1:3" s="98" customFormat="1" ht="12" customHeight="1">
      <c r="A54" s="430" t="s">
        <v>282</v>
      </c>
      <c r="B54" s="412" t="s">
        <v>287</v>
      </c>
      <c r="C54" s="443">
        <f>'9.1.1. sz. mell '!C54+'9.1.2. sz. mell '!C54+'9.1.3. sz. mell'!C54</f>
        <v>0</v>
      </c>
    </row>
    <row r="55" spans="1:3" s="98" customFormat="1" ht="12" customHeight="1" thickBot="1">
      <c r="A55" s="431" t="s">
        <v>283</v>
      </c>
      <c r="B55" s="291" t="s">
        <v>288</v>
      </c>
      <c r="C55" s="443">
        <f>'9.1.1. sz. mell '!C55+'9.1.2. sz. mell '!C55+'9.1.3. sz. mell'!C55</f>
        <v>0</v>
      </c>
    </row>
    <row r="56" spans="1:3" s="98" customFormat="1" ht="12" customHeight="1" thickBot="1">
      <c r="A56" s="31" t="s">
        <v>175</v>
      </c>
      <c r="B56" s="21" t="s">
        <v>289</v>
      </c>
      <c r="C56" s="294">
        <f>SUM(C57:C59)</f>
        <v>100000</v>
      </c>
    </row>
    <row r="57" spans="1:3" s="98" customFormat="1" ht="12" customHeight="1">
      <c r="A57" s="429" t="s">
        <v>93</v>
      </c>
      <c r="B57" s="411" t="s">
        <v>290</v>
      </c>
      <c r="C57" s="297">
        <f>'9.1.1. sz. mell '!C57+'9.1.2. sz. mell '!C57+'9.1.3. sz. mell'!C57</f>
        <v>0</v>
      </c>
    </row>
    <row r="58" spans="1:3" s="98" customFormat="1" ht="12" customHeight="1">
      <c r="A58" s="430" t="s">
        <v>94</v>
      </c>
      <c r="B58" s="412" t="s">
        <v>401</v>
      </c>
      <c r="C58" s="297">
        <f>'9.1.1. sz. mell '!C58+'9.1.2. sz. mell '!C58+'9.1.3. sz. mell'!C58</f>
        <v>0</v>
      </c>
    </row>
    <row r="59" spans="1:3" s="98" customFormat="1" ht="12" customHeight="1">
      <c r="A59" s="430" t="s">
        <v>293</v>
      </c>
      <c r="B59" s="412" t="s">
        <v>291</v>
      </c>
      <c r="C59" s="297">
        <f>'9.1.1. sz. mell '!C59+'9.1.2. sz. mell '!C59+'9.1.3. sz. mell'!C59</f>
        <v>100000</v>
      </c>
    </row>
    <row r="60" spans="1:3" s="98" customFormat="1" ht="12" customHeight="1" thickBot="1">
      <c r="A60" s="431" t="s">
        <v>294</v>
      </c>
      <c r="B60" s="291" t="s">
        <v>292</v>
      </c>
      <c r="C60" s="297">
        <f>'9.1.1. sz. mell '!C60+'9.1.2. sz. mell '!C60+'9.1.3. sz. mell'!C60</f>
        <v>0</v>
      </c>
    </row>
    <row r="61" spans="1:3" s="98" customFormat="1" ht="12" customHeight="1" thickBot="1">
      <c r="A61" s="31" t="s">
        <v>23</v>
      </c>
      <c r="B61" s="289" t="s">
        <v>295</v>
      </c>
      <c r="C61" s="294">
        <f>SUM(C62:C64)</f>
        <v>0</v>
      </c>
    </row>
    <row r="62" spans="1:3" s="98" customFormat="1" ht="12" customHeight="1">
      <c r="A62" s="429" t="s">
        <v>176</v>
      </c>
      <c r="B62" s="411" t="s">
        <v>297</v>
      </c>
      <c r="C62" s="299">
        <f>'9.1.1. sz. mell '!C62+'9.1.2. sz. mell '!C62+'9.1.3. sz. mell'!C62</f>
        <v>0</v>
      </c>
    </row>
    <row r="63" spans="1:3" s="98" customFormat="1" ht="12" customHeight="1">
      <c r="A63" s="430" t="s">
        <v>177</v>
      </c>
      <c r="B63" s="412" t="s">
        <v>402</v>
      </c>
      <c r="C63" s="299">
        <f>'9.1.1. sz. mell '!C63+'9.1.2. sz. mell '!C63+'9.1.3. sz. mell'!C63</f>
        <v>0</v>
      </c>
    </row>
    <row r="64" spans="1:3" s="98" customFormat="1" ht="12" customHeight="1">
      <c r="A64" s="430" t="s">
        <v>224</v>
      </c>
      <c r="B64" s="412" t="s">
        <v>298</v>
      </c>
      <c r="C64" s="299">
        <f>'9.1.1. sz. mell '!C64+'9.1.2. sz. mell '!C64+'9.1.3. sz. mell'!C64</f>
        <v>0</v>
      </c>
    </row>
    <row r="65" spans="1:3" s="98" customFormat="1" ht="12" customHeight="1" thickBot="1">
      <c r="A65" s="431" t="s">
        <v>296</v>
      </c>
      <c r="B65" s="291" t="s">
        <v>299</v>
      </c>
      <c r="C65" s="299">
        <f>'9.1.1. sz. mell '!C65+'9.1.2. sz. mell '!C65+'9.1.3. sz. mell'!C65</f>
        <v>0</v>
      </c>
    </row>
    <row r="66" spans="1:3" s="98" customFormat="1" ht="12" customHeight="1" thickBot="1">
      <c r="A66" s="31" t="s">
        <v>24</v>
      </c>
      <c r="B66" s="21" t="s">
        <v>300</v>
      </c>
      <c r="C66" s="300">
        <f>+C8+C15+C22+C29+C38+C50+C56+C61</f>
        <v>434398899</v>
      </c>
    </row>
    <row r="67" spans="1:3" s="98" customFormat="1" ht="12" customHeight="1" thickBot="1">
      <c r="A67" s="432" t="s">
        <v>388</v>
      </c>
      <c r="B67" s="289" t="s">
        <v>302</v>
      </c>
      <c r="C67" s="294">
        <f>SUM(C68:C70)</f>
        <v>27000000</v>
      </c>
    </row>
    <row r="68" spans="1:3" s="98" customFormat="1" ht="12" customHeight="1">
      <c r="A68" s="429" t="s">
        <v>330</v>
      </c>
      <c r="B68" s="411" t="s">
        <v>303</v>
      </c>
      <c r="C68" s="299">
        <f>'9.1.1. sz. mell '!C68+'9.1.2. sz. mell '!C68+'9.1.3. sz. mell'!C68</f>
        <v>0</v>
      </c>
    </row>
    <row r="69" spans="1:3" s="98" customFormat="1" ht="12" customHeight="1">
      <c r="A69" s="430" t="s">
        <v>339</v>
      </c>
      <c r="B69" s="412" t="s">
        <v>304</v>
      </c>
      <c r="C69" s="299">
        <f>'9.1.1. sz. mell '!C69+'9.1.2. sz. mell '!C69+'9.1.3. sz. mell'!C69</f>
        <v>0</v>
      </c>
    </row>
    <row r="70" spans="1:3" s="98" customFormat="1" ht="12" customHeight="1" thickBot="1">
      <c r="A70" s="431" t="s">
        <v>340</v>
      </c>
      <c r="B70" s="462" t="s">
        <v>436</v>
      </c>
      <c r="C70" s="299">
        <f>'9.1.1. sz. mell '!C70+'9.1.2. sz. mell '!C70+'9.1.3. sz. mell'!C70</f>
        <v>27000000</v>
      </c>
    </row>
    <row r="71" spans="1:3" s="98" customFormat="1" ht="12" customHeight="1" thickBot="1">
      <c r="A71" s="432" t="s">
        <v>306</v>
      </c>
      <c r="B71" s="289" t="s">
        <v>307</v>
      </c>
      <c r="C71" s="294">
        <f>SUM(C72:C75)</f>
        <v>400000000</v>
      </c>
    </row>
    <row r="72" spans="1:3" s="98" customFormat="1" ht="12" customHeight="1">
      <c r="A72" s="429" t="s">
        <v>145</v>
      </c>
      <c r="B72" s="411" t="s">
        <v>308</v>
      </c>
      <c r="C72" s="299">
        <f>'9.1.1. sz. mell '!C72+'9.1.2. sz. mell '!C72+'9.1.3. sz. mell'!C72</f>
        <v>0</v>
      </c>
    </row>
    <row r="73" spans="1:3" s="98" customFormat="1" ht="12" customHeight="1">
      <c r="A73" s="430" t="s">
        <v>146</v>
      </c>
      <c r="B73" s="412" t="s">
        <v>536</v>
      </c>
      <c r="C73" s="299">
        <f>'9.1.1. sz. mell '!C73+'9.1.2. sz. mell '!C73+'9.1.3. sz. mell'!C73</f>
        <v>0</v>
      </c>
    </row>
    <row r="74" spans="1:3" s="98" customFormat="1" ht="12" customHeight="1">
      <c r="A74" s="430" t="s">
        <v>331</v>
      </c>
      <c r="B74" s="412" t="s">
        <v>309</v>
      </c>
      <c r="C74" s="299">
        <f>'9.1.1. sz. mell '!C74+'9.1.2. sz. mell '!C74+'9.1.3. sz. mell'!C74</f>
        <v>400000000</v>
      </c>
    </row>
    <row r="75" spans="1:3" s="98" customFormat="1" ht="12" customHeight="1" thickBot="1">
      <c r="A75" s="431" t="s">
        <v>332</v>
      </c>
      <c r="B75" s="291" t="s">
        <v>537</v>
      </c>
      <c r="C75" s="299">
        <f>'9.1.1. sz. mell '!C75+'9.1.2. sz. mell '!C75+'9.1.3. sz. mell'!C75</f>
        <v>0</v>
      </c>
    </row>
    <row r="76" spans="1:3" s="98" customFormat="1" ht="12" customHeight="1" thickBot="1">
      <c r="A76" s="432" t="s">
        <v>310</v>
      </c>
      <c r="B76" s="289" t="s">
        <v>311</v>
      </c>
      <c r="C76" s="294">
        <f>SUM(C77:C78)</f>
        <v>572504522</v>
      </c>
    </row>
    <row r="77" spans="1:3" s="98" customFormat="1" ht="12" customHeight="1">
      <c r="A77" s="429" t="s">
        <v>333</v>
      </c>
      <c r="B77" s="411" t="s">
        <v>312</v>
      </c>
      <c r="C77" s="299">
        <f>'9.1.1. sz. mell '!C77+'9.1.2. sz. mell '!C77+'9.1.3. sz. mell'!C77</f>
        <v>572504522</v>
      </c>
    </row>
    <row r="78" spans="1:3" s="98" customFormat="1" ht="12" customHeight="1" thickBot="1">
      <c r="A78" s="431" t="s">
        <v>334</v>
      </c>
      <c r="B78" s="291" t="s">
        <v>313</v>
      </c>
      <c r="C78" s="299">
        <f>'9.1.1. sz. mell '!C78+'9.1.2. sz. mell '!C78+'9.1.3. sz. mell'!C78</f>
        <v>0</v>
      </c>
    </row>
    <row r="79" spans="1:3" s="97" customFormat="1" ht="12" customHeight="1" thickBot="1">
      <c r="A79" s="432" t="s">
        <v>314</v>
      </c>
      <c r="B79" s="289" t="s">
        <v>315</v>
      </c>
      <c r="C79" s="294">
        <f>SUM(C80:C82)</f>
        <v>0</v>
      </c>
    </row>
    <row r="80" spans="1:3" s="98" customFormat="1" ht="12" customHeight="1">
      <c r="A80" s="429" t="s">
        <v>335</v>
      </c>
      <c r="B80" s="411" t="s">
        <v>316</v>
      </c>
      <c r="C80" s="299">
        <f>'9.1.1. sz. mell '!C80+'9.1.2. sz. mell '!C80+'9.1.3. sz. mell'!C80</f>
        <v>0</v>
      </c>
    </row>
    <row r="81" spans="1:3" s="98" customFormat="1" ht="12" customHeight="1">
      <c r="A81" s="430" t="s">
        <v>336</v>
      </c>
      <c r="B81" s="412" t="s">
        <v>317</v>
      </c>
      <c r="C81" s="299">
        <f>'9.1.1. sz. mell '!C81+'9.1.2. sz. mell '!C81+'9.1.3. sz. mell'!C81</f>
        <v>0</v>
      </c>
    </row>
    <row r="82" spans="1:3" s="98" customFormat="1" ht="12" customHeight="1" thickBot="1">
      <c r="A82" s="431" t="s">
        <v>337</v>
      </c>
      <c r="B82" s="291" t="s">
        <v>538</v>
      </c>
      <c r="C82" s="299">
        <f>'9.1.1. sz. mell '!C82+'9.1.2. sz. mell '!C82+'9.1.3. sz. mell'!C82</f>
        <v>0</v>
      </c>
    </row>
    <row r="83" spans="1:3" s="98" customFormat="1" ht="12" customHeight="1" thickBot="1">
      <c r="A83" s="432" t="s">
        <v>318</v>
      </c>
      <c r="B83" s="289" t="s">
        <v>338</v>
      </c>
      <c r="C83" s="294">
        <f>SUM(C84:C87)</f>
        <v>0</v>
      </c>
    </row>
    <row r="84" spans="1:3" s="98" customFormat="1" ht="12" customHeight="1">
      <c r="A84" s="433" t="s">
        <v>319</v>
      </c>
      <c r="B84" s="411" t="s">
        <v>320</v>
      </c>
      <c r="C84" s="299">
        <f>'9.1.1. sz. mell '!C84+'9.1.2. sz. mell '!C84+'9.1.3. sz. mell'!C84</f>
        <v>0</v>
      </c>
    </row>
    <row r="85" spans="1:3" s="98" customFormat="1" ht="12" customHeight="1">
      <c r="A85" s="434" t="s">
        <v>321</v>
      </c>
      <c r="B85" s="412" t="s">
        <v>322</v>
      </c>
      <c r="C85" s="299">
        <f>'1.1.sz.mell.'!C82</f>
        <v>0</v>
      </c>
    </row>
    <row r="86" spans="1:3" s="98" customFormat="1" ht="12" customHeight="1">
      <c r="A86" s="434" t="s">
        <v>323</v>
      </c>
      <c r="B86" s="412" t="s">
        <v>324</v>
      </c>
      <c r="C86" s="299">
        <f>'9.1.1. sz. mell '!C86+'9.1.2. sz. mell '!C86+'9.1.3. sz. mell'!C86</f>
        <v>0</v>
      </c>
    </row>
    <row r="87" spans="1:3" s="97" customFormat="1" ht="12" customHeight="1" thickBot="1">
      <c r="A87" s="435" t="s">
        <v>325</v>
      </c>
      <c r="B87" s="291" t="s">
        <v>326</v>
      </c>
      <c r="C87" s="299">
        <f>'1.1.sz.mell.'!C84</f>
        <v>0</v>
      </c>
    </row>
    <row r="88" spans="1:3" s="97" customFormat="1" ht="12" customHeight="1" thickBot="1">
      <c r="A88" s="432" t="s">
        <v>327</v>
      </c>
      <c r="B88" s="289" t="s">
        <v>450</v>
      </c>
      <c r="C88" s="444"/>
    </row>
    <row r="89" spans="1:3" s="97" customFormat="1" ht="12" customHeight="1" thickBot="1">
      <c r="A89" s="432" t="s">
        <v>482</v>
      </c>
      <c r="B89" s="289" t="s">
        <v>328</v>
      </c>
      <c r="C89" s="444"/>
    </row>
    <row r="90" spans="1:3" s="97" customFormat="1" ht="12" customHeight="1" thickBot="1">
      <c r="A90" s="432" t="s">
        <v>483</v>
      </c>
      <c r="B90" s="417" t="s">
        <v>453</v>
      </c>
      <c r="C90" s="300">
        <f>+C67+C71+C76+C79+C83+C89+C88</f>
        <v>999504522</v>
      </c>
    </row>
    <row r="91" spans="1:3" s="97" customFormat="1" ht="12" customHeight="1" thickBot="1">
      <c r="A91" s="436" t="s">
        <v>484</v>
      </c>
      <c r="B91" s="418" t="s">
        <v>485</v>
      </c>
      <c r="C91" s="300">
        <f>+C66+C90</f>
        <v>1433903421</v>
      </c>
    </row>
    <row r="92" spans="1:3" s="98" customFormat="1" ht="15" customHeight="1" thickBot="1">
      <c r="A92" s="239"/>
      <c r="B92" s="240"/>
      <c r="C92" s="360"/>
    </row>
    <row r="93" spans="1:3" s="69" customFormat="1" ht="16.5" customHeight="1" thickBot="1">
      <c r="A93" s="241"/>
      <c r="B93" s="242" t="s">
        <v>55</v>
      </c>
      <c r="C93" s="361"/>
    </row>
    <row r="94" spans="1:3" s="99" customFormat="1" ht="12" customHeight="1" thickBot="1">
      <c r="A94" s="403" t="s">
        <v>16</v>
      </c>
      <c r="B94" s="27" t="s">
        <v>489</v>
      </c>
      <c r="C94" s="293">
        <f>+C95+C96+C97+C98+C99+C112</f>
        <v>301069562</v>
      </c>
    </row>
    <row r="95" spans="1:3" ht="12" customHeight="1">
      <c r="A95" s="437" t="s">
        <v>95</v>
      </c>
      <c r="B95" s="10" t="s">
        <v>47</v>
      </c>
      <c r="C95" s="295">
        <f>'9.1.1. sz. mell '!C95+'9.1.2. sz. mell '!C95+'9.1.3. sz. mell'!C95</f>
        <v>74577000</v>
      </c>
    </row>
    <row r="96" spans="1:3" ht="12" customHeight="1">
      <c r="A96" s="430" t="s">
        <v>96</v>
      </c>
      <c r="B96" s="8" t="s">
        <v>178</v>
      </c>
      <c r="C96" s="296">
        <f>'9.1.1. sz. mell '!C96+'9.1.2. sz. mell '!C96+'9.1.3. sz. mell'!C96</f>
        <v>14522000</v>
      </c>
    </row>
    <row r="97" spans="1:3" ht="12" customHeight="1">
      <c r="A97" s="430" t="s">
        <v>97</v>
      </c>
      <c r="B97" s="8" t="s">
        <v>136</v>
      </c>
      <c r="C97" s="296">
        <f>'9.1.1. sz. mell '!C97+'9.1.2. sz. mell '!C97+'9.1.3. sz. mell'!C97</f>
        <v>101805000</v>
      </c>
    </row>
    <row r="98" spans="1:3" ht="12" customHeight="1">
      <c r="A98" s="430" t="s">
        <v>98</v>
      </c>
      <c r="B98" s="11" t="s">
        <v>179</v>
      </c>
      <c r="C98" s="296">
        <f>'9.1.1. sz. mell '!C98+'9.1.2. sz. mell '!C98+'9.1.3. sz. mell'!C98</f>
        <v>5390000</v>
      </c>
    </row>
    <row r="99" spans="1:3" ht="12" customHeight="1">
      <c r="A99" s="430" t="s">
        <v>108</v>
      </c>
      <c r="B99" s="19" t="s">
        <v>180</v>
      </c>
      <c r="C99" s="296">
        <f>'9.1.1. sz. mell '!C99+'9.1.2. sz. mell '!C99+'9.1.3. sz. mell'!C99</f>
        <v>98929000</v>
      </c>
    </row>
    <row r="100" spans="1:3" ht="12" customHeight="1">
      <c r="A100" s="430" t="s">
        <v>99</v>
      </c>
      <c r="B100" s="8" t="s">
        <v>486</v>
      </c>
      <c r="C100" s="296">
        <f>'9.1.1. sz. mell '!C100+'9.1.2. sz. mell '!C100+'9.1.3. sz. mell'!C100</f>
        <v>0</v>
      </c>
    </row>
    <row r="101" spans="1:3" ht="12" customHeight="1">
      <c r="A101" s="430" t="s">
        <v>100</v>
      </c>
      <c r="B101" s="144" t="s">
        <v>416</v>
      </c>
      <c r="C101" s="296">
        <f>'9.1.1. sz. mell '!C101+'9.1.2. sz. mell '!C101+'9.1.3. sz. mell'!C101</f>
        <v>0</v>
      </c>
    </row>
    <row r="102" spans="1:3" ht="12" customHeight="1">
      <c r="A102" s="430" t="s">
        <v>109</v>
      </c>
      <c r="B102" s="144" t="s">
        <v>415</v>
      </c>
      <c r="C102" s="296">
        <f>'9.1.1. sz. mell '!C102+'9.1.2. sz. mell '!C102+'9.1.3. sz. mell'!C102</f>
        <v>0</v>
      </c>
    </row>
    <row r="103" spans="1:3" ht="12" customHeight="1">
      <c r="A103" s="430" t="s">
        <v>110</v>
      </c>
      <c r="B103" s="144" t="s">
        <v>344</v>
      </c>
      <c r="C103" s="296">
        <f>'9.1.1. sz. mell '!C103+'9.1.2. sz. mell '!C103+'9.1.3. sz. mell'!C103</f>
        <v>0</v>
      </c>
    </row>
    <row r="104" spans="1:3" ht="12" customHeight="1">
      <c r="A104" s="430" t="s">
        <v>111</v>
      </c>
      <c r="B104" s="145" t="s">
        <v>345</v>
      </c>
      <c r="C104" s="296">
        <f>'9.1.1. sz. mell '!C104+'9.1.2. sz. mell '!C104+'9.1.3. sz. mell'!C104</f>
        <v>0</v>
      </c>
    </row>
    <row r="105" spans="1:3" ht="12" customHeight="1">
      <c r="A105" s="430" t="s">
        <v>112</v>
      </c>
      <c r="B105" s="145" t="s">
        <v>346</v>
      </c>
      <c r="C105" s="296">
        <f>'9.1.1. sz. mell '!C105+'9.1.2. sz. mell '!C105+'9.1.3. sz. mell'!C105</f>
        <v>0</v>
      </c>
    </row>
    <row r="106" spans="1:3" ht="12" customHeight="1">
      <c r="A106" s="430" t="s">
        <v>114</v>
      </c>
      <c r="B106" s="144" t="s">
        <v>347</v>
      </c>
      <c r="C106" s="296">
        <f>'9.1.1. sz. mell '!C106+'9.1.2. sz. mell '!C106+'9.1.3. sz. mell'!C106</f>
        <v>97823000</v>
      </c>
    </row>
    <row r="107" spans="1:3" ht="12" customHeight="1">
      <c r="A107" s="430" t="s">
        <v>181</v>
      </c>
      <c r="B107" s="144" t="s">
        <v>348</v>
      </c>
      <c r="C107" s="296">
        <f>'9.1.1. sz. mell '!C107+'9.1.2. sz. mell '!C107+'9.1.3. sz. mell'!C107</f>
        <v>0</v>
      </c>
    </row>
    <row r="108" spans="1:3" ht="12" customHeight="1">
      <c r="A108" s="430" t="s">
        <v>342</v>
      </c>
      <c r="B108" s="145" t="s">
        <v>349</v>
      </c>
      <c r="C108" s="296">
        <f>'9.1.1. sz. mell '!C108+'9.1.2. sz. mell '!C108+'9.1.3. sz. mell'!C108</f>
        <v>0</v>
      </c>
    </row>
    <row r="109" spans="1:3" ht="12" customHeight="1">
      <c r="A109" s="438" t="s">
        <v>343</v>
      </c>
      <c r="B109" s="146" t="s">
        <v>350</v>
      </c>
      <c r="C109" s="296">
        <f>'9.1.1. sz. mell '!C109+'9.1.2. sz. mell '!C109+'9.1.3. sz. mell'!C109</f>
        <v>0</v>
      </c>
    </row>
    <row r="110" spans="1:3" ht="12" customHeight="1">
      <c r="A110" s="430" t="s">
        <v>413</v>
      </c>
      <c r="B110" s="146" t="s">
        <v>351</v>
      </c>
      <c r="C110" s="296">
        <f>'9.1.1. sz. mell '!C110+'9.1.2. sz. mell '!C110+'9.1.3. sz. mell'!C110</f>
        <v>0</v>
      </c>
    </row>
    <row r="111" spans="1:3" ht="12" customHeight="1">
      <c r="A111" s="430" t="s">
        <v>414</v>
      </c>
      <c r="B111" s="145" t="s">
        <v>352</v>
      </c>
      <c r="C111" s="296">
        <f>'9.1.1. sz. mell '!C111+'9.1.2. sz. mell '!C111+'9.1.3. sz. mell'!C111</f>
        <v>1106000</v>
      </c>
    </row>
    <row r="112" spans="1:3" ht="12" customHeight="1">
      <c r="A112" s="430" t="s">
        <v>418</v>
      </c>
      <c r="B112" s="11" t="s">
        <v>48</v>
      </c>
      <c r="C112" s="296">
        <f>'9.1.1. sz. mell '!C112+'9.1.2. sz. mell '!C112+'9.1.3. sz. mell'!C112</f>
        <v>5846562</v>
      </c>
    </row>
    <row r="113" spans="1:3" ht="12" customHeight="1">
      <c r="A113" s="431" t="s">
        <v>419</v>
      </c>
      <c r="B113" s="8" t="s">
        <v>487</v>
      </c>
      <c r="C113" s="296">
        <f>'9.1.1. sz. mell '!C113+'9.1.2. sz. mell '!C113+'9.1.3. sz. mell'!C113</f>
        <v>5846562</v>
      </c>
    </row>
    <row r="114" spans="1:3" ht="12" customHeight="1" thickBot="1">
      <c r="A114" s="439" t="s">
        <v>420</v>
      </c>
      <c r="B114" s="147" t="s">
        <v>488</v>
      </c>
      <c r="C114" s="297">
        <f>'9.1.1. sz. mell '!C114+'9.1.2. sz. mell '!C114+'9.1.3. sz. mell'!C114</f>
        <v>0</v>
      </c>
    </row>
    <row r="115" spans="1:3" ht="12" customHeight="1" thickBot="1">
      <c r="A115" s="31" t="s">
        <v>17</v>
      </c>
      <c r="B115" s="26" t="s">
        <v>353</v>
      </c>
      <c r="C115" s="294">
        <f>+C116+C118+C120</f>
        <v>653768000</v>
      </c>
    </row>
    <row r="116" spans="1:3" ht="12" customHeight="1">
      <c r="A116" s="429" t="s">
        <v>101</v>
      </c>
      <c r="B116" s="8" t="s">
        <v>223</v>
      </c>
      <c r="C116" s="295">
        <f>'9.1.1. sz. mell '!C116+'9.1.2. sz. mell '!C116+'9.1.3. sz. mell'!C116</f>
        <v>653768000</v>
      </c>
    </row>
    <row r="117" spans="1:3" ht="12" customHeight="1">
      <c r="A117" s="429" t="s">
        <v>102</v>
      </c>
      <c r="B117" s="12" t="s">
        <v>357</v>
      </c>
      <c r="C117" s="296">
        <f>'9.1.1. sz. mell '!C117+'9.1.2. sz. mell '!C117+'9.1.3. sz. mell'!C117</f>
        <v>570441000</v>
      </c>
    </row>
    <row r="118" spans="1:3" ht="12" customHeight="1">
      <c r="A118" s="429" t="s">
        <v>103</v>
      </c>
      <c r="B118" s="12" t="s">
        <v>182</v>
      </c>
      <c r="C118" s="296">
        <f>'9.1.1. sz. mell '!C118+'9.1.2. sz. mell '!C118+'9.1.3. sz. mell'!C118</f>
        <v>0</v>
      </c>
    </row>
    <row r="119" spans="1:3" ht="12" customHeight="1">
      <c r="A119" s="429" t="s">
        <v>104</v>
      </c>
      <c r="B119" s="12" t="s">
        <v>358</v>
      </c>
      <c r="C119" s="296">
        <f>'9.1.1. sz. mell '!C119+'9.1.2. sz. mell '!C119+'9.1.3. sz. mell'!C119</f>
        <v>0</v>
      </c>
    </row>
    <row r="120" spans="1:3" ht="12" customHeight="1">
      <c r="A120" s="429" t="s">
        <v>105</v>
      </c>
      <c r="B120" s="291" t="s">
        <v>225</v>
      </c>
      <c r="C120" s="296">
        <f>'9.1.1. sz. mell '!C120+'9.1.2. sz. mell '!C120+'9.1.3. sz. mell'!C120</f>
        <v>0</v>
      </c>
    </row>
    <row r="121" spans="1:4" ht="12" customHeight="1">
      <c r="A121" s="429" t="s">
        <v>113</v>
      </c>
      <c r="B121" s="290" t="s">
        <v>403</v>
      </c>
      <c r="C121" s="548">
        <f>'9.1.1. sz. mell '!C121+'9.1.2. sz. mell '!C121+'9.1.3. sz. mell'!C121</f>
        <v>0</v>
      </c>
      <c r="D121" s="592"/>
    </row>
    <row r="122" spans="1:3" ht="12" customHeight="1">
      <c r="A122" s="429" t="s">
        <v>115</v>
      </c>
      <c r="B122" s="407" t="s">
        <v>363</v>
      </c>
      <c r="C122" s="296">
        <f>'9.1.1. sz. mell '!C122+'9.1.2. sz. mell '!C122+'9.1.3. sz. mell'!C122</f>
        <v>0</v>
      </c>
    </row>
    <row r="123" spans="1:3" ht="12" customHeight="1">
      <c r="A123" s="429" t="s">
        <v>183</v>
      </c>
      <c r="B123" s="145" t="s">
        <v>346</v>
      </c>
      <c r="C123" s="296">
        <f>'9.1.1. sz. mell '!C123+'9.1.2. sz. mell '!C123+'9.1.3. sz. mell'!C123</f>
        <v>0</v>
      </c>
    </row>
    <row r="124" spans="1:3" ht="12" customHeight="1">
      <c r="A124" s="429" t="s">
        <v>184</v>
      </c>
      <c r="B124" s="145" t="s">
        <v>362</v>
      </c>
      <c r="C124" s="296">
        <f>'9.1.1. sz. mell '!C124+'9.1.2. sz. mell '!C124+'9.1.3. sz. mell'!C124</f>
        <v>0</v>
      </c>
    </row>
    <row r="125" spans="1:3" ht="12" customHeight="1">
      <c r="A125" s="429" t="s">
        <v>185</v>
      </c>
      <c r="B125" s="145" t="s">
        <v>361</v>
      </c>
      <c r="C125" s="296">
        <f>'9.1.1. sz. mell '!C125+'9.1.2. sz. mell '!C125+'9.1.3. sz. mell'!C125</f>
        <v>0</v>
      </c>
    </row>
    <row r="126" spans="1:3" ht="12" customHeight="1">
      <c r="A126" s="429" t="s">
        <v>354</v>
      </c>
      <c r="B126" s="145" t="s">
        <v>349</v>
      </c>
      <c r="C126" s="296">
        <f>'9.1.1. sz. mell '!C126+'9.1.2. sz. mell '!C126+'9.1.3. sz. mell'!C126</f>
        <v>0</v>
      </c>
    </row>
    <row r="127" spans="1:3" ht="12" customHeight="1">
      <c r="A127" s="429" t="s">
        <v>355</v>
      </c>
      <c r="B127" s="145" t="s">
        <v>360</v>
      </c>
      <c r="C127" s="296">
        <f>'9.1.1. sz. mell '!C127+'9.1.2. sz. mell '!C127+'9.1.3. sz. mell'!C127</f>
        <v>0</v>
      </c>
    </row>
    <row r="128" spans="1:3" ht="12" customHeight="1" thickBot="1">
      <c r="A128" s="438" t="s">
        <v>356</v>
      </c>
      <c r="B128" s="145" t="s">
        <v>359</v>
      </c>
      <c r="C128" s="297">
        <f>'9.1.1. sz. mell '!C128+'9.1.2. sz. mell '!C128+'9.1.3. sz. mell'!C128</f>
        <v>0</v>
      </c>
    </row>
    <row r="129" spans="1:3" ht="12" customHeight="1" thickBot="1">
      <c r="A129" s="31" t="s">
        <v>18</v>
      </c>
      <c r="B129" s="126" t="s">
        <v>423</v>
      </c>
      <c r="C129" s="294">
        <f>+C94+C115</f>
        <v>954837562</v>
      </c>
    </row>
    <row r="130" spans="1:3" ht="12" customHeight="1" thickBot="1">
      <c r="A130" s="31" t="s">
        <v>19</v>
      </c>
      <c r="B130" s="126" t="s">
        <v>424</v>
      </c>
      <c r="C130" s="294">
        <f>+C131+C132+C133</f>
        <v>0</v>
      </c>
    </row>
    <row r="131" spans="1:3" s="99" customFormat="1" ht="12" customHeight="1">
      <c r="A131" s="429" t="s">
        <v>262</v>
      </c>
      <c r="B131" s="9" t="s">
        <v>492</v>
      </c>
      <c r="C131" s="263">
        <f>'9.1.1. sz. mell '!C131+'9.1.2. sz. mell '!C131+'9.1.3. sz. mell'!C131</f>
        <v>0</v>
      </c>
    </row>
    <row r="132" spans="1:3" ht="12" customHeight="1">
      <c r="A132" s="429" t="s">
        <v>263</v>
      </c>
      <c r="B132" s="9" t="s">
        <v>432</v>
      </c>
      <c r="C132" s="263">
        <f>'9.1.1. sz. mell '!C132+'9.1.2. sz. mell '!C132+'9.1.3. sz. mell'!C132</f>
        <v>0</v>
      </c>
    </row>
    <row r="133" spans="1:3" ht="12" customHeight="1" thickBot="1">
      <c r="A133" s="438" t="s">
        <v>264</v>
      </c>
      <c r="B133" s="7" t="s">
        <v>491</v>
      </c>
      <c r="C133" s="263"/>
    </row>
    <row r="134" spans="1:3" ht="12" customHeight="1" thickBot="1">
      <c r="A134" s="31" t="s">
        <v>20</v>
      </c>
      <c r="B134" s="126" t="s">
        <v>425</v>
      </c>
      <c r="C134" s="294">
        <f>+C135+C136+C137+C138+C139+C140</f>
        <v>400000000</v>
      </c>
    </row>
    <row r="135" spans="1:3" ht="12" customHeight="1">
      <c r="A135" s="429" t="s">
        <v>88</v>
      </c>
      <c r="B135" s="9" t="s">
        <v>434</v>
      </c>
      <c r="C135" s="263">
        <f>'9.1.1. sz. mell '!C135+'9.1.2. sz. mell '!C135+'9.1.3. sz. mell'!C135</f>
        <v>0</v>
      </c>
    </row>
    <row r="136" spans="1:3" ht="12" customHeight="1">
      <c r="A136" s="429" t="s">
        <v>89</v>
      </c>
      <c r="B136" s="9" t="s">
        <v>426</v>
      </c>
      <c r="C136" s="263">
        <f>'9.1.1. sz. mell '!C136+'9.1.2. sz. mell '!C136+'9.1.3. sz. mell'!C136</f>
        <v>400000000</v>
      </c>
    </row>
    <row r="137" spans="1:3" ht="12" customHeight="1">
      <c r="A137" s="429" t="s">
        <v>90</v>
      </c>
      <c r="B137" s="9" t="s">
        <v>427</v>
      </c>
      <c r="C137" s="263">
        <f>'9.1.1. sz. mell '!C137+'9.1.2. sz. mell '!C137+'9.1.3. sz. mell'!C137</f>
        <v>0</v>
      </c>
    </row>
    <row r="138" spans="1:3" ht="12" customHeight="1">
      <c r="A138" s="429" t="s">
        <v>170</v>
      </c>
      <c r="B138" s="9" t="s">
        <v>490</v>
      </c>
      <c r="C138" s="263">
        <f>'9.1.1. sz. mell '!C138+'9.1.2. sz. mell '!C138+'9.1.3. sz. mell'!C138</f>
        <v>0</v>
      </c>
    </row>
    <row r="139" spans="1:3" ht="12" customHeight="1">
      <c r="A139" s="429" t="s">
        <v>171</v>
      </c>
      <c r="B139" s="9" t="s">
        <v>429</v>
      </c>
      <c r="C139" s="263">
        <f>'9.1.1. sz. mell '!C139+'9.1.2. sz. mell '!C139+'9.1.3. sz. mell'!C139</f>
        <v>0</v>
      </c>
    </row>
    <row r="140" spans="1:3" s="99" customFormat="1" ht="12" customHeight="1" thickBot="1">
      <c r="A140" s="438" t="s">
        <v>172</v>
      </c>
      <c r="B140" s="7" t="s">
        <v>430</v>
      </c>
      <c r="C140" s="263">
        <f>'1.1.sz.mell.'!C140</f>
        <v>0</v>
      </c>
    </row>
    <row r="141" spans="1:11" ht="12" customHeight="1" thickBot="1">
      <c r="A141" s="31" t="s">
        <v>21</v>
      </c>
      <c r="B141" s="126" t="s">
        <v>506</v>
      </c>
      <c r="C141" s="300">
        <f>+C142+C143+C145+C146+C144</f>
        <v>79065859</v>
      </c>
      <c r="K141" s="245"/>
    </row>
    <row r="142" spans="1:3" ht="12.75">
      <c r="A142" s="429" t="s">
        <v>91</v>
      </c>
      <c r="B142" s="9" t="s">
        <v>364</v>
      </c>
      <c r="C142" s="263">
        <f>'9.1.1. sz. mell '!C142+'9.1.2. sz. mell '!C142+'9.1.3. sz. mell'!C142</f>
        <v>0</v>
      </c>
    </row>
    <row r="143" spans="1:3" ht="12" customHeight="1">
      <c r="A143" s="429" t="s">
        <v>92</v>
      </c>
      <c r="B143" s="9" t="s">
        <v>365</v>
      </c>
      <c r="C143" s="263">
        <f>'9.1.1. sz. mell '!C143+'9.1.2. sz. mell '!C143+'9.1.3. sz. mell'!C143</f>
        <v>5007859</v>
      </c>
    </row>
    <row r="144" spans="1:3" ht="12" customHeight="1">
      <c r="A144" s="429" t="s">
        <v>281</v>
      </c>
      <c r="B144" s="9" t="s">
        <v>505</v>
      </c>
      <c r="C144" s="263">
        <f>'9.1.1. sz. mell '!C144+'9.1.2. sz. mell '!C144+'9.1.3. sz. mell'!C144</f>
        <v>74058000</v>
      </c>
    </row>
    <row r="145" spans="1:3" s="99" customFormat="1" ht="12" customHeight="1">
      <c r="A145" s="429" t="s">
        <v>282</v>
      </c>
      <c r="B145" s="9" t="s">
        <v>439</v>
      </c>
      <c r="C145" s="263">
        <f>'9.1.1. sz. mell '!C145+'9.1.2. sz. mell '!C145+'9.1.3. sz. mell'!C145</f>
        <v>0</v>
      </c>
    </row>
    <row r="146" spans="1:3" s="99" customFormat="1" ht="12" customHeight="1" thickBot="1">
      <c r="A146" s="438" t="s">
        <v>283</v>
      </c>
      <c r="B146" s="7" t="s">
        <v>384</v>
      </c>
      <c r="C146" s="263">
        <f>'9.1.1. sz. mell '!C146+'9.1.2. sz. mell '!C146+'9.1.3. sz. mell'!C146</f>
        <v>0</v>
      </c>
    </row>
    <row r="147" spans="1:3" s="99" customFormat="1" ht="12" customHeight="1" thickBot="1">
      <c r="A147" s="31" t="s">
        <v>22</v>
      </c>
      <c r="B147" s="126" t="s">
        <v>440</v>
      </c>
      <c r="C147" s="303">
        <f>+C148+C149+C150+C151+C152</f>
        <v>0</v>
      </c>
    </row>
    <row r="148" spans="1:3" s="99" customFormat="1" ht="12" customHeight="1">
      <c r="A148" s="429" t="s">
        <v>93</v>
      </c>
      <c r="B148" s="9" t="s">
        <v>435</v>
      </c>
      <c r="C148" s="263">
        <f>'9.1.1. sz. mell '!C148+'9.1.2. sz. mell '!C148+'9.1.3. sz. mell'!C148</f>
        <v>0</v>
      </c>
    </row>
    <row r="149" spans="1:3" s="99" customFormat="1" ht="12" customHeight="1">
      <c r="A149" s="429" t="s">
        <v>94</v>
      </c>
      <c r="B149" s="9" t="s">
        <v>442</v>
      </c>
      <c r="C149" s="263">
        <f>'9.1.1. sz. mell '!C149+'9.1.2. sz. mell '!C149+'9.1.3. sz. mell'!C149</f>
        <v>0</v>
      </c>
    </row>
    <row r="150" spans="1:3" s="99" customFormat="1" ht="12" customHeight="1">
      <c r="A150" s="429" t="s">
        <v>293</v>
      </c>
      <c r="B150" s="9" t="s">
        <v>437</v>
      </c>
      <c r="C150" s="263">
        <f>'9.1.1. sz. mell '!C150+'9.1.2. sz. mell '!C150+'9.1.3. sz. mell'!C150</f>
        <v>0</v>
      </c>
    </row>
    <row r="151" spans="1:3" s="99" customFormat="1" ht="12" customHeight="1">
      <c r="A151" s="429" t="s">
        <v>294</v>
      </c>
      <c r="B151" s="9" t="s">
        <v>493</v>
      </c>
      <c r="C151" s="263">
        <f>'9.1.1. sz. mell '!C151+'9.1.2. sz. mell '!C151+'9.1.3. sz. mell'!C151</f>
        <v>0</v>
      </c>
    </row>
    <row r="152" spans="1:3" ht="12.75" customHeight="1" thickBot="1">
      <c r="A152" s="438" t="s">
        <v>441</v>
      </c>
      <c r="B152" s="7" t="s">
        <v>444</v>
      </c>
      <c r="C152" s="263">
        <f>'9.1.1. sz. mell '!C152+'9.1.2. sz. mell '!C152+'9.1.3. sz. mell'!C152</f>
        <v>0</v>
      </c>
    </row>
    <row r="153" spans="1:3" ht="12.75" customHeight="1" thickBot="1">
      <c r="A153" s="470" t="s">
        <v>23</v>
      </c>
      <c r="B153" s="126" t="s">
        <v>445</v>
      </c>
      <c r="C153" s="303"/>
    </row>
    <row r="154" spans="1:3" ht="12.75" customHeight="1" thickBot="1">
      <c r="A154" s="470" t="s">
        <v>24</v>
      </c>
      <c r="B154" s="126" t="s">
        <v>446</v>
      </c>
      <c r="C154" s="303"/>
    </row>
    <row r="155" spans="1:3" ht="12" customHeight="1" thickBot="1">
      <c r="A155" s="31" t="s">
        <v>25</v>
      </c>
      <c r="B155" s="126" t="s">
        <v>448</v>
      </c>
      <c r="C155" s="420">
        <f>+C130+C134+C141+C147+C153+C154</f>
        <v>479065859</v>
      </c>
    </row>
    <row r="156" spans="1:3" ht="15" customHeight="1" thickBot="1">
      <c r="A156" s="440" t="s">
        <v>26</v>
      </c>
      <c r="B156" s="373" t="s">
        <v>447</v>
      </c>
      <c r="C156" s="420">
        <f>+C129+C155</f>
        <v>1433903421</v>
      </c>
    </row>
    <row r="157" spans="1:3" ht="13.5" thickBot="1">
      <c r="A157" s="381"/>
      <c r="B157" s="382"/>
      <c r="C157" s="383"/>
    </row>
    <row r="158" spans="1:3" ht="15" customHeight="1" thickBot="1">
      <c r="A158" s="243" t="s">
        <v>494</v>
      </c>
      <c r="B158" s="244"/>
      <c r="C158" s="123">
        <f>'9.1.1. sz. mell '!C158+'9.1.2. sz. mell '!C158+'9.1.3. sz. mell'!C158</f>
        <v>28</v>
      </c>
    </row>
    <row r="159" spans="1:3" ht="14.25" customHeight="1" thickBot="1">
      <c r="A159" s="243" t="s">
        <v>199</v>
      </c>
      <c r="B159" s="244"/>
      <c r="C159" s="123">
        <f>'9.1.1. sz. mell '!C159+'9.1.2. sz. mell '!C159+'9.1.3. sz. mell'!C159</f>
        <v>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SheetLayoutView="85" workbookViewId="0" topLeftCell="A1">
      <selection activeCell="C102" sqref="C102"/>
    </sheetView>
  </sheetViews>
  <sheetFormatPr defaultColWidth="9.00390625" defaultRowHeight="12.75"/>
  <cols>
    <col min="1" max="1" width="19.50390625" style="384" customWidth="1"/>
    <col min="2" max="2" width="72.00390625" style="385" customWidth="1"/>
    <col min="3" max="3" width="25.00390625" style="386" customWidth="1"/>
    <col min="4" max="16384" width="9.375" style="3" customWidth="1"/>
  </cols>
  <sheetData>
    <row r="1" spans="1:3" s="2" customFormat="1" ht="16.5" customHeight="1" thickBot="1">
      <c r="A1" s="231"/>
      <c r="B1" s="232"/>
      <c r="C1" s="544" t="s">
        <v>551</v>
      </c>
    </row>
    <row r="2" spans="1:3" s="95" customFormat="1" ht="21" customHeight="1">
      <c r="A2" s="401" t="s">
        <v>58</v>
      </c>
      <c r="B2" s="354" t="s">
        <v>549</v>
      </c>
      <c r="C2" s="356" t="s">
        <v>52</v>
      </c>
    </row>
    <row r="3" spans="1:3" s="95" customFormat="1" ht="16.5" thickBot="1">
      <c r="A3" s="233" t="s">
        <v>197</v>
      </c>
      <c r="B3" s="355" t="s">
        <v>404</v>
      </c>
      <c r="C3" s="469" t="s">
        <v>56</v>
      </c>
    </row>
    <row r="4" spans="1:3" s="96" customFormat="1" ht="15.75" customHeight="1" thickBot="1">
      <c r="A4" s="234"/>
      <c r="B4" s="234"/>
      <c r="C4" s="235" t="str">
        <f>'9.1. sz. mell'!C4</f>
        <v>Forintban</v>
      </c>
    </row>
    <row r="5" spans="1:3" ht="13.5" thickBot="1">
      <c r="A5" s="402" t="s">
        <v>198</v>
      </c>
      <c r="B5" s="236" t="s">
        <v>528</v>
      </c>
      <c r="C5" s="357" t="s">
        <v>53</v>
      </c>
    </row>
    <row r="6" spans="1:3" s="69" customFormat="1" ht="12.75" customHeight="1" thickBot="1">
      <c r="A6" s="201"/>
      <c r="B6" s="202" t="s">
        <v>468</v>
      </c>
      <c r="C6" s="203" t="s">
        <v>469</v>
      </c>
    </row>
    <row r="7" spans="1:3" s="69" customFormat="1" ht="15.75" customHeight="1" thickBot="1">
      <c r="A7" s="237"/>
      <c r="B7" s="238" t="s">
        <v>54</v>
      </c>
      <c r="C7" s="358"/>
    </row>
    <row r="8" spans="1:3" s="69" customFormat="1" ht="12" customHeight="1" thickBot="1">
      <c r="A8" s="31" t="s">
        <v>16</v>
      </c>
      <c r="B8" s="21" t="s">
        <v>246</v>
      </c>
      <c r="C8" s="294">
        <f>+C9+C10+C11+C12+C13+C14</f>
        <v>156858899</v>
      </c>
    </row>
    <row r="9" spans="1:3" s="97" customFormat="1" ht="12" customHeight="1">
      <c r="A9" s="429" t="s">
        <v>95</v>
      </c>
      <c r="B9" s="411" t="s">
        <v>247</v>
      </c>
      <c r="C9" s="297">
        <v>59445611</v>
      </c>
    </row>
    <row r="10" spans="1:3" s="98" customFormat="1" ht="12" customHeight="1">
      <c r="A10" s="430" t="s">
        <v>96</v>
      </c>
      <c r="B10" s="412" t="s">
        <v>248</v>
      </c>
      <c r="C10" s="297">
        <v>43214800</v>
      </c>
    </row>
    <row r="11" spans="1:3" s="98" customFormat="1" ht="12" customHeight="1">
      <c r="A11" s="430" t="s">
        <v>97</v>
      </c>
      <c r="B11" s="412" t="s">
        <v>515</v>
      </c>
      <c r="C11" s="297">
        <v>51893438</v>
      </c>
    </row>
    <row r="12" spans="1:3" s="98" customFormat="1" ht="12" customHeight="1">
      <c r="A12" s="430" t="s">
        <v>98</v>
      </c>
      <c r="B12" s="412" t="s">
        <v>250</v>
      </c>
      <c r="C12" s="297">
        <v>2305050</v>
      </c>
    </row>
    <row r="13" spans="1:3" s="98" customFormat="1" ht="12" customHeight="1">
      <c r="A13" s="430" t="s">
        <v>144</v>
      </c>
      <c r="B13" s="412" t="s">
        <v>481</v>
      </c>
      <c r="C13" s="297"/>
    </row>
    <row r="14" spans="1:3" s="97" customFormat="1" ht="12" customHeight="1" thickBot="1">
      <c r="A14" s="431" t="s">
        <v>99</v>
      </c>
      <c r="B14" s="550" t="s">
        <v>408</v>
      </c>
      <c r="C14" s="297"/>
    </row>
    <row r="15" spans="1:3" s="97" customFormat="1" ht="12" customHeight="1" thickBot="1">
      <c r="A15" s="31" t="s">
        <v>17</v>
      </c>
      <c r="B15" s="289" t="s">
        <v>251</v>
      </c>
      <c r="C15" s="294">
        <f>+C16+C17+C18+C19+C20</f>
        <v>69348000</v>
      </c>
    </row>
    <row r="16" spans="1:3" s="97" customFormat="1" ht="12" customHeight="1">
      <c r="A16" s="429" t="s">
        <v>101</v>
      </c>
      <c r="B16" s="411" t="s">
        <v>252</v>
      </c>
      <c r="C16" s="297"/>
    </row>
    <row r="17" spans="1:3" s="97" customFormat="1" ht="12" customHeight="1">
      <c r="A17" s="430" t="s">
        <v>102</v>
      </c>
      <c r="B17" s="412" t="s">
        <v>253</v>
      </c>
      <c r="C17" s="297"/>
    </row>
    <row r="18" spans="1:3" s="97" customFormat="1" ht="12" customHeight="1">
      <c r="A18" s="430" t="s">
        <v>103</v>
      </c>
      <c r="B18" s="412" t="s">
        <v>397</v>
      </c>
      <c r="C18" s="297"/>
    </row>
    <row r="19" spans="1:3" s="97" customFormat="1" ht="12" customHeight="1">
      <c r="A19" s="430" t="s">
        <v>104</v>
      </c>
      <c r="B19" s="412" t="s">
        <v>398</v>
      </c>
      <c r="C19" s="297"/>
    </row>
    <row r="20" spans="1:3" s="97" customFormat="1" ht="12" customHeight="1">
      <c r="A20" s="430" t="s">
        <v>105</v>
      </c>
      <c r="B20" s="412" t="s">
        <v>254</v>
      </c>
      <c r="C20" s="297">
        <v>69348000</v>
      </c>
    </row>
    <row r="21" spans="1:3" s="98" customFormat="1" ht="12" customHeight="1" thickBot="1">
      <c r="A21" s="431" t="s">
        <v>113</v>
      </c>
      <c r="B21" s="550" t="s">
        <v>255</v>
      </c>
      <c r="C21" s="297">
        <v>33531000</v>
      </c>
    </row>
    <row r="22" spans="1:3" s="98" customFormat="1" ht="12" customHeight="1" thickBot="1">
      <c r="A22" s="31" t="s">
        <v>18</v>
      </c>
      <c r="B22" s="21" t="s">
        <v>256</v>
      </c>
      <c r="C22" s="294">
        <f>+C23+C24+C25+C26+C27</f>
        <v>102300000</v>
      </c>
    </row>
    <row r="23" spans="1:3" s="98" customFormat="1" ht="12" customHeight="1">
      <c r="A23" s="429" t="s">
        <v>84</v>
      </c>
      <c r="B23" s="411" t="s">
        <v>257</v>
      </c>
      <c r="C23" s="297"/>
    </row>
    <row r="24" spans="1:3" s="97" customFormat="1" ht="12" customHeight="1">
      <c r="A24" s="430" t="s">
        <v>85</v>
      </c>
      <c r="B24" s="412" t="s">
        <v>258</v>
      </c>
      <c r="C24" s="297"/>
    </row>
    <row r="25" spans="1:3" s="98" customFormat="1" ht="12" customHeight="1">
      <c r="A25" s="430" t="s">
        <v>86</v>
      </c>
      <c r="B25" s="412" t="s">
        <v>399</v>
      </c>
      <c r="C25" s="297"/>
    </row>
    <row r="26" spans="1:3" s="98" customFormat="1" ht="12" customHeight="1">
      <c r="A26" s="430" t="s">
        <v>87</v>
      </c>
      <c r="B26" s="412" t="s">
        <v>400</v>
      </c>
      <c r="C26" s="297"/>
    </row>
    <row r="27" spans="1:3" s="98" customFormat="1" ht="12" customHeight="1">
      <c r="A27" s="430" t="s">
        <v>166</v>
      </c>
      <c r="B27" s="412" t="s">
        <v>259</v>
      </c>
      <c r="C27" s="297">
        <v>102300000</v>
      </c>
    </row>
    <row r="28" spans="1:3" s="98" customFormat="1" ht="12" customHeight="1" thickBot="1">
      <c r="A28" s="431" t="s">
        <v>167</v>
      </c>
      <c r="B28" s="550" t="s">
        <v>260</v>
      </c>
      <c r="C28" s="297">
        <v>35441000</v>
      </c>
    </row>
    <row r="29" spans="1:3" s="98" customFormat="1" ht="12" customHeight="1" thickBot="1">
      <c r="A29" s="31" t="s">
        <v>168</v>
      </c>
      <c r="B29" s="21" t="s">
        <v>525</v>
      </c>
      <c r="C29" s="300">
        <f>SUM(C30:C37)</f>
        <v>69950000</v>
      </c>
    </row>
    <row r="30" spans="1:3" s="98" customFormat="1" ht="12" customHeight="1">
      <c r="A30" s="429" t="s">
        <v>262</v>
      </c>
      <c r="B30" s="411" t="s">
        <v>520</v>
      </c>
      <c r="C30" s="297">
        <v>7000000</v>
      </c>
    </row>
    <row r="31" spans="1:3" s="98" customFormat="1" ht="12" customHeight="1">
      <c r="A31" s="430" t="s">
        <v>263</v>
      </c>
      <c r="B31" s="412" t="s">
        <v>554</v>
      </c>
      <c r="C31" s="297">
        <v>200000</v>
      </c>
    </row>
    <row r="32" spans="1:3" s="98" customFormat="1" ht="12" customHeight="1">
      <c r="A32" s="430" t="s">
        <v>264</v>
      </c>
      <c r="B32" s="412" t="s">
        <v>555</v>
      </c>
      <c r="C32" s="297">
        <v>7600000</v>
      </c>
    </row>
    <row r="33" spans="1:3" s="98" customFormat="1" ht="12" customHeight="1">
      <c r="A33" s="430" t="s">
        <v>265</v>
      </c>
      <c r="B33" s="412" t="s">
        <v>522</v>
      </c>
      <c r="C33" s="297">
        <v>50000000</v>
      </c>
    </row>
    <row r="34" spans="1:3" s="98" customFormat="1" ht="12" customHeight="1">
      <c r="A34" s="430" t="s">
        <v>517</v>
      </c>
      <c r="B34" s="412" t="s">
        <v>523</v>
      </c>
      <c r="C34" s="297"/>
    </row>
    <row r="35" spans="1:3" s="98" customFormat="1" ht="12" customHeight="1">
      <c r="A35" s="430" t="s">
        <v>518</v>
      </c>
      <c r="B35" s="412" t="s">
        <v>266</v>
      </c>
      <c r="C35" s="297">
        <v>5000000</v>
      </c>
    </row>
    <row r="36" spans="1:3" s="98" customFormat="1" ht="12" customHeight="1">
      <c r="A36" s="430" t="s">
        <v>519</v>
      </c>
      <c r="B36" s="412" t="s">
        <v>267</v>
      </c>
      <c r="C36" s="297"/>
    </row>
    <row r="37" spans="1:3" s="98" customFormat="1" ht="12" customHeight="1" thickBot="1">
      <c r="A37" s="431" t="s">
        <v>556</v>
      </c>
      <c r="B37" s="492" t="s">
        <v>268</v>
      </c>
      <c r="C37" s="297">
        <v>150000</v>
      </c>
    </row>
    <row r="38" spans="1:3" s="98" customFormat="1" ht="12" customHeight="1" thickBot="1">
      <c r="A38" s="31" t="s">
        <v>20</v>
      </c>
      <c r="B38" s="21" t="s">
        <v>409</v>
      </c>
      <c r="C38" s="294">
        <f>SUM(C39:C49)</f>
        <v>17217000</v>
      </c>
    </row>
    <row r="39" spans="1:3" s="98" customFormat="1" ht="12" customHeight="1">
      <c r="A39" s="429" t="s">
        <v>88</v>
      </c>
      <c r="B39" s="411" t="s">
        <v>271</v>
      </c>
      <c r="C39" s="297">
        <f>'1.2.sz.mell.'!C36</f>
        <v>0</v>
      </c>
    </row>
    <row r="40" spans="1:3" s="98" customFormat="1" ht="12" customHeight="1">
      <c r="A40" s="430" t="s">
        <v>89</v>
      </c>
      <c r="B40" s="412" t="s">
        <v>272</v>
      </c>
      <c r="C40" s="297">
        <v>4785000</v>
      </c>
    </row>
    <row r="41" spans="1:3" s="98" customFormat="1" ht="12" customHeight="1">
      <c r="A41" s="430" t="s">
        <v>90</v>
      </c>
      <c r="B41" s="412" t="s">
        <v>273</v>
      </c>
      <c r="C41" s="297">
        <v>350000</v>
      </c>
    </row>
    <row r="42" spans="1:3" s="98" customFormat="1" ht="12" customHeight="1">
      <c r="A42" s="430" t="s">
        <v>170</v>
      </c>
      <c r="B42" s="412" t="s">
        <v>274</v>
      </c>
      <c r="C42" s="297">
        <v>10770000</v>
      </c>
    </row>
    <row r="43" spans="1:3" s="98" customFormat="1" ht="12" customHeight="1">
      <c r="A43" s="430" t="s">
        <v>171</v>
      </c>
      <c r="B43" s="412" t="s">
        <v>275</v>
      </c>
      <c r="C43" s="297"/>
    </row>
    <row r="44" spans="1:3" s="98" customFormat="1" ht="12" customHeight="1">
      <c r="A44" s="430" t="s">
        <v>172</v>
      </c>
      <c r="B44" s="412" t="s">
        <v>276</v>
      </c>
      <c r="C44" s="297"/>
    </row>
    <row r="45" spans="1:3" s="98" customFormat="1" ht="12" customHeight="1">
      <c r="A45" s="430" t="s">
        <v>173</v>
      </c>
      <c r="B45" s="412" t="s">
        <v>277</v>
      </c>
      <c r="C45" s="297"/>
    </row>
    <row r="46" spans="1:3" s="98" customFormat="1" ht="12" customHeight="1">
      <c r="A46" s="430" t="s">
        <v>174</v>
      </c>
      <c r="B46" s="412" t="s">
        <v>524</v>
      </c>
      <c r="C46" s="297">
        <v>232000</v>
      </c>
    </row>
    <row r="47" spans="1:3" s="98" customFormat="1" ht="12" customHeight="1">
      <c r="A47" s="430" t="s">
        <v>269</v>
      </c>
      <c r="B47" s="412" t="s">
        <v>278</v>
      </c>
      <c r="C47" s="297"/>
    </row>
    <row r="48" spans="1:3" s="98" customFormat="1" ht="12" customHeight="1">
      <c r="A48" s="431" t="s">
        <v>270</v>
      </c>
      <c r="B48" s="413" t="s">
        <v>411</v>
      </c>
      <c r="C48" s="297"/>
    </row>
    <row r="49" spans="1:3" s="98" customFormat="1" ht="12" customHeight="1" thickBot="1">
      <c r="A49" s="431" t="s">
        <v>410</v>
      </c>
      <c r="B49" s="550" t="s">
        <v>279</v>
      </c>
      <c r="C49" s="297">
        <v>1080000</v>
      </c>
    </row>
    <row r="50" spans="1:3" s="98" customFormat="1" ht="12" customHeight="1" thickBot="1">
      <c r="A50" s="31" t="s">
        <v>21</v>
      </c>
      <c r="B50" s="21" t="s">
        <v>280</v>
      </c>
      <c r="C50" s="294">
        <f>SUM(C51:C55)</f>
        <v>0</v>
      </c>
    </row>
    <row r="51" spans="1:3" s="98" customFormat="1" ht="12" customHeight="1">
      <c r="A51" s="429" t="s">
        <v>91</v>
      </c>
      <c r="B51" s="411" t="s">
        <v>284</v>
      </c>
      <c r="C51" s="443"/>
    </row>
    <row r="52" spans="1:3" s="98" customFormat="1" ht="12" customHeight="1">
      <c r="A52" s="430" t="s">
        <v>92</v>
      </c>
      <c r="B52" s="412" t="s">
        <v>285</v>
      </c>
      <c r="C52" s="443"/>
    </row>
    <row r="53" spans="1:3" s="98" customFormat="1" ht="12" customHeight="1">
      <c r="A53" s="430" t="s">
        <v>281</v>
      </c>
      <c r="B53" s="412" t="s">
        <v>286</v>
      </c>
      <c r="C53" s="443"/>
    </row>
    <row r="54" spans="1:3" s="98" customFormat="1" ht="12" customHeight="1">
      <c r="A54" s="430" t="s">
        <v>282</v>
      </c>
      <c r="B54" s="412" t="s">
        <v>287</v>
      </c>
      <c r="C54" s="443"/>
    </row>
    <row r="55" spans="1:3" s="98" customFormat="1" ht="12" customHeight="1" thickBot="1">
      <c r="A55" s="431" t="s">
        <v>283</v>
      </c>
      <c r="B55" s="550" t="s">
        <v>288</v>
      </c>
      <c r="C55" s="443"/>
    </row>
    <row r="56" spans="1:3" s="98" customFormat="1" ht="12" customHeight="1" thickBot="1">
      <c r="A56" s="31" t="s">
        <v>175</v>
      </c>
      <c r="B56" s="21" t="s">
        <v>289</v>
      </c>
      <c r="C56" s="294">
        <f>SUM(C57:C59)</f>
        <v>0</v>
      </c>
    </row>
    <row r="57" spans="1:3" s="98" customFormat="1" ht="12" customHeight="1">
      <c r="A57" s="429" t="s">
        <v>93</v>
      </c>
      <c r="B57" s="411" t="s">
        <v>290</v>
      </c>
      <c r="C57" s="297"/>
    </row>
    <row r="58" spans="1:3" s="98" customFormat="1" ht="12" customHeight="1">
      <c r="A58" s="430" t="s">
        <v>94</v>
      </c>
      <c r="B58" s="412" t="s">
        <v>401</v>
      </c>
      <c r="C58" s="297"/>
    </row>
    <row r="59" spans="1:3" s="98" customFormat="1" ht="12" customHeight="1">
      <c r="A59" s="430" t="s">
        <v>293</v>
      </c>
      <c r="B59" s="412" t="s">
        <v>291</v>
      </c>
      <c r="C59" s="297"/>
    </row>
    <row r="60" spans="1:3" s="98" customFormat="1" ht="12" customHeight="1" thickBot="1">
      <c r="A60" s="431" t="s">
        <v>294</v>
      </c>
      <c r="B60" s="550" t="s">
        <v>292</v>
      </c>
      <c r="C60" s="297"/>
    </row>
    <row r="61" spans="1:3" s="98" customFormat="1" ht="12" customHeight="1" thickBot="1">
      <c r="A61" s="31" t="s">
        <v>23</v>
      </c>
      <c r="B61" s="289" t="s">
        <v>295</v>
      </c>
      <c r="C61" s="294">
        <f>SUM(C62:C64)</f>
        <v>0</v>
      </c>
    </row>
    <row r="62" spans="1:3" s="98" customFormat="1" ht="12" customHeight="1">
      <c r="A62" s="429" t="s">
        <v>176</v>
      </c>
      <c r="B62" s="411" t="s">
        <v>297</v>
      </c>
      <c r="C62" s="299"/>
    </row>
    <row r="63" spans="1:3" s="98" customFormat="1" ht="12" customHeight="1">
      <c r="A63" s="430" t="s">
        <v>177</v>
      </c>
      <c r="B63" s="412" t="s">
        <v>402</v>
      </c>
      <c r="C63" s="299"/>
    </row>
    <row r="64" spans="1:3" s="98" customFormat="1" ht="12" customHeight="1">
      <c r="A64" s="430" t="s">
        <v>224</v>
      </c>
      <c r="B64" s="412" t="s">
        <v>298</v>
      </c>
      <c r="C64" s="299"/>
    </row>
    <row r="65" spans="1:3" s="98" customFormat="1" ht="12" customHeight="1" thickBot="1">
      <c r="A65" s="431" t="s">
        <v>296</v>
      </c>
      <c r="B65" s="550" t="s">
        <v>299</v>
      </c>
      <c r="C65" s="299"/>
    </row>
    <row r="66" spans="1:3" s="98" customFormat="1" ht="12" customHeight="1" thickBot="1">
      <c r="A66" s="31" t="s">
        <v>24</v>
      </c>
      <c r="B66" s="21" t="s">
        <v>300</v>
      </c>
      <c r="C66" s="300">
        <f>+C8+C15+C22+C29+C38+C50+C56+C61</f>
        <v>415673899</v>
      </c>
    </row>
    <row r="67" spans="1:3" s="98" customFormat="1" ht="12" customHeight="1" thickBot="1">
      <c r="A67" s="432" t="s">
        <v>388</v>
      </c>
      <c r="B67" s="289" t="s">
        <v>302</v>
      </c>
      <c r="C67" s="294">
        <f>SUM(C68:C70)</f>
        <v>27000000</v>
      </c>
    </row>
    <row r="68" spans="1:3" s="98" customFormat="1" ht="12" customHeight="1">
      <c r="A68" s="429" t="s">
        <v>330</v>
      </c>
      <c r="B68" s="411" t="s">
        <v>303</v>
      </c>
      <c r="C68" s="299"/>
    </row>
    <row r="69" spans="1:3" s="98" customFormat="1" ht="12" customHeight="1">
      <c r="A69" s="430" t="s">
        <v>339</v>
      </c>
      <c r="B69" s="412" t="s">
        <v>304</v>
      </c>
      <c r="C69" s="299"/>
    </row>
    <row r="70" spans="1:3" s="98" customFormat="1" ht="12" customHeight="1" thickBot="1">
      <c r="A70" s="431" t="s">
        <v>340</v>
      </c>
      <c r="B70" s="552" t="s">
        <v>436</v>
      </c>
      <c r="C70" s="299">
        <v>27000000</v>
      </c>
    </row>
    <row r="71" spans="1:3" s="98" customFormat="1" ht="12" customHeight="1" thickBot="1">
      <c r="A71" s="432" t="s">
        <v>306</v>
      </c>
      <c r="B71" s="289" t="s">
        <v>307</v>
      </c>
      <c r="C71" s="294">
        <f>SUM(C72:C75)</f>
        <v>400000000</v>
      </c>
    </row>
    <row r="72" spans="1:3" s="98" customFormat="1" ht="12" customHeight="1">
      <c r="A72" s="429" t="s">
        <v>145</v>
      </c>
      <c r="B72" s="411" t="s">
        <v>308</v>
      </c>
      <c r="C72" s="299"/>
    </row>
    <row r="73" spans="1:3" s="98" customFormat="1" ht="12" customHeight="1">
      <c r="A73" s="430" t="s">
        <v>146</v>
      </c>
      <c r="B73" s="412" t="s">
        <v>536</v>
      </c>
      <c r="C73" s="299"/>
    </row>
    <row r="74" spans="1:3" s="98" customFormat="1" ht="12" customHeight="1">
      <c r="A74" s="430" t="s">
        <v>331</v>
      </c>
      <c r="B74" s="412" t="s">
        <v>309</v>
      </c>
      <c r="C74" s="299">
        <v>400000000</v>
      </c>
    </row>
    <row r="75" spans="1:3" s="98" customFormat="1" ht="12" customHeight="1" thickBot="1">
      <c r="A75" s="431" t="s">
        <v>332</v>
      </c>
      <c r="B75" s="550" t="s">
        <v>537</v>
      </c>
      <c r="C75" s="299"/>
    </row>
    <row r="76" spans="1:3" s="98" customFormat="1" ht="12" customHeight="1" thickBot="1">
      <c r="A76" s="432" t="s">
        <v>310</v>
      </c>
      <c r="B76" s="289" t="s">
        <v>311</v>
      </c>
      <c r="C76" s="294">
        <f>SUM(C77:C78)</f>
        <v>572504522</v>
      </c>
    </row>
    <row r="77" spans="1:3" s="98" customFormat="1" ht="12" customHeight="1">
      <c r="A77" s="429" t="s">
        <v>333</v>
      </c>
      <c r="B77" s="411" t="s">
        <v>312</v>
      </c>
      <c r="C77" s="299">
        <v>572504522</v>
      </c>
    </row>
    <row r="78" spans="1:3" s="98" customFormat="1" ht="12" customHeight="1" thickBot="1">
      <c r="A78" s="431" t="s">
        <v>334</v>
      </c>
      <c r="B78" s="413" t="s">
        <v>313</v>
      </c>
      <c r="C78" s="299"/>
    </row>
    <row r="79" spans="1:3" s="97" customFormat="1" ht="12" customHeight="1" thickBot="1">
      <c r="A79" s="432" t="s">
        <v>314</v>
      </c>
      <c r="B79" s="289" t="s">
        <v>315</v>
      </c>
      <c r="C79" s="294">
        <f>SUM(C80:C82)</f>
        <v>0</v>
      </c>
    </row>
    <row r="80" spans="1:3" s="98" customFormat="1" ht="12" customHeight="1">
      <c r="A80" s="429" t="s">
        <v>335</v>
      </c>
      <c r="B80" s="411" t="s">
        <v>316</v>
      </c>
      <c r="C80" s="299"/>
    </row>
    <row r="81" spans="1:3" s="98" customFormat="1" ht="12" customHeight="1">
      <c r="A81" s="430" t="s">
        <v>336</v>
      </c>
      <c r="B81" s="412" t="s">
        <v>317</v>
      </c>
      <c r="C81" s="299"/>
    </row>
    <row r="82" spans="1:3" s="98" customFormat="1" ht="12" customHeight="1" thickBot="1">
      <c r="A82" s="431" t="s">
        <v>337</v>
      </c>
      <c r="B82" s="413" t="s">
        <v>538</v>
      </c>
      <c r="C82" s="299"/>
    </row>
    <row r="83" spans="1:3" s="98" customFormat="1" ht="12" customHeight="1" thickBot="1">
      <c r="A83" s="432" t="s">
        <v>318</v>
      </c>
      <c r="B83" s="289" t="s">
        <v>338</v>
      </c>
      <c r="C83" s="294">
        <f>SUM(C84:C87)</f>
        <v>0</v>
      </c>
    </row>
    <row r="84" spans="1:3" s="98" customFormat="1" ht="12" customHeight="1">
      <c r="A84" s="433" t="s">
        <v>319</v>
      </c>
      <c r="B84" s="411" t="s">
        <v>320</v>
      </c>
      <c r="C84" s="299"/>
    </row>
    <row r="85" spans="1:3" s="98" customFormat="1" ht="12" customHeight="1">
      <c r="A85" s="434" t="s">
        <v>321</v>
      </c>
      <c r="B85" s="412" t="s">
        <v>322</v>
      </c>
      <c r="C85" s="299"/>
    </row>
    <row r="86" spans="1:3" s="98" customFormat="1" ht="12" customHeight="1">
      <c r="A86" s="434" t="s">
        <v>323</v>
      </c>
      <c r="B86" s="412" t="s">
        <v>324</v>
      </c>
      <c r="C86" s="299"/>
    </row>
    <row r="87" spans="1:3" s="97" customFormat="1" ht="12" customHeight="1" thickBot="1">
      <c r="A87" s="435" t="s">
        <v>325</v>
      </c>
      <c r="B87" s="413" t="s">
        <v>326</v>
      </c>
      <c r="C87" s="299"/>
    </row>
    <row r="88" spans="1:3" s="97" customFormat="1" ht="12" customHeight="1" thickBot="1">
      <c r="A88" s="432" t="s">
        <v>327</v>
      </c>
      <c r="B88" s="289" t="s">
        <v>450</v>
      </c>
      <c r="C88" s="444"/>
    </row>
    <row r="89" spans="1:3" s="97" customFormat="1" ht="12" customHeight="1" thickBot="1">
      <c r="A89" s="432" t="s">
        <v>482</v>
      </c>
      <c r="B89" s="289" t="s">
        <v>328</v>
      </c>
      <c r="C89" s="444"/>
    </row>
    <row r="90" spans="1:3" s="97" customFormat="1" ht="12" customHeight="1" thickBot="1">
      <c r="A90" s="432" t="s">
        <v>483</v>
      </c>
      <c r="B90" s="417" t="s">
        <v>453</v>
      </c>
      <c r="C90" s="300">
        <f>+C67+C71+C76+C79+C83+C89+C88</f>
        <v>999504522</v>
      </c>
    </row>
    <row r="91" spans="1:3" s="97" customFormat="1" ht="12" customHeight="1" thickBot="1">
      <c r="A91" s="436" t="s">
        <v>484</v>
      </c>
      <c r="B91" s="418" t="s">
        <v>485</v>
      </c>
      <c r="C91" s="300">
        <f>+C66+C90</f>
        <v>1415178421</v>
      </c>
    </row>
    <row r="92" spans="1:3" s="98" customFormat="1" ht="15" customHeight="1" thickBot="1">
      <c r="A92" s="239"/>
      <c r="B92" s="240"/>
      <c r="C92" s="360"/>
    </row>
    <row r="93" spans="1:3" s="69" customFormat="1" ht="16.5" customHeight="1" thickBot="1">
      <c r="A93" s="241"/>
      <c r="B93" s="242" t="s">
        <v>55</v>
      </c>
      <c r="C93" s="361"/>
    </row>
    <row r="94" spans="1:3" s="99" customFormat="1" ht="12" customHeight="1" thickBot="1">
      <c r="A94" s="403" t="s">
        <v>16</v>
      </c>
      <c r="B94" s="27" t="s">
        <v>489</v>
      </c>
      <c r="C94" s="293">
        <f>+C95+C96+C97+C98+C99+C112</f>
        <v>296041562</v>
      </c>
    </row>
    <row r="95" spans="1:3" ht="12" customHeight="1">
      <c r="A95" s="437" t="s">
        <v>95</v>
      </c>
      <c r="B95" s="10" t="s">
        <v>47</v>
      </c>
      <c r="C95" s="295">
        <v>73347000</v>
      </c>
    </row>
    <row r="96" spans="1:3" ht="12" customHeight="1">
      <c r="A96" s="430" t="s">
        <v>96</v>
      </c>
      <c r="B96" s="8" t="s">
        <v>178</v>
      </c>
      <c r="C96" s="296">
        <v>14022000</v>
      </c>
    </row>
    <row r="97" spans="1:3" ht="12" customHeight="1">
      <c r="A97" s="430" t="s">
        <v>97</v>
      </c>
      <c r="B97" s="8" t="s">
        <v>136</v>
      </c>
      <c r="C97" s="296">
        <v>100413000</v>
      </c>
    </row>
    <row r="98" spans="1:3" ht="12" customHeight="1">
      <c r="A98" s="430" t="s">
        <v>98</v>
      </c>
      <c r="B98" s="11" t="s">
        <v>179</v>
      </c>
      <c r="C98" s="296">
        <v>5390000</v>
      </c>
    </row>
    <row r="99" spans="1:3" ht="12" customHeight="1">
      <c r="A99" s="430" t="s">
        <v>108</v>
      </c>
      <c r="B99" s="19" t="s">
        <v>180</v>
      </c>
      <c r="C99" s="296">
        <f>SUM(C100:C111)</f>
        <v>97023000</v>
      </c>
    </row>
    <row r="100" spans="1:3" ht="12" customHeight="1">
      <c r="A100" s="430" t="s">
        <v>99</v>
      </c>
      <c r="B100" s="8" t="s">
        <v>486</v>
      </c>
      <c r="C100" s="296"/>
    </row>
    <row r="101" spans="1:3" ht="12" customHeight="1">
      <c r="A101" s="430" t="s">
        <v>100</v>
      </c>
      <c r="B101" s="144" t="s">
        <v>416</v>
      </c>
      <c r="C101" s="296"/>
    </row>
    <row r="102" spans="1:3" ht="12" customHeight="1">
      <c r="A102" s="430" t="s">
        <v>109</v>
      </c>
      <c r="B102" s="144" t="s">
        <v>415</v>
      </c>
      <c r="C102" s="296"/>
    </row>
    <row r="103" spans="1:3" ht="12" customHeight="1">
      <c r="A103" s="430" t="s">
        <v>110</v>
      </c>
      <c r="B103" s="144" t="s">
        <v>344</v>
      </c>
      <c r="C103" s="296"/>
    </row>
    <row r="104" spans="1:3" ht="12" customHeight="1">
      <c r="A104" s="430" t="s">
        <v>111</v>
      </c>
      <c r="B104" s="145" t="s">
        <v>345</v>
      </c>
      <c r="C104" s="296"/>
    </row>
    <row r="105" spans="1:3" ht="12" customHeight="1">
      <c r="A105" s="430" t="s">
        <v>112</v>
      </c>
      <c r="B105" s="145" t="s">
        <v>346</v>
      </c>
      <c r="C105" s="296"/>
    </row>
    <row r="106" spans="1:3" ht="12" customHeight="1">
      <c r="A106" s="430" t="s">
        <v>114</v>
      </c>
      <c r="B106" s="144" t="s">
        <v>347</v>
      </c>
      <c r="C106" s="296">
        <v>97023000</v>
      </c>
    </row>
    <row r="107" spans="1:3" ht="12" customHeight="1">
      <c r="A107" s="430" t="s">
        <v>181</v>
      </c>
      <c r="B107" s="144" t="s">
        <v>348</v>
      </c>
      <c r="C107" s="296"/>
    </row>
    <row r="108" spans="1:3" ht="12" customHeight="1">
      <c r="A108" s="430" t="s">
        <v>342</v>
      </c>
      <c r="B108" s="145" t="s">
        <v>349</v>
      </c>
      <c r="C108" s="296"/>
    </row>
    <row r="109" spans="1:3" ht="12" customHeight="1">
      <c r="A109" s="438" t="s">
        <v>343</v>
      </c>
      <c r="B109" s="146" t="s">
        <v>350</v>
      </c>
      <c r="C109" s="296"/>
    </row>
    <row r="110" spans="1:3" ht="12" customHeight="1">
      <c r="A110" s="430" t="s">
        <v>413</v>
      </c>
      <c r="B110" s="146" t="s">
        <v>351</v>
      </c>
      <c r="C110" s="296"/>
    </row>
    <row r="111" spans="1:3" ht="12" customHeight="1">
      <c r="A111" s="430" t="s">
        <v>414</v>
      </c>
      <c r="B111" s="145" t="s">
        <v>352</v>
      </c>
      <c r="C111" s="296"/>
    </row>
    <row r="112" spans="1:3" ht="12" customHeight="1">
      <c r="A112" s="430" t="s">
        <v>418</v>
      </c>
      <c r="B112" s="11" t="s">
        <v>48</v>
      </c>
      <c r="C112" s="296">
        <f>C113+C114</f>
        <v>5846562</v>
      </c>
    </row>
    <row r="113" spans="1:3" ht="12" customHeight="1">
      <c r="A113" s="431" t="s">
        <v>419</v>
      </c>
      <c r="B113" s="8" t="s">
        <v>487</v>
      </c>
      <c r="C113" s="296">
        <v>5846562</v>
      </c>
    </row>
    <row r="114" spans="1:3" ht="12" customHeight="1" thickBot="1">
      <c r="A114" s="439" t="s">
        <v>420</v>
      </c>
      <c r="B114" s="147" t="s">
        <v>488</v>
      </c>
      <c r="C114" s="297"/>
    </row>
    <row r="115" spans="1:3" ht="12" customHeight="1" thickBot="1">
      <c r="A115" s="31" t="s">
        <v>17</v>
      </c>
      <c r="B115" s="26" t="s">
        <v>353</v>
      </c>
      <c r="C115" s="294">
        <f>+C116+C118+C120</f>
        <v>653768000</v>
      </c>
    </row>
    <row r="116" spans="1:3" ht="12" customHeight="1">
      <c r="A116" s="429" t="s">
        <v>101</v>
      </c>
      <c r="B116" s="8" t="s">
        <v>223</v>
      </c>
      <c r="C116" s="297">
        <v>653768000</v>
      </c>
    </row>
    <row r="117" spans="1:3" ht="12" customHeight="1">
      <c r="A117" s="429" t="s">
        <v>102</v>
      </c>
      <c r="B117" s="12" t="s">
        <v>357</v>
      </c>
      <c r="C117" s="297">
        <v>570441000</v>
      </c>
    </row>
    <row r="118" spans="1:3" ht="12" customHeight="1">
      <c r="A118" s="429" t="s">
        <v>103</v>
      </c>
      <c r="B118" s="12" t="s">
        <v>182</v>
      </c>
      <c r="C118" s="297"/>
    </row>
    <row r="119" spans="1:3" ht="12" customHeight="1">
      <c r="A119" s="429" t="s">
        <v>104</v>
      </c>
      <c r="B119" s="12" t="s">
        <v>358</v>
      </c>
      <c r="C119" s="297"/>
    </row>
    <row r="120" spans="1:3" ht="12" customHeight="1">
      <c r="A120" s="429" t="s">
        <v>105</v>
      </c>
      <c r="B120" s="291" t="s">
        <v>225</v>
      </c>
      <c r="C120" s="297"/>
    </row>
    <row r="121" spans="1:3" ht="12" customHeight="1">
      <c r="A121" s="429" t="s">
        <v>113</v>
      </c>
      <c r="B121" s="290" t="s">
        <v>403</v>
      </c>
      <c r="C121" s="297"/>
    </row>
    <row r="122" spans="1:3" ht="12" customHeight="1">
      <c r="A122" s="429" t="s">
        <v>115</v>
      </c>
      <c r="B122" s="407" t="s">
        <v>363</v>
      </c>
      <c r="C122" s="297"/>
    </row>
    <row r="123" spans="1:3" ht="12" customHeight="1">
      <c r="A123" s="429" t="s">
        <v>183</v>
      </c>
      <c r="B123" s="145" t="s">
        <v>346</v>
      </c>
      <c r="C123" s="297"/>
    </row>
    <row r="124" spans="1:3" ht="12" customHeight="1">
      <c r="A124" s="429" t="s">
        <v>184</v>
      </c>
      <c r="B124" s="145" t="s">
        <v>362</v>
      </c>
      <c r="C124" s="297"/>
    </row>
    <row r="125" spans="1:3" ht="12" customHeight="1">
      <c r="A125" s="429" t="s">
        <v>185</v>
      </c>
      <c r="B125" s="145" t="s">
        <v>361</v>
      </c>
      <c r="C125" s="297"/>
    </row>
    <row r="126" spans="1:3" ht="12" customHeight="1">
      <c r="A126" s="429" t="s">
        <v>354</v>
      </c>
      <c r="B126" s="145" t="s">
        <v>349</v>
      </c>
      <c r="C126" s="297"/>
    </row>
    <row r="127" spans="1:3" ht="12" customHeight="1">
      <c r="A127" s="429" t="s">
        <v>355</v>
      </c>
      <c r="B127" s="145" t="s">
        <v>360</v>
      </c>
      <c r="C127" s="297"/>
    </row>
    <row r="128" spans="1:3" ht="12" customHeight="1" thickBot="1">
      <c r="A128" s="438" t="s">
        <v>356</v>
      </c>
      <c r="B128" s="145" t="s">
        <v>359</v>
      </c>
      <c r="C128" s="297"/>
    </row>
    <row r="129" spans="1:3" ht="12" customHeight="1" thickBot="1">
      <c r="A129" s="31" t="s">
        <v>18</v>
      </c>
      <c r="B129" s="126" t="s">
        <v>423</v>
      </c>
      <c r="C129" s="294">
        <f>+C94+C115</f>
        <v>949809562</v>
      </c>
    </row>
    <row r="130" spans="1:3" ht="12" customHeight="1" thickBot="1">
      <c r="A130" s="31" t="s">
        <v>19</v>
      </c>
      <c r="B130" s="126" t="s">
        <v>424</v>
      </c>
      <c r="C130" s="294">
        <f>+C131+C132+C133</f>
        <v>0</v>
      </c>
    </row>
    <row r="131" spans="1:3" s="99" customFormat="1" ht="12" customHeight="1">
      <c r="A131" s="429" t="s">
        <v>262</v>
      </c>
      <c r="B131" s="9" t="s">
        <v>492</v>
      </c>
      <c r="C131" s="263"/>
    </row>
    <row r="132" spans="1:3" ht="12" customHeight="1">
      <c r="A132" s="429" t="s">
        <v>263</v>
      </c>
      <c r="B132" s="9" t="s">
        <v>432</v>
      </c>
      <c r="C132" s="263"/>
    </row>
    <row r="133" spans="1:3" ht="12" customHeight="1" thickBot="1">
      <c r="A133" s="438" t="s">
        <v>264</v>
      </c>
      <c r="B133" s="7" t="s">
        <v>491</v>
      </c>
      <c r="C133" s="263"/>
    </row>
    <row r="134" spans="1:3" ht="12" customHeight="1" thickBot="1">
      <c r="A134" s="31" t="s">
        <v>20</v>
      </c>
      <c r="B134" s="126" t="s">
        <v>425</v>
      </c>
      <c r="C134" s="294">
        <f>+C135+C136+C137+C138+C139+C140</f>
        <v>400000000</v>
      </c>
    </row>
    <row r="135" spans="1:3" ht="12" customHeight="1">
      <c r="A135" s="429" t="s">
        <v>88</v>
      </c>
      <c r="B135" s="9" t="s">
        <v>434</v>
      </c>
      <c r="C135" s="263"/>
    </row>
    <row r="136" spans="1:3" ht="12" customHeight="1">
      <c r="A136" s="429" t="s">
        <v>89</v>
      </c>
      <c r="B136" s="9" t="s">
        <v>426</v>
      </c>
      <c r="C136" s="263">
        <v>400000000</v>
      </c>
    </row>
    <row r="137" spans="1:3" ht="12" customHeight="1">
      <c r="A137" s="429" t="s">
        <v>90</v>
      </c>
      <c r="B137" s="9" t="s">
        <v>427</v>
      </c>
      <c r="C137" s="263"/>
    </row>
    <row r="138" spans="1:3" ht="12" customHeight="1">
      <c r="A138" s="429" t="s">
        <v>170</v>
      </c>
      <c r="B138" s="9" t="s">
        <v>490</v>
      </c>
      <c r="C138" s="263"/>
    </row>
    <row r="139" spans="1:3" ht="12" customHeight="1">
      <c r="A139" s="429" t="s">
        <v>171</v>
      </c>
      <c r="B139" s="9" t="s">
        <v>429</v>
      </c>
      <c r="C139" s="263"/>
    </row>
    <row r="140" spans="1:3" s="99" customFormat="1" ht="12" customHeight="1" thickBot="1">
      <c r="A140" s="438" t="s">
        <v>172</v>
      </c>
      <c r="B140" s="7" t="s">
        <v>430</v>
      </c>
      <c r="C140" s="263"/>
    </row>
    <row r="141" spans="1:11" ht="12" customHeight="1" thickBot="1">
      <c r="A141" s="31" t="s">
        <v>21</v>
      </c>
      <c r="B141" s="126" t="s">
        <v>506</v>
      </c>
      <c r="C141" s="300">
        <f>+C142+C143+C145+C146+C144</f>
        <v>79065859</v>
      </c>
      <c r="K141" s="245"/>
    </row>
    <row r="142" spans="1:3" ht="12.75">
      <c r="A142" s="429" t="s">
        <v>91</v>
      </c>
      <c r="B142" s="9" t="s">
        <v>364</v>
      </c>
      <c r="C142" s="263"/>
    </row>
    <row r="143" spans="1:3" ht="12" customHeight="1">
      <c r="A143" s="429" t="s">
        <v>92</v>
      </c>
      <c r="B143" s="9" t="s">
        <v>365</v>
      </c>
      <c r="C143" s="263">
        <v>5007859</v>
      </c>
    </row>
    <row r="144" spans="1:3" s="99" customFormat="1" ht="12" customHeight="1">
      <c r="A144" s="429" t="s">
        <v>281</v>
      </c>
      <c r="B144" s="9" t="s">
        <v>505</v>
      </c>
      <c r="C144" s="263">
        <v>74058000</v>
      </c>
    </row>
    <row r="145" spans="1:3" s="99" customFormat="1" ht="12" customHeight="1">
      <c r="A145" s="429" t="s">
        <v>282</v>
      </c>
      <c r="B145" s="9" t="s">
        <v>439</v>
      </c>
      <c r="C145" s="263"/>
    </row>
    <row r="146" spans="1:3" s="99" customFormat="1" ht="12" customHeight="1" thickBot="1">
      <c r="A146" s="438" t="s">
        <v>283</v>
      </c>
      <c r="B146" s="7" t="s">
        <v>384</v>
      </c>
      <c r="C146" s="263"/>
    </row>
    <row r="147" spans="1:3" s="99" customFormat="1" ht="12" customHeight="1" thickBot="1">
      <c r="A147" s="31" t="s">
        <v>22</v>
      </c>
      <c r="B147" s="126" t="s">
        <v>440</v>
      </c>
      <c r="C147" s="303">
        <f>+C148+C149+C150+C151+C152</f>
        <v>0</v>
      </c>
    </row>
    <row r="148" spans="1:3" s="99" customFormat="1" ht="12" customHeight="1">
      <c r="A148" s="429" t="s">
        <v>93</v>
      </c>
      <c r="B148" s="9" t="s">
        <v>435</v>
      </c>
      <c r="C148" s="263"/>
    </row>
    <row r="149" spans="1:3" s="99" customFormat="1" ht="12" customHeight="1">
      <c r="A149" s="429" t="s">
        <v>94</v>
      </c>
      <c r="B149" s="9" t="s">
        <v>442</v>
      </c>
      <c r="C149" s="263"/>
    </row>
    <row r="150" spans="1:3" s="99" customFormat="1" ht="12" customHeight="1">
      <c r="A150" s="429" t="s">
        <v>293</v>
      </c>
      <c r="B150" s="9" t="s">
        <v>437</v>
      </c>
      <c r="C150" s="263"/>
    </row>
    <row r="151" spans="1:3" ht="12.75" customHeight="1">
      <c r="A151" s="429" t="s">
        <v>294</v>
      </c>
      <c r="B151" s="9" t="s">
        <v>493</v>
      </c>
      <c r="C151" s="263"/>
    </row>
    <row r="152" spans="1:3" ht="12.75" customHeight="1" thickBot="1">
      <c r="A152" s="438" t="s">
        <v>441</v>
      </c>
      <c r="B152" s="7" t="s">
        <v>444</v>
      </c>
      <c r="C152" s="263"/>
    </row>
    <row r="153" spans="1:3" ht="12.75" customHeight="1" thickBot="1">
      <c r="A153" s="470" t="s">
        <v>23</v>
      </c>
      <c r="B153" s="126" t="s">
        <v>445</v>
      </c>
      <c r="C153" s="303"/>
    </row>
    <row r="154" spans="1:3" ht="12" customHeight="1" thickBot="1">
      <c r="A154" s="470" t="s">
        <v>24</v>
      </c>
      <c r="B154" s="126" t="s">
        <v>446</v>
      </c>
      <c r="C154" s="303"/>
    </row>
    <row r="155" spans="1:3" ht="15" customHeight="1" thickBot="1">
      <c r="A155" s="31" t="s">
        <v>25</v>
      </c>
      <c r="B155" s="126" t="s">
        <v>448</v>
      </c>
      <c r="C155" s="420">
        <f>+C130+C134+C141+C147+C153+C154</f>
        <v>479065859</v>
      </c>
    </row>
    <row r="156" spans="1:3" ht="13.5" thickBot="1">
      <c r="A156" s="440" t="s">
        <v>26</v>
      </c>
      <c r="B156" s="373" t="s">
        <v>447</v>
      </c>
      <c r="C156" s="420">
        <f>+C129+C155</f>
        <v>1428875421</v>
      </c>
    </row>
    <row r="157" spans="1:3" ht="15" customHeight="1" thickBot="1">
      <c r="A157" s="381"/>
      <c r="B157" s="382"/>
      <c r="C157" s="383"/>
    </row>
    <row r="158" spans="1:3" ht="14.25" customHeight="1" thickBot="1">
      <c r="A158" s="243" t="s">
        <v>494</v>
      </c>
      <c r="B158" s="244"/>
      <c r="C158" s="123">
        <v>28</v>
      </c>
    </row>
    <row r="159" spans="1:3" ht="13.5" thickBot="1">
      <c r="A159" s="243" t="s">
        <v>199</v>
      </c>
      <c r="B159" s="244"/>
      <c r="C159" s="123">
        <v>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SheetLayoutView="85" workbookViewId="0" topLeftCell="A1">
      <selection activeCell="F91" activeCellId="1" sqref="G89 F91"/>
    </sheetView>
  </sheetViews>
  <sheetFormatPr defaultColWidth="9.00390625" defaultRowHeight="12.75"/>
  <cols>
    <col min="1" max="1" width="19.50390625" style="384" customWidth="1"/>
    <col min="2" max="2" width="72.00390625" style="385" customWidth="1"/>
    <col min="3" max="3" width="25.00390625" style="386" customWidth="1"/>
    <col min="4" max="16384" width="9.375" style="3" customWidth="1"/>
  </cols>
  <sheetData>
    <row r="1" spans="1:3" s="2" customFormat="1" ht="16.5" customHeight="1" thickBot="1">
      <c r="A1" s="231"/>
      <c r="B1" s="232"/>
      <c r="C1" s="544" t="s">
        <v>552</v>
      </c>
    </row>
    <row r="2" spans="1:3" s="95" customFormat="1" ht="21" customHeight="1">
      <c r="A2" s="401" t="s">
        <v>58</v>
      </c>
      <c r="B2" s="354" t="s">
        <v>549</v>
      </c>
      <c r="C2" s="356" t="s">
        <v>52</v>
      </c>
    </row>
    <row r="3" spans="1:3" s="95" customFormat="1" ht="16.5" thickBot="1">
      <c r="A3" s="233" t="s">
        <v>197</v>
      </c>
      <c r="B3" s="355" t="s">
        <v>405</v>
      </c>
      <c r="C3" s="469" t="s">
        <v>57</v>
      </c>
    </row>
    <row r="4" spans="1:3" s="96" customFormat="1" ht="15.75" customHeight="1" thickBot="1">
      <c r="A4" s="234"/>
      <c r="B4" s="234"/>
      <c r="C4" s="235" t="str">
        <f>'9.1.1. sz. mell '!C4</f>
        <v>Forintban</v>
      </c>
    </row>
    <row r="5" spans="1:3" ht="13.5" thickBot="1">
      <c r="A5" s="402" t="s">
        <v>198</v>
      </c>
      <c r="B5" s="236" t="s">
        <v>528</v>
      </c>
      <c r="C5" s="357" t="s">
        <v>53</v>
      </c>
    </row>
    <row r="6" spans="1:3" s="69" customFormat="1" ht="12.75" customHeight="1" thickBot="1">
      <c r="A6" s="201"/>
      <c r="B6" s="202" t="s">
        <v>468</v>
      </c>
      <c r="C6" s="203" t="s">
        <v>469</v>
      </c>
    </row>
    <row r="7" spans="1:3" s="69" customFormat="1" ht="15.75" customHeight="1" thickBot="1">
      <c r="A7" s="237"/>
      <c r="B7" s="238" t="s">
        <v>54</v>
      </c>
      <c r="C7" s="358"/>
    </row>
    <row r="8" spans="1:3" s="69" customFormat="1" ht="12" customHeight="1" thickBot="1">
      <c r="A8" s="31" t="s">
        <v>16</v>
      </c>
      <c r="B8" s="21" t="s">
        <v>246</v>
      </c>
      <c r="C8" s="294">
        <f>+C9+C10+C11+C12+C13+C14</f>
        <v>0</v>
      </c>
    </row>
    <row r="9" spans="1:3" s="97" customFormat="1" ht="12" customHeight="1">
      <c r="A9" s="429" t="s">
        <v>95</v>
      </c>
      <c r="B9" s="411" t="s">
        <v>247</v>
      </c>
      <c r="C9" s="297"/>
    </row>
    <row r="10" spans="1:3" s="98" customFormat="1" ht="12" customHeight="1">
      <c r="A10" s="430" t="s">
        <v>96</v>
      </c>
      <c r="B10" s="412" t="s">
        <v>248</v>
      </c>
      <c r="C10" s="297"/>
    </row>
    <row r="11" spans="1:3" s="98" customFormat="1" ht="12" customHeight="1">
      <c r="A11" s="430" t="s">
        <v>97</v>
      </c>
      <c r="B11" s="412" t="s">
        <v>515</v>
      </c>
      <c r="C11" s="297"/>
    </row>
    <row r="12" spans="1:3" s="98" customFormat="1" ht="12" customHeight="1">
      <c r="A12" s="430" t="s">
        <v>98</v>
      </c>
      <c r="B12" s="412" t="s">
        <v>250</v>
      </c>
      <c r="C12" s="297"/>
    </row>
    <row r="13" spans="1:3" s="98" customFormat="1" ht="12" customHeight="1">
      <c r="A13" s="430" t="s">
        <v>144</v>
      </c>
      <c r="B13" s="412" t="s">
        <v>481</v>
      </c>
      <c r="C13" s="297"/>
    </row>
    <row r="14" spans="1:3" s="97" customFormat="1" ht="12" customHeight="1" thickBot="1">
      <c r="A14" s="431" t="s">
        <v>99</v>
      </c>
      <c r="B14" s="550" t="s">
        <v>408</v>
      </c>
      <c r="C14" s="297"/>
    </row>
    <row r="15" spans="1:3" s="97" customFormat="1" ht="12" customHeight="1" thickBot="1">
      <c r="A15" s="31" t="s">
        <v>17</v>
      </c>
      <c r="B15" s="289" t="s">
        <v>251</v>
      </c>
      <c r="C15" s="294">
        <f>+C16+C17+C18+C19+C20</f>
        <v>0</v>
      </c>
    </row>
    <row r="16" spans="1:3" s="97" customFormat="1" ht="12" customHeight="1">
      <c r="A16" s="429" t="s">
        <v>101</v>
      </c>
      <c r="B16" s="411" t="s">
        <v>252</v>
      </c>
      <c r="C16" s="297"/>
    </row>
    <row r="17" spans="1:3" s="97" customFormat="1" ht="12" customHeight="1">
      <c r="A17" s="430" t="s">
        <v>102</v>
      </c>
      <c r="B17" s="412" t="s">
        <v>253</v>
      </c>
      <c r="C17" s="297"/>
    </row>
    <row r="18" spans="1:3" s="97" customFormat="1" ht="12" customHeight="1">
      <c r="A18" s="430" t="s">
        <v>103</v>
      </c>
      <c r="B18" s="412" t="s">
        <v>397</v>
      </c>
      <c r="C18" s="297"/>
    </row>
    <row r="19" spans="1:3" s="97" customFormat="1" ht="12" customHeight="1">
      <c r="A19" s="430" t="s">
        <v>104</v>
      </c>
      <c r="B19" s="412" t="s">
        <v>398</v>
      </c>
      <c r="C19" s="297"/>
    </row>
    <row r="20" spans="1:3" s="97" customFormat="1" ht="12" customHeight="1">
      <c r="A20" s="430" t="s">
        <v>105</v>
      </c>
      <c r="B20" s="412" t="s">
        <v>254</v>
      </c>
      <c r="C20" s="297"/>
    </row>
    <row r="21" spans="1:3" s="98" customFormat="1" ht="12" customHeight="1" thickBot="1">
      <c r="A21" s="431" t="s">
        <v>113</v>
      </c>
      <c r="B21" s="550" t="s">
        <v>255</v>
      </c>
      <c r="C21" s="297"/>
    </row>
    <row r="22" spans="1:3" s="98" customFormat="1" ht="12" customHeight="1" thickBot="1">
      <c r="A22" s="31" t="s">
        <v>18</v>
      </c>
      <c r="B22" s="21" t="s">
        <v>256</v>
      </c>
      <c r="C22" s="294">
        <f>+C23+C24+C25+C26+C27</f>
        <v>0</v>
      </c>
    </row>
    <row r="23" spans="1:3" s="98" customFormat="1" ht="12" customHeight="1">
      <c r="A23" s="429" t="s">
        <v>84</v>
      </c>
      <c r="B23" s="411" t="s">
        <v>257</v>
      </c>
      <c r="C23" s="297"/>
    </row>
    <row r="24" spans="1:3" s="97" customFormat="1" ht="12" customHeight="1">
      <c r="A24" s="430" t="s">
        <v>85</v>
      </c>
      <c r="B24" s="412" t="s">
        <v>258</v>
      </c>
      <c r="C24" s="297"/>
    </row>
    <row r="25" spans="1:3" s="98" customFormat="1" ht="12" customHeight="1">
      <c r="A25" s="430" t="s">
        <v>86</v>
      </c>
      <c r="B25" s="412" t="s">
        <v>399</v>
      </c>
      <c r="C25" s="297"/>
    </row>
    <row r="26" spans="1:3" s="98" customFormat="1" ht="12" customHeight="1">
      <c r="A26" s="430" t="s">
        <v>87</v>
      </c>
      <c r="B26" s="412" t="s">
        <v>400</v>
      </c>
      <c r="C26" s="297"/>
    </row>
    <row r="27" spans="1:3" s="98" customFormat="1" ht="12" customHeight="1">
      <c r="A27" s="430" t="s">
        <v>166</v>
      </c>
      <c r="B27" s="412" t="s">
        <v>259</v>
      </c>
      <c r="C27" s="297"/>
    </row>
    <row r="28" spans="1:3" s="98" customFormat="1" ht="12" customHeight="1" thickBot="1">
      <c r="A28" s="431" t="s">
        <v>167</v>
      </c>
      <c r="B28" s="550" t="s">
        <v>260</v>
      </c>
      <c r="C28" s="297"/>
    </row>
    <row r="29" spans="1:3" s="98" customFormat="1" ht="12" customHeight="1" thickBot="1">
      <c r="A29" s="31" t="s">
        <v>168</v>
      </c>
      <c r="B29" s="21" t="s">
        <v>261</v>
      </c>
      <c r="C29" s="300">
        <f>SUM(C30:C37)</f>
        <v>0</v>
      </c>
    </row>
    <row r="30" spans="1:3" s="98" customFormat="1" ht="12" customHeight="1">
      <c r="A30" s="429" t="s">
        <v>262</v>
      </c>
      <c r="B30" s="411" t="s">
        <v>520</v>
      </c>
      <c r="C30" s="297"/>
    </row>
    <row r="31" spans="1:3" s="98" customFormat="1" ht="12" customHeight="1">
      <c r="A31" s="430" t="s">
        <v>263</v>
      </c>
      <c r="B31" s="412" t="s">
        <v>554</v>
      </c>
      <c r="C31" s="297"/>
    </row>
    <row r="32" spans="1:3" s="98" customFormat="1" ht="12" customHeight="1">
      <c r="A32" s="430" t="s">
        <v>264</v>
      </c>
      <c r="B32" s="412" t="s">
        <v>555</v>
      </c>
      <c r="C32" s="297"/>
    </row>
    <row r="33" spans="1:3" s="98" customFormat="1" ht="12" customHeight="1">
      <c r="A33" s="430" t="s">
        <v>265</v>
      </c>
      <c r="B33" s="412" t="s">
        <v>522</v>
      </c>
      <c r="C33" s="297"/>
    </row>
    <row r="34" spans="1:3" s="98" customFormat="1" ht="12" customHeight="1">
      <c r="A34" s="430" t="s">
        <v>517</v>
      </c>
      <c r="B34" s="412" t="s">
        <v>523</v>
      </c>
      <c r="C34" s="297"/>
    </row>
    <row r="35" spans="1:3" s="98" customFormat="1" ht="12" customHeight="1">
      <c r="A35" s="430" t="s">
        <v>518</v>
      </c>
      <c r="B35" s="412" t="s">
        <v>266</v>
      </c>
      <c r="C35" s="297"/>
    </row>
    <row r="36" spans="1:3" s="98" customFormat="1" ht="12" customHeight="1">
      <c r="A36" s="430" t="s">
        <v>519</v>
      </c>
      <c r="B36" s="412" t="s">
        <v>267</v>
      </c>
      <c r="C36" s="297"/>
    </row>
    <row r="37" spans="1:3" s="98" customFormat="1" ht="12" customHeight="1" thickBot="1">
      <c r="A37" s="431" t="s">
        <v>556</v>
      </c>
      <c r="B37" s="492" t="s">
        <v>268</v>
      </c>
      <c r="C37" s="297"/>
    </row>
    <row r="38" spans="1:3" s="98" customFormat="1" ht="12" customHeight="1" thickBot="1">
      <c r="A38" s="31" t="s">
        <v>20</v>
      </c>
      <c r="B38" s="21" t="s">
        <v>409</v>
      </c>
      <c r="C38" s="294">
        <f>SUM(C39:C49)</f>
        <v>18625000</v>
      </c>
    </row>
    <row r="39" spans="1:3" s="98" customFormat="1" ht="12" customHeight="1">
      <c r="A39" s="429" t="s">
        <v>88</v>
      </c>
      <c r="B39" s="411" t="s">
        <v>271</v>
      </c>
      <c r="C39" s="297"/>
    </row>
    <row r="40" spans="1:3" s="98" customFormat="1" ht="12" customHeight="1">
      <c r="A40" s="430" t="s">
        <v>89</v>
      </c>
      <c r="B40" s="412" t="s">
        <v>272</v>
      </c>
      <c r="C40" s="297">
        <v>16620000</v>
      </c>
    </row>
    <row r="41" spans="1:3" s="98" customFormat="1" ht="12" customHeight="1">
      <c r="A41" s="430" t="s">
        <v>90</v>
      </c>
      <c r="B41" s="412" t="s">
        <v>273</v>
      </c>
      <c r="C41" s="297">
        <v>5000</v>
      </c>
    </row>
    <row r="42" spans="1:3" s="98" customFormat="1" ht="12" customHeight="1">
      <c r="A42" s="430" t="s">
        <v>170</v>
      </c>
      <c r="B42" s="412" t="s">
        <v>274</v>
      </c>
      <c r="C42" s="297">
        <v>2000000</v>
      </c>
    </row>
    <row r="43" spans="1:3" s="98" customFormat="1" ht="12" customHeight="1">
      <c r="A43" s="430" t="s">
        <v>171</v>
      </c>
      <c r="B43" s="412" t="s">
        <v>275</v>
      </c>
      <c r="C43" s="297"/>
    </row>
    <row r="44" spans="1:3" s="98" customFormat="1" ht="12" customHeight="1">
      <c r="A44" s="430" t="s">
        <v>172</v>
      </c>
      <c r="B44" s="412" t="s">
        <v>276</v>
      </c>
      <c r="C44" s="297"/>
    </row>
    <row r="45" spans="1:3" s="98" customFormat="1" ht="12" customHeight="1">
      <c r="A45" s="430" t="s">
        <v>173</v>
      </c>
      <c r="B45" s="412" t="s">
        <v>277</v>
      </c>
      <c r="C45" s="297"/>
    </row>
    <row r="46" spans="1:3" s="98" customFormat="1" ht="12" customHeight="1">
      <c r="A46" s="430" t="s">
        <v>174</v>
      </c>
      <c r="B46" s="412" t="s">
        <v>526</v>
      </c>
      <c r="C46" s="297"/>
    </row>
    <row r="47" spans="1:3" s="98" customFormat="1" ht="12" customHeight="1">
      <c r="A47" s="430" t="s">
        <v>269</v>
      </c>
      <c r="B47" s="412" t="s">
        <v>278</v>
      </c>
      <c r="C47" s="297"/>
    </row>
    <row r="48" spans="1:3" s="98" customFormat="1" ht="12" customHeight="1">
      <c r="A48" s="431" t="s">
        <v>270</v>
      </c>
      <c r="B48" s="413" t="s">
        <v>411</v>
      </c>
      <c r="C48" s="297"/>
    </row>
    <row r="49" spans="1:3" s="98" customFormat="1" ht="12" customHeight="1" thickBot="1">
      <c r="A49" s="431" t="s">
        <v>410</v>
      </c>
      <c r="B49" s="550" t="s">
        <v>279</v>
      </c>
      <c r="C49" s="297"/>
    </row>
    <row r="50" spans="1:3" s="98" customFormat="1" ht="12" customHeight="1" thickBot="1">
      <c r="A50" s="31" t="s">
        <v>21</v>
      </c>
      <c r="B50" s="21" t="s">
        <v>280</v>
      </c>
      <c r="C50" s="294">
        <f>SUM(C51:C55)</f>
        <v>0</v>
      </c>
    </row>
    <row r="51" spans="1:3" s="98" customFormat="1" ht="12" customHeight="1">
      <c r="A51" s="429" t="s">
        <v>91</v>
      </c>
      <c r="B51" s="411" t="s">
        <v>284</v>
      </c>
      <c r="C51" s="443"/>
    </row>
    <row r="52" spans="1:3" s="98" customFormat="1" ht="12" customHeight="1">
      <c r="A52" s="430" t="s">
        <v>92</v>
      </c>
      <c r="B52" s="412" t="s">
        <v>285</v>
      </c>
      <c r="C52" s="443"/>
    </row>
    <row r="53" spans="1:3" s="98" customFormat="1" ht="12" customHeight="1">
      <c r="A53" s="430" t="s">
        <v>281</v>
      </c>
      <c r="B53" s="412" t="s">
        <v>286</v>
      </c>
      <c r="C53" s="443"/>
    </row>
    <row r="54" spans="1:3" s="98" customFormat="1" ht="12" customHeight="1">
      <c r="A54" s="430" t="s">
        <v>282</v>
      </c>
      <c r="B54" s="412" t="s">
        <v>287</v>
      </c>
      <c r="C54" s="443"/>
    </row>
    <row r="55" spans="1:3" s="98" customFormat="1" ht="12" customHeight="1" thickBot="1">
      <c r="A55" s="431" t="s">
        <v>283</v>
      </c>
      <c r="B55" s="550" t="s">
        <v>288</v>
      </c>
      <c r="C55" s="443"/>
    </row>
    <row r="56" spans="1:3" s="98" customFormat="1" ht="12" customHeight="1" thickBot="1">
      <c r="A56" s="31" t="s">
        <v>175</v>
      </c>
      <c r="B56" s="21" t="s">
        <v>289</v>
      </c>
      <c r="C56" s="294">
        <f>SUM(C57:C59)</f>
        <v>100000</v>
      </c>
    </row>
    <row r="57" spans="1:3" s="98" customFormat="1" ht="12" customHeight="1">
      <c r="A57" s="429" t="s">
        <v>93</v>
      </c>
      <c r="B57" s="411" t="s">
        <v>290</v>
      </c>
      <c r="C57" s="297"/>
    </row>
    <row r="58" spans="1:3" s="98" customFormat="1" ht="12" customHeight="1">
      <c r="A58" s="430" t="s">
        <v>94</v>
      </c>
      <c r="B58" s="412" t="s">
        <v>401</v>
      </c>
      <c r="C58" s="297"/>
    </row>
    <row r="59" spans="1:3" s="98" customFormat="1" ht="12" customHeight="1">
      <c r="A59" s="430" t="s">
        <v>293</v>
      </c>
      <c r="B59" s="412" t="s">
        <v>291</v>
      </c>
      <c r="C59" s="297">
        <v>100000</v>
      </c>
    </row>
    <row r="60" spans="1:3" s="98" customFormat="1" ht="12" customHeight="1" thickBot="1">
      <c r="A60" s="431" t="s">
        <v>294</v>
      </c>
      <c r="B60" s="550" t="s">
        <v>292</v>
      </c>
      <c r="C60" s="297"/>
    </row>
    <row r="61" spans="1:3" s="98" customFormat="1" ht="12" customHeight="1" thickBot="1">
      <c r="A61" s="31" t="s">
        <v>23</v>
      </c>
      <c r="B61" s="289" t="s">
        <v>295</v>
      </c>
      <c r="C61" s="294">
        <f>SUM(C62:C64)</f>
        <v>0</v>
      </c>
    </row>
    <row r="62" spans="1:3" s="98" customFormat="1" ht="12" customHeight="1">
      <c r="A62" s="429" t="s">
        <v>176</v>
      </c>
      <c r="B62" s="411" t="s">
        <v>297</v>
      </c>
      <c r="C62" s="299"/>
    </row>
    <row r="63" spans="1:3" s="98" customFormat="1" ht="12" customHeight="1">
      <c r="A63" s="430" t="s">
        <v>177</v>
      </c>
      <c r="B63" s="412" t="s">
        <v>402</v>
      </c>
      <c r="C63" s="299"/>
    </row>
    <row r="64" spans="1:3" s="98" customFormat="1" ht="12" customHeight="1">
      <c r="A64" s="430" t="s">
        <v>224</v>
      </c>
      <c r="B64" s="412" t="s">
        <v>298</v>
      </c>
      <c r="C64" s="299"/>
    </row>
    <row r="65" spans="1:3" s="98" customFormat="1" ht="12" customHeight="1" thickBot="1">
      <c r="A65" s="431" t="s">
        <v>296</v>
      </c>
      <c r="B65" s="550" t="s">
        <v>299</v>
      </c>
      <c r="C65" s="299"/>
    </row>
    <row r="66" spans="1:3" s="98" customFormat="1" ht="12" customHeight="1" thickBot="1">
      <c r="A66" s="31" t="s">
        <v>24</v>
      </c>
      <c r="B66" s="21" t="s">
        <v>300</v>
      </c>
      <c r="C66" s="300">
        <f>+C8+C15+C22+C29+C38+C50+C56+C61</f>
        <v>18725000</v>
      </c>
    </row>
    <row r="67" spans="1:3" s="98" customFormat="1" ht="12" customHeight="1" thickBot="1">
      <c r="A67" s="432" t="s">
        <v>388</v>
      </c>
      <c r="B67" s="289" t="s">
        <v>302</v>
      </c>
      <c r="C67" s="294">
        <f>SUM(C68:C70)</f>
        <v>0</v>
      </c>
    </row>
    <row r="68" spans="1:3" s="98" customFormat="1" ht="12" customHeight="1">
      <c r="A68" s="429" t="s">
        <v>330</v>
      </c>
      <c r="B68" s="411" t="s">
        <v>303</v>
      </c>
      <c r="C68" s="299"/>
    </row>
    <row r="69" spans="1:3" s="98" customFormat="1" ht="12" customHeight="1">
      <c r="A69" s="430" t="s">
        <v>339</v>
      </c>
      <c r="B69" s="412" t="s">
        <v>304</v>
      </c>
      <c r="C69" s="299"/>
    </row>
    <row r="70" spans="1:3" s="98" customFormat="1" ht="12" customHeight="1" thickBot="1">
      <c r="A70" s="431" t="s">
        <v>340</v>
      </c>
      <c r="B70" s="552" t="s">
        <v>305</v>
      </c>
      <c r="C70" s="299"/>
    </row>
    <row r="71" spans="1:3" s="98" customFormat="1" ht="12" customHeight="1" thickBot="1">
      <c r="A71" s="432" t="s">
        <v>306</v>
      </c>
      <c r="B71" s="289" t="s">
        <v>307</v>
      </c>
      <c r="C71" s="294">
        <f>SUM(C72:C75)</f>
        <v>0</v>
      </c>
    </row>
    <row r="72" spans="1:3" s="98" customFormat="1" ht="12" customHeight="1">
      <c r="A72" s="429" t="s">
        <v>145</v>
      </c>
      <c r="B72" s="411" t="s">
        <v>308</v>
      </c>
      <c r="C72" s="299"/>
    </row>
    <row r="73" spans="1:3" s="98" customFormat="1" ht="12" customHeight="1">
      <c r="A73" s="430" t="s">
        <v>146</v>
      </c>
      <c r="B73" s="412" t="s">
        <v>536</v>
      </c>
      <c r="C73" s="299"/>
    </row>
    <row r="74" spans="1:3" s="98" customFormat="1" ht="12" customHeight="1">
      <c r="A74" s="430" t="s">
        <v>331</v>
      </c>
      <c r="B74" s="412" t="s">
        <v>309</v>
      </c>
      <c r="C74" s="299"/>
    </row>
    <row r="75" spans="1:3" s="98" customFormat="1" ht="12" customHeight="1" thickBot="1">
      <c r="A75" s="431" t="s">
        <v>332</v>
      </c>
      <c r="B75" s="550" t="s">
        <v>537</v>
      </c>
      <c r="C75" s="299"/>
    </row>
    <row r="76" spans="1:3" s="98" customFormat="1" ht="12" customHeight="1" thickBot="1">
      <c r="A76" s="432" t="s">
        <v>310</v>
      </c>
      <c r="B76" s="289" t="s">
        <v>311</v>
      </c>
      <c r="C76" s="294">
        <f>SUM(C77:C78)</f>
        <v>0</v>
      </c>
    </row>
    <row r="77" spans="1:3" s="98" customFormat="1" ht="12" customHeight="1">
      <c r="A77" s="429" t="s">
        <v>333</v>
      </c>
      <c r="B77" s="411" t="s">
        <v>312</v>
      </c>
      <c r="C77" s="299"/>
    </row>
    <row r="78" spans="1:3" s="98" customFormat="1" ht="12" customHeight="1" thickBot="1">
      <c r="A78" s="431" t="s">
        <v>334</v>
      </c>
      <c r="B78" s="550" t="s">
        <v>313</v>
      </c>
      <c r="C78" s="299"/>
    </row>
    <row r="79" spans="1:3" s="97" customFormat="1" ht="12" customHeight="1" thickBot="1">
      <c r="A79" s="432" t="s">
        <v>314</v>
      </c>
      <c r="B79" s="289" t="s">
        <v>315</v>
      </c>
      <c r="C79" s="294"/>
    </row>
    <row r="80" spans="1:3" s="98" customFormat="1" ht="12" customHeight="1">
      <c r="A80" s="429" t="s">
        <v>335</v>
      </c>
      <c r="B80" s="411" t="s">
        <v>316</v>
      </c>
      <c r="C80" s="299"/>
    </row>
    <row r="81" spans="1:3" s="98" customFormat="1" ht="12" customHeight="1">
      <c r="A81" s="430" t="s">
        <v>336</v>
      </c>
      <c r="B81" s="412" t="s">
        <v>317</v>
      </c>
      <c r="C81" s="299"/>
    </row>
    <row r="82" spans="1:3" s="98" customFormat="1" ht="12" customHeight="1" thickBot="1">
      <c r="A82" s="431" t="s">
        <v>337</v>
      </c>
      <c r="B82" s="413" t="s">
        <v>538</v>
      </c>
      <c r="C82" s="299"/>
    </row>
    <row r="83" spans="1:3" s="98" customFormat="1" ht="12" customHeight="1" thickBot="1">
      <c r="A83" s="432" t="s">
        <v>318</v>
      </c>
      <c r="B83" s="289" t="s">
        <v>338</v>
      </c>
      <c r="C83" s="294">
        <f>SUM(C84:C87)</f>
        <v>0</v>
      </c>
    </row>
    <row r="84" spans="1:3" s="98" customFormat="1" ht="12" customHeight="1">
      <c r="A84" s="433" t="s">
        <v>319</v>
      </c>
      <c r="B84" s="411" t="s">
        <v>320</v>
      </c>
      <c r="C84" s="299"/>
    </row>
    <row r="85" spans="1:3" s="98" customFormat="1" ht="12" customHeight="1">
      <c r="A85" s="434" t="s">
        <v>321</v>
      </c>
      <c r="B85" s="412" t="s">
        <v>322</v>
      </c>
      <c r="C85" s="299"/>
    </row>
    <row r="86" spans="1:3" s="98" customFormat="1" ht="12" customHeight="1">
      <c r="A86" s="434" t="s">
        <v>323</v>
      </c>
      <c r="B86" s="412" t="s">
        <v>324</v>
      </c>
      <c r="C86" s="299"/>
    </row>
    <row r="87" spans="1:3" s="97" customFormat="1" ht="12" customHeight="1" thickBot="1">
      <c r="A87" s="435" t="s">
        <v>325</v>
      </c>
      <c r="B87" s="413" t="s">
        <v>326</v>
      </c>
      <c r="C87" s="299"/>
    </row>
    <row r="88" spans="1:3" s="97" customFormat="1" ht="12" customHeight="1" thickBot="1">
      <c r="A88" s="432" t="s">
        <v>327</v>
      </c>
      <c r="B88" s="289" t="s">
        <v>450</v>
      </c>
      <c r="C88" s="444"/>
    </row>
    <row r="89" spans="1:3" s="97" customFormat="1" ht="12" customHeight="1" thickBot="1">
      <c r="A89" s="432" t="s">
        <v>482</v>
      </c>
      <c r="B89" s="289" t="s">
        <v>328</v>
      </c>
      <c r="C89" s="444"/>
    </row>
    <row r="90" spans="1:3" s="97" customFormat="1" ht="12" customHeight="1" thickBot="1">
      <c r="A90" s="432" t="s">
        <v>483</v>
      </c>
      <c r="B90" s="417" t="s">
        <v>453</v>
      </c>
      <c r="C90" s="300">
        <f>+C67+C71+C76+C79+C83+C89+C88</f>
        <v>0</v>
      </c>
    </row>
    <row r="91" spans="1:3" s="97" customFormat="1" ht="12" customHeight="1" thickBot="1">
      <c r="A91" s="436" t="s">
        <v>484</v>
      </c>
      <c r="B91" s="418" t="s">
        <v>485</v>
      </c>
      <c r="C91" s="300">
        <f>+C66+C90</f>
        <v>18725000</v>
      </c>
    </row>
    <row r="92" spans="1:3" s="98" customFormat="1" ht="15" customHeight="1" thickBot="1">
      <c r="A92" s="239"/>
      <c r="B92" s="240"/>
      <c r="C92" s="360"/>
    </row>
    <row r="93" spans="1:3" s="69" customFormat="1" ht="16.5" customHeight="1" thickBot="1">
      <c r="A93" s="241"/>
      <c r="B93" s="242" t="s">
        <v>55</v>
      </c>
      <c r="C93" s="361"/>
    </row>
    <row r="94" spans="1:3" s="99" customFormat="1" ht="12" customHeight="1" thickBot="1">
      <c r="A94" s="403" t="s">
        <v>16</v>
      </c>
      <c r="B94" s="27" t="s">
        <v>489</v>
      </c>
      <c r="C94" s="293">
        <f>+C95+C96+C97+C98+C99+C112</f>
        <v>5028000</v>
      </c>
    </row>
    <row r="95" spans="1:3" ht="12" customHeight="1">
      <c r="A95" s="437" t="s">
        <v>95</v>
      </c>
      <c r="B95" s="10" t="s">
        <v>47</v>
      </c>
      <c r="C95" s="295">
        <v>1230000</v>
      </c>
    </row>
    <row r="96" spans="1:3" ht="12" customHeight="1">
      <c r="A96" s="430" t="s">
        <v>96</v>
      </c>
      <c r="B96" s="8" t="s">
        <v>178</v>
      </c>
      <c r="C96" s="296">
        <v>500000</v>
      </c>
    </row>
    <row r="97" spans="1:3" ht="12" customHeight="1">
      <c r="A97" s="430" t="s">
        <v>97</v>
      </c>
      <c r="B97" s="8" t="s">
        <v>136</v>
      </c>
      <c r="C97" s="296">
        <v>1392000</v>
      </c>
    </row>
    <row r="98" spans="1:3" ht="12" customHeight="1">
      <c r="A98" s="430" t="s">
        <v>98</v>
      </c>
      <c r="B98" s="11" t="s">
        <v>179</v>
      </c>
      <c r="C98" s="296"/>
    </row>
    <row r="99" spans="1:3" ht="12" customHeight="1">
      <c r="A99" s="430" t="s">
        <v>108</v>
      </c>
      <c r="B99" s="19" t="s">
        <v>180</v>
      </c>
      <c r="C99" s="296">
        <f>SUM(C100:C111)</f>
        <v>1906000</v>
      </c>
    </row>
    <row r="100" spans="1:3" ht="12" customHeight="1">
      <c r="A100" s="430" t="s">
        <v>99</v>
      </c>
      <c r="B100" s="8" t="s">
        <v>486</v>
      </c>
      <c r="C100" s="296"/>
    </row>
    <row r="101" spans="1:3" ht="12" customHeight="1">
      <c r="A101" s="430" t="s">
        <v>100</v>
      </c>
      <c r="B101" s="144" t="s">
        <v>416</v>
      </c>
      <c r="C101" s="296"/>
    </row>
    <row r="102" spans="1:3" ht="12" customHeight="1">
      <c r="A102" s="430" t="s">
        <v>109</v>
      </c>
      <c r="B102" s="144" t="s">
        <v>415</v>
      </c>
      <c r="C102" s="296"/>
    </row>
    <row r="103" spans="1:3" ht="12" customHeight="1">
      <c r="A103" s="430" t="s">
        <v>110</v>
      </c>
      <c r="B103" s="144" t="s">
        <v>344</v>
      </c>
      <c r="C103" s="296"/>
    </row>
    <row r="104" spans="1:3" ht="12" customHeight="1">
      <c r="A104" s="430" t="s">
        <v>111</v>
      </c>
      <c r="B104" s="145" t="s">
        <v>345</v>
      </c>
      <c r="C104" s="296"/>
    </row>
    <row r="105" spans="1:3" ht="12" customHeight="1">
      <c r="A105" s="430" t="s">
        <v>112</v>
      </c>
      <c r="B105" s="145" t="s">
        <v>346</v>
      </c>
      <c r="C105" s="296"/>
    </row>
    <row r="106" spans="1:3" ht="12" customHeight="1">
      <c r="A106" s="430" t="s">
        <v>114</v>
      </c>
      <c r="B106" s="144" t="s">
        <v>347</v>
      </c>
      <c r="C106" s="296">
        <v>800000</v>
      </c>
    </row>
    <row r="107" spans="1:3" ht="12" customHeight="1">
      <c r="A107" s="430" t="s">
        <v>181</v>
      </c>
      <c r="B107" s="144" t="s">
        <v>348</v>
      </c>
      <c r="C107" s="296"/>
    </row>
    <row r="108" spans="1:3" ht="12" customHeight="1">
      <c r="A108" s="430" t="s">
        <v>342</v>
      </c>
      <c r="B108" s="145" t="s">
        <v>349</v>
      </c>
      <c r="C108" s="296"/>
    </row>
    <row r="109" spans="1:3" ht="12" customHeight="1">
      <c r="A109" s="438" t="s">
        <v>343</v>
      </c>
      <c r="B109" s="146" t="s">
        <v>350</v>
      </c>
      <c r="C109" s="296"/>
    </row>
    <row r="110" spans="1:3" ht="12" customHeight="1">
      <c r="A110" s="430" t="s">
        <v>413</v>
      </c>
      <c r="B110" s="146" t="s">
        <v>351</v>
      </c>
      <c r="C110" s="296"/>
    </row>
    <row r="111" spans="1:3" ht="12" customHeight="1">
      <c r="A111" s="430" t="s">
        <v>414</v>
      </c>
      <c r="B111" s="145" t="s">
        <v>352</v>
      </c>
      <c r="C111" s="296">
        <v>1106000</v>
      </c>
    </row>
    <row r="112" spans="1:3" ht="12" customHeight="1">
      <c r="A112" s="430" t="s">
        <v>418</v>
      </c>
      <c r="B112" s="11" t="s">
        <v>48</v>
      </c>
      <c r="C112" s="296">
        <f>C113+C114</f>
        <v>0</v>
      </c>
    </row>
    <row r="113" spans="1:3" ht="12" customHeight="1">
      <c r="A113" s="431" t="s">
        <v>419</v>
      </c>
      <c r="B113" s="8" t="s">
        <v>487</v>
      </c>
      <c r="C113" s="296"/>
    </row>
    <row r="114" spans="1:3" ht="12" customHeight="1" thickBot="1">
      <c r="A114" s="439" t="s">
        <v>420</v>
      </c>
      <c r="B114" s="147" t="s">
        <v>488</v>
      </c>
      <c r="C114" s="297"/>
    </row>
    <row r="115" spans="1:3" ht="12" customHeight="1" thickBot="1">
      <c r="A115" s="31" t="s">
        <v>17</v>
      </c>
      <c r="B115" s="26" t="s">
        <v>353</v>
      </c>
      <c r="C115" s="294">
        <f>+C116+C118+C120</f>
        <v>0</v>
      </c>
    </row>
    <row r="116" spans="1:3" ht="12" customHeight="1">
      <c r="A116" s="429" t="s">
        <v>101</v>
      </c>
      <c r="B116" s="8" t="s">
        <v>223</v>
      </c>
      <c r="C116" s="297"/>
    </row>
    <row r="117" spans="1:3" ht="12" customHeight="1">
      <c r="A117" s="429" t="s">
        <v>102</v>
      </c>
      <c r="B117" s="12" t="s">
        <v>357</v>
      </c>
      <c r="C117" s="297"/>
    </row>
    <row r="118" spans="1:3" ht="12" customHeight="1">
      <c r="A118" s="429" t="s">
        <v>103</v>
      </c>
      <c r="B118" s="12" t="s">
        <v>182</v>
      </c>
      <c r="C118" s="297"/>
    </row>
    <row r="119" spans="1:3" ht="12" customHeight="1">
      <c r="A119" s="429" t="s">
        <v>104</v>
      </c>
      <c r="B119" s="12" t="s">
        <v>358</v>
      </c>
      <c r="C119" s="297"/>
    </row>
    <row r="120" spans="1:3" ht="12" customHeight="1">
      <c r="A120" s="429" t="s">
        <v>105</v>
      </c>
      <c r="B120" s="291" t="s">
        <v>225</v>
      </c>
      <c r="C120" s="297"/>
    </row>
    <row r="121" spans="1:3" ht="12" customHeight="1">
      <c r="A121" s="429" t="s">
        <v>113</v>
      </c>
      <c r="B121" s="290" t="s">
        <v>403</v>
      </c>
      <c r="C121" s="297"/>
    </row>
    <row r="122" spans="1:3" ht="12" customHeight="1">
      <c r="A122" s="429" t="s">
        <v>115</v>
      </c>
      <c r="B122" s="407" t="s">
        <v>363</v>
      </c>
      <c r="C122" s="297"/>
    </row>
    <row r="123" spans="1:3" ht="12" customHeight="1">
      <c r="A123" s="429" t="s">
        <v>183</v>
      </c>
      <c r="B123" s="145" t="s">
        <v>346</v>
      </c>
      <c r="C123" s="297"/>
    </row>
    <row r="124" spans="1:3" ht="12" customHeight="1">
      <c r="A124" s="429" t="s">
        <v>184</v>
      </c>
      <c r="B124" s="145" t="s">
        <v>362</v>
      </c>
      <c r="C124" s="297"/>
    </row>
    <row r="125" spans="1:3" ht="12" customHeight="1">
      <c r="A125" s="429" t="s">
        <v>185</v>
      </c>
      <c r="B125" s="145" t="s">
        <v>361</v>
      </c>
      <c r="C125" s="297"/>
    </row>
    <row r="126" spans="1:3" ht="12" customHeight="1">
      <c r="A126" s="429" t="s">
        <v>354</v>
      </c>
      <c r="B126" s="145" t="s">
        <v>349</v>
      </c>
      <c r="C126" s="297"/>
    </row>
    <row r="127" spans="1:3" ht="12" customHeight="1">
      <c r="A127" s="429" t="s">
        <v>355</v>
      </c>
      <c r="B127" s="145" t="s">
        <v>360</v>
      </c>
      <c r="C127" s="297"/>
    </row>
    <row r="128" spans="1:3" ht="12" customHeight="1" thickBot="1">
      <c r="A128" s="438" t="s">
        <v>356</v>
      </c>
      <c r="B128" s="145" t="s">
        <v>359</v>
      </c>
      <c r="C128" s="297"/>
    </row>
    <row r="129" spans="1:3" ht="12" customHeight="1" thickBot="1">
      <c r="A129" s="31" t="s">
        <v>18</v>
      </c>
      <c r="B129" s="126" t="s">
        <v>423</v>
      </c>
      <c r="C129" s="294">
        <f>+C94+C115</f>
        <v>5028000</v>
      </c>
    </row>
    <row r="130" spans="1:3" ht="12" customHeight="1" thickBot="1">
      <c r="A130" s="31" t="s">
        <v>19</v>
      </c>
      <c r="B130" s="126" t="s">
        <v>424</v>
      </c>
      <c r="C130" s="294">
        <f>+C131+C132+C133</f>
        <v>0</v>
      </c>
    </row>
    <row r="131" spans="1:3" s="99" customFormat="1" ht="12" customHeight="1">
      <c r="A131" s="429" t="s">
        <v>262</v>
      </c>
      <c r="B131" s="9" t="s">
        <v>492</v>
      </c>
      <c r="C131" s="263"/>
    </row>
    <row r="132" spans="1:3" ht="12" customHeight="1">
      <c r="A132" s="429" t="s">
        <v>263</v>
      </c>
      <c r="B132" s="9" t="s">
        <v>432</v>
      </c>
      <c r="C132" s="263"/>
    </row>
    <row r="133" spans="1:3" ht="12" customHeight="1" thickBot="1">
      <c r="A133" s="438" t="s">
        <v>264</v>
      </c>
      <c r="B133" s="7" t="s">
        <v>491</v>
      </c>
      <c r="C133" s="263"/>
    </row>
    <row r="134" spans="1:3" ht="12" customHeight="1" thickBot="1">
      <c r="A134" s="31" t="s">
        <v>20</v>
      </c>
      <c r="B134" s="126" t="s">
        <v>425</v>
      </c>
      <c r="C134" s="294">
        <f>+C135+C136+C137+C138+C139+C140</f>
        <v>0</v>
      </c>
    </row>
    <row r="135" spans="1:3" ht="12" customHeight="1">
      <c r="A135" s="429" t="s">
        <v>88</v>
      </c>
      <c r="B135" s="9" t="s">
        <v>434</v>
      </c>
      <c r="C135" s="263"/>
    </row>
    <row r="136" spans="1:3" ht="12" customHeight="1">
      <c r="A136" s="429" t="s">
        <v>89</v>
      </c>
      <c r="B136" s="9" t="s">
        <v>426</v>
      </c>
      <c r="C136" s="263"/>
    </row>
    <row r="137" spans="1:3" ht="12" customHeight="1">
      <c r="A137" s="429" t="s">
        <v>90</v>
      </c>
      <c r="B137" s="9" t="s">
        <v>427</v>
      </c>
      <c r="C137" s="263"/>
    </row>
    <row r="138" spans="1:3" ht="12" customHeight="1">
      <c r="A138" s="429" t="s">
        <v>170</v>
      </c>
      <c r="B138" s="9" t="s">
        <v>490</v>
      </c>
      <c r="C138" s="263"/>
    </row>
    <row r="139" spans="1:3" ht="12" customHeight="1">
      <c r="A139" s="429" t="s">
        <v>171</v>
      </c>
      <c r="B139" s="9" t="s">
        <v>429</v>
      </c>
      <c r="C139" s="263"/>
    </row>
    <row r="140" spans="1:3" s="99" customFormat="1" ht="12" customHeight="1" thickBot="1">
      <c r="A140" s="438" t="s">
        <v>172</v>
      </c>
      <c r="B140" s="7" t="s">
        <v>430</v>
      </c>
      <c r="C140" s="263"/>
    </row>
    <row r="141" spans="1:11" ht="12" customHeight="1" thickBot="1">
      <c r="A141" s="31" t="s">
        <v>21</v>
      </c>
      <c r="B141" s="126" t="s">
        <v>506</v>
      </c>
      <c r="C141" s="300">
        <f>+C142+C143+C145+C146+C144</f>
        <v>0</v>
      </c>
      <c r="K141" s="245"/>
    </row>
    <row r="142" spans="1:3" ht="12.75">
      <c r="A142" s="429" t="s">
        <v>91</v>
      </c>
      <c r="B142" s="9" t="s">
        <v>364</v>
      </c>
      <c r="C142" s="263"/>
    </row>
    <row r="143" spans="1:3" ht="12" customHeight="1">
      <c r="A143" s="429" t="s">
        <v>92</v>
      </c>
      <c r="B143" s="9" t="s">
        <v>365</v>
      </c>
      <c r="C143" s="263"/>
    </row>
    <row r="144" spans="1:3" s="99" customFormat="1" ht="12" customHeight="1">
      <c r="A144" s="429" t="s">
        <v>281</v>
      </c>
      <c r="B144" s="9" t="s">
        <v>505</v>
      </c>
      <c r="C144" s="263"/>
    </row>
    <row r="145" spans="1:3" s="99" customFormat="1" ht="12" customHeight="1">
      <c r="A145" s="429" t="s">
        <v>282</v>
      </c>
      <c r="B145" s="9" t="s">
        <v>439</v>
      </c>
      <c r="C145" s="263"/>
    </row>
    <row r="146" spans="1:3" s="99" customFormat="1" ht="12" customHeight="1" thickBot="1">
      <c r="A146" s="438" t="s">
        <v>283</v>
      </c>
      <c r="B146" s="7" t="s">
        <v>384</v>
      </c>
      <c r="C146" s="263"/>
    </row>
    <row r="147" spans="1:3" s="99" customFormat="1" ht="12" customHeight="1" thickBot="1">
      <c r="A147" s="31" t="s">
        <v>22</v>
      </c>
      <c r="B147" s="126" t="s">
        <v>440</v>
      </c>
      <c r="C147" s="303">
        <f>+C148+C149+C150+C151+C152</f>
        <v>0</v>
      </c>
    </row>
    <row r="148" spans="1:3" s="99" customFormat="1" ht="12" customHeight="1">
      <c r="A148" s="429" t="s">
        <v>93</v>
      </c>
      <c r="B148" s="9" t="s">
        <v>435</v>
      </c>
      <c r="C148" s="263"/>
    </row>
    <row r="149" spans="1:3" s="99" customFormat="1" ht="12" customHeight="1">
      <c r="A149" s="429" t="s">
        <v>94</v>
      </c>
      <c r="B149" s="9" t="s">
        <v>442</v>
      </c>
      <c r="C149" s="263"/>
    </row>
    <row r="150" spans="1:3" s="99" customFormat="1" ht="12" customHeight="1">
      <c r="A150" s="429" t="s">
        <v>293</v>
      </c>
      <c r="B150" s="9" t="s">
        <v>437</v>
      </c>
      <c r="C150" s="263"/>
    </row>
    <row r="151" spans="1:3" ht="12.75" customHeight="1">
      <c r="A151" s="429" t="s">
        <v>294</v>
      </c>
      <c r="B151" s="9" t="s">
        <v>493</v>
      </c>
      <c r="C151" s="263"/>
    </row>
    <row r="152" spans="1:3" ht="12.75" customHeight="1" thickBot="1">
      <c r="A152" s="438" t="s">
        <v>441</v>
      </c>
      <c r="B152" s="7" t="s">
        <v>444</v>
      </c>
      <c r="C152" s="263"/>
    </row>
    <row r="153" spans="1:3" ht="12.75" customHeight="1" thickBot="1">
      <c r="A153" s="470" t="s">
        <v>23</v>
      </c>
      <c r="B153" s="126" t="s">
        <v>445</v>
      </c>
      <c r="C153" s="303"/>
    </row>
    <row r="154" spans="1:3" ht="12" customHeight="1" thickBot="1">
      <c r="A154" s="470" t="s">
        <v>24</v>
      </c>
      <c r="B154" s="126" t="s">
        <v>446</v>
      </c>
      <c r="C154" s="303"/>
    </row>
    <row r="155" spans="1:3" ht="15" customHeight="1" thickBot="1">
      <c r="A155" s="31" t="s">
        <v>25</v>
      </c>
      <c r="B155" s="126" t="s">
        <v>448</v>
      </c>
      <c r="C155" s="420">
        <f>+C130+C134+C141+C147+C153+C154</f>
        <v>0</v>
      </c>
    </row>
    <row r="156" spans="1:3" ht="13.5" thickBot="1">
      <c r="A156" s="440" t="s">
        <v>26</v>
      </c>
      <c r="B156" s="373" t="s">
        <v>447</v>
      </c>
      <c r="C156" s="420">
        <f>+C129+C155</f>
        <v>5028000</v>
      </c>
    </row>
    <row r="157" spans="1:3" ht="15" customHeight="1" thickBot="1">
      <c r="A157" s="381"/>
      <c r="B157" s="382"/>
      <c r="C157" s="383"/>
    </row>
    <row r="158" spans="1:3" ht="14.25" customHeight="1" thickBot="1">
      <c r="A158" s="243" t="s">
        <v>494</v>
      </c>
      <c r="B158" s="244"/>
      <c r="C158" s="123"/>
    </row>
    <row r="159" spans="1:3" ht="13.5" thickBot="1">
      <c r="A159" s="243" t="s">
        <v>199</v>
      </c>
      <c r="B159" s="244"/>
      <c r="C159" s="12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SheetLayoutView="85" workbookViewId="0" topLeftCell="A1">
      <selection activeCell="F91" activeCellId="1" sqref="G89 F91"/>
    </sheetView>
  </sheetViews>
  <sheetFormatPr defaultColWidth="9.00390625" defaultRowHeight="12.75"/>
  <cols>
    <col min="1" max="1" width="19.50390625" style="384" customWidth="1"/>
    <col min="2" max="2" width="72.00390625" style="385" customWidth="1"/>
    <col min="3" max="3" width="25.00390625" style="386" customWidth="1"/>
    <col min="4" max="16384" width="9.375" style="3" customWidth="1"/>
  </cols>
  <sheetData>
    <row r="1" spans="1:3" s="2" customFormat="1" ht="16.5" customHeight="1" thickBot="1">
      <c r="A1" s="231"/>
      <c r="B1" s="232"/>
      <c r="C1" s="545" t="s">
        <v>553</v>
      </c>
    </row>
    <row r="2" spans="1:3" s="95" customFormat="1" ht="21" customHeight="1">
      <c r="A2" s="401" t="s">
        <v>58</v>
      </c>
      <c r="B2" s="354" t="s">
        <v>549</v>
      </c>
      <c r="C2" s="356" t="s">
        <v>52</v>
      </c>
    </row>
    <row r="3" spans="1:3" s="95" customFormat="1" ht="16.5" thickBot="1">
      <c r="A3" s="233" t="s">
        <v>197</v>
      </c>
      <c r="B3" s="355" t="s">
        <v>495</v>
      </c>
      <c r="C3" s="469" t="s">
        <v>406</v>
      </c>
    </row>
    <row r="4" spans="1:3" s="96" customFormat="1" ht="15.75" customHeight="1" thickBot="1">
      <c r="A4" s="234"/>
      <c r="B4" s="234"/>
      <c r="C4" s="235" t="str">
        <f>'9.1.2. sz. mell '!C4</f>
        <v>Forintban</v>
      </c>
    </row>
    <row r="5" spans="1:3" ht="13.5" thickBot="1">
      <c r="A5" s="402" t="s">
        <v>198</v>
      </c>
      <c r="B5" s="236" t="s">
        <v>528</v>
      </c>
      <c r="C5" s="357" t="s">
        <v>53</v>
      </c>
    </row>
    <row r="6" spans="1:3" s="69" customFormat="1" ht="12.75" customHeight="1" thickBot="1">
      <c r="A6" s="201"/>
      <c r="B6" s="202" t="s">
        <v>468</v>
      </c>
      <c r="C6" s="203" t="s">
        <v>469</v>
      </c>
    </row>
    <row r="7" spans="1:3" s="69" customFormat="1" ht="15.75" customHeight="1" thickBot="1">
      <c r="A7" s="237"/>
      <c r="B7" s="238" t="s">
        <v>54</v>
      </c>
      <c r="C7" s="358"/>
    </row>
    <row r="8" spans="1:3" s="69" customFormat="1" ht="12" customHeight="1" thickBot="1">
      <c r="A8" s="31" t="s">
        <v>16</v>
      </c>
      <c r="B8" s="21" t="s">
        <v>246</v>
      </c>
      <c r="C8" s="294">
        <f>+C9+C10+C11+C12+C13+C14</f>
        <v>0</v>
      </c>
    </row>
    <row r="9" spans="1:3" s="97" customFormat="1" ht="12" customHeight="1">
      <c r="A9" s="429" t="s">
        <v>95</v>
      </c>
      <c r="B9" s="411" t="s">
        <v>247</v>
      </c>
      <c r="C9" s="297"/>
    </row>
    <row r="10" spans="1:3" s="98" customFormat="1" ht="12" customHeight="1">
      <c r="A10" s="430" t="s">
        <v>96</v>
      </c>
      <c r="B10" s="412" t="s">
        <v>248</v>
      </c>
      <c r="C10" s="297"/>
    </row>
    <row r="11" spans="1:3" s="98" customFormat="1" ht="12" customHeight="1">
      <c r="A11" s="430" t="s">
        <v>97</v>
      </c>
      <c r="B11" s="412" t="s">
        <v>515</v>
      </c>
      <c r="C11" s="297"/>
    </row>
    <row r="12" spans="1:3" s="98" customFormat="1" ht="12" customHeight="1">
      <c r="A12" s="430" t="s">
        <v>98</v>
      </c>
      <c r="B12" s="412" t="s">
        <v>250</v>
      </c>
      <c r="C12" s="297"/>
    </row>
    <row r="13" spans="1:3" s="98" customFormat="1" ht="12" customHeight="1">
      <c r="A13" s="430" t="s">
        <v>144</v>
      </c>
      <c r="B13" s="412" t="s">
        <v>481</v>
      </c>
      <c r="C13" s="297"/>
    </row>
    <row r="14" spans="1:3" s="97" customFormat="1" ht="12" customHeight="1" thickBot="1">
      <c r="A14" s="431" t="s">
        <v>99</v>
      </c>
      <c r="B14" s="550" t="s">
        <v>408</v>
      </c>
      <c r="C14" s="297"/>
    </row>
    <row r="15" spans="1:3" s="97" customFormat="1" ht="12" customHeight="1" thickBot="1">
      <c r="A15" s="31" t="s">
        <v>17</v>
      </c>
      <c r="B15" s="289" t="s">
        <v>251</v>
      </c>
      <c r="C15" s="294">
        <f>+C16+C17+C18+C19+C20</f>
        <v>0</v>
      </c>
    </row>
    <row r="16" spans="1:3" s="97" customFormat="1" ht="12" customHeight="1">
      <c r="A16" s="429" t="s">
        <v>101</v>
      </c>
      <c r="B16" s="411" t="s">
        <v>252</v>
      </c>
      <c r="C16" s="297"/>
    </row>
    <row r="17" spans="1:3" s="97" customFormat="1" ht="12" customHeight="1">
      <c r="A17" s="430" t="s">
        <v>102</v>
      </c>
      <c r="B17" s="412" t="s">
        <v>253</v>
      </c>
      <c r="C17" s="297"/>
    </row>
    <row r="18" spans="1:3" s="97" customFormat="1" ht="12" customHeight="1">
      <c r="A18" s="430" t="s">
        <v>103</v>
      </c>
      <c r="B18" s="412" t="s">
        <v>397</v>
      </c>
      <c r="C18" s="297"/>
    </row>
    <row r="19" spans="1:3" s="97" customFormat="1" ht="12" customHeight="1">
      <c r="A19" s="430" t="s">
        <v>104</v>
      </c>
      <c r="B19" s="412" t="s">
        <v>398</v>
      </c>
      <c r="C19" s="297"/>
    </row>
    <row r="20" spans="1:3" s="97" customFormat="1" ht="12" customHeight="1">
      <c r="A20" s="430" t="s">
        <v>105</v>
      </c>
      <c r="B20" s="412" t="s">
        <v>254</v>
      </c>
      <c r="C20" s="297"/>
    </row>
    <row r="21" spans="1:3" s="98" customFormat="1" ht="12" customHeight="1" thickBot="1">
      <c r="A21" s="431" t="s">
        <v>113</v>
      </c>
      <c r="B21" s="550" t="s">
        <v>255</v>
      </c>
      <c r="C21" s="297"/>
    </row>
    <row r="22" spans="1:3" s="98" customFormat="1" ht="12" customHeight="1" thickBot="1">
      <c r="A22" s="31" t="s">
        <v>18</v>
      </c>
      <c r="B22" s="21" t="s">
        <v>256</v>
      </c>
      <c r="C22" s="294">
        <f>+C23+C24+C25+C26+C27</f>
        <v>0</v>
      </c>
    </row>
    <row r="23" spans="1:3" s="98" customFormat="1" ht="12" customHeight="1">
      <c r="A23" s="429" t="s">
        <v>84</v>
      </c>
      <c r="B23" s="411" t="s">
        <v>257</v>
      </c>
      <c r="C23" s="297"/>
    </row>
    <row r="24" spans="1:3" s="97" customFormat="1" ht="12" customHeight="1">
      <c r="A24" s="430" t="s">
        <v>85</v>
      </c>
      <c r="B24" s="412" t="s">
        <v>258</v>
      </c>
      <c r="C24" s="297"/>
    </row>
    <row r="25" spans="1:3" s="98" customFormat="1" ht="12" customHeight="1">
      <c r="A25" s="430" t="s">
        <v>86</v>
      </c>
      <c r="B25" s="412" t="s">
        <v>399</v>
      </c>
      <c r="C25" s="297"/>
    </row>
    <row r="26" spans="1:3" s="98" customFormat="1" ht="12" customHeight="1">
      <c r="A26" s="430" t="s">
        <v>87</v>
      </c>
      <c r="B26" s="412" t="s">
        <v>400</v>
      </c>
      <c r="C26" s="297"/>
    </row>
    <row r="27" spans="1:3" s="98" customFormat="1" ht="12" customHeight="1">
      <c r="A27" s="430" t="s">
        <v>166</v>
      </c>
      <c r="B27" s="412" t="s">
        <v>259</v>
      </c>
      <c r="C27" s="297"/>
    </row>
    <row r="28" spans="1:3" s="98" customFormat="1" ht="12" customHeight="1" thickBot="1">
      <c r="A28" s="431" t="s">
        <v>167</v>
      </c>
      <c r="B28" s="550" t="s">
        <v>260</v>
      </c>
      <c r="C28" s="297"/>
    </row>
    <row r="29" spans="1:3" s="98" customFormat="1" ht="12" customHeight="1" thickBot="1">
      <c r="A29" s="31" t="s">
        <v>168</v>
      </c>
      <c r="B29" s="21" t="s">
        <v>261</v>
      </c>
      <c r="C29" s="300">
        <f>SUM(C30:C37)</f>
        <v>0</v>
      </c>
    </row>
    <row r="30" spans="1:3" s="98" customFormat="1" ht="12" customHeight="1">
      <c r="A30" s="429" t="s">
        <v>262</v>
      </c>
      <c r="B30" s="411" t="s">
        <v>520</v>
      </c>
      <c r="C30" s="297"/>
    </row>
    <row r="31" spans="1:3" s="98" customFormat="1" ht="12" customHeight="1">
      <c r="A31" s="430" t="s">
        <v>263</v>
      </c>
      <c r="B31" s="412" t="s">
        <v>554</v>
      </c>
      <c r="C31" s="297"/>
    </row>
    <row r="32" spans="1:3" s="98" customFormat="1" ht="12" customHeight="1">
      <c r="A32" s="430" t="s">
        <v>264</v>
      </c>
      <c r="B32" s="412" t="s">
        <v>555</v>
      </c>
      <c r="C32" s="297"/>
    </row>
    <row r="33" spans="1:3" s="98" customFormat="1" ht="12" customHeight="1">
      <c r="A33" s="430" t="s">
        <v>265</v>
      </c>
      <c r="B33" s="412" t="s">
        <v>522</v>
      </c>
      <c r="C33" s="297"/>
    </row>
    <row r="34" spans="1:3" s="98" customFormat="1" ht="12" customHeight="1">
      <c r="A34" s="430" t="s">
        <v>517</v>
      </c>
      <c r="B34" s="412" t="s">
        <v>523</v>
      </c>
      <c r="C34" s="297"/>
    </row>
    <row r="35" spans="1:3" s="98" customFormat="1" ht="12" customHeight="1">
      <c r="A35" s="430" t="s">
        <v>518</v>
      </c>
      <c r="B35" s="412" t="s">
        <v>266</v>
      </c>
      <c r="C35" s="297"/>
    </row>
    <row r="36" spans="1:3" s="98" customFormat="1" ht="12" customHeight="1">
      <c r="A36" s="430" t="s">
        <v>519</v>
      </c>
      <c r="B36" s="412" t="s">
        <v>267</v>
      </c>
      <c r="C36" s="297"/>
    </row>
    <row r="37" spans="1:3" s="98" customFormat="1" ht="12" customHeight="1" thickBot="1">
      <c r="A37" s="431" t="s">
        <v>556</v>
      </c>
      <c r="B37" s="492" t="s">
        <v>268</v>
      </c>
      <c r="C37" s="297"/>
    </row>
    <row r="38" spans="1:3" s="98" customFormat="1" ht="12" customHeight="1" thickBot="1">
      <c r="A38" s="31" t="s">
        <v>20</v>
      </c>
      <c r="B38" s="21" t="s">
        <v>409</v>
      </c>
      <c r="C38" s="294">
        <f>SUM(C39:C49)</f>
        <v>0</v>
      </c>
    </row>
    <row r="39" spans="1:3" s="98" customFormat="1" ht="12" customHeight="1">
      <c r="A39" s="429" t="s">
        <v>88</v>
      </c>
      <c r="B39" s="411" t="s">
        <v>271</v>
      </c>
      <c r="C39" s="297"/>
    </row>
    <row r="40" spans="1:3" s="98" customFormat="1" ht="12" customHeight="1">
      <c r="A40" s="430" t="s">
        <v>89</v>
      </c>
      <c r="B40" s="412" t="s">
        <v>272</v>
      </c>
      <c r="C40" s="297"/>
    </row>
    <row r="41" spans="1:3" s="98" customFormat="1" ht="12" customHeight="1">
      <c r="A41" s="430" t="s">
        <v>90</v>
      </c>
      <c r="B41" s="412" t="s">
        <v>273</v>
      </c>
      <c r="C41" s="297"/>
    </row>
    <row r="42" spans="1:3" s="98" customFormat="1" ht="12" customHeight="1">
      <c r="A42" s="430" t="s">
        <v>170</v>
      </c>
      <c r="B42" s="412" t="s">
        <v>274</v>
      </c>
      <c r="C42" s="297"/>
    </row>
    <row r="43" spans="1:3" s="98" customFormat="1" ht="12" customHeight="1">
      <c r="A43" s="430" t="s">
        <v>171</v>
      </c>
      <c r="B43" s="412" t="s">
        <v>275</v>
      </c>
      <c r="C43" s="297"/>
    </row>
    <row r="44" spans="1:3" s="98" customFormat="1" ht="12" customHeight="1">
      <c r="A44" s="430" t="s">
        <v>172</v>
      </c>
      <c r="B44" s="412" t="s">
        <v>276</v>
      </c>
      <c r="C44" s="297"/>
    </row>
    <row r="45" spans="1:3" s="98" customFormat="1" ht="12" customHeight="1">
      <c r="A45" s="430" t="s">
        <v>173</v>
      </c>
      <c r="B45" s="412" t="s">
        <v>277</v>
      </c>
      <c r="C45" s="297"/>
    </row>
    <row r="46" spans="1:3" s="98" customFormat="1" ht="12" customHeight="1">
      <c r="A46" s="430" t="s">
        <v>174</v>
      </c>
      <c r="B46" s="412" t="s">
        <v>524</v>
      </c>
      <c r="C46" s="297"/>
    </row>
    <row r="47" spans="1:3" s="98" customFormat="1" ht="12" customHeight="1">
      <c r="A47" s="430" t="s">
        <v>269</v>
      </c>
      <c r="B47" s="412" t="s">
        <v>278</v>
      </c>
      <c r="C47" s="297"/>
    </row>
    <row r="48" spans="1:3" s="98" customFormat="1" ht="12" customHeight="1">
      <c r="A48" s="431" t="s">
        <v>270</v>
      </c>
      <c r="B48" s="413" t="s">
        <v>411</v>
      </c>
      <c r="C48" s="297"/>
    </row>
    <row r="49" spans="1:3" s="98" customFormat="1" ht="12" customHeight="1" thickBot="1">
      <c r="A49" s="431" t="s">
        <v>410</v>
      </c>
      <c r="B49" s="550" t="s">
        <v>279</v>
      </c>
      <c r="C49" s="297"/>
    </row>
    <row r="50" spans="1:3" s="98" customFormat="1" ht="12" customHeight="1" thickBot="1">
      <c r="A50" s="31" t="s">
        <v>21</v>
      </c>
      <c r="B50" s="21" t="s">
        <v>280</v>
      </c>
      <c r="C50" s="294">
        <f>SUM(C51:C55)</f>
        <v>0</v>
      </c>
    </row>
    <row r="51" spans="1:3" s="98" customFormat="1" ht="12" customHeight="1">
      <c r="A51" s="429" t="s">
        <v>91</v>
      </c>
      <c r="B51" s="411" t="s">
        <v>284</v>
      </c>
      <c r="C51" s="443"/>
    </row>
    <row r="52" spans="1:3" s="98" customFormat="1" ht="12" customHeight="1">
      <c r="A52" s="430" t="s">
        <v>92</v>
      </c>
      <c r="B52" s="412" t="s">
        <v>285</v>
      </c>
      <c r="C52" s="443"/>
    </row>
    <row r="53" spans="1:3" s="98" customFormat="1" ht="12" customHeight="1">
      <c r="A53" s="430" t="s">
        <v>281</v>
      </c>
      <c r="B53" s="412" t="s">
        <v>286</v>
      </c>
      <c r="C53" s="443"/>
    </row>
    <row r="54" spans="1:3" s="98" customFormat="1" ht="12" customHeight="1">
      <c r="A54" s="430" t="s">
        <v>282</v>
      </c>
      <c r="B54" s="412" t="s">
        <v>287</v>
      </c>
      <c r="C54" s="443"/>
    </row>
    <row r="55" spans="1:3" s="98" customFormat="1" ht="12" customHeight="1" thickBot="1">
      <c r="A55" s="431" t="s">
        <v>283</v>
      </c>
      <c r="B55" s="492" t="s">
        <v>288</v>
      </c>
      <c r="C55" s="443"/>
    </row>
    <row r="56" spans="1:3" s="98" customFormat="1" ht="12" customHeight="1" thickBot="1">
      <c r="A56" s="31" t="s">
        <v>175</v>
      </c>
      <c r="B56" s="21" t="s">
        <v>289</v>
      </c>
      <c r="C56" s="294">
        <f>SUM(C57:C59)</f>
        <v>0</v>
      </c>
    </row>
    <row r="57" spans="1:3" s="98" customFormat="1" ht="12" customHeight="1">
      <c r="A57" s="429" t="s">
        <v>93</v>
      </c>
      <c r="B57" s="411" t="s">
        <v>290</v>
      </c>
      <c r="C57" s="297"/>
    </row>
    <row r="58" spans="1:3" s="98" customFormat="1" ht="12" customHeight="1">
      <c r="A58" s="430" t="s">
        <v>94</v>
      </c>
      <c r="B58" s="412" t="s">
        <v>401</v>
      </c>
      <c r="C58" s="297"/>
    </row>
    <row r="59" spans="1:3" s="98" customFormat="1" ht="12" customHeight="1">
      <c r="A59" s="430" t="s">
        <v>293</v>
      </c>
      <c r="B59" s="412" t="s">
        <v>291</v>
      </c>
      <c r="C59" s="297"/>
    </row>
    <row r="60" spans="1:3" s="98" customFormat="1" ht="12" customHeight="1" thickBot="1">
      <c r="A60" s="431" t="s">
        <v>294</v>
      </c>
      <c r="B60" s="551" t="s">
        <v>292</v>
      </c>
      <c r="C60" s="297"/>
    </row>
    <row r="61" spans="1:3" s="98" customFormat="1" ht="12" customHeight="1" thickBot="1">
      <c r="A61" s="31" t="s">
        <v>23</v>
      </c>
      <c r="B61" s="289" t="s">
        <v>295</v>
      </c>
      <c r="C61" s="294">
        <f>SUM(C62:C64)</f>
        <v>0</v>
      </c>
    </row>
    <row r="62" spans="1:3" s="98" customFormat="1" ht="12" customHeight="1">
      <c r="A62" s="429" t="s">
        <v>176</v>
      </c>
      <c r="B62" s="411" t="s">
        <v>297</v>
      </c>
      <c r="C62" s="299"/>
    </row>
    <row r="63" spans="1:3" s="98" customFormat="1" ht="12" customHeight="1">
      <c r="A63" s="430" t="s">
        <v>177</v>
      </c>
      <c r="B63" s="412" t="s">
        <v>402</v>
      </c>
      <c r="C63" s="299"/>
    </row>
    <row r="64" spans="1:3" s="98" customFormat="1" ht="12" customHeight="1">
      <c r="A64" s="430" t="s">
        <v>224</v>
      </c>
      <c r="B64" s="412" t="s">
        <v>298</v>
      </c>
      <c r="C64" s="299"/>
    </row>
    <row r="65" spans="1:3" s="98" customFormat="1" ht="12" customHeight="1" thickBot="1">
      <c r="A65" s="431" t="s">
        <v>296</v>
      </c>
      <c r="B65" s="492" t="s">
        <v>299</v>
      </c>
      <c r="C65" s="299"/>
    </row>
    <row r="66" spans="1:3" s="98" customFormat="1" ht="12" customHeight="1" thickBot="1">
      <c r="A66" s="31" t="s">
        <v>24</v>
      </c>
      <c r="B66" s="21" t="s">
        <v>300</v>
      </c>
      <c r="C66" s="300">
        <f>+C8+C15+C22+C29+C38+C50+C56+C61</f>
        <v>0</v>
      </c>
    </row>
    <row r="67" spans="1:3" s="98" customFormat="1" ht="12" customHeight="1" thickBot="1">
      <c r="A67" s="432" t="s">
        <v>388</v>
      </c>
      <c r="B67" s="289" t="s">
        <v>302</v>
      </c>
      <c r="C67" s="294">
        <f>SUM(C68:C70)</f>
        <v>0</v>
      </c>
    </row>
    <row r="68" spans="1:3" s="98" customFormat="1" ht="12" customHeight="1">
      <c r="A68" s="429" t="s">
        <v>330</v>
      </c>
      <c r="B68" s="411" t="s">
        <v>303</v>
      </c>
      <c r="C68" s="299"/>
    </row>
    <row r="69" spans="1:3" s="98" customFormat="1" ht="12" customHeight="1">
      <c r="A69" s="430" t="s">
        <v>339</v>
      </c>
      <c r="B69" s="412" t="s">
        <v>304</v>
      </c>
      <c r="C69" s="299"/>
    </row>
    <row r="70" spans="1:3" s="98" customFormat="1" ht="12" customHeight="1" thickBot="1">
      <c r="A70" s="431" t="s">
        <v>340</v>
      </c>
      <c r="B70" s="496" t="s">
        <v>305</v>
      </c>
      <c r="C70" s="299"/>
    </row>
    <row r="71" spans="1:3" s="98" customFormat="1" ht="12" customHeight="1" thickBot="1">
      <c r="A71" s="432" t="s">
        <v>306</v>
      </c>
      <c r="B71" s="289" t="s">
        <v>307</v>
      </c>
      <c r="C71" s="294">
        <f>SUM(C72:C75)</f>
        <v>0</v>
      </c>
    </row>
    <row r="72" spans="1:3" s="98" customFormat="1" ht="12" customHeight="1">
      <c r="A72" s="429" t="s">
        <v>145</v>
      </c>
      <c r="B72" s="411" t="s">
        <v>308</v>
      </c>
      <c r="C72" s="299"/>
    </row>
    <row r="73" spans="1:3" s="98" customFormat="1" ht="12" customHeight="1">
      <c r="A73" s="430" t="s">
        <v>146</v>
      </c>
      <c r="B73" s="412" t="s">
        <v>536</v>
      </c>
      <c r="C73" s="299"/>
    </row>
    <row r="74" spans="1:3" s="98" customFormat="1" ht="12" customHeight="1">
      <c r="A74" s="430" t="s">
        <v>331</v>
      </c>
      <c r="B74" s="412" t="s">
        <v>309</v>
      </c>
      <c r="C74" s="299"/>
    </row>
    <row r="75" spans="1:3" s="98" customFormat="1" ht="12" customHeight="1" thickBot="1">
      <c r="A75" s="431" t="s">
        <v>332</v>
      </c>
      <c r="B75" s="291" t="s">
        <v>537</v>
      </c>
      <c r="C75" s="299"/>
    </row>
    <row r="76" spans="1:3" s="98" customFormat="1" ht="12" customHeight="1" thickBot="1">
      <c r="A76" s="432" t="s">
        <v>310</v>
      </c>
      <c r="B76" s="289" t="s">
        <v>311</v>
      </c>
      <c r="C76" s="294">
        <f>SUM(C77:C78)</f>
        <v>0</v>
      </c>
    </row>
    <row r="77" spans="1:3" s="98" customFormat="1" ht="12" customHeight="1">
      <c r="A77" s="429" t="s">
        <v>333</v>
      </c>
      <c r="B77" s="411" t="s">
        <v>312</v>
      </c>
      <c r="C77" s="299"/>
    </row>
    <row r="78" spans="1:3" s="98" customFormat="1" ht="12" customHeight="1" thickBot="1">
      <c r="A78" s="431" t="s">
        <v>334</v>
      </c>
      <c r="B78" s="550" t="s">
        <v>313</v>
      </c>
      <c r="C78" s="299"/>
    </row>
    <row r="79" spans="1:3" s="97" customFormat="1" ht="12" customHeight="1" thickBot="1">
      <c r="A79" s="432" t="s">
        <v>314</v>
      </c>
      <c r="B79" s="289" t="s">
        <v>315</v>
      </c>
      <c r="C79" s="294">
        <f>SUM(C80:C82)</f>
        <v>0</v>
      </c>
    </row>
    <row r="80" spans="1:3" s="98" customFormat="1" ht="12" customHeight="1">
      <c r="A80" s="429" t="s">
        <v>335</v>
      </c>
      <c r="B80" s="411" t="s">
        <v>316</v>
      </c>
      <c r="C80" s="299"/>
    </row>
    <row r="81" spans="1:3" s="98" customFormat="1" ht="12" customHeight="1">
      <c r="A81" s="430" t="s">
        <v>336</v>
      </c>
      <c r="B81" s="412" t="s">
        <v>317</v>
      </c>
      <c r="C81" s="299"/>
    </row>
    <row r="82" spans="1:3" s="98" customFormat="1" ht="12" customHeight="1" thickBot="1">
      <c r="A82" s="431" t="s">
        <v>337</v>
      </c>
      <c r="B82" s="550" t="s">
        <v>538</v>
      </c>
      <c r="C82" s="299"/>
    </row>
    <row r="83" spans="1:3" s="98" customFormat="1" ht="12" customHeight="1" thickBot="1">
      <c r="A83" s="432" t="s">
        <v>318</v>
      </c>
      <c r="B83" s="289" t="s">
        <v>338</v>
      </c>
      <c r="C83" s="294">
        <f>SUM(C84:C87)</f>
        <v>0</v>
      </c>
    </row>
    <row r="84" spans="1:3" s="98" customFormat="1" ht="12" customHeight="1">
      <c r="A84" s="433" t="s">
        <v>319</v>
      </c>
      <c r="B84" s="411" t="s">
        <v>320</v>
      </c>
      <c r="C84" s="299"/>
    </row>
    <row r="85" spans="1:3" s="98" customFormat="1" ht="12" customHeight="1">
      <c r="A85" s="434" t="s">
        <v>321</v>
      </c>
      <c r="B85" s="412" t="s">
        <v>322</v>
      </c>
      <c r="C85" s="299"/>
    </row>
    <row r="86" spans="1:3" s="98" customFormat="1" ht="12" customHeight="1">
      <c r="A86" s="434" t="s">
        <v>323</v>
      </c>
      <c r="B86" s="412" t="s">
        <v>324</v>
      </c>
      <c r="C86" s="299"/>
    </row>
    <row r="87" spans="1:3" s="97" customFormat="1" ht="12" customHeight="1" thickBot="1">
      <c r="A87" s="435" t="s">
        <v>325</v>
      </c>
      <c r="B87" s="550" t="s">
        <v>326</v>
      </c>
      <c r="C87" s="299"/>
    </row>
    <row r="88" spans="1:3" s="97" customFormat="1" ht="12" customHeight="1" thickBot="1">
      <c r="A88" s="432" t="s">
        <v>327</v>
      </c>
      <c r="B88" s="289" t="s">
        <v>450</v>
      </c>
      <c r="C88" s="444"/>
    </row>
    <row r="89" spans="1:3" s="97" customFormat="1" ht="12" customHeight="1" thickBot="1">
      <c r="A89" s="432" t="s">
        <v>482</v>
      </c>
      <c r="B89" s="289" t="s">
        <v>328</v>
      </c>
      <c r="C89" s="444"/>
    </row>
    <row r="90" spans="1:3" s="97" customFormat="1" ht="12" customHeight="1" thickBot="1">
      <c r="A90" s="432" t="s">
        <v>483</v>
      </c>
      <c r="B90" s="417" t="s">
        <v>453</v>
      </c>
      <c r="C90" s="300">
        <f>+C67+C71+C76+C79+C83+C89+C88</f>
        <v>0</v>
      </c>
    </row>
    <row r="91" spans="1:3" s="97" customFormat="1" ht="12" customHeight="1" thickBot="1">
      <c r="A91" s="436" t="s">
        <v>484</v>
      </c>
      <c r="B91" s="418" t="s">
        <v>485</v>
      </c>
      <c r="C91" s="300">
        <f>+C66+C90</f>
        <v>0</v>
      </c>
    </row>
    <row r="92" spans="1:3" s="98" customFormat="1" ht="15" customHeight="1" thickBot="1">
      <c r="A92" s="239"/>
      <c r="B92" s="240"/>
      <c r="C92" s="360"/>
    </row>
    <row r="93" spans="1:3" s="69" customFormat="1" ht="16.5" customHeight="1" thickBot="1">
      <c r="A93" s="241"/>
      <c r="B93" s="242" t="s">
        <v>55</v>
      </c>
      <c r="C93" s="361"/>
    </row>
    <row r="94" spans="1:3" s="99" customFormat="1" ht="12" customHeight="1" thickBot="1">
      <c r="A94" s="403" t="s">
        <v>16</v>
      </c>
      <c r="B94" s="27" t="s">
        <v>489</v>
      </c>
      <c r="C94" s="293">
        <f>+C95+C96+C97+C98+C99+C112</f>
        <v>0</v>
      </c>
    </row>
    <row r="95" spans="1:3" ht="12" customHeight="1">
      <c r="A95" s="437" t="s">
        <v>95</v>
      </c>
      <c r="B95" s="10" t="s">
        <v>47</v>
      </c>
      <c r="C95" s="295"/>
    </row>
    <row r="96" spans="1:3" ht="12" customHeight="1">
      <c r="A96" s="430" t="s">
        <v>96</v>
      </c>
      <c r="B96" s="8" t="s">
        <v>178</v>
      </c>
      <c r="C96" s="296"/>
    </row>
    <row r="97" spans="1:3" ht="12" customHeight="1">
      <c r="A97" s="430" t="s">
        <v>97</v>
      </c>
      <c r="B97" s="8" t="s">
        <v>136</v>
      </c>
      <c r="C97" s="296"/>
    </row>
    <row r="98" spans="1:3" ht="12" customHeight="1">
      <c r="A98" s="430" t="s">
        <v>98</v>
      </c>
      <c r="B98" s="11" t="s">
        <v>179</v>
      </c>
      <c r="C98" s="296"/>
    </row>
    <row r="99" spans="1:3" ht="12" customHeight="1">
      <c r="A99" s="430" t="s">
        <v>108</v>
      </c>
      <c r="B99" s="19" t="s">
        <v>180</v>
      </c>
      <c r="C99" s="296">
        <f>SUM(C100:C111)</f>
        <v>0</v>
      </c>
    </row>
    <row r="100" spans="1:3" ht="12" customHeight="1">
      <c r="A100" s="430" t="s">
        <v>99</v>
      </c>
      <c r="B100" s="8" t="s">
        <v>486</v>
      </c>
      <c r="C100" s="296"/>
    </row>
    <row r="101" spans="1:3" ht="12" customHeight="1">
      <c r="A101" s="430" t="s">
        <v>100</v>
      </c>
      <c r="B101" s="144" t="s">
        <v>416</v>
      </c>
      <c r="C101" s="296"/>
    </row>
    <row r="102" spans="1:3" ht="12" customHeight="1">
      <c r="A102" s="430" t="s">
        <v>109</v>
      </c>
      <c r="B102" s="144" t="s">
        <v>415</v>
      </c>
      <c r="C102" s="296"/>
    </row>
    <row r="103" spans="1:3" ht="12" customHeight="1">
      <c r="A103" s="430" t="s">
        <v>110</v>
      </c>
      <c r="B103" s="144" t="s">
        <v>344</v>
      </c>
      <c r="C103" s="296"/>
    </row>
    <row r="104" spans="1:3" ht="12" customHeight="1">
      <c r="A104" s="430" t="s">
        <v>111</v>
      </c>
      <c r="B104" s="145" t="s">
        <v>345</v>
      </c>
      <c r="C104" s="296"/>
    </row>
    <row r="105" spans="1:3" ht="12" customHeight="1">
      <c r="A105" s="430" t="s">
        <v>112</v>
      </c>
      <c r="B105" s="145" t="s">
        <v>346</v>
      </c>
      <c r="C105" s="296"/>
    </row>
    <row r="106" spans="1:3" ht="12" customHeight="1">
      <c r="A106" s="430" t="s">
        <v>114</v>
      </c>
      <c r="B106" s="144" t="s">
        <v>347</v>
      </c>
      <c r="C106" s="296"/>
    </row>
    <row r="107" spans="1:3" ht="12" customHeight="1">
      <c r="A107" s="430" t="s">
        <v>181</v>
      </c>
      <c r="B107" s="144" t="s">
        <v>348</v>
      </c>
      <c r="C107" s="296"/>
    </row>
    <row r="108" spans="1:3" ht="12" customHeight="1">
      <c r="A108" s="430" t="s">
        <v>342</v>
      </c>
      <c r="B108" s="145" t="s">
        <v>349</v>
      </c>
      <c r="C108" s="296"/>
    </row>
    <row r="109" spans="1:3" ht="12" customHeight="1">
      <c r="A109" s="438" t="s">
        <v>343</v>
      </c>
      <c r="B109" s="146" t="s">
        <v>350</v>
      </c>
      <c r="C109" s="296"/>
    </row>
    <row r="110" spans="1:3" ht="12" customHeight="1">
      <c r="A110" s="430" t="s">
        <v>413</v>
      </c>
      <c r="B110" s="146" t="s">
        <v>351</v>
      </c>
      <c r="C110" s="296"/>
    </row>
    <row r="111" spans="1:3" ht="12" customHeight="1">
      <c r="A111" s="430" t="s">
        <v>414</v>
      </c>
      <c r="B111" s="145" t="s">
        <v>352</v>
      </c>
      <c r="C111" s="296"/>
    </row>
    <row r="112" spans="1:3" ht="12" customHeight="1">
      <c r="A112" s="430" t="s">
        <v>418</v>
      </c>
      <c r="B112" s="11" t="s">
        <v>48</v>
      </c>
      <c r="C112" s="296">
        <f>C113+C114</f>
        <v>0</v>
      </c>
    </row>
    <row r="113" spans="1:3" ht="12" customHeight="1">
      <c r="A113" s="431" t="s">
        <v>419</v>
      </c>
      <c r="B113" s="8" t="s">
        <v>487</v>
      </c>
      <c r="C113" s="296"/>
    </row>
    <row r="114" spans="1:3" ht="12" customHeight="1" thickBot="1">
      <c r="A114" s="439" t="s">
        <v>420</v>
      </c>
      <c r="B114" s="147" t="s">
        <v>488</v>
      </c>
      <c r="C114" s="297"/>
    </row>
    <row r="115" spans="1:3" ht="12" customHeight="1" thickBot="1">
      <c r="A115" s="31" t="s">
        <v>17</v>
      </c>
      <c r="B115" s="26" t="s">
        <v>353</v>
      </c>
      <c r="C115" s="294">
        <f>+C116+C118+C120</f>
        <v>0</v>
      </c>
    </row>
    <row r="116" spans="1:3" ht="12" customHeight="1">
      <c r="A116" s="429" t="s">
        <v>101</v>
      </c>
      <c r="B116" s="8" t="s">
        <v>223</v>
      </c>
      <c r="C116" s="297"/>
    </row>
    <row r="117" spans="1:3" ht="12" customHeight="1">
      <c r="A117" s="429" t="s">
        <v>102</v>
      </c>
      <c r="B117" s="12" t="s">
        <v>357</v>
      </c>
      <c r="C117" s="297"/>
    </row>
    <row r="118" spans="1:3" ht="12" customHeight="1">
      <c r="A118" s="429" t="s">
        <v>103</v>
      </c>
      <c r="B118" s="12" t="s">
        <v>182</v>
      </c>
      <c r="C118" s="297"/>
    </row>
    <row r="119" spans="1:3" ht="12" customHeight="1">
      <c r="A119" s="429" t="s">
        <v>104</v>
      </c>
      <c r="B119" s="12" t="s">
        <v>358</v>
      </c>
      <c r="C119" s="297"/>
    </row>
    <row r="120" spans="1:3" ht="12" customHeight="1">
      <c r="A120" s="429" t="s">
        <v>105</v>
      </c>
      <c r="B120" s="291" t="s">
        <v>225</v>
      </c>
      <c r="C120" s="297"/>
    </row>
    <row r="121" spans="1:3" ht="12" customHeight="1">
      <c r="A121" s="429" t="s">
        <v>113</v>
      </c>
      <c r="B121" s="290" t="s">
        <v>403</v>
      </c>
      <c r="C121" s="297"/>
    </row>
    <row r="122" spans="1:3" ht="12" customHeight="1">
      <c r="A122" s="429" t="s">
        <v>115</v>
      </c>
      <c r="B122" s="407" t="s">
        <v>363</v>
      </c>
      <c r="C122" s="297"/>
    </row>
    <row r="123" spans="1:3" ht="12" customHeight="1">
      <c r="A123" s="429" t="s">
        <v>183</v>
      </c>
      <c r="B123" s="145" t="s">
        <v>346</v>
      </c>
      <c r="C123" s="297"/>
    </row>
    <row r="124" spans="1:3" ht="12" customHeight="1">
      <c r="A124" s="429" t="s">
        <v>184</v>
      </c>
      <c r="B124" s="145" t="s">
        <v>362</v>
      </c>
      <c r="C124" s="297"/>
    </row>
    <row r="125" spans="1:3" ht="12" customHeight="1">
      <c r="A125" s="429" t="s">
        <v>185</v>
      </c>
      <c r="B125" s="145" t="s">
        <v>361</v>
      </c>
      <c r="C125" s="297"/>
    </row>
    <row r="126" spans="1:3" ht="12" customHeight="1">
      <c r="A126" s="429" t="s">
        <v>354</v>
      </c>
      <c r="B126" s="145" t="s">
        <v>349</v>
      </c>
      <c r="C126" s="297"/>
    </row>
    <row r="127" spans="1:3" ht="12" customHeight="1">
      <c r="A127" s="429" t="s">
        <v>355</v>
      </c>
      <c r="B127" s="145" t="s">
        <v>360</v>
      </c>
      <c r="C127" s="297"/>
    </row>
    <row r="128" spans="1:3" ht="12" customHeight="1" thickBot="1">
      <c r="A128" s="438" t="s">
        <v>356</v>
      </c>
      <c r="B128" s="145" t="s">
        <v>359</v>
      </c>
      <c r="C128" s="297"/>
    </row>
    <row r="129" spans="1:3" ht="12" customHeight="1" thickBot="1">
      <c r="A129" s="31" t="s">
        <v>18</v>
      </c>
      <c r="B129" s="126" t="s">
        <v>423</v>
      </c>
      <c r="C129" s="294">
        <f>+C94+C115</f>
        <v>0</v>
      </c>
    </row>
    <row r="130" spans="1:3" ht="12" customHeight="1" thickBot="1">
      <c r="A130" s="31" t="s">
        <v>19</v>
      </c>
      <c r="B130" s="126" t="s">
        <v>424</v>
      </c>
      <c r="C130" s="294">
        <f>+C131+C132+C133</f>
        <v>0</v>
      </c>
    </row>
    <row r="131" spans="1:3" s="99" customFormat="1" ht="12" customHeight="1">
      <c r="A131" s="429" t="s">
        <v>262</v>
      </c>
      <c r="B131" s="9" t="s">
        <v>492</v>
      </c>
      <c r="C131" s="263"/>
    </row>
    <row r="132" spans="1:3" ht="12" customHeight="1">
      <c r="A132" s="429" t="s">
        <v>263</v>
      </c>
      <c r="B132" s="9" t="s">
        <v>432</v>
      </c>
      <c r="C132" s="263"/>
    </row>
    <row r="133" spans="1:3" ht="12" customHeight="1" thickBot="1">
      <c r="A133" s="438" t="s">
        <v>264</v>
      </c>
      <c r="B133" s="7" t="s">
        <v>491</v>
      </c>
      <c r="C133" s="263"/>
    </row>
    <row r="134" spans="1:3" ht="12" customHeight="1" thickBot="1">
      <c r="A134" s="31" t="s">
        <v>20</v>
      </c>
      <c r="B134" s="126" t="s">
        <v>425</v>
      </c>
      <c r="C134" s="294">
        <f>+C135+C136+C137+C138+C139+C140</f>
        <v>0</v>
      </c>
    </row>
    <row r="135" spans="1:3" ht="12" customHeight="1">
      <c r="A135" s="429" t="s">
        <v>88</v>
      </c>
      <c r="B135" s="9" t="s">
        <v>434</v>
      </c>
      <c r="C135" s="263"/>
    </row>
    <row r="136" spans="1:3" ht="12" customHeight="1">
      <c r="A136" s="429" t="s">
        <v>89</v>
      </c>
      <c r="B136" s="9" t="s">
        <v>426</v>
      </c>
      <c r="C136" s="263"/>
    </row>
    <row r="137" spans="1:3" ht="12" customHeight="1">
      <c r="A137" s="429" t="s">
        <v>90</v>
      </c>
      <c r="B137" s="9" t="s">
        <v>427</v>
      </c>
      <c r="C137" s="263"/>
    </row>
    <row r="138" spans="1:3" ht="12" customHeight="1">
      <c r="A138" s="429" t="s">
        <v>170</v>
      </c>
      <c r="B138" s="9" t="s">
        <v>490</v>
      </c>
      <c r="C138" s="263"/>
    </row>
    <row r="139" spans="1:3" ht="12" customHeight="1">
      <c r="A139" s="429" t="s">
        <v>171</v>
      </c>
      <c r="B139" s="9" t="s">
        <v>429</v>
      </c>
      <c r="C139" s="263"/>
    </row>
    <row r="140" spans="1:3" s="99" customFormat="1" ht="12" customHeight="1" thickBot="1">
      <c r="A140" s="438" t="s">
        <v>172</v>
      </c>
      <c r="B140" s="7" t="s">
        <v>430</v>
      </c>
      <c r="C140" s="263"/>
    </row>
    <row r="141" spans="1:11" ht="12" customHeight="1" thickBot="1">
      <c r="A141" s="31" t="s">
        <v>21</v>
      </c>
      <c r="B141" s="126" t="s">
        <v>506</v>
      </c>
      <c r="C141" s="300">
        <f>+C142+C143+C145+C146+C144</f>
        <v>0</v>
      </c>
      <c r="K141" s="245"/>
    </row>
    <row r="142" spans="1:3" ht="12.75">
      <c r="A142" s="429" t="s">
        <v>91</v>
      </c>
      <c r="B142" s="9" t="s">
        <v>364</v>
      </c>
      <c r="C142" s="263"/>
    </row>
    <row r="143" spans="1:3" ht="12" customHeight="1">
      <c r="A143" s="429" t="s">
        <v>92</v>
      </c>
      <c r="B143" s="9" t="s">
        <v>365</v>
      </c>
      <c r="C143" s="263"/>
    </row>
    <row r="144" spans="1:3" s="99" customFormat="1" ht="12" customHeight="1">
      <c r="A144" s="429" t="s">
        <v>281</v>
      </c>
      <c r="B144" s="9" t="s">
        <v>505</v>
      </c>
      <c r="C144" s="263"/>
    </row>
    <row r="145" spans="1:3" s="99" customFormat="1" ht="12" customHeight="1">
      <c r="A145" s="429" t="s">
        <v>282</v>
      </c>
      <c r="B145" s="9" t="s">
        <v>439</v>
      </c>
      <c r="C145" s="263"/>
    </row>
    <row r="146" spans="1:3" s="99" customFormat="1" ht="12" customHeight="1" thickBot="1">
      <c r="A146" s="438" t="s">
        <v>283</v>
      </c>
      <c r="B146" s="7" t="s">
        <v>384</v>
      </c>
      <c r="C146" s="263"/>
    </row>
    <row r="147" spans="1:3" s="99" customFormat="1" ht="12" customHeight="1" thickBot="1">
      <c r="A147" s="31" t="s">
        <v>22</v>
      </c>
      <c r="B147" s="126" t="s">
        <v>440</v>
      </c>
      <c r="C147" s="303">
        <f>+C148+C149+C150+C151+C152</f>
        <v>0</v>
      </c>
    </row>
    <row r="148" spans="1:3" s="99" customFormat="1" ht="12" customHeight="1">
      <c r="A148" s="429" t="s">
        <v>93</v>
      </c>
      <c r="B148" s="9" t="s">
        <v>435</v>
      </c>
      <c r="C148" s="263"/>
    </row>
    <row r="149" spans="1:3" s="99" customFormat="1" ht="12" customHeight="1">
      <c r="A149" s="429" t="s">
        <v>94</v>
      </c>
      <c r="B149" s="9" t="s">
        <v>442</v>
      </c>
      <c r="C149" s="263"/>
    </row>
    <row r="150" spans="1:3" s="99" customFormat="1" ht="12" customHeight="1">
      <c r="A150" s="429" t="s">
        <v>293</v>
      </c>
      <c r="B150" s="9" t="s">
        <v>437</v>
      </c>
      <c r="C150" s="263"/>
    </row>
    <row r="151" spans="1:3" ht="12.75" customHeight="1">
      <c r="A151" s="429" t="s">
        <v>294</v>
      </c>
      <c r="B151" s="9" t="s">
        <v>493</v>
      </c>
      <c r="C151" s="263"/>
    </row>
    <row r="152" spans="1:3" ht="12.75" customHeight="1" thickBot="1">
      <c r="A152" s="438" t="s">
        <v>441</v>
      </c>
      <c r="B152" s="7" t="s">
        <v>444</v>
      </c>
      <c r="C152" s="263"/>
    </row>
    <row r="153" spans="1:3" ht="12.75" customHeight="1" thickBot="1">
      <c r="A153" s="470" t="s">
        <v>23</v>
      </c>
      <c r="B153" s="126" t="s">
        <v>445</v>
      </c>
      <c r="C153" s="303"/>
    </row>
    <row r="154" spans="1:3" ht="12" customHeight="1" thickBot="1">
      <c r="A154" s="470" t="s">
        <v>24</v>
      </c>
      <c r="B154" s="126" t="s">
        <v>446</v>
      </c>
      <c r="C154" s="303"/>
    </row>
    <row r="155" spans="1:3" ht="15" customHeight="1" thickBot="1">
      <c r="A155" s="31" t="s">
        <v>25</v>
      </c>
      <c r="B155" s="126" t="s">
        <v>448</v>
      </c>
      <c r="C155" s="420">
        <f>+C130+C134+C141+C147+C153+C154</f>
        <v>0</v>
      </c>
    </row>
    <row r="156" spans="1:3" ht="13.5" thickBot="1">
      <c r="A156" s="440" t="s">
        <v>26</v>
      </c>
      <c r="B156" s="373" t="s">
        <v>447</v>
      </c>
      <c r="C156" s="420">
        <f>+C129+C155</f>
        <v>0</v>
      </c>
    </row>
    <row r="157" spans="1:3" ht="15" customHeight="1" thickBot="1">
      <c r="A157" s="381"/>
      <c r="B157" s="382"/>
      <c r="C157" s="383"/>
    </row>
    <row r="158" spans="1:3" ht="14.25" customHeight="1" thickBot="1">
      <c r="A158" s="243" t="s">
        <v>494</v>
      </c>
      <c r="B158" s="244"/>
      <c r="C158" s="123"/>
    </row>
    <row r="159" spans="1:3" ht="13.5" thickBot="1">
      <c r="A159" s="243" t="s">
        <v>199</v>
      </c>
      <c r="B159" s="244"/>
      <c r="C159" s="12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">
      <selection activeCell="F91" activeCellId="1" sqref="G89 F91"/>
    </sheetView>
  </sheetViews>
  <sheetFormatPr defaultColWidth="9.00390625" defaultRowHeight="12.75"/>
  <cols>
    <col min="1" max="1" width="13.875" style="590" customWidth="1"/>
    <col min="2" max="2" width="79.125" style="565" customWidth="1"/>
    <col min="3" max="3" width="25.00390625" style="565" customWidth="1"/>
    <col min="4" max="16384" width="9.375" style="565" customWidth="1"/>
  </cols>
  <sheetData>
    <row r="1" spans="1:3" s="558" customFormat="1" ht="21" customHeight="1" thickBot="1">
      <c r="A1" s="231"/>
      <c r="B1" s="232"/>
      <c r="C1" s="544" t="s">
        <v>618</v>
      </c>
    </row>
    <row r="2" spans="1:3" s="560" customFormat="1" ht="25.5" customHeight="1">
      <c r="A2" s="401" t="s">
        <v>588</v>
      </c>
      <c r="B2" s="354" t="s">
        <v>617</v>
      </c>
      <c r="C2" s="559" t="s">
        <v>56</v>
      </c>
    </row>
    <row r="3" spans="1:3" s="560" customFormat="1" ht="24.75" thickBot="1">
      <c r="A3" s="561" t="s">
        <v>197</v>
      </c>
      <c r="B3" s="355" t="s">
        <v>392</v>
      </c>
      <c r="C3" s="562"/>
    </row>
    <row r="4" spans="1:3" s="563" customFormat="1" ht="15.75" customHeight="1" thickBot="1">
      <c r="A4" s="234"/>
      <c r="B4" s="234"/>
      <c r="C4" s="235" t="s">
        <v>544</v>
      </c>
    </row>
    <row r="5" spans="1:3" ht="13.5" thickBot="1">
      <c r="A5" s="402" t="s">
        <v>198</v>
      </c>
      <c r="B5" s="236" t="s">
        <v>528</v>
      </c>
      <c r="C5" s="564" t="s">
        <v>53</v>
      </c>
    </row>
    <row r="6" spans="1:3" s="566" customFormat="1" ht="12.75" customHeight="1" thickBot="1">
      <c r="A6" s="201"/>
      <c r="B6" s="202" t="s">
        <v>468</v>
      </c>
      <c r="C6" s="203" t="s">
        <v>469</v>
      </c>
    </row>
    <row r="7" spans="1:3" s="566" customFormat="1" ht="15.75" customHeight="1" thickBot="1">
      <c r="A7" s="237"/>
      <c r="B7" s="238" t="s">
        <v>54</v>
      </c>
      <c r="C7" s="567"/>
    </row>
    <row r="8" spans="1:3" s="569" customFormat="1" ht="12" customHeight="1" thickBot="1">
      <c r="A8" s="201" t="s">
        <v>16</v>
      </c>
      <c r="B8" s="568" t="s">
        <v>589</v>
      </c>
      <c r="C8" s="314">
        <f>SUM(C9:C19)</f>
        <v>17000</v>
      </c>
    </row>
    <row r="9" spans="1:3" s="569" customFormat="1" ht="12" customHeight="1">
      <c r="A9" s="570" t="s">
        <v>95</v>
      </c>
      <c r="B9" s="10" t="s">
        <v>271</v>
      </c>
      <c r="C9" s="571">
        <f>'9.2.1. sz. mell'!C9+'9.2.2. sz.  mell'!C9+'9.2.3. sz. mell'!C9</f>
        <v>0</v>
      </c>
    </row>
    <row r="10" spans="1:3" s="569" customFormat="1" ht="12" customHeight="1">
      <c r="A10" s="572" t="s">
        <v>96</v>
      </c>
      <c r="B10" s="8" t="s">
        <v>272</v>
      </c>
      <c r="C10" s="312">
        <f>'9.2.1. sz. mell'!C10+'9.2.2. sz.  mell'!C10+'9.2.3. sz. mell'!C10</f>
        <v>15000</v>
      </c>
    </row>
    <row r="11" spans="1:3" s="569" customFormat="1" ht="12" customHeight="1">
      <c r="A11" s="572" t="s">
        <v>97</v>
      </c>
      <c r="B11" s="8" t="s">
        <v>273</v>
      </c>
      <c r="C11" s="312">
        <f>'9.2.1. sz. mell'!C11+'9.2.2. sz.  mell'!C11+'9.2.3. sz. mell'!C11</f>
        <v>0</v>
      </c>
    </row>
    <row r="12" spans="1:3" s="569" customFormat="1" ht="12" customHeight="1">
      <c r="A12" s="572" t="s">
        <v>98</v>
      </c>
      <c r="B12" s="8" t="s">
        <v>274</v>
      </c>
      <c r="C12" s="312">
        <f>'9.2.1. sz. mell'!C12+'9.2.2. sz.  mell'!C12+'9.2.3. sz. mell'!C12</f>
        <v>0</v>
      </c>
    </row>
    <row r="13" spans="1:3" s="569" customFormat="1" ht="12" customHeight="1">
      <c r="A13" s="572" t="s">
        <v>144</v>
      </c>
      <c r="B13" s="8" t="s">
        <v>275</v>
      </c>
      <c r="C13" s="312">
        <f>'9.2.1. sz. mell'!C13+'9.2.2. sz.  mell'!C13+'9.2.3. sz. mell'!C13</f>
        <v>0</v>
      </c>
    </row>
    <row r="14" spans="1:3" s="569" customFormat="1" ht="12" customHeight="1">
      <c r="A14" s="572" t="s">
        <v>99</v>
      </c>
      <c r="B14" s="8" t="s">
        <v>590</v>
      </c>
      <c r="C14" s="312">
        <f>'9.2.1. sz. mell'!C14+'9.2.2. sz.  mell'!C14+'9.2.3. sz. mell'!C14</f>
        <v>0</v>
      </c>
    </row>
    <row r="15" spans="1:3" s="569" customFormat="1" ht="12" customHeight="1">
      <c r="A15" s="572" t="s">
        <v>100</v>
      </c>
      <c r="B15" s="7" t="s">
        <v>591</v>
      </c>
      <c r="C15" s="312">
        <f>'9.2.1. sz. mell'!C15+'9.2.2. sz.  mell'!C15+'9.2.3. sz. mell'!C15</f>
        <v>0</v>
      </c>
    </row>
    <row r="16" spans="1:3" s="569" customFormat="1" ht="12" customHeight="1">
      <c r="A16" s="572" t="s">
        <v>109</v>
      </c>
      <c r="B16" s="8" t="s">
        <v>592</v>
      </c>
      <c r="C16" s="312">
        <f>'9.2.1. sz. mell'!C16+'9.2.2. sz.  mell'!C16+'9.2.3. sz. mell'!C16</f>
        <v>1000</v>
      </c>
    </row>
    <row r="17" spans="1:3" s="573" customFormat="1" ht="12" customHeight="1">
      <c r="A17" s="572" t="s">
        <v>110</v>
      </c>
      <c r="B17" s="8" t="s">
        <v>278</v>
      </c>
      <c r="C17" s="312">
        <f>'9.2.1. sz. mell'!C17+'9.2.2. sz.  mell'!C17+'9.2.3. sz. mell'!C17</f>
        <v>0</v>
      </c>
    </row>
    <row r="18" spans="1:3" s="573" customFormat="1" ht="12" customHeight="1">
      <c r="A18" s="572" t="s">
        <v>111</v>
      </c>
      <c r="B18" s="8" t="s">
        <v>411</v>
      </c>
      <c r="C18" s="312">
        <f>'9.2.1. sz. mell'!C18+'9.2.2. sz.  mell'!C18+'9.2.3. sz. mell'!C18</f>
        <v>0</v>
      </c>
    </row>
    <row r="19" spans="1:3" s="573" customFormat="1" ht="12" customHeight="1" thickBot="1">
      <c r="A19" s="572" t="s">
        <v>112</v>
      </c>
      <c r="B19" s="7" t="s">
        <v>279</v>
      </c>
      <c r="C19" s="311">
        <f>'9.2.1. sz. mell'!C19+'9.2.2. sz.  mell'!C19+'9.2.3. sz. mell'!C19</f>
        <v>1000</v>
      </c>
    </row>
    <row r="20" spans="1:3" s="569" customFormat="1" ht="12" customHeight="1" thickBot="1">
      <c r="A20" s="201" t="s">
        <v>17</v>
      </c>
      <c r="B20" s="568" t="s">
        <v>593</v>
      </c>
      <c r="C20" s="314">
        <f>SUM(C21:C23)</f>
        <v>1449000</v>
      </c>
    </row>
    <row r="21" spans="1:3" s="573" customFormat="1" ht="12" customHeight="1">
      <c r="A21" s="572" t="s">
        <v>101</v>
      </c>
      <c r="B21" s="9" t="s">
        <v>252</v>
      </c>
      <c r="C21" s="312">
        <f>'9.2.1. sz. mell'!C21+'9.2.2. sz.  mell'!C21+'9.2.3. sz. mell'!C21</f>
        <v>0</v>
      </c>
    </row>
    <row r="22" spans="1:3" s="573" customFormat="1" ht="12" customHeight="1">
      <c r="A22" s="572" t="s">
        <v>102</v>
      </c>
      <c r="B22" s="8" t="s">
        <v>594</v>
      </c>
      <c r="C22" s="312">
        <f>'9.2.1. sz. mell'!C22+'9.2.2. sz.  mell'!C22+'9.2.3. sz. mell'!C22</f>
        <v>0</v>
      </c>
    </row>
    <row r="23" spans="1:3" s="573" customFormat="1" ht="12" customHeight="1">
      <c r="A23" s="572" t="s">
        <v>103</v>
      </c>
      <c r="B23" s="8" t="s">
        <v>595</v>
      </c>
      <c r="C23" s="312">
        <f>'9.2.1. sz. mell'!C23+'9.2.2. sz.  mell'!C23+'9.2.3. sz. mell'!C23</f>
        <v>1449000</v>
      </c>
    </row>
    <row r="24" spans="1:3" s="573" customFormat="1" ht="12" customHeight="1" thickBot="1">
      <c r="A24" s="572" t="s">
        <v>104</v>
      </c>
      <c r="B24" s="8" t="s">
        <v>596</v>
      </c>
      <c r="C24" s="312">
        <f>'9.2.1. sz. mell'!C24+'9.2.2. sz.  mell'!C24+'9.2.3. sz. mell'!C24</f>
        <v>0</v>
      </c>
    </row>
    <row r="25" spans="1:3" s="573" customFormat="1" ht="12" customHeight="1" thickBot="1">
      <c r="A25" s="574" t="s">
        <v>18</v>
      </c>
      <c r="B25" s="126" t="s">
        <v>169</v>
      </c>
      <c r="C25" s="575"/>
    </row>
    <row r="26" spans="1:3" s="573" customFormat="1" ht="12" customHeight="1" thickBot="1">
      <c r="A26" s="574" t="s">
        <v>19</v>
      </c>
      <c r="B26" s="126" t="s">
        <v>597</v>
      </c>
      <c r="C26" s="314">
        <f>+C27+C28+C29</f>
        <v>0</v>
      </c>
    </row>
    <row r="27" spans="1:3" s="573" customFormat="1" ht="12" customHeight="1">
      <c r="A27" s="576" t="s">
        <v>262</v>
      </c>
      <c r="B27" s="577" t="s">
        <v>257</v>
      </c>
      <c r="C27" s="78">
        <f>'9.2.1. sz. mell'!C27+'9.2.2. sz.  mell'!C27+'9.2.3. sz. mell'!C27</f>
        <v>0</v>
      </c>
    </row>
    <row r="28" spans="1:3" s="573" customFormat="1" ht="12" customHeight="1">
      <c r="A28" s="576" t="s">
        <v>263</v>
      </c>
      <c r="B28" s="577" t="s">
        <v>594</v>
      </c>
      <c r="C28" s="78">
        <f>'9.2.1. sz. mell'!C28+'9.2.2. sz.  mell'!C28+'9.2.3. sz. mell'!C28</f>
        <v>0</v>
      </c>
    </row>
    <row r="29" spans="1:3" s="573" customFormat="1" ht="12" customHeight="1">
      <c r="A29" s="576" t="s">
        <v>264</v>
      </c>
      <c r="B29" s="578" t="s">
        <v>598</v>
      </c>
      <c r="C29" s="78">
        <f>'9.2.1. sz. mell'!C29+'9.2.2. sz.  mell'!C29+'9.2.3. sz. mell'!C29</f>
        <v>0</v>
      </c>
    </row>
    <row r="30" spans="1:3" s="573" customFormat="1" ht="12" customHeight="1" thickBot="1">
      <c r="A30" s="572" t="s">
        <v>265</v>
      </c>
      <c r="B30" s="579" t="s">
        <v>599</v>
      </c>
      <c r="C30" s="78">
        <f>'9.2.1. sz. mell'!C30+'9.2.2. sz.  mell'!C30+'9.2.3. sz. mell'!C30</f>
        <v>0</v>
      </c>
    </row>
    <row r="31" spans="1:3" s="573" customFormat="1" ht="12" customHeight="1" thickBot="1">
      <c r="A31" s="574" t="s">
        <v>20</v>
      </c>
      <c r="B31" s="126" t="s">
        <v>600</v>
      </c>
      <c r="C31" s="314">
        <f>+C32+C33+C34</f>
        <v>0</v>
      </c>
    </row>
    <row r="32" spans="1:3" s="573" customFormat="1" ht="12" customHeight="1">
      <c r="A32" s="576" t="s">
        <v>88</v>
      </c>
      <c r="B32" s="577" t="s">
        <v>284</v>
      </c>
      <c r="C32" s="78">
        <f>'9.2.1. sz. mell'!C32+'9.2.2. sz.  mell'!C32+'9.2.3. sz. mell'!C32</f>
        <v>0</v>
      </c>
    </row>
    <row r="33" spans="1:3" s="573" customFormat="1" ht="12" customHeight="1">
      <c r="A33" s="576" t="s">
        <v>89</v>
      </c>
      <c r="B33" s="578" t="s">
        <v>285</v>
      </c>
      <c r="C33" s="78">
        <f>'9.2.1. sz. mell'!C33+'9.2.2. sz.  mell'!C33+'9.2.3. sz. mell'!C33</f>
        <v>0</v>
      </c>
    </row>
    <row r="34" spans="1:3" s="573" customFormat="1" ht="12" customHeight="1" thickBot="1">
      <c r="A34" s="572" t="s">
        <v>90</v>
      </c>
      <c r="B34" s="579" t="s">
        <v>286</v>
      </c>
      <c r="C34" s="78">
        <f>'9.2.1. sz. mell'!C34+'9.2.2. sz.  mell'!C34+'9.2.3. sz. mell'!C34</f>
        <v>0</v>
      </c>
    </row>
    <row r="35" spans="1:3" s="569" customFormat="1" ht="12" customHeight="1" thickBot="1">
      <c r="A35" s="574" t="s">
        <v>21</v>
      </c>
      <c r="B35" s="126" t="s">
        <v>369</v>
      </c>
      <c r="C35" s="575"/>
    </row>
    <row r="36" spans="1:3" s="569" customFormat="1" ht="12" customHeight="1" thickBot="1">
      <c r="A36" s="574" t="s">
        <v>22</v>
      </c>
      <c r="B36" s="126" t="s">
        <v>393</v>
      </c>
      <c r="C36" s="580"/>
    </row>
    <row r="37" spans="1:3" s="569" customFormat="1" ht="12" customHeight="1" thickBot="1">
      <c r="A37" s="201" t="s">
        <v>23</v>
      </c>
      <c r="B37" s="126" t="s">
        <v>601</v>
      </c>
      <c r="C37" s="581">
        <f>+C8+C20+C25+C26+C31+C35+C36</f>
        <v>1466000</v>
      </c>
    </row>
    <row r="38" spans="1:3" s="569" customFormat="1" ht="12" customHeight="1" thickBot="1">
      <c r="A38" s="582" t="s">
        <v>24</v>
      </c>
      <c r="B38" s="126" t="s">
        <v>602</v>
      </c>
      <c r="C38" s="581">
        <f>+C39+C40+C41</f>
        <v>74168000</v>
      </c>
    </row>
    <row r="39" spans="1:3" s="569" customFormat="1" ht="12" customHeight="1">
      <c r="A39" s="576" t="s">
        <v>603</v>
      </c>
      <c r="B39" s="577" t="s">
        <v>230</v>
      </c>
      <c r="C39" s="78">
        <f>'9.2.1. sz. mell'!C39+'9.2.2. sz.  mell'!C39+'9.2.3. sz. mell'!C39</f>
        <v>110000</v>
      </c>
    </row>
    <row r="40" spans="1:3" s="569" customFormat="1" ht="12" customHeight="1">
      <c r="A40" s="576" t="s">
        <v>604</v>
      </c>
      <c r="B40" s="578" t="s">
        <v>605</v>
      </c>
      <c r="C40" s="78">
        <f>'9.2.1. sz. mell'!C40+'9.2.2. sz.  mell'!C40+'9.2.3. sz. mell'!C40</f>
        <v>0</v>
      </c>
    </row>
    <row r="41" spans="1:3" s="573" customFormat="1" ht="12" customHeight="1" thickBot="1">
      <c r="A41" s="572" t="s">
        <v>606</v>
      </c>
      <c r="B41" s="579" t="s">
        <v>607</v>
      </c>
      <c r="C41" s="78">
        <f>'9.2.1. sz. mell'!C41+'9.2.2. sz.  mell'!C41+'9.2.3. sz. mell'!C41</f>
        <v>74058000</v>
      </c>
    </row>
    <row r="42" spans="1:3" s="573" customFormat="1" ht="15" customHeight="1" thickBot="1">
      <c r="A42" s="582" t="s">
        <v>25</v>
      </c>
      <c r="B42" s="583" t="s">
        <v>608</v>
      </c>
      <c r="C42" s="361">
        <f>+C37+C38</f>
        <v>75634000</v>
      </c>
    </row>
    <row r="43" spans="1:3" s="573" customFormat="1" ht="15" customHeight="1">
      <c r="A43" s="239"/>
      <c r="B43" s="240"/>
      <c r="C43" s="360"/>
    </row>
    <row r="44" spans="1:3" ht="13.5" thickBot="1">
      <c r="A44" s="584"/>
      <c r="B44" s="585"/>
      <c r="C44" s="586"/>
    </row>
    <row r="45" spans="1:3" s="566" customFormat="1" ht="16.5" customHeight="1" thickBot="1">
      <c r="A45" s="241"/>
      <c r="B45" s="242" t="s">
        <v>55</v>
      </c>
      <c r="C45" s="361"/>
    </row>
    <row r="46" spans="1:3" s="587" customFormat="1" ht="12" customHeight="1" thickBot="1">
      <c r="A46" s="574" t="s">
        <v>16</v>
      </c>
      <c r="B46" s="126" t="s">
        <v>609</v>
      </c>
      <c r="C46" s="314">
        <f>SUM(C47:C51)</f>
        <v>75634000</v>
      </c>
    </row>
    <row r="47" spans="1:3" ht="12" customHeight="1">
      <c r="A47" s="572" t="s">
        <v>95</v>
      </c>
      <c r="B47" s="9" t="s">
        <v>47</v>
      </c>
      <c r="C47" s="78">
        <f>'9.2.1. sz. mell'!C47+'9.2.2. sz.  mell'!C47+'9.2.3. sz. mell'!C47</f>
        <v>53693000</v>
      </c>
    </row>
    <row r="48" spans="1:3" ht="12" customHeight="1">
      <c r="A48" s="572" t="s">
        <v>96</v>
      </c>
      <c r="B48" s="8" t="s">
        <v>178</v>
      </c>
      <c r="C48" s="78">
        <f>'9.2.1. sz. mell'!C48+'9.2.2. sz.  mell'!C48+'9.2.3. sz. mell'!C48</f>
        <v>10902000</v>
      </c>
    </row>
    <row r="49" spans="1:3" ht="12" customHeight="1">
      <c r="A49" s="572" t="s">
        <v>97</v>
      </c>
      <c r="B49" s="8" t="s">
        <v>136</v>
      </c>
      <c r="C49" s="78">
        <f>'9.2.1. sz. mell'!C49+'9.2.2. sz.  mell'!C49+'9.2.3. sz. mell'!C49</f>
        <v>11039000</v>
      </c>
    </row>
    <row r="50" spans="1:3" ht="12" customHeight="1">
      <c r="A50" s="572" t="s">
        <v>98</v>
      </c>
      <c r="B50" s="8" t="s">
        <v>179</v>
      </c>
      <c r="C50" s="78">
        <f>'9.2.1. sz. mell'!C50+'9.2.2. sz.  mell'!C50+'9.2.3. sz. mell'!C50</f>
        <v>0</v>
      </c>
    </row>
    <row r="51" spans="1:3" ht="12" customHeight="1" thickBot="1">
      <c r="A51" s="572" t="s">
        <v>144</v>
      </c>
      <c r="B51" s="8" t="s">
        <v>180</v>
      </c>
      <c r="C51" s="78">
        <f>'9.2.1. sz. mell'!C51+'9.2.2. sz.  mell'!C51+'9.2.3. sz. mell'!C51</f>
        <v>0</v>
      </c>
    </row>
    <row r="52" spans="1:3" ht="12" customHeight="1" thickBot="1">
      <c r="A52" s="574" t="s">
        <v>17</v>
      </c>
      <c r="B52" s="126" t="s">
        <v>610</v>
      </c>
      <c r="C52" s="314">
        <f>SUM(C53:C55)</f>
        <v>0</v>
      </c>
    </row>
    <row r="53" spans="1:3" s="587" customFormat="1" ht="12" customHeight="1">
      <c r="A53" s="572" t="s">
        <v>101</v>
      </c>
      <c r="B53" s="9" t="s">
        <v>223</v>
      </c>
      <c r="C53" s="78">
        <f>'9.2.1. sz. mell'!C53+'9.2.2. sz.  mell'!C53+'9.2.3. sz. mell'!C53</f>
        <v>0</v>
      </c>
    </row>
    <row r="54" spans="1:3" ht="12" customHeight="1">
      <c r="A54" s="572" t="s">
        <v>102</v>
      </c>
      <c r="B54" s="8" t="s">
        <v>182</v>
      </c>
      <c r="C54" s="78">
        <f>'9.2.1. sz. mell'!C54+'9.2.2. sz.  mell'!C54+'9.2.3. sz. mell'!C54</f>
        <v>0</v>
      </c>
    </row>
    <row r="55" spans="1:3" ht="12" customHeight="1">
      <c r="A55" s="572" t="s">
        <v>103</v>
      </c>
      <c r="B55" s="8" t="s">
        <v>611</v>
      </c>
      <c r="C55" s="78">
        <f>'9.2.1. sz. mell'!C55+'9.2.2. sz.  mell'!C55+'9.2.3. sz. mell'!C55</f>
        <v>0</v>
      </c>
    </row>
    <row r="56" spans="1:3" ht="12" customHeight="1" thickBot="1">
      <c r="A56" s="572" t="s">
        <v>104</v>
      </c>
      <c r="B56" s="8" t="s">
        <v>612</v>
      </c>
      <c r="C56" s="78">
        <f>'9.2.1. sz. mell'!C56+'9.2.2. sz.  mell'!C56+'9.2.3. sz. mell'!C56</f>
        <v>0</v>
      </c>
    </row>
    <row r="57" spans="1:3" ht="12" customHeight="1" thickBot="1">
      <c r="A57" s="574" t="s">
        <v>18</v>
      </c>
      <c r="B57" s="126" t="s">
        <v>11</v>
      </c>
      <c r="C57" s="575"/>
    </row>
    <row r="58" spans="1:3" ht="15" customHeight="1" thickBot="1">
      <c r="A58" s="574" t="s">
        <v>19</v>
      </c>
      <c r="B58" s="588" t="s">
        <v>613</v>
      </c>
      <c r="C58" s="589">
        <f>+C46+C52+C57</f>
        <v>75634000</v>
      </c>
    </row>
    <row r="59" ht="13.5" thickBot="1">
      <c r="C59" s="591"/>
    </row>
    <row r="60" spans="1:3" ht="15" customHeight="1" thickBot="1">
      <c r="A60" s="243" t="s">
        <v>494</v>
      </c>
      <c r="B60" s="244"/>
      <c r="C60" s="123">
        <v>13</v>
      </c>
    </row>
    <row r="61" spans="1:3" ht="14.25" customHeight="1" thickBot="1">
      <c r="A61" s="243" t="s">
        <v>199</v>
      </c>
      <c r="B61" s="244"/>
      <c r="C61" s="12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tabSelected="1" zoomScaleSheetLayoutView="100" workbookViewId="0" topLeftCell="A1">
      <selection activeCell="B11" sqref="B11"/>
    </sheetView>
  </sheetViews>
  <sheetFormatPr defaultColWidth="9.00390625" defaultRowHeight="12.75"/>
  <cols>
    <col min="1" max="1" width="9.50390625" style="374" customWidth="1"/>
    <col min="2" max="2" width="91.625" style="374" customWidth="1"/>
    <col min="3" max="3" width="21.625" style="375" customWidth="1"/>
    <col min="4" max="4" width="9.00390625" style="408" customWidth="1"/>
    <col min="5" max="16384" width="9.375" style="408" customWidth="1"/>
  </cols>
  <sheetData>
    <row r="1" spans="1:3" ht="15.75" customHeight="1">
      <c r="A1" s="606" t="s">
        <v>13</v>
      </c>
      <c r="B1" s="606"/>
      <c r="C1" s="606"/>
    </row>
    <row r="2" spans="1:3" ht="15.75" customHeight="1" thickBot="1">
      <c r="A2" s="607" t="s">
        <v>148</v>
      </c>
      <c r="B2" s="607"/>
      <c r="C2" s="304" t="s">
        <v>544</v>
      </c>
    </row>
    <row r="3" spans="1:3" ht="37.5" customHeight="1" thickBot="1">
      <c r="A3" s="23" t="s">
        <v>66</v>
      </c>
      <c r="B3" s="24" t="s">
        <v>15</v>
      </c>
      <c r="C3" s="39" t="str">
        <f>+CONCATENATE(LEFT(ÖSSZEFÜGGÉSEK!A5,4),". évi előirányzat")</f>
        <v>2018. évi előirányzat</v>
      </c>
    </row>
    <row r="4" spans="1:3" s="409" customFormat="1" ht="12" customHeight="1" thickBot="1">
      <c r="A4" s="403"/>
      <c r="B4" s="404" t="s">
        <v>468</v>
      </c>
      <c r="C4" s="405" t="s">
        <v>469</v>
      </c>
    </row>
    <row r="5" spans="1:3" s="410" customFormat="1" ht="12" customHeight="1" thickBot="1">
      <c r="A5" s="20" t="s">
        <v>16</v>
      </c>
      <c r="B5" s="21" t="s">
        <v>246</v>
      </c>
      <c r="C5" s="294">
        <f>+C6+C7+C8+C9+C10+C11</f>
        <v>156858899</v>
      </c>
    </row>
    <row r="6" spans="1:3" s="410" customFormat="1" ht="12" customHeight="1">
      <c r="A6" s="15" t="s">
        <v>95</v>
      </c>
      <c r="B6" s="411" t="s">
        <v>247</v>
      </c>
      <c r="C6" s="297">
        <f>'1.2.sz.mell.'!C6+'1.3.sz.mell.'!C6+'1.4.sz.mell.'!C6</f>
        <v>59445611</v>
      </c>
    </row>
    <row r="7" spans="1:3" s="410" customFormat="1" ht="12" customHeight="1">
      <c r="A7" s="14" t="s">
        <v>96</v>
      </c>
      <c r="B7" s="412" t="s">
        <v>248</v>
      </c>
      <c r="C7" s="297">
        <f>'1.2.sz.mell.'!C7+'1.3.sz.mell.'!C7+'1.4.sz.mell.'!C7</f>
        <v>43214800</v>
      </c>
    </row>
    <row r="8" spans="1:3" s="410" customFormat="1" ht="12" customHeight="1">
      <c r="A8" s="14" t="s">
        <v>97</v>
      </c>
      <c r="B8" s="412" t="s">
        <v>515</v>
      </c>
      <c r="C8" s="297">
        <f>'1.2.sz.mell.'!C8+'1.3.sz.mell.'!C8+'1.4.sz.mell.'!C8</f>
        <v>51893438</v>
      </c>
    </row>
    <row r="9" spans="1:3" s="410" customFormat="1" ht="12" customHeight="1">
      <c r="A9" s="14" t="s">
        <v>98</v>
      </c>
      <c r="B9" s="412" t="s">
        <v>250</v>
      </c>
      <c r="C9" s="297">
        <f>'1.2.sz.mell.'!C9+'1.3.sz.mell.'!C9+'1.4.sz.mell.'!C9</f>
        <v>2305050</v>
      </c>
    </row>
    <row r="10" spans="1:3" s="410" customFormat="1" ht="12" customHeight="1">
      <c r="A10" s="14" t="s">
        <v>144</v>
      </c>
      <c r="B10" s="290" t="s">
        <v>407</v>
      </c>
      <c r="C10" s="297">
        <f>'1.2.sz.mell.'!C10+'1.3.sz.mell.'!C10+'1.4.sz.mell.'!C10</f>
        <v>0</v>
      </c>
    </row>
    <row r="11" spans="1:3" s="410" customFormat="1" ht="12" customHeight="1" thickBot="1">
      <c r="A11" s="16" t="s">
        <v>99</v>
      </c>
      <c r="B11" s="291" t="s">
        <v>408</v>
      </c>
      <c r="C11" s="297">
        <f>'1.2.sz.mell.'!C11+'1.3.sz.mell.'!C11+'1.4.sz.mell.'!C11</f>
        <v>0</v>
      </c>
    </row>
    <row r="12" spans="1:3" s="410" customFormat="1" ht="12" customHeight="1" thickBot="1">
      <c r="A12" s="20" t="s">
        <v>17</v>
      </c>
      <c r="B12" s="289" t="s">
        <v>251</v>
      </c>
      <c r="C12" s="294">
        <f>+C13+C14+C15+C16+C17</f>
        <v>70797000</v>
      </c>
    </row>
    <row r="13" spans="1:3" s="410" customFormat="1" ht="12" customHeight="1">
      <c r="A13" s="15" t="s">
        <v>101</v>
      </c>
      <c r="B13" s="411" t="s">
        <v>252</v>
      </c>
      <c r="C13" s="297">
        <f>'1.2.sz.mell.'!C13+'1.3.sz.mell.'!C13+'1.4.sz.mell.'!C13</f>
        <v>0</v>
      </c>
    </row>
    <row r="14" spans="1:3" s="410" customFormat="1" ht="12" customHeight="1">
      <c r="A14" s="14" t="s">
        <v>102</v>
      </c>
      <c r="B14" s="412" t="s">
        <v>253</v>
      </c>
      <c r="C14" s="297">
        <f>'1.2.sz.mell.'!C14+'1.3.sz.mell.'!C14+'1.4.sz.mell.'!C14</f>
        <v>0</v>
      </c>
    </row>
    <row r="15" spans="1:3" s="410" customFormat="1" ht="12" customHeight="1">
      <c r="A15" s="14" t="s">
        <v>103</v>
      </c>
      <c r="B15" s="412" t="s">
        <v>397</v>
      </c>
      <c r="C15" s="297">
        <f>'1.2.sz.mell.'!C15+'1.3.sz.mell.'!C15+'1.4.sz.mell.'!C15</f>
        <v>0</v>
      </c>
    </row>
    <row r="16" spans="1:3" s="410" customFormat="1" ht="12" customHeight="1">
      <c r="A16" s="14" t="s">
        <v>104</v>
      </c>
      <c r="B16" s="412" t="s">
        <v>398</v>
      </c>
      <c r="C16" s="297">
        <f>'1.2.sz.mell.'!C16+'1.3.sz.mell.'!C16+'1.4.sz.mell.'!C16</f>
        <v>0</v>
      </c>
    </row>
    <row r="17" spans="1:3" s="410" customFormat="1" ht="12" customHeight="1">
      <c r="A17" s="14" t="s">
        <v>105</v>
      </c>
      <c r="B17" s="412" t="s">
        <v>539</v>
      </c>
      <c r="C17" s="297">
        <f>'1.2.sz.mell.'!C17+'1.3.sz.mell.'!C17+'1.4.sz.mell.'!C17</f>
        <v>70797000</v>
      </c>
    </row>
    <row r="18" spans="1:3" s="410" customFormat="1" ht="12" customHeight="1" thickBot="1">
      <c r="A18" s="16" t="s">
        <v>113</v>
      </c>
      <c r="B18" s="291" t="s">
        <v>255</v>
      </c>
      <c r="C18" s="297">
        <f>'1.2.sz.mell.'!C18+'1.3.sz.mell.'!C18+'1.4.sz.mell.'!C18</f>
        <v>33531000</v>
      </c>
    </row>
    <row r="19" spans="1:3" s="410" customFormat="1" ht="12" customHeight="1" thickBot="1">
      <c r="A19" s="20" t="s">
        <v>18</v>
      </c>
      <c r="B19" s="21" t="s">
        <v>256</v>
      </c>
      <c r="C19" s="294">
        <f>+C20+C21+C22+C23+C24</f>
        <v>102300000</v>
      </c>
    </row>
    <row r="20" spans="1:3" s="410" customFormat="1" ht="12" customHeight="1">
      <c r="A20" s="15" t="s">
        <v>84</v>
      </c>
      <c r="B20" s="411" t="s">
        <v>257</v>
      </c>
      <c r="C20" s="297">
        <f>'1.2.sz.mell.'!C20+'1.3.sz.mell.'!C20+'1.4.sz.mell.'!C20</f>
        <v>0</v>
      </c>
    </row>
    <row r="21" spans="1:3" s="410" customFormat="1" ht="12" customHeight="1">
      <c r="A21" s="14" t="s">
        <v>85</v>
      </c>
      <c r="B21" s="412" t="s">
        <v>258</v>
      </c>
      <c r="C21" s="297">
        <f>'1.2.sz.mell.'!C21+'1.3.sz.mell.'!C21+'1.4.sz.mell.'!C21</f>
        <v>0</v>
      </c>
    </row>
    <row r="22" spans="1:3" s="410" customFormat="1" ht="12" customHeight="1">
      <c r="A22" s="14" t="s">
        <v>86</v>
      </c>
      <c r="B22" s="412" t="s">
        <v>399</v>
      </c>
      <c r="C22" s="297">
        <f>'1.2.sz.mell.'!C22+'1.3.sz.mell.'!C22+'1.4.sz.mell.'!C22</f>
        <v>0</v>
      </c>
    </row>
    <row r="23" spans="1:3" s="410" customFormat="1" ht="12" customHeight="1">
      <c r="A23" s="14" t="s">
        <v>87</v>
      </c>
      <c r="B23" s="412" t="s">
        <v>400</v>
      </c>
      <c r="C23" s="297">
        <f>'1.2.sz.mell.'!C23+'1.3.sz.mell.'!C23+'1.4.sz.mell.'!C23</f>
        <v>0</v>
      </c>
    </row>
    <row r="24" spans="1:3" s="410" customFormat="1" ht="12" customHeight="1">
      <c r="A24" s="14" t="s">
        <v>166</v>
      </c>
      <c r="B24" s="412" t="s">
        <v>259</v>
      </c>
      <c r="C24" s="297">
        <f>'1.2.sz.mell.'!C24+'1.3.sz.mell.'!C24+'1.4.sz.mell.'!C24</f>
        <v>102300000</v>
      </c>
    </row>
    <row r="25" spans="1:3" s="539" customFormat="1" ht="12" customHeight="1" thickBot="1">
      <c r="A25" s="537" t="s">
        <v>167</v>
      </c>
      <c r="B25" s="538" t="s">
        <v>534</v>
      </c>
      <c r="C25" s="297">
        <f>'1.2.sz.mell.'!C25+'1.3.sz.mell.'!C25+'1.4.sz.mell.'!C25</f>
        <v>35441000</v>
      </c>
    </row>
    <row r="26" spans="1:3" s="410" customFormat="1" ht="12" customHeight="1" thickBot="1">
      <c r="A26" s="20" t="s">
        <v>168</v>
      </c>
      <c r="B26" s="21" t="s">
        <v>516</v>
      </c>
      <c r="C26" s="300">
        <f>SUM(C27:C34)</f>
        <v>69950000</v>
      </c>
    </row>
    <row r="27" spans="1:3" s="410" customFormat="1" ht="12" customHeight="1">
      <c r="A27" s="15" t="s">
        <v>262</v>
      </c>
      <c r="B27" s="411" t="s">
        <v>520</v>
      </c>
      <c r="C27" s="297">
        <f>'1.2.sz.mell.'!C27+'1.3.sz.mell.'!C27+'1.4.sz.mell.'!C27</f>
        <v>7000000</v>
      </c>
    </row>
    <row r="28" spans="1:3" s="410" customFormat="1" ht="12" customHeight="1">
      <c r="A28" s="14" t="s">
        <v>263</v>
      </c>
      <c r="B28" s="412" t="s">
        <v>554</v>
      </c>
      <c r="C28" s="297">
        <f>'1.2.sz.mell.'!C28+'1.3.sz.mell.'!C28+'1.4.sz.mell.'!C28</f>
        <v>200000</v>
      </c>
    </row>
    <row r="29" spans="1:3" s="410" customFormat="1" ht="12" customHeight="1">
      <c r="A29" s="14" t="s">
        <v>264</v>
      </c>
      <c r="B29" s="412" t="s">
        <v>555</v>
      </c>
      <c r="C29" s="297">
        <f>'1.2.sz.mell.'!C29+'1.3.sz.mell.'!C29+'1.4.sz.mell.'!C29</f>
        <v>7600000</v>
      </c>
    </row>
    <row r="30" spans="1:3" s="410" customFormat="1" ht="12" customHeight="1">
      <c r="A30" s="14" t="s">
        <v>265</v>
      </c>
      <c r="B30" s="412" t="s">
        <v>522</v>
      </c>
      <c r="C30" s="297">
        <f>'1.2.sz.mell.'!C30+'1.3.sz.mell.'!C30+'1.4.sz.mell.'!C30</f>
        <v>50000000</v>
      </c>
    </row>
    <row r="31" spans="1:3" s="410" customFormat="1" ht="12" customHeight="1">
      <c r="A31" s="14" t="s">
        <v>517</v>
      </c>
      <c r="B31" s="412" t="s">
        <v>523</v>
      </c>
      <c r="C31" s="297">
        <f>'1.2.sz.mell.'!C31+'1.3.sz.mell.'!C31+'1.4.sz.mell.'!C31</f>
        <v>0</v>
      </c>
    </row>
    <row r="32" spans="1:3" s="410" customFormat="1" ht="12" customHeight="1">
      <c r="A32" s="14" t="s">
        <v>518</v>
      </c>
      <c r="B32" s="412" t="s">
        <v>266</v>
      </c>
      <c r="C32" s="297">
        <f>'1.2.sz.mell.'!C32+'1.3.sz.mell.'!C32+'1.4.sz.mell.'!C32</f>
        <v>5000000</v>
      </c>
    </row>
    <row r="33" spans="1:3" s="410" customFormat="1" ht="12" customHeight="1">
      <c r="A33" s="14" t="s">
        <v>519</v>
      </c>
      <c r="B33" s="412" t="s">
        <v>267</v>
      </c>
      <c r="C33" s="297">
        <f>'1.2.sz.mell.'!C33+'1.3.sz.mell.'!C33+'1.4.sz.mell.'!C33</f>
        <v>0</v>
      </c>
    </row>
    <row r="34" spans="1:3" s="410" customFormat="1" ht="12" customHeight="1" thickBot="1">
      <c r="A34" s="16" t="s">
        <v>556</v>
      </c>
      <c r="B34" s="492" t="s">
        <v>268</v>
      </c>
      <c r="C34" s="297">
        <f>'1.2.sz.mell.'!C34+'1.3.sz.mell.'!C34+'1.4.sz.mell.'!C34</f>
        <v>150000</v>
      </c>
    </row>
    <row r="35" spans="1:3" s="410" customFormat="1" ht="12" customHeight="1" thickBot="1">
      <c r="A35" s="20" t="s">
        <v>20</v>
      </c>
      <c r="B35" s="21" t="s">
        <v>409</v>
      </c>
      <c r="C35" s="294">
        <f>SUM(C36:C46)</f>
        <v>35859000</v>
      </c>
    </row>
    <row r="36" spans="1:3" s="410" customFormat="1" ht="12" customHeight="1">
      <c r="A36" s="15" t="s">
        <v>88</v>
      </c>
      <c r="B36" s="411" t="s">
        <v>271</v>
      </c>
      <c r="C36" s="297">
        <f>'1.2.sz.mell.'!C36+'1.3.sz.mell.'!C36+'1.4.sz.mell.'!C35</f>
        <v>0</v>
      </c>
    </row>
    <row r="37" spans="1:3" s="410" customFormat="1" ht="12" customHeight="1">
      <c r="A37" s="14" t="s">
        <v>89</v>
      </c>
      <c r="B37" s="412" t="s">
        <v>272</v>
      </c>
      <c r="C37" s="297">
        <f>'1.2.sz.mell.'!C37+'1.3.sz.mell.'!C37+'1.4.sz.mell.'!C36</f>
        <v>21420000</v>
      </c>
    </row>
    <row r="38" spans="1:3" s="410" customFormat="1" ht="12" customHeight="1">
      <c r="A38" s="14" t="s">
        <v>90</v>
      </c>
      <c r="B38" s="412" t="s">
        <v>273</v>
      </c>
      <c r="C38" s="297">
        <f>'1.2.sz.mell.'!C38+'1.3.sz.mell.'!C38+'1.4.sz.mell.'!C37</f>
        <v>355000</v>
      </c>
    </row>
    <row r="39" spans="1:3" s="410" customFormat="1" ht="12" customHeight="1">
      <c r="A39" s="14" t="s">
        <v>170</v>
      </c>
      <c r="B39" s="412" t="s">
        <v>274</v>
      </c>
      <c r="C39" s="297">
        <f>'1.2.sz.mell.'!C39+'1.3.sz.mell.'!C39+'1.4.sz.mell.'!C38</f>
        <v>12770000</v>
      </c>
    </row>
    <row r="40" spans="1:3" s="410" customFormat="1" ht="12" customHeight="1">
      <c r="A40" s="14" t="s">
        <v>171</v>
      </c>
      <c r="B40" s="412" t="s">
        <v>275</v>
      </c>
      <c r="C40" s="297">
        <f>'1.2.sz.mell.'!C40+'1.3.sz.mell.'!C40+'1.4.sz.mell.'!C39</f>
        <v>0</v>
      </c>
    </row>
    <row r="41" spans="1:3" s="410" customFormat="1" ht="12" customHeight="1">
      <c r="A41" s="14" t="s">
        <v>172</v>
      </c>
      <c r="B41" s="412" t="s">
        <v>276</v>
      </c>
      <c r="C41" s="297">
        <f>'1.2.sz.mell.'!C41+'1.3.sz.mell.'!C41+'1.4.sz.mell.'!C40</f>
        <v>0</v>
      </c>
    </row>
    <row r="42" spans="1:3" s="410" customFormat="1" ht="12" customHeight="1">
      <c r="A42" s="14" t="s">
        <v>173</v>
      </c>
      <c r="B42" s="412" t="s">
        <v>277</v>
      </c>
      <c r="C42" s="297">
        <f>'1.2.sz.mell.'!C42+'1.3.sz.mell.'!C42+'1.4.sz.mell.'!C41</f>
        <v>0</v>
      </c>
    </row>
    <row r="43" spans="1:3" s="410" customFormat="1" ht="12" customHeight="1">
      <c r="A43" s="14" t="s">
        <v>174</v>
      </c>
      <c r="B43" s="412" t="s">
        <v>524</v>
      </c>
      <c r="C43" s="297">
        <f>'1.2.sz.mell.'!C43+'1.3.sz.mell.'!C43+'1.4.sz.mell.'!C42</f>
        <v>233000</v>
      </c>
    </row>
    <row r="44" spans="1:3" s="410" customFormat="1" ht="12" customHeight="1">
      <c r="A44" s="14" t="s">
        <v>269</v>
      </c>
      <c r="B44" s="412" t="s">
        <v>278</v>
      </c>
      <c r="C44" s="297">
        <f>'1.2.sz.mell.'!C44+'1.3.sz.mell.'!C44+'1.4.sz.mell.'!C43</f>
        <v>0</v>
      </c>
    </row>
    <row r="45" spans="1:3" s="410" customFormat="1" ht="12" customHeight="1">
      <c r="A45" s="16" t="s">
        <v>270</v>
      </c>
      <c r="B45" s="413" t="s">
        <v>411</v>
      </c>
      <c r="C45" s="297">
        <f>'1.2.sz.mell.'!C45+'1.3.sz.mell.'!C45+'1.4.sz.mell.'!C44</f>
        <v>0</v>
      </c>
    </row>
    <row r="46" spans="1:3" s="410" customFormat="1" ht="12" customHeight="1" thickBot="1">
      <c r="A46" s="16" t="s">
        <v>410</v>
      </c>
      <c r="B46" s="291" t="s">
        <v>279</v>
      </c>
      <c r="C46" s="297">
        <f>'1.2.sz.mell.'!C46+'1.3.sz.mell.'!C46+'1.4.sz.mell.'!C45</f>
        <v>1081000</v>
      </c>
    </row>
    <row r="47" spans="1:3" s="410" customFormat="1" ht="12" customHeight="1" thickBot="1">
      <c r="A47" s="20" t="s">
        <v>21</v>
      </c>
      <c r="B47" s="21" t="s">
        <v>280</v>
      </c>
      <c r="C47" s="294">
        <f>SUM(C48:C52)</f>
        <v>0</v>
      </c>
    </row>
    <row r="48" spans="1:3" s="410" customFormat="1" ht="12" customHeight="1">
      <c r="A48" s="15" t="s">
        <v>91</v>
      </c>
      <c r="B48" s="411" t="s">
        <v>284</v>
      </c>
      <c r="C48" s="443">
        <f>'1.2.sz.mell.'!C48+'1.3.sz.mell.'!C48+'1.4.sz.mell.'!C47</f>
        <v>0</v>
      </c>
    </row>
    <row r="49" spans="1:3" s="410" customFormat="1" ht="12" customHeight="1">
      <c r="A49" s="14" t="s">
        <v>92</v>
      </c>
      <c r="B49" s="412" t="s">
        <v>285</v>
      </c>
      <c r="C49" s="443">
        <f>'1.2.sz.mell.'!C49+'1.3.sz.mell.'!C49+'1.4.sz.mell.'!C48</f>
        <v>0</v>
      </c>
    </row>
    <row r="50" spans="1:3" s="410" customFormat="1" ht="12" customHeight="1">
      <c r="A50" s="14" t="s">
        <v>281</v>
      </c>
      <c r="B50" s="412" t="s">
        <v>286</v>
      </c>
      <c r="C50" s="443">
        <f>'1.2.sz.mell.'!C50+'1.3.sz.mell.'!C50+'1.4.sz.mell.'!C49</f>
        <v>0</v>
      </c>
    </row>
    <row r="51" spans="1:3" s="410" customFormat="1" ht="12" customHeight="1">
      <c r="A51" s="14" t="s">
        <v>282</v>
      </c>
      <c r="B51" s="412" t="s">
        <v>287</v>
      </c>
      <c r="C51" s="443">
        <f>'1.2.sz.mell.'!C51+'1.3.sz.mell.'!C51+'1.4.sz.mell.'!C50</f>
        <v>0</v>
      </c>
    </row>
    <row r="52" spans="1:3" s="410" customFormat="1" ht="12" customHeight="1" thickBot="1">
      <c r="A52" s="16" t="s">
        <v>283</v>
      </c>
      <c r="B52" s="291" t="s">
        <v>288</v>
      </c>
      <c r="C52" s="443">
        <f>'1.2.sz.mell.'!C52+'1.3.sz.mell.'!C52+'1.4.sz.mell.'!C51</f>
        <v>0</v>
      </c>
    </row>
    <row r="53" spans="1:3" s="410" customFormat="1" ht="12" customHeight="1" thickBot="1">
      <c r="A53" s="20" t="s">
        <v>175</v>
      </c>
      <c r="B53" s="21" t="s">
        <v>289</v>
      </c>
      <c r="C53" s="294">
        <f>SUM(C54:C56)</f>
        <v>100000</v>
      </c>
    </row>
    <row r="54" spans="1:3" s="410" customFormat="1" ht="12" customHeight="1">
      <c r="A54" s="15" t="s">
        <v>93</v>
      </c>
      <c r="B54" s="411" t="s">
        <v>290</v>
      </c>
      <c r="C54" s="297">
        <f>'1.2.sz.mell.'!C54+'1.3.sz.mell.'!C54+'1.4.sz.mell.'!C53</f>
        <v>0</v>
      </c>
    </row>
    <row r="55" spans="1:3" s="410" customFormat="1" ht="12" customHeight="1">
      <c r="A55" s="14" t="s">
        <v>94</v>
      </c>
      <c r="B55" s="412" t="s">
        <v>401</v>
      </c>
      <c r="C55" s="297">
        <f>'1.2.sz.mell.'!C55+'1.3.sz.mell.'!C55+'1.4.sz.mell.'!C54</f>
        <v>0</v>
      </c>
    </row>
    <row r="56" spans="1:3" s="410" customFormat="1" ht="12" customHeight="1">
      <c r="A56" s="14" t="s">
        <v>293</v>
      </c>
      <c r="B56" s="412" t="s">
        <v>291</v>
      </c>
      <c r="C56" s="297">
        <f>'1.2.sz.mell.'!C56+'1.3.sz.mell.'!C56+'1.4.sz.mell.'!C55</f>
        <v>100000</v>
      </c>
    </row>
    <row r="57" spans="1:3" s="410" customFormat="1" ht="12" customHeight="1" thickBot="1">
      <c r="A57" s="16" t="s">
        <v>294</v>
      </c>
      <c r="B57" s="291" t="s">
        <v>292</v>
      </c>
      <c r="C57" s="297">
        <f>'1.2.sz.mell.'!C57+'1.3.sz.mell.'!C57+'1.4.sz.mell.'!C56</f>
        <v>0</v>
      </c>
    </row>
    <row r="58" spans="1:3" s="410" customFormat="1" ht="12" customHeight="1" thickBot="1">
      <c r="A58" s="20" t="s">
        <v>23</v>
      </c>
      <c r="B58" s="289" t="s">
        <v>295</v>
      </c>
      <c r="C58" s="294">
        <f>SUM(C59:C61)</f>
        <v>0</v>
      </c>
    </row>
    <row r="59" spans="1:3" s="410" customFormat="1" ht="12" customHeight="1">
      <c r="A59" s="15" t="s">
        <v>176</v>
      </c>
      <c r="B59" s="411" t="s">
        <v>297</v>
      </c>
      <c r="C59" s="299">
        <f>'1.2.sz.mell.'!C59+'1.3.sz.mell.'!C59+'1.4.sz.mell.'!C58</f>
        <v>0</v>
      </c>
    </row>
    <row r="60" spans="1:3" s="410" customFormat="1" ht="12" customHeight="1">
      <c r="A60" s="14" t="s">
        <v>177</v>
      </c>
      <c r="B60" s="412" t="s">
        <v>402</v>
      </c>
      <c r="C60" s="299">
        <f>'1.2.sz.mell.'!C60+'1.3.sz.mell.'!C60+'1.4.sz.mell.'!C59</f>
        <v>0</v>
      </c>
    </row>
    <row r="61" spans="1:3" s="410" customFormat="1" ht="12" customHeight="1">
      <c r="A61" s="14" t="s">
        <v>224</v>
      </c>
      <c r="B61" s="412" t="s">
        <v>298</v>
      </c>
      <c r="C61" s="299">
        <f>'1.2.sz.mell.'!C61+'1.3.sz.mell.'!C61+'1.4.sz.mell.'!C60</f>
        <v>0</v>
      </c>
    </row>
    <row r="62" spans="1:3" s="410" customFormat="1" ht="12" customHeight="1" thickBot="1">
      <c r="A62" s="16" t="s">
        <v>296</v>
      </c>
      <c r="B62" s="291" t="s">
        <v>299</v>
      </c>
      <c r="C62" s="299">
        <f>'1.2.sz.mell.'!C62+'1.3.sz.mell.'!C62+'1.4.sz.mell.'!C61</f>
        <v>0</v>
      </c>
    </row>
    <row r="63" spans="1:3" s="410" customFormat="1" ht="12" customHeight="1" thickBot="1">
      <c r="A63" s="468" t="s">
        <v>451</v>
      </c>
      <c r="B63" s="21" t="s">
        <v>300</v>
      </c>
      <c r="C63" s="300">
        <f>+C5+C12+C19+C26+C35+C47+C53+C58</f>
        <v>435864899</v>
      </c>
    </row>
    <row r="64" spans="1:3" s="410" customFormat="1" ht="12" customHeight="1" thickBot="1">
      <c r="A64" s="446" t="s">
        <v>301</v>
      </c>
      <c r="B64" s="289" t="s">
        <v>302</v>
      </c>
      <c r="C64" s="294">
        <f>SUM(C65:C67)</f>
        <v>27000000</v>
      </c>
    </row>
    <row r="65" spans="1:3" s="410" customFormat="1" ht="12" customHeight="1">
      <c r="A65" s="15" t="s">
        <v>330</v>
      </c>
      <c r="B65" s="411" t="s">
        <v>303</v>
      </c>
      <c r="C65" s="299">
        <f>'1.2.sz.mell.'!C65+'1.3.sz.mell.'!C65+'1.4.sz.mell.'!C64</f>
        <v>0</v>
      </c>
    </row>
    <row r="66" spans="1:3" s="410" customFormat="1" ht="12" customHeight="1">
      <c r="A66" s="14" t="s">
        <v>339</v>
      </c>
      <c r="B66" s="412" t="s">
        <v>304</v>
      </c>
      <c r="C66" s="299">
        <f>'1.2.sz.mell.'!C66+'1.3.sz.mell.'!C66+'1.4.sz.mell.'!C65</f>
        <v>0</v>
      </c>
    </row>
    <row r="67" spans="1:3" s="410" customFormat="1" ht="12" customHeight="1" thickBot="1">
      <c r="A67" s="16" t="s">
        <v>340</v>
      </c>
      <c r="B67" s="462" t="s">
        <v>535</v>
      </c>
      <c r="C67" s="299">
        <f>'1.2.sz.mell.'!C67+'1.3.sz.mell.'!C67+'1.4.sz.mell.'!C66</f>
        <v>27000000</v>
      </c>
    </row>
    <row r="68" spans="1:3" s="410" customFormat="1" ht="12" customHeight="1" thickBot="1">
      <c r="A68" s="446" t="s">
        <v>306</v>
      </c>
      <c r="B68" s="289" t="s">
        <v>307</v>
      </c>
      <c r="C68" s="294">
        <f>SUM(C69:C72)</f>
        <v>400000000</v>
      </c>
    </row>
    <row r="69" spans="1:3" s="410" customFormat="1" ht="12" customHeight="1">
      <c r="A69" s="15" t="s">
        <v>145</v>
      </c>
      <c r="B69" s="411" t="s">
        <v>308</v>
      </c>
      <c r="C69" s="299">
        <f>'1.2.sz.mell.'!C69+'1.3.sz.mell.'!C69+'1.4.sz.mell.'!C68</f>
        <v>0</v>
      </c>
    </row>
    <row r="70" spans="1:3" s="410" customFormat="1" ht="12" customHeight="1">
      <c r="A70" s="14" t="s">
        <v>146</v>
      </c>
      <c r="B70" s="412" t="s">
        <v>536</v>
      </c>
      <c r="C70" s="299">
        <f>'1.2.sz.mell.'!C70+'1.3.sz.mell.'!C70+'1.4.sz.mell.'!C69</f>
        <v>0</v>
      </c>
    </row>
    <row r="71" spans="1:3" s="410" customFormat="1" ht="12" customHeight="1">
      <c r="A71" s="14" t="s">
        <v>331</v>
      </c>
      <c r="B71" s="412" t="s">
        <v>309</v>
      </c>
      <c r="C71" s="299">
        <f>'1.2.sz.mell.'!C71+'1.3.sz.mell.'!C71+'1.4.sz.mell.'!C70</f>
        <v>400000000</v>
      </c>
    </row>
    <row r="72" spans="1:3" s="410" customFormat="1" ht="12" customHeight="1" thickBot="1">
      <c r="A72" s="16" t="s">
        <v>332</v>
      </c>
      <c r="B72" s="550" t="s">
        <v>537</v>
      </c>
      <c r="C72" s="299">
        <f>'1.2.sz.mell.'!C72+'1.3.sz.mell.'!C72+'1.4.sz.mell.'!C71</f>
        <v>0</v>
      </c>
    </row>
    <row r="73" spans="1:3" s="410" customFormat="1" ht="12" customHeight="1" thickBot="1">
      <c r="A73" s="446" t="s">
        <v>310</v>
      </c>
      <c r="B73" s="289" t="s">
        <v>311</v>
      </c>
      <c r="C73" s="294">
        <f>SUM(C74:C75)</f>
        <v>572614522</v>
      </c>
    </row>
    <row r="74" spans="1:3" s="410" customFormat="1" ht="12" customHeight="1">
      <c r="A74" s="15" t="s">
        <v>333</v>
      </c>
      <c r="B74" s="411" t="s">
        <v>312</v>
      </c>
      <c r="C74" s="299">
        <f>'1.2.sz.mell.'!C74+'1.3.sz.mell.'!C74+'1.4.sz.mell.'!C73</f>
        <v>572614522</v>
      </c>
    </row>
    <row r="75" spans="1:3" s="410" customFormat="1" ht="12" customHeight="1" thickBot="1">
      <c r="A75" s="16" t="s">
        <v>334</v>
      </c>
      <c r="B75" s="550" t="s">
        <v>313</v>
      </c>
      <c r="C75" s="299">
        <f>'1.2.sz.mell.'!C75+'1.3.sz.mell.'!C75+'1.4.sz.mell.'!C74</f>
        <v>0</v>
      </c>
    </row>
    <row r="76" spans="1:3" s="410" customFormat="1" ht="12" customHeight="1" thickBot="1">
      <c r="A76" s="446" t="s">
        <v>314</v>
      </c>
      <c r="B76" s="289" t="s">
        <v>315</v>
      </c>
      <c r="C76" s="294">
        <f>SUM(C77:C79)</f>
        <v>0</v>
      </c>
    </row>
    <row r="77" spans="1:3" s="410" customFormat="1" ht="12" customHeight="1">
      <c r="A77" s="15" t="s">
        <v>335</v>
      </c>
      <c r="B77" s="411" t="s">
        <v>316</v>
      </c>
      <c r="C77" s="299">
        <f>'1.2.sz.mell.'!C77+'1.3.sz.mell.'!C77+'1.4.sz.mell.'!C76</f>
        <v>0</v>
      </c>
    </row>
    <row r="78" spans="1:3" s="410" customFormat="1" ht="12" customHeight="1">
      <c r="A78" s="14" t="s">
        <v>336</v>
      </c>
      <c r="B78" s="412" t="s">
        <v>317</v>
      </c>
      <c r="C78" s="299">
        <f>'1.2.sz.mell.'!C78+'1.3.sz.mell.'!C78+'1.4.sz.mell.'!C77</f>
        <v>0</v>
      </c>
    </row>
    <row r="79" spans="1:3" s="410" customFormat="1" ht="12" customHeight="1" thickBot="1">
      <c r="A79" s="18" t="s">
        <v>337</v>
      </c>
      <c r="B79" s="553" t="s">
        <v>538</v>
      </c>
      <c r="C79" s="299">
        <f>'1.2.sz.mell.'!C79+'1.3.sz.mell.'!C79+'1.4.sz.mell.'!C78</f>
        <v>0</v>
      </c>
    </row>
    <row r="80" spans="1:3" s="410" customFormat="1" ht="12" customHeight="1" thickBot="1">
      <c r="A80" s="446" t="s">
        <v>318</v>
      </c>
      <c r="B80" s="289" t="s">
        <v>338</v>
      </c>
      <c r="C80" s="294">
        <f>SUM(C81:C84)</f>
        <v>0</v>
      </c>
    </row>
    <row r="81" spans="1:3" s="410" customFormat="1" ht="12" customHeight="1">
      <c r="A81" s="414" t="s">
        <v>319</v>
      </c>
      <c r="B81" s="411" t="s">
        <v>320</v>
      </c>
      <c r="C81" s="299">
        <f>'1.2.sz.mell.'!C81+'1.3.sz.mell.'!C81+'1.4.sz.mell.'!C80</f>
        <v>0</v>
      </c>
    </row>
    <row r="82" spans="1:3" s="410" customFormat="1" ht="12" customHeight="1">
      <c r="A82" s="415" t="s">
        <v>321</v>
      </c>
      <c r="B82" s="412" t="s">
        <v>322</v>
      </c>
      <c r="C82" s="299">
        <f>'1.2.sz.mell.'!C82+'1.3.sz.mell.'!C82+'1.4.sz.mell.'!C81</f>
        <v>0</v>
      </c>
    </row>
    <row r="83" spans="1:3" s="410" customFormat="1" ht="12" customHeight="1">
      <c r="A83" s="415" t="s">
        <v>323</v>
      </c>
      <c r="B83" s="412" t="s">
        <v>324</v>
      </c>
      <c r="C83" s="299">
        <f>'1.2.sz.mell.'!C83+'1.3.sz.mell.'!C83+'1.4.sz.mell.'!C82</f>
        <v>0</v>
      </c>
    </row>
    <row r="84" spans="1:3" s="410" customFormat="1" ht="12" customHeight="1" thickBot="1">
      <c r="A84" s="416" t="s">
        <v>325</v>
      </c>
      <c r="B84" s="550" t="s">
        <v>326</v>
      </c>
      <c r="C84" s="299">
        <f>'1.2.sz.mell.'!C84+'1.3.sz.mell.'!C84+'1.4.sz.mell.'!C83</f>
        <v>0</v>
      </c>
    </row>
    <row r="85" spans="1:3" s="410" customFormat="1" ht="12" customHeight="1" thickBot="1">
      <c r="A85" s="446" t="s">
        <v>327</v>
      </c>
      <c r="B85" s="289" t="s">
        <v>450</v>
      </c>
      <c r="C85" s="444"/>
    </row>
    <row r="86" spans="1:3" s="410" customFormat="1" ht="13.5" customHeight="1" thickBot="1">
      <c r="A86" s="446" t="s">
        <v>329</v>
      </c>
      <c r="B86" s="289" t="s">
        <v>328</v>
      </c>
      <c r="C86" s="444"/>
    </row>
    <row r="87" spans="1:3" s="410" customFormat="1" ht="15.75" customHeight="1" thickBot="1">
      <c r="A87" s="446" t="s">
        <v>341</v>
      </c>
      <c r="B87" s="417" t="s">
        <v>453</v>
      </c>
      <c r="C87" s="300">
        <f>+C64+C68+C73+C76+C80+C86+C85</f>
        <v>999614522</v>
      </c>
    </row>
    <row r="88" spans="1:3" s="410" customFormat="1" ht="16.5" customHeight="1" thickBot="1">
      <c r="A88" s="447" t="s">
        <v>452</v>
      </c>
      <c r="B88" s="418" t="s">
        <v>454</v>
      </c>
      <c r="C88" s="300">
        <f>+C63+C87</f>
        <v>1435479421</v>
      </c>
    </row>
    <row r="89" spans="1:3" s="410" customFormat="1" ht="83.25" customHeight="1">
      <c r="A89" s="5"/>
      <c r="B89" s="6"/>
      <c r="C89" s="301"/>
    </row>
    <row r="90" spans="1:3" ht="16.5" customHeight="1">
      <c r="A90" s="606" t="s">
        <v>45</v>
      </c>
      <c r="B90" s="606"/>
      <c r="C90" s="606"/>
    </row>
    <row r="91" spans="1:3" s="419" customFormat="1" ht="16.5" customHeight="1" thickBot="1">
      <c r="A91" s="608" t="s">
        <v>149</v>
      </c>
      <c r="B91" s="608"/>
      <c r="C91" s="142" t="str">
        <f>C2</f>
        <v>Forintban</v>
      </c>
    </row>
    <row r="92" spans="1:3" ht="37.5" customHeight="1" thickBot="1">
      <c r="A92" s="23" t="s">
        <v>66</v>
      </c>
      <c r="B92" s="24" t="s">
        <v>46</v>
      </c>
      <c r="C92" s="39" t="str">
        <f>+C3</f>
        <v>2018. évi előirányzat</v>
      </c>
    </row>
    <row r="93" spans="1:3" s="409" customFormat="1" ht="12" customHeight="1" thickBot="1">
      <c r="A93" s="31"/>
      <c r="B93" s="32" t="s">
        <v>468</v>
      </c>
      <c r="C93" s="33" t="s">
        <v>469</v>
      </c>
    </row>
    <row r="94" spans="1:3" ht="12" customHeight="1" thickBot="1">
      <c r="A94" s="22" t="s">
        <v>16</v>
      </c>
      <c r="B94" s="27" t="s">
        <v>412</v>
      </c>
      <c r="C94" s="293">
        <f>C95+C96+C97+C98+C99+C112</f>
        <v>376703562</v>
      </c>
    </row>
    <row r="95" spans="1:3" ht="12" customHeight="1">
      <c r="A95" s="17" t="s">
        <v>95</v>
      </c>
      <c r="B95" s="10" t="s">
        <v>47</v>
      </c>
      <c r="C95" s="295">
        <f>'1.2.sz.mell.'!C95+'1.3.sz.mell.'!C95+'1.4.sz.mell.'!C94</f>
        <v>128270000</v>
      </c>
    </row>
    <row r="96" spans="1:3" ht="12" customHeight="1">
      <c r="A96" s="14" t="s">
        <v>96</v>
      </c>
      <c r="B96" s="8" t="s">
        <v>178</v>
      </c>
      <c r="C96" s="297">
        <f>'1.2.sz.mell.'!C96+'1.3.sz.mell.'!C96+'1.4.sz.mell.'!C95</f>
        <v>25424000</v>
      </c>
    </row>
    <row r="97" spans="1:3" ht="12" customHeight="1">
      <c r="A97" s="14" t="s">
        <v>97</v>
      </c>
      <c r="B97" s="8" t="s">
        <v>136</v>
      </c>
      <c r="C97" s="297">
        <f>'1.2.sz.mell.'!C97+'1.3.sz.mell.'!C97+'1.4.sz.mell.'!C96</f>
        <v>112844000</v>
      </c>
    </row>
    <row r="98" spans="1:3" ht="12" customHeight="1">
      <c r="A98" s="14" t="s">
        <v>98</v>
      </c>
      <c r="B98" s="11" t="s">
        <v>179</v>
      </c>
      <c r="C98" s="297">
        <f>'1.2.sz.mell.'!C98+'1.3.sz.mell.'!C98+'1.4.sz.mell.'!C97</f>
        <v>5390000</v>
      </c>
    </row>
    <row r="99" spans="1:3" ht="12" customHeight="1">
      <c r="A99" s="14" t="s">
        <v>108</v>
      </c>
      <c r="B99" s="19" t="s">
        <v>180</v>
      </c>
      <c r="C99" s="548">
        <f>'1.2.sz.mell.'!C99+'1.3.sz.mell.'!C99+'1.4.sz.mell.'!C98</f>
        <v>98929000</v>
      </c>
    </row>
    <row r="100" spans="1:3" ht="12" customHeight="1">
      <c r="A100" s="14" t="s">
        <v>99</v>
      </c>
      <c r="B100" s="8" t="s">
        <v>417</v>
      </c>
      <c r="C100" s="296">
        <f>'1.2.sz.mell.'!C100+'1.3.sz.mell.'!C100+'1.4.sz.mell.'!C99</f>
        <v>0</v>
      </c>
    </row>
    <row r="101" spans="1:3" ht="12" customHeight="1">
      <c r="A101" s="14" t="s">
        <v>100</v>
      </c>
      <c r="B101" s="146" t="s">
        <v>416</v>
      </c>
      <c r="C101" s="297">
        <f>'1.2.sz.mell.'!C101+'1.3.sz.mell.'!C101+'1.4.sz.mell.'!C100</f>
        <v>0</v>
      </c>
    </row>
    <row r="102" spans="1:3" ht="12" customHeight="1">
      <c r="A102" s="14" t="s">
        <v>109</v>
      </c>
      <c r="B102" s="146" t="s">
        <v>415</v>
      </c>
      <c r="C102" s="297">
        <f>'1.2.sz.mell.'!C102+'1.3.sz.mell.'!C102+'1.4.sz.mell.'!C101</f>
        <v>0</v>
      </c>
    </row>
    <row r="103" spans="1:3" ht="12" customHeight="1">
      <c r="A103" s="14" t="s">
        <v>110</v>
      </c>
      <c r="B103" s="144" t="s">
        <v>344</v>
      </c>
      <c r="C103" s="548">
        <f>'1.2.sz.mell.'!C103+'1.3.sz.mell.'!C103+'1.4.sz.mell.'!C102</f>
        <v>0</v>
      </c>
    </row>
    <row r="104" spans="1:3" ht="12" customHeight="1">
      <c r="A104" s="14" t="s">
        <v>111</v>
      </c>
      <c r="B104" s="145" t="s">
        <v>345</v>
      </c>
      <c r="C104" s="296">
        <f>'1.2.sz.mell.'!C104+'1.3.sz.mell.'!C104+'1.4.sz.mell.'!C103</f>
        <v>0</v>
      </c>
    </row>
    <row r="105" spans="1:3" ht="12" customHeight="1">
      <c r="A105" s="14" t="s">
        <v>112</v>
      </c>
      <c r="B105" s="145" t="s">
        <v>346</v>
      </c>
      <c r="C105" s="296">
        <f>'1.2.sz.mell.'!C105+'1.3.sz.mell.'!C105+'1.4.sz.mell.'!C104</f>
        <v>0</v>
      </c>
    </row>
    <row r="106" spans="1:3" ht="12" customHeight="1">
      <c r="A106" s="14" t="s">
        <v>114</v>
      </c>
      <c r="B106" s="144" t="s">
        <v>347</v>
      </c>
      <c r="C106" s="297">
        <f>'1.2.sz.mell.'!C106+'1.3.sz.mell.'!C106+'1.4.sz.mell.'!C105</f>
        <v>97823000</v>
      </c>
    </row>
    <row r="107" spans="1:3" ht="12" customHeight="1">
      <c r="A107" s="14" t="s">
        <v>181</v>
      </c>
      <c r="B107" s="144" t="s">
        <v>348</v>
      </c>
      <c r="C107" s="548">
        <f>'1.2.sz.mell.'!C107+'1.3.sz.mell.'!C107+'1.4.sz.mell.'!C106</f>
        <v>0</v>
      </c>
    </row>
    <row r="108" spans="1:3" ht="12" customHeight="1">
      <c r="A108" s="14" t="s">
        <v>342</v>
      </c>
      <c r="B108" s="145" t="s">
        <v>349</v>
      </c>
      <c r="C108" s="296">
        <f>'1.2.sz.mell.'!C108+'1.3.sz.mell.'!C108+'1.4.sz.mell.'!C107</f>
        <v>0</v>
      </c>
    </row>
    <row r="109" spans="1:3" ht="12" customHeight="1">
      <c r="A109" s="13" t="s">
        <v>343</v>
      </c>
      <c r="B109" s="146" t="s">
        <v>350</v>
      </c>
      <c r="C109" s="296">
        <f>'1.2.sz.mell.'!C109+'1.3.sz.mell.'!C109+'1.4.sz.mell.'!C108</f>
        <v>0</v>
      </c>
    </row>
    <row r="110" spans="1:3" ht="12" customHeight="1">
      <c r="A110" s="14" t="s">
        <v>413</v>
      </c>
      <c r="B110" s="146" t="s">
        <v>351</v>
      </c>
      <c r="C110" s="548">
        <f>'1.2.sz.mell.'!C110+'1.3.sz.mell.'!C110+'1.4.sz.mell.'!C109</f>
        <v>0</v>
      </c>
    </row>
    <row r="111" spans="1:3" ht="12" customHeight="1">
      <c r="A111" s="16" t="s">
        <v>414</v>
      </c>
      <c r="B111" s="146" t="s">
        <v>352</v>
      </c>
      <c r="C111" s="296">
        <f>'1.2.sz.mell.'!C111+'1.3.sz.mell.'!C111+'1.4.sz.mell.'!C110</f>
        <v>1106000</v>
      </c>
    </row>
    <row r="112" spans="1:3" ht="12" customHeight="1">
      <c r="A112" s="14" t="s">
        <v>418</v>
      </c>
      <c r="B112" s="11" t="s">
        <v>48</v>
      </c>
      <c r="C112" s="297">
        <f>'1.2.sz.mell.'!C112+'1.3.sz.mell.'!C112+'1.4.sz.mell.'!C111</f>
        <v>5846562</v>
      </c>
    </row>
    <row r="113" spans="1:3" ht="12" customHeight="1">
      <c r="A113" s="14" t="s">
        <v>419</v>
      </c>
      <c r="B113" s="8" t="s">
        <v>421</v>
      </c>
      <c r="C113" s="297">
        <f>'1.2.sz.mell.'!C113+'1.3.sz.mell.'!C113+'1.4.sz.mell.'!C112</f>
        <v>5846562</v>
      </c>
    </row>
    <row r="114" spans="1:3" ht="12" customHeight="1" thickBot="1">
      <c r="A114" s="18" t="s">
        <v>420</v>
      </c>
      <c r="B114" s="466" t="s">
        <v>422</v>
      </c>
      <c r="C114" s="302">
        <f>'1.2.sz.mell.'!C114+'1.3.sz.mell.'!C114+'1.4.sz.mell.'!C113</f>
        <v>0</v>
      </c>
    </row>
    <row r="115" spans="1:3" ht="12" customHeight="1" thickBot="1">
      <c r="A115" s="463" t="s">
        <v>17</v>
      </c>
      <c r="B115" s="464" t="s">
        <v>353</v>
      </c>
      <c r="C115" s="465">
        <f>+C116+C118+C120</f>
        <v>653768000</v>
      </c>
    </row>
    <row r="116" spans="1:3" ht="12" customHeight="1">
      <c r="A116" s="15" t="s">
        <v>101</v>
      </c>
      <c r="B116" s="8" t="s">
        <v>223</v>
      </c>
      <c r="C116" s="297">
        <f>'1.2.sz.mell.'!C116+'1.3.sz.mell.'!C116+'1.4.sz.mell.'!C115</f>
        <v>653768000</v>
      </c>
    </row>
    <row r="117" spans="1:3" ht="12" customHeight="1">
      <c r="A117" s="15" t="s">
        <v>102</v>
      </c>
      <c r="B117" s="12" t="s">
        <v>357</v>
      </c>
      <c r="C117" s="297">
        <f>'1.2.sz.mell.'!C117+'1.3.sz.mell.'!C117+'1.4.sz.mell.'!C116</f>
        <v>570441000</v>
      </c>
    </row>
    <row r="118" spans="1:3" ht="12" customHeight="1">
      <c r="A118" s="15" t="s">
        <v>103</v>
      </c>
      <c r="B118" s="12" t="s">
        <v>182</v>
      </c>
      <c r="C118" s="297">
        <f>'1.2.sz.mell.'!C118+'1.3.sz.mell.'!C118+'1.4.sz.mell.'!C117</f>
        <v>0</v>
      </c>
    </row>
    <row r="119" spans="1:3" ht="12" customHeight="1">
      <c r="A119" s="15" t="s">
        <v>104</v>
      </c>
      <c r="B119" s="12" t="s">
        <v>358</v>
      </c>
      <c r="C119" s="297">
        <f>'1.2.sz.mell.'!C119+'1.3.sz.mell.'!C119+'1.4.sz.mell.'!C118</f>
        <v>0</v>
      </c>
    </row>
    <row r="120" spans="1:3" ht="12" customHeight="1">
      <c r="A120" s="15" t="s">
        <v>105</v>
      </c>
      <c r="B120" s="291" t="s">
        <v>540</v>
      </c>
      <c r="C120" s="297">
        <f>'1.2.sz.mell.'!C120+'1.3.sz.mell.'!C120+'1.4.sz.mell.'!C119</f>
        <v>0</v>
      </c>
    </row>
    <row r="121" spans="1:3" ht="12" customHeight="1">
      <c r="A121" s="15" t="s">
        <v>113</v>
      </c>
      <c r="B121" s="290" t="s">
        <v>403</v>
      </c>
      <c r="C121" s="297">
        <f>'1.2.sz.mell.'!C121+'1.3.sz.mell.'!C121+'1.4.sz.mell.'!C120</f>
        <v>0</v>
      </c>
    </row>
    <row r="122" spans="1:3" ht="12" customHeight="1">
      <c r="A122" s="15" t="s">
        <v>115</v>
      </c>
      <c r="B122" s="407" t="s">
        <v>363</v>
      </c>
      <c r="C122" s="297">
        <f>'1.2.sz.mell.'!C122+'1.3.sz.mell.'!C122+'1.4.sz.mell.'!C121</f>
        <v>0</v>
      </c>
    </row>
    <row r="123" spans="1:3" ht="15.75">
      <c r="A123" s="15" t="s">
        <v>183</v>
      </c>
      <c r="B123" s="145" t="s">
        <v>346</v>
      </c>
      <c r="C123" s="297">
        <f>'1.2.sz.mell.'!C123+'1.3.sz.mell.'!C123+'1.4.sz.mell.'!C122</f>
        <v>0</v>
      </c>
    </row>
    <row r="124" spans="1:3" ht="12" customHeight="1">
      <c r="A124" s="15" t="s">
        <v>184</v>
      </c>
      <c r="B124" s="145" t="s">
        <v>362</v>
      </c>
      <c r="C124" s="297">
        <f>'1.2.sz.mell.'!C124+'1.3.sz.mell.'!C124+'1.4.sz.mell.'!C123</f>
        <v>0</v>
      </c>
    </row>
    <row r="125" spans="1:3" ht="12" customHeight="1">
      <c r="A125" s="15" t="s">
        <v>185</v>
      </c>
      <c r="B125" s="145" t="s">
        <v>361</v>
      </c>
      <c r="C125" s="297">
        <f>'1.2.sz.mell.'!C125+'1.3.sz.mell.'!C125+'1.4.sz.mell.'!C124</f>
        <v>0</v>
      </c>
    </row>
    <row r="126" spans="1:3" ht="12" customHeight="1">
      <c r="A126" s="15" t="s">
        <v>354</v>
      </c>
      <c r="B126" s="145" t="s">
        <v>349</v>
      </c>
      <c r="C126" s="297">
        <f>'1.2.sz.mell.'!C126+'1.3.sz.mell.'!C126+'1.4.sz.mell.'!C125</f>
        <v>0</v>
      </c>
    </row>
    <row r="127" spans="1:3" ht="12" customHeight="1">
      <c r="A127" s="15" t="s">
        <v>355</v>
      </c>
      <c r="B127" s="145" t="s">
        <v>360</v>
      </c>
      <c r="C127" s="297">
        <f>'1.2.sz.mell.'!C127+'1.3.sz.mell.'!C127+'1.4.sz.mell.'!C126</f>
        <v>0</v>
      </c>
    </row>
    <row r="128" spans="1:3" ht="16.5" thickBot="1">
      <c r="A128" s="13" t="s">
        <v>356</v>
      </c>
      <c r="B128" s="145" t="s">
        <v>359</v>
      </c>
      <c r="C128" s="297">
        <f>'1.2.sz.mell.'!C128+'1.3.sz.mell.'!C128+'1.4.sz.mell.'!C127</f>
        <v>0</v>
      </c>
    </row>
    <row r="129" spans="1:3" ht="12" customHeight="1" thickBot="1">
      <c r="A129" s="20" t="s">
        <v>18</v>
      </c>
      <c r="B129" s="126" t="s">
        <v>423</v>
      </c>
      <c r="C129" s="294">
        <f>+C94+C115</f>
        <v>1030471562</v>
      </c>
    </row>
    <row r="130" spans="1:3" ht="12" customHeight="1" thickBot="1">
      <c r="A130" s="20" t="s">
        <v>19</v>
      </c>
      <c r="B130" s="126" t="s">
        <v>424</v>
      </c>
      <c r="C130" s="294">
        <f>+C131+C132+C133</f>
        <v>0</v>
      </c>
    </row>
    <row r="131" spans="1:3" ht="12" customHeight="1">
      <c r="A131" s="15" t="s">
        <v>262</v>
      </c>
      <c r="B131" s="12" t="s">
        <v>431</v>
      </c>
      <c r="C131" s="263">
        <f>'1.2.sz.mell.'!C131+'1.3.sz.mell.'!C131+'1.4.sz.mell.'!C130</f>
        <v>0</v>
      </c>
    </row>
    <row r="132" spans="1:3" ht="12" customHeight="1">
      <c r="A132" s="15" t="s">
        <v>263</v>
      </c>
      <c r="B132" s="12" t="s">
        <v>432</v>
      </c>
      <c r="C132" s="263">
        <f>'1.2.sz.mell.'!C132+'1.3.sz.mell.'!C132+'1.4.sz.mell.'!C131</f>
        <v>0</v>
      </c>
    </row>
    <row r="133" spans="1:3" ht="12" customHeight="1" thickBot="1">
      <c r="A133" s="13" t="s">
        <v>264</v>
      </c>
      <c r="B133" s="12" t="s">
        <v>433</v>
      </c>
      <c r="C133" s="263">
        <f>'1.2.sz.mell.'!C133+'1.3.sz.mell.'!C133+'1.4.sz.mell.'!C132</f>
        <v>0</v>
      </c>
    </row>
    <row r="134" spans="1:3" ht="12" customHeight="1" thickBot="1">
      <c r="A134" s="20" t="s">
        <v>20</v>
      </c>
      <c r="B134" s="126" t="s">
        <v>425</v>
      </c>
      <c r="C134" s="294">
        <f>SUM(C135:C140)</f>
        <v>400000000</v>
      </c>
    </row>
    <row r="135" spans="1:3" ht="12" customHeight="1">
      <c r="A135" s="15" t="s">
        <v>88</v>
      </c>
      <c r="B135" s="9" t="s">
        <v>434</v>
      </c>
      <c r="C135" s="263">
        <f>'1.2.sz.mell.'!C135+'1.3.sz.mell.'!C135+'1.4.sz.mell.'!C134</f>
        <v>0</v>
      </c>
    </row>
    <row r="136" spans="1:3" ht="12" customHeight="1">
      <c r="A136" s="15" t="s">
        <v>89</v>
      </c>
      <c r="B136" s="9" t="s">
        <v>426</v>
      </c>
      <c r="C136" s="263">
        <f>'1.2.sz.mell.'!C136+'1.3.sz.mell.'!C136+'1.4.sz.mell.'!C135</f>
        <v>400000000</v>
      </c>
    </row>
    <row r="137" spans="1:3" ht="12" customHeight="1">
      <c r="A137" s="15" t="s">
        <v>90</v>
      </c>
      <c r="B137" s="9" t="s">
        <v>427</v>
      </c>
      <c r="C137" s="263">
        <f>'1.2.sz.mell.'!C137+'1.3.sz.mell.'!C137+'1.4.sz.mell.'!C136</f>
        <v>0</v>
      </c>
    </row>
    <row r="138" spans="1:3" ht="12" customHeight="1">
      <c r="A138" s="15" t="s">
        <v>170</v>
      </c>
      <c r="B138" s="9" t="s">
        <v>428</v>
      </c>
      <c r="C138" s="263">
        <f>'1.2.sz.mell.'!C138+'1.3.sz.mell.'!C138+'1.4.sz.mell.'!C137</f>
        <v>0</v>
      </c>
    </row>
    <row r="139" spans="1:3" ht="12" customHeight="1">
      <c r="A139" s="15" t="s">
        <v>171</v>
      </c>
      <c r="B139" s="9" t="s">
        <v>429</v>
      </c>
      <c r="C139" s="263">
        <f>'1.2.sz.mell.'!C139+'1.3.sz.mell.'!C139+'1.4.sz.mell.'!C138</f>
        <v>0</v>
      </c>
    </row>
    <row r="140" spans="1:3" ht="12" customHeight="1" thickBot="1">
      <c r="A140" s="13" t="s">
        <v>172</v>
      </c>
      <c r="B140" s="9" t="s">
        <v>430</v>
      </c>
      <c r="C140" s="263">
        <f>'1.2.sz.mell.'!C140+'1.3.sz.mell.'!C140+'1.4.sz.mell.'!C139</f>
        <v>0</v>
      </c>
    </row>
    <row r="141" spans="1:3" ht="12" customHeight="1" thickBot="1">
      <c r="A141" s="20" t="s">
        <v>21</v>
      </c>
      <c r="B141" s="126" t="s">
        <v>438</v>
      </c>
      <c r="C141" s="300">
        <f>+C142+C143+C144+C145</f>
        <v>5007859</v>
      </c>
    </row>
    <row r="142" spans="1:3" ht="12" customHeight="1">
      <c r="A142" s="15" t="s">
        <v>91</v>
      </c>
      <c r="B142" s="9" t="s">
        <v>364</v>
      </c>
      <c r="C142" s="263">
        <f>'1.2.sz.mell.'!C142+'1.3.sz.mell.'!C142+'1.4.sz.mell.'!C141</f>
        <v>0</v>
      </c>
    </row>
    <row r="143" spans="1:3" ht="12" customHeight="1">
      <c r="A143" s="15" t="s">
        <v>92</v>
      </c>
      <c r="B143" s="9" t="s">
        <v>365</v>
      </c>
      <c r="C143" s="263">
        <f>'1.2.sz.mell.'!C143+'1.3.sz.mell.'!C143+'1.4.sz.mell.'!C142</f>
        <v>5007859</v>
      </c>
    </row>
    <row r="144" spans="1:3" ht="12" customHeight="1">
      <c r="A144" s="15" t="s">
        <v>281</v>
      </c>
      <c r="B144" s="9" t="s">
        <v>439</v>
      </c>
      <c r="C144" s="263">
        <f>'1.2.sz.mell.'!C144+'1.3.sz.mell.'!C144+'1.4.sz.mell.'!C143</f>
        <v>0</v>
      </c>
    </row>
    <row r="145" spans="1:3" ht="12" customHeight="1" thickBot="1">
      <c r="A145" s="13" t="s">
        <v>282</v>
      </c>
      <c r="B145" s="7" t="s">
        <v>384</v>
      </c>
      <c r="C145" s="263">
        <f>'1.2.sz.mell.'!C145+'1.3.sz.mell.'!C145+'1.4.sz.mell.'!C144</f>
        <v>0</v>
      </c>
    </row>
    <row r="146" spans="1:3" ht="12" customHeight="1" thickBot="1">
      <c r="A146" s="20" t="s">
        <v>22</v>
      </c>
      <c r="B146" s="126" t="s">
        <v>440</v>
      </c>
      <c r="C146" s="303">
        <f>SUM(C147:C151)</f>
        <v>0</v>
      </c>
    </row>
    <row r="147" spans="1:3" ht="12" customHeight="1">
      <c r="A147" s="15" t="s">
        <v>93</v>
      </c>
      <c r="B147" s="9" t="s">
        <v>435</v>
      </c>
      <c r="C147" s="263">
        <f>'1.2.sz.mell.'!C147+'1.3.sz.mell.'!C147+'1.4.sz.mell.'!C146</f>
        <v>0</v>
      </c>
    </row>
    <row r="148" spans="1:3" ht="12" customHeight="1">
      <c r="A148" s="15" t="s">
        <v>94</v>
      </c>
      <c r="B148" s="9" t="s">
        <v>442</v>
      </c>
      <c r="C148" s="263">
        <f>'1.2.sz.mell.'!C148+'1.3.sz.mell.'!C148+'1.4.sz.mell.'!C147</f>
        <v>0</v>
      </c>
    </row>
    <row r="149" spans="1:3" ht="12" customHeight="1">
      <c r="A149" s="15" t="s">
        <v>293</v>
      </c>
      <c r="B149" s="9" t="s">
        <v>437</v>
      </c>
      <c r="C149" s="263">
        <f>'1.2.sz.mell.'!C149+'1.3.sz.mell.'!C149+'1.4.sz.mell.'!C148</f>
        <v>0</v>
      </c>
    </row>
    <row r="150" spans="1:3" ht="12" customHeight="1">
      <c r="A150" s="15" t="s">
        <v>294</v>
      </c>
      <c r="B150" s="9" t="s">
        <v>443</v>
      </c>
      <c r="C150" s="263">
        <f>'1.2.sz.mell.'!C150+'1.3.sz.mell.'!C150+'1.4.sz.mell.'!C149</f>
        <v>0</v>
      </c>
    </row>
    <row r="151" spans="1:3" ht="12" customHeight="1" thickBot="1">
      <c r="A151" s="15" t="s">
        <v>441</v>
      </c>
      <c r="B151" s="9" t="s">
        <v>444</v>
      </c>
      <c r="C151" s="263">
        <f>'1.2.sz.mell.'!C151+'1.3.sz.mell.'!C151+'1.4.sz.mell.'!C150</f>
        <v>0</v>
      </c>
    </row>
    <row r="152" spans="1:3" ht="12" customHeight="1" thickBot="1">
      <c r="A152" s="20" t="s">
        <v>23</v>
      </c>
      <c r="B152" s="126" t="s">
        <v>445</v>
      </c>
      <c r="C152" s="467"/>
    </row>
    <row r="153" spans="1:3" ht="12" customHeight="1" thickBot="1">
      <c r="A153" s="20" t="s">
        <v>24</v>
      </c>
      <c r="B153" s="126" t="s">
        <v>446</v>
      </c>
      <c r="C153" s="467"/>
    </row>
    <row r="154" spans="1:9" ht="15" customHeight="1" thickBot="1">
      <c r="A154" s="20" t="s">
        <v>25</v>
      </c>
      <c r="B154" s="126" t="s">
        <v>448</v>
      </c>
      <c r="C154" s="420">
        <f>+C130+C134+C141+C146+C152+C153</f>
        <v>405007859</v>
      </c>
      <c r="F154" s="421"/>
      <c r="G154" s="422"/>
      <c r="H154" s="422"/>
      <c r="I154" s="422"/>
    </row>
    <row r="155" spans="1:3" s="410" customFormat="1" ht="12.75" customHeight="1" thickBot="1">
      <c r="A155" s="292" t="s">
        <v>26</v>
      </c>
      <c r="B155" s="373" t="s">
        <v>447</v>
      </c>
      <c r="C155" s="420">
        <f>+C129+C154</f>
        <v>1435479421</v>
      </c>
    </row>
    <row r="156" ht="7.5" customHeight="1"/>
    <row r="157" spans="1:3" ht="15.75">
      <c r="A157" s="609" t="s">
        <v>366</v>
      </c>
      <c r="B157" s="609"/>
      <c r="C157" s="609"/>
    </row>
    <row r="158" spans="1:3" ht="15" customHeight="1" thickBot="1">
      <c r="A158" s="607" t="s">
        <v>150</v>
      </c>
      <c r="B158" s="607"/>
      <c r="C158" s="304" t="str">
        <f>C91</f>
        <v>Forintban</v>
      </c>
    </row>
    <row r="159" spans="1:4" ht="13.5" customHeight="1" thickBot="1">
      <c r="A159" s="20">
        <v>1</v>
      </c>
      <c r="B159" s="26" t="s">
        <v>449</v>
      </c>
      <c r="C159" s="294">
        <f>+C63-C129</f>
        <v>-594606663</v>
      </c>
      <c r="D159" s="423"/>
    </row>
    <row r="160" spans="1:3" ht="32.25" thickBot="1">
      <c r="A160" s="20" t="s">
        <v>17</v>
      </c>
      <c r="B160" s="26" t="s">
        <v>455</v>
      </c>
      <c r="C160" s="294">
        <f>+C87-C154</f>
        <v>594606663</v>
      </c>
    </row>
  </sheetData>
  <sheetProtection/>
  <mergeCells count="6">
    <mergeCell ref="A1:C1"/>
    <mergeCell ref="A2:B2"/>
    <mergeCell ref="A91:B91"/>
    <mergeCell ref="A157:C157"/>
    <mergeCell ref="A158:B158"/>
    <mergeCell ref="A90:C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SÁGVÁR KÖZSÉG ÖNKORMÁNYZAT
2018. ÉVI KÖLTSÉGVETÉSÉNEK ÖSSZEVONT MÉRLEGE&amp;10
&amp;R&amp;"Times New Roman CE,Félkövér dőlt"&amp;11 1.1. melléklet </oddHeader>
  </headerFooter>
  <rowBreaks count="1" manualBreakCount="1">
    <brk id="89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">
      <selection activeCell="F91" activeCellId="1" sqref="G89 F91"/>
    </sheetView>
  </sheetViews>
  <sheetFormatPr defaultColWidth="9.00390625" defaultRowHeight="12.75"/>
  <cols>
    <col min="1" max="1" width="13.875" style="590" customWidth="1"/>
    <col min="2" max="2" width="79.125" style="565" customWidth="1"/>
    <col min="3" max="3" width="25.00390625" style="565" customWidth="1"/>
    <col min="4" max="16384" width="9.375" style="565" customWidth="1"/>
  </cols>
  <sheetData>
    <row r="1" spans="1:3" s="558" customFormat="1" ht="21" customHeight="1" thickBot="1">
      <c r="A1" s="231"/>
      <c r="B1" s="232"/>
      <c r="C1" s="544" t="s">
        <v>619</v>
      </c>
    </row>
    <row r="2" spans="1:3" s="560" customFormat="1" ht="25.5" customHeight="1">
      <c r="A2" s="401" t="s">
        <v>588</v>
      </c>
      <c r="B2" s="354" t="s">
        <v>617</v>
      </c>
      <c r="C2" s="559" t="s">
        <v>56</v>
      </c>
    </row>
    <row r="3" spans="1:3" s="560" customFormat="1" ht="24.75" thickBot="1">
      <c r="A3" s="561" t="s">
        <v>197</v>
      </c>
      <c r="B3" s="355" t="s">
        <v>614</v>
      </c>
      <c r="C3" s="562" t="s">
        <v>52</v>
      </c>
    </row>
    <row r="4" spans="1:3" s="563" customFormat="1" ht="15.75" customHeight="1" thickBot="1">
      <c r="A4" s="234"/>
      <c r="B4" s="234"/>
      <c r="C4" s="235" t="s">
        <v>544</v>
      </c>
    </row>
    <row r="5" spans="1:3" ht="13.5" thickBot="1">
      <c r="A5" s="402" t="s">
        <v>198</v>
      </c>
      <c r="B5" s="236" t="s">
        <v>528</v>
      </c>
      <c r="C5" s="564" t="s">
        <v>53</v>
      </c>
    </row>
    <row r="6" spans="1:3" s="566" customFormat="1" ht="12.75" customHeight="1" thickBot="1">
      <c r="A6" s="201"/>
      <c r="B6" s="202" t="s">
        <v>468</v>
      </c>
      <c r="C6" s="203" t="s">
        <v>469</v>
      </c>
    </row>
    <row r="7" spans="1:3" s="566" customFormat="1" ht="15.75" customHeight="1" thickBot="1">
      <c r="A7" s="237"/>
      <c r="B7" s="238" t="s">
        <v>54</v>
      </c>
      <c r="C7" s="567"/>
    </row>
    <row r="8" spans="1:3" s="569" customFormat="1" ht="12" customHeight="1" thickBot="1">
      <c r="A8" s="201" t="s">
        <v>16</v>
      </c>
      <c r="B8" s="568" t="s">
        <v>589</v>
      </c>
      <c r="C8" s="314">
        <f>SUM(C9:C19)</f>
        <v>17000</v>
      </c>
    </row>
    <row r="9" spans="1:3" s="569" customFormat="1" ht="12" customHeight="1">
      <c r="A9" s="570" t="s">
        <v>95</v>
      </c>
      <c r="B9" s="10" t="s">
        <v>271</v>
      </c>
      <c r="C9" s="571"/>
    </row>
    <row r="10" spans="1:3" s="569" customFormat="1" ht="12" customHeight="1">
      <c r="A10" s="572" t="s">
        <v>96</v>
      </c>
      <c r="B10" s="8" t="s">
        <v>272</v>
      </c>
      <c r="C10" s="312">
        <v>15000</v>
      </c>
    </row>
    <row r="11" spans="1:3" s="569" customFormat="1" ht="12" customHeight="1">
      <c r="A11" s="572" t="s">
        <v>97</v>
      </c>
      <c r="B11" s="8" t="s">
        <v>273</v>
      </c>
      <c r="C11" s="312"/>
    </row>
    <row r="12" spans="1:3" s="569" customFormat="1" ht="12" customHeight="1">
      <c r="A12" s="572" t="s">
        <v>98</v>
      </c>
      <c r="B12" s="8" t="s">
        <v>274</v>
      </c>
      <c r="C12" s="312"/>
    </row>
    <row r="13" spans="1:3" s="569" customFormat="1" ht="12" customHeight="1">
      <c r="A13" s="572" t="s">
        <v>144</v>
      </c>
      <c r="B13" s="8" t="s">
        <v>275</v>
      </c>
      <c r="C13" s="312"/>
    </row>
    <row r="14" spans="1:3" s="569" customFormat="1" ht="12" customHeight="1">
      <c r="A14" s="572" t="s">
        <v>99</v>
      </c>
      <c r="B14" s="8" t="s">
        <v>590</v>
      </c>
      <c r="C14" s="312"/>
    </row>
    <row r="15" spans="1:3" s="569" customFormat="1" ht="12" customHeight="1">
      <c r="A15" s="572" t="s">
        <v>100</v>
      </c>
      <c r="B15" s="7" t="s">
        <v>591</v>
      </c>
      <c r="C15" s="312"/>
    </row>
    <row r="16" spans="1:3" s="569" customFormat="1" ht="12" customHeight="1">
      <c r="A16" s="572" t="s">
        <v>109</v>
      </c>
      <c r="B16" s="8" t="s">
        <v>592</v>
      </c>
      <c r="C16" s="359">
        <v>1000</v>
      </c>
    </row>
    <row r="17" spans="1:3" s="573" customFormat="1" ht="12" customHeight="1">
      <c r="A17" s="572" t="s">
        <v>110</v>
      </c>
      <c r="B17" s="8" t="s">
        <v>278</v>
      </c>
      <c r="C17" s="312"/>
    </row>
    <row r="18" spans="1:3" s="573" customFormat="1" ht="12" customHeight="1">
      <c r="A18" s="572" t="s">
        <v>111</v>
      </c>
      <c r="B18" s="8" t="s">
        <v>411</v>
      </c>
      <c r="C18" s="313"/>
    </row>
    <row r="19" spans="1:3" s="573" customFormat="1" ht="12" customHeight="1" thickBot="1">
      <c r="A19" s="572" t="s">
        <v>112</v>
      </c>
      <c r="B19" s="7" t="s">
        <v>279</v>
      </c>
      <c r="C19" s="313">
        <v>1000</v>
      </c>
    </row>
    <row r="20" spans="1:3" s="569" customFormat="1" ht="12" customHeight="1" thickBot="1">
      <c r="A20" s="201" t="s">
        <v>17</v>
      </c>
      <c r="B20" s="568" t="s">
        <v>593</v>
      </c>
      <c r="C20" s="314">
        <f>SUM(C21:C23)</f>
        <v>1449000</v>
      </c>
    </row>
    <row r="21" spans="1:3" s="573" customFormat="1" ht="12" customHeight="1">
      <c r="A21" s="572" t="s">
        <v>101</v>
      </c>
      <c r="B21" s="9" t="s">
        <v>252</v>
      </c>
      <c r="C21" s="312"/>
    </row>
    <row r="22" spans="1:3" s="573" customFormat="1" ht="12" customHeight="1">
      <c r="A22" s="572" t="s">
        <v>102</v>
      </c>
      <c r="B22" s="8" t="s">
        <v>594</v>
      </c>
      <c r="C22" s="312"/>
    </row>
    <row r="23" spans="1:3" s="573" customFormat="1" ht="12" customHeight="1">
      <c r="A23" s="572" t="s">
        <v>103</v>
      </c>
      <c r="B23" s="8" t="s">
        <v>595</v>
      </c>
      <c r="C23" s="312">
        <v>1449000</v>
      </c>
    </row>
    <row r="24" spans="1:3" s="573" customFormat="1" ht="12" customHeight="1" thickBot="1">
      <c r="A24" s="572" t="s">
        <v>104</v>
      </c>
      <c r="B24" s="8" t="s">
        <v>596</v>
      </c>
      <c r="C24" s="312"/>
    </row>
    <row r="25" spans="1:3" s="573" customFormat="1" ht="12" customHeight="1" thickBot="1">
      <c r="A25" s="574" t="s">
        <v>18</v>
      </c>
      <c r="B25" s="126" t="s">
        <v>169</v>
      </c>
      <c r="C25" s="575"/>
    </row>
    <row r="26" spans="1:3" s="573" customFormat="1" ht="12" customHeight="1" thickBot="1">
      <c r="A26" s="574" t="s">
        <v>19</v>
      </c>
      <c r="B26" s="126" t="s">
        <v>597</v>
      </c>
      <c r="C26" s="314">
        <f>+C27+C28+C29</f>
        <v>0</v>
      </c>
    </row>
    <row r="27" spans="1:3" s="573" customFormat="1" ht="12" customHeight="1">
      <c r="A27" s="576" t="s">
        <v>262</v>
      </c>
      <c r="B27" s="577" t="s">
        <v>257</v>
      </c>
      <c r="C27" s="78"/>
    </row>
    <row r="28" spans="1:3" s="573" customFormat="1" ht="12" customHeight="1">
      <c r="A28" s="576" t="s">
        <v>263</v>
      </c>
      <c r="B28" s="577" t="s">
        <v>594</v>
      </c>
      <c r="C28" s="312"/>
    </row>
    <row r="29" spans="1:3" s="573" customFormat="1" ht="12" customHeight="1">
      <c r="A29" s="576" t="s">
        <v>264</v>
      </c>
      <c r="B29" s="578" t="s">
        <v>598</v>
      </c>
      <c r="C29" s="312"/>
    </row>
    <row r="30" spans="1:3" s="573" customFormat="1" ht="12" customHeight="1" thickBot="1">
      <c r="A30" s="572" t="s">
        <v>265</v>
      </c>
      <c r="B30" s="579" t="s">
        <v>599</v>
      </c>
      <c r="C30" s="85"/>
    </row>
    <row r="31" spans="1:3" s="573" customFormat="1" ht="12" customHeight="1" thickBot="1">
      <c r="A31" s="574" t="s">
        <v>20</v>
      </c>
      <c r="B31" s="126" t="s">
        <v>600</v>
      </c>
      <c r="C31" s="314">
        <f>+C32+C33+C34</f>
        <v>0</v>
      </c>
    </row>
    <row r="32" spans="1:3" s="573" customFormat="1" ht="12" customHeight="1">
      <c r="A32" s="576" t="s">
        <v>88</v>
      </c>
      <c r="B32" s="577" t="s">
        <v>284</v>
      </c>
      <c r="C32" s="78"/>
    </row>
    <row r="33" spans="1:3" s="573" customFormat="1" ht="12" customHeight="1">
      <c r="A33" s="576" t="s">
        <v>89</v>
      </c>
      <c r="B33" s="578" t="s">
        <v>285</v>
      </c>
      <c r="C33" s="315"/>
    </row>
    <row r="34" spans="1:3" s="573" customFormat="1" ht="12" customHeight="1" thickBot="1">
      <c r="A34" s="572" t="s">
        <v>90</v>
      </c>
      <c r="B34" s="579" t="s">
        <v>286</v>
      </c>
      <c r="C34" s="85"/>
    </row>
    <row r="35" spans="1:3" s="569" customFormat="1" ht="12" customHeight="1" thickBot="1">
      <c r="A35" s="574" t="s">
        <v>21</v>
      </c>
      <c r="B35" s="126" t="s">
        <v>369</v>
      </c>
      <c r="C35" s="575"/>
    </row>
    <row r="36" spans="1:3" s="569" customFormat="1" ht="12" customHeight="1" thickBot="1">
      <c r="A36" s="574" t="s">
        <v>22</v>
      </c>
      <c r="B36" s="126" t="s">
        <v>393</v>
      </c>
      <c r="C36" s="580"/>
    </row>
    <row r="37" spans="1:3" s="569" customFormat="1" ht="12" customHeight="1" thickBot="1">
      <c r="A37" s="201" t="s">
        <v>23</v>
      </c>
      <c r="B37" s="126" t="s">
        <v>601</v>
      </c>
      <c r="C37" s="581">
        <f>+C8+C20+C25+C26+C31+C35+C36</f>
        <v>1466000</v>
      </c>
    </row>
    <row r="38" spans="1:3" s="569" customFormat="1" ht="12" customHeight="1" thickBot="1">
      <c r="A38" s="582" t="s">
        <v>24</v>
      </c>
      <c r="B38" s="126" t="s">
        <v>602</v>
      </c>
      <c r="C38" s="581">
        <f>+C39+C40+C41</f>
        <v>74168000</v>
      </c>
    </row>
    <row r="39" spans="1:3" s="569" customFormat="1" ht="12" customHeight="1">
      <c r="A39" s="576" t="s">
        <v>603</v>
      </c>
      <c r="B39" s="577" t="s">
        <v>230</v>
      </c>
      <c r="C39" s="78">
        <v>110000</v>
      </c>
    </row>
    <row r="40" spans="1:3" s="569" customFormat="1" ht="12" customHeight="1">
      <c r="A40" s="576" t="s">
        <v>604</v>
      </c>
      <c r="B40" s="578" t="s">
        <v>605</v>
      </c>
      <c r="C40" s="315"/>
    </row>
    <row r="41" spans="1:3" s="573" customFormat="1" ht="12" customHeight="1" thickBot="1">
      <c r="A41" s="572" t="s">
        <v>606</v>
      </c>
      <c r="B41" s="579" t="s">
        <v>607</v>
      </c>
      <c r="C41" s="85">
        <v>74058000</v>
      </c>
    </row>
    <row r="42" spans="1:3" s="573" customFormat="1" ht="15" customHeight="1" thickBot="1">
      <c r="A42" s="582" t="s">
        <v>25</v>
      </c>
      <c r="B42" s="583" t="s">
        <v>608</v>
      </c>
      <c r="C42" s="361">
        <f>+C37+C38</f>
        <v>75634000</v>
      </c>
    </row>
    <row r="43" spans="1:3" s="573" customFormat="1" ht="15" customHeight="1">
      <c r="A43" s="239"/>
      <c r="B43" s="240"/>
      <c r="C43" s="360"/>
    </row>
    <row r="44" spans="1:3" ht="13.5" thickBot="1">
      <c r="A44" s="584"/>
      <c r="B44" s="585"/>
      <c r="C44" s="586"/>
    </row>
    <row r="45" spans="1:3" s="566" customFormat="1" ht="16.5" customHeight="1" thickBot="1">
      <c r="A45" s="241"/>
      <c r="B45" s="242" t="s">
        <v>55</v>
      </c>
      <c r="C45" s="361"/>
    </row>
    <row r="46" spans="1:3" s="587" customFormat="1" ht="12" customHeight="1" thickBot="1">
      <c r="A46" s="574" t="s">
        <v>16</v>
      </c>
      <c r="B46" s="126" t="s">
        <v>609</v>
      </c>
      <c r="C46" s="314">
        <f>SUM(C47:C51)</f>
        <v>75634000</v>
      </c>
    </row>
    <row r="47" spans="1:3" ht="12" customHeight="1">
      <c r="A47" s="572" t="s">
        <v>95</v>
      </c>
      <c r="B47" s="9" t="s">
        <v>47</v>
      </c>
      <c r="C47" s="78">
        <v>53693000</v>
      </c>
    </row>
    <row r="48" spans="1:3" ht="12" customHeight="1">
      <c r="A48" s="572" t="s">
        <v>96</v>
      </c>
      <c r="B48" s="8" t="s">
        <v>178</v>
      </c>
      <c r="C48" s="81">
        <v>10902000</v>
      </c>
    </row>
    <row r="49" spans="1:3" ht="12" customHeight="1">
      <c r="A49" s="572" t="s">
        <v>97</v>
      </c>
      <c r="B49" s="8" t="s">
        <v>136</v>
      </c>
      <c r="C49" s="81">
        <v>11039000</v>
      </c>
    </row>
    <row r="50" spans="1:3" ht="12" customHeight="1">
      <c r="A50" s="572" t="s">
        <v>98</v>
      </c>
      <c r="B50" s="8" t="s">
        <v>179</v>
      </c>
      <c r="C50" s="81"/>
    </row>
    <row r="51" spans="1:3" ht="12" customHeight="1" thickBot="1">
      <c r="A51" s="572" t="s">
        <v>144</v>
      </c>
      <c r="B51" s="8" t="s">
        <v>180</v>
      </c>
      <c r="C51" s="81"/>
    </row>
    <row r="52" spans="1:3" ht="12" customHeight="1" thickBot="1">
      <c r="A52" s="574" t="s">
        <v>17</v>
      </c>
      <c r="B52" s="126" t="s">
        <v>610</v>
      </c>
      <c r="C52" s="314">
        <f>SUM(C53:C55)</f>
        <v>0</v>
      </c>
    </row>
    <row r="53" spans="1:3" s="587" customFormat="1" ht="12" customHeight="1">
      <c r="A53" s="572" t="s">
        <v>101</v>
      </c>
      <c r="B53" s="9" t="s">
        <v>223</v>
      </c>
      <c r="C53" s="78"/>
    </row>
    <row r="54" spans="1:3" ht="12" customHeight="1">
      <c r="A54" s="572" t="s">
        <v>102</v>
      </c>
      <c r="B54" s="8" t="s">
        <v>182</v>
      </c>
      <c r="C54" s="81"/>
    </row>
    <row r="55" spans="1:3" ht="12" customHeight="1">
      <c r="A55" s="572" t="s">
        <v>103</v>
      </c>
      <c r="B55" s="8" t="s">
        <v>611</v>
      </c>
      <c r="C55" s="81"/>
    </row>
    <row r="56" spans="1:3" ht="12" customHeight="1" thickBot="1">
      <c r="A56" s="572" t="s">
        <v>104</v>
      </c>
      <c r="B56" s="8" t="s">
        <v>612</v>
      </c>
      <c r="C56" s="81"/>
    </row>
    <row r="57" spans="1:3" ht="15" customHeight="1" thickBot="1">
      <c r="A57" s="574" t="s">
        <v>18</v>
      </c>
      <c r="B57" s="126" t="s">
        <v>11</v>
      </c>
      <c r="C57" s="575"/>
    </row>
    <row r="58" spans="1:3" ht="13.5" thickBot="1">
      <c r="A58" s="574" t="s">
        <v>19</v>
      </c>
      <c r="B58" s="588" t="s">
        <v>613</v>
      </c>
      <c r="C58" s="589">
        <f>+C46+C52+C57</f>
        <v>75634000</v>
      </c>
    </row>
    <row r="59" ht="15" customHeight="1" thickBot="1">
      <c r="C59" s="591"/>
    </row>
    <row r="60" spans="1:3" ht="14.25" customHeight="1" thickBot="1">
      <c r="A60" s="243" t="s">
        <v>494</v>
      </c>
      <c r="B60" s="244"/>
      <c r="C60" s="123">
        <v>13</v>
      </c>
    </row>
    <row r="61" spans="1:3" ht="13.5" thickBot="1">
      <c r="A61" s="243" t="s">
        <v>199</v>
      </c>
      <c r="B61" s="244"/>
      <c r="C61" s="12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25">
      <selection activeCell="F91" activeCellId="1" sqref="G89 F91"/>
    </sheetView>
  </sheetViews>
  <sheetFormatPr defaultColWidth="9.00390625" defaultRowHeight="12.75"/>
  <cols>
    <col min="1" max="1" width="13.875" style="590" customWidth="1"/>
    <col min="2" max="2" width="79.125" style="565" customWidth="1"/>
    <col min="3" max="3" width="25.00390625" style="565" customWidth="1"/>
    <col min="4" max="16384" width="9.375" style="565" customWidth="1"/>
  </cols>
  <sheetData>
    <row r="1" spans="1:3" s="558" customFormat="1" ht="21" customHeight="1" thickBot="1">
      <c r="A1" s="231"/>
      <c r="B1" s="232"/>
      <c r="C1" s="544" t="s">
        <v>620</v>
      </c>
    </row>
    <row r="2" spans="1:3" s="560" customFormat="1" ht="25.5" customHeight="1">
      <c r="A2" s="401" t="s">
        <v>588</v>
      </c>
      <c r="B2" s="354" t="s">
        <v>617</v>
      </c>
      <c r="C2" s="559" t="s">
        <v>56</v>
      </c>
    </row>
    <row r="3" spans="1:3" s="560" customFormat="1" ht="24.75" thickBot="1">
      <c r="A3" s="561" t="s">
        <v>197</v>
      </c>
      <c r="B3" s="355" t="s">
        <v>615</v>
      </c>
      <c r="C3" s="562" t="s">
        <v>56</v>
      </c>
    </row>
    <row r="4" spans="1:3" s="563" customFormat="1" ht="15.75" customHeight="1" thickBot="1">
      <c r="A4" s="234"/>
      <c r="B4" s="234"/>
      <c r="C4" s="235" t="s">
        <v>544</v>
      </c>
    </row>
    <row r="5" spans="1:3" ht="13.5" thickBot="1">
      <c r="A5" s="402" t="s">
        <v>198</v>
      </c>
      <c r="B5" s="236" t="s">
        <v>528</v>
      </c>
      <c r="C5" s="564" t="s">
        <v>53</v>
      </c>
    </row>
    <row r="6" spans="1:3" s="566" customFormat="1" ht="12.75" customHeight="1" thickBot="1">
      <c r="A6" s="201"/>
      <c r="B6" s="202" t="s">
        <v>468</v>
      </c>
      <c r="C6" s="203" t="s">
        <v>469</v>
      </c>
    </row>
    <row r="7" spans="1:3" s="566" customFormat="1" ht="15.75" customHeight="1" thickBot="1">
      <c r="A7" s="237"/>
      <c r="B7" s="238" t="s">
        <v>54</v>
      </c>
      <c r="C7" s="567"/>
    </row>
    <row r="8" spans="1:3" s="569" customFormat="1" ht="12" customHeight="1" thickBot="1">
      <c r="A8" s="201" t="s">
        <v>16</v>
      </c>
      <c r="B8" s="568" t="s">
        <v>589</v>
      </c>
      <c r="C8" s="314">
        <f>SUM(C9:C19)</f>
        <v>0</v>
      </c>
    </row>
    <row r="9" spans="1:3" s="569" customFormat="1" ht="12" customHeight="1">
      <c r="A9" s="570" t="s">
        <v>95</v>
      </c>
      <c r="B9" s="10" t="s">
        <v>271</v>
      </c>
      <c r="C9" s="571"/>
    </row>
    <row r="10" spans="1:3" s="569" customFormat="1" ht="12" customHeight="1">
      <c r="A10" s="572" t="s">
        <v>96</v>
      </c>
      <c r="B10" s="8" t="s">
        <v>272</v>
      </c>
      <c r="C10" s="312"/>
    </row>
    <row r="11" spans="1:3" s="569" customFormat="1" ht="12" customHeight="1">
      <c r="A11" s="572" t="s">
        <v>97</v>
      </c>
      <c r="B11" s="8" t="s">
        <v>273</v>
      </c>
      <c r="C11" s="312"/>
    </row>
    <row r="12" spans="1:3" s="569" customFormat="1" ht="12" customHeight="1">
      <c r="A12" s="572" t="s">
        <v>98</v>
      </c>
      <c r="B12" s="8" t="s">
        <v>274</v>
      </c>
      <c r="C12" s="312"/>
    </row>
    <row r="13" spans="1:3" s="569" customFormat="1" ht="12" customHeight="1">
      <c r="A13" s="572" t="s">
        <v>144</v>
      </c>
      <c r="B13" s="8" t="s">
        <v>275</v>
      </c>
      <c r="C13" s="312"/>
    </row>
    <row r="14" spans="1:3" s="569" customFormat="1" ht="12" customHeight="1">
      <c r="A14" s="572" t="s">
        <v>99</v>
      </c>
      <c r="B14" s="8" t="s">
        <v>590</v>
      </c>
      <c r="C14" s="312"/>
    </row>
    <row r="15" spans="1:3" s="569" customFormat="1" ht="12" customHeight="1">
      <c r="A15" s="572" t="s">
        <v>100</v>
      </c>
      <c r="B15" s="7" t="s">
        <v>591</v>
      </c>
      <c r="C15" s="312"/>
    </row>
    <row r="16" spans="1:3" s="569" customFormat="1" ht="12" customHeight="1">
      <c r="A16" s="572" t="s">
        <v>109</v>
      </c>
      <c r="B16" s="8" t="s">
        <v>592</v>
      </c>
      <c r="C16" s="359"/>
    </row>
    <row r="17" spans="1:3" s="573" customFormat="1" ht="12" customHeight="1">
      <c r="A17" s="572" t="s">
        <v>110</v>
      </c>
      <c r="B17" s="8" t="s">
        <v>278</v>
      </c>
      <c r="C17" s="312"/>
    </row>
    <row r="18" spans="1:3" s="573" customFormat="1" ht="12" customHeight="1">
      <c r="A18" s="572" t="s">
        <v>111</v>
      </c>
      <c r="B18" s="8" t="s">
        <v>411</v>
      </c>
      <c r="C18" s="313"/>
    </row>
    <row r="19" spans="1:3" s="573" customFormat="1" ht="12" customHeight="1" thickBot="1">
      <c r="A19" s="572" t="s">
        <v>112</v>
      </c>
      <c r="B19" s="7" t="s">
        <v>279</v>
      </c>
      <c r="C19" s="313"/>
    </row>
    <row r="20" spans="1:3" s="569" customFormat="1" ht="12" customHeight="1" thickBot="1">
      <c r="A20" s="201" t="s">
        <v>17</v>
      </c>
      <c r="B20" s="568" t="s">
        <v>593</v>
      </c>
      <c r="C20" s="314">
        <f>SUM(C21:C23)</f>
        <v>0</v>
      </c>
    </row>
    <row r="21" spans="1:3" s="573" customFormat="1" ht="12" customHeight="1">
      <c r="A21" s="572" t="s">
        <v>101</v>
      </c>
      <c r="B21" s="9" t="s">
        <v>252</v>
      </c>
      <c r="C21" s="312"/>
    </row>
    <row r="22" spans="1:3" s="573" customFormat="1" ht="12" customHeight="1">
      <c r="A22" s="572" t="s">
        <v>102</v>
      </c>
      <c r="B22" s="8" t="s">
        <v>594</v>
      </c>
      <c r="C22" s="312"/>
    </row>
    <row r="23" spans="1:3" s="573" customFormat="1" ht="12" customHeight="1">
      <c r="A23" s="572" t="s">
        <v>103</v>
      </c>
      <c r="B23" s="8" t="s">
        <v>595</v>
      </c>
      <c r="C23" s="312"/>
    </row>
    <row r="24" spans="1:3" s="573" customFormat="1" ht="12" customHeight="1" thickBot="1">
      <c r="A24" s="572" t="s">
        <v>104</v>
      </c>
      <c r="B24" s="8" t="s">
        <v>596</v>
      </c>
      <c r="C24" s="312"/>
    </row>
    <row r="25" spans="1:3" s="573" customFormat="1" ht="12" customHeight="1" thickBot="1">
      <c r="A25" s="574" t="s">
        <v>18</v>
      </c>
      <c r="B25" s="126" t="s">
        <v>169</v>
      </c>
      <c r="C25" s="575"/>
    </row>
    <row r="26" spans="1:3" s="573" customFormat="1" ht="12" customHeight="1" thickBot="1">
      <c r="A26" s="574" t="s">
        <v>19</v>
      </c>
      <c r="B26" s="126" t="s">
        <v>597</v>
      </c>
      <c r="C26" s="314">
        <f>+C27+C28+C29</f>
        <v>0</v>
      </c>
    </row>
    <row r="27" spans="1:3" s="573" customFormat="1" ht="12" customHeight="1">
      <c r="A27" s="576" t="s">
        <v>262</v>
      </c>
      <c r="B27" s="577" t="s">
        <v>257</v>
      </c>
      <c r="C27" s="78"/>
    </row>
    <row r="28" spans="1:3" s="573" customFormat="1" ht="12" customHeight="1">
      <c r="A28" s="576" t="s">
        <v>263</v>
      </c>
      <c r="B28" s="577" t="s">
        <v>594</v>
      </c>
      <c r="C28" s="312"/>
    </row>
    <row r="29" spans="1:3" s="573" customFormat="1" ht="12" customHeight="1">
      <c r="A29" s="576" t="s">
        <v>264</v>
      </c>
      <c r="B29" s="578" t="s">
        <v>598</v>
      </c>
      <c r="C29" s="312"/>
    </row>
    <row r="30" spans="1:3" s="573" customFormat="1" ht="12" customHeight="1" thickBot="1">
      <c r="A30" s="572" t="s">
        <v>265</v>
      </c>
      <c r="B30" s="579" t="s">
        <v>599</v>
      </c>
      <c r="C30" s="85"/>
    </row>
    <row r="31" spans="1:3" s="573" customFormat="1" ht="12" customHeight="1" thickBot="1">
      <c r="A31" s="574" t="s">
        <v>20</v>
      </c>
      <c r="B31" s="126" t="s">
        <v>600</v>
      </c>
      <c r="C31" s="314">
        <f>+C32+C33+C34</f>
        <v>0</v>
      </c>
    </row>
    <row r="32" spans="1:3" s="573" customFormat="1" ht="12" customHeight="1">
      <c r="A32" s="576" t="s">
        <v>88</v>
      </c>
      <c r="B32" s="577" t="s">
        <v>284</v>
      </c>
      <c r="C32" s="78"/>
    </row>
    <row r="33" spans="1:3" s="573" customFormat="1" ht="12" customHeight="1">
      <c r="A33" s="576" t="s">
        <v>89</v>
      </c>
      <c r="B33" s="578" t="s">
        <v>285</v>
      </c>
      <c r="C33" s="315"/>
    </row>
    <row r="34" spans="1:3" s="573" customFormat="1" ht="12" customHeight="1" thickBot="1">
      <c r="A34" s="572" t="s">
        <v>90</v>
      </c>
      <c r="B34" s="579" t="s">
        <v>286</v>
      </c>
      <c r="C34" s="85"/>
    </row>
    <row r="35" spans="1:3" s="569" customFormat="1" ht="12" customHeight="1" thickBot="1">
      <c r="A35" s="574" t="s">
        <v>21</v>
      </c>
      <c r="B35" s="126" t="s">
        <v>369</v>
      </c>
      <c r="C35" s="575"/>
    </row>
    <row r="36" spans="1:3" s="569" customFormat="1" ht="12" customHeight="1" thickBot="1">
      <c r="A36" s="574" t="s">
        <v>22</v>
      </c>
      <c r="B36" s="126" t="s">
        <v>393</v>
      </c>
      <c r="C36" s="580"/>
    </row>
    <row r="37" spans="1:3" s="569" customFormat="1" ht="12" customHeight="1" thickBot="1">
      <c r="A37" s="201" t="s">
        <v>23</v>
      </c>
      <c r="B37" s="126" t="s">
        <v>601</v>
      </c>
      <c r="C37" s="581">
        <f>+C8+C20+C25+C26+C31+C35+C36</f>
        <v>0</v>
      </c>
    </row>
    <row r="38" spans="1:3" s="569" customFormat="1" ht="12" customHeight="1" thickBot="1">
      <c r="A38" s="582" t="s">
        <v>24</v>
      </c>
      <c r="B38" s="126" t="s">
        <v>602</v>
      </c>
      <c r="C38" s="581">
        <f>+C39+C40+C41</f>
        <v>0</v>
      </c>
    </row>
    <row r="39" spans="1:3" s="569" customFormat="1" ht="12" customHeight="1">
      <c r="A39" s="576" t="s">
        <v>603</v>
      </c>
      <c r="B39" s="577" t="s">
        <v>230</v>
      </c>
      <c r="C39" s="78"/>
    </row>
    <row r="40" spans="1:3" s="569" customFormat="1" ht="12" customHeight="1">
      <c r="A40" s="576" t="s">
        <v>604</v>
      </c>
      <c r="B40" s="578" t="s">
        <v>605</v>
      </c>
      <c r="C40" s="315"/>
    </row>
    <row r="41" spans="1:3" s="573" customFormat="1" ht="12" customHeight="1" thickBot="1">
      <c r="A41" s="572" t="s">
        <v>606</v>
      </c>
      <c r="B41" s="579" t="s">
        <v>607</v>
      </c>
      <c r="C41" s="85"/>
    </row>
    <row r="42" spans="1:3" s="573" customFormat="1" ht="15" customHeight="1" thickBot="1">
      <c r="A42" s="582" t="s">
        <v>25</v>
      </c>
      <c r="B42" s="583" t="s">
        <v>608</v>
      </c>
      <c r="C42" s="361">
        <f>+C37+C38</f>
        <v>0</v>
      </c>
    </row>
    <row r="43" spans="1:3" s="573" customFormat="1" ht="15" customHeight="1">
      <c r="A43" s="239"/>
      <c r="B43" s="240"/>
      <c r="C43" s="360"/>
    </row>
    <row r="44" spans="1:3" ht="13.5" thickBot="1">
      <c r="A44" s="584"/>
      <c r="B44" s="585"/>
      <c r="C44" s="586"/>
    </row>
    <row r="45" spans="1:3" s="566" customFormat="1" ht="16.5" customHeight="1" thickBot="1">
      <c r="A45" s="241"/>
      <c r="B45" s="242" t="s">
        <v>55</v>
      </c>
      <c r="C45" s="361"/>
    </row>
    <row r="46" spans="1:3" s="587" customFormat="1" ht="12" customHeight="1" thickBot="1">
      <c r="A46" s="574" t="s">
        <v>16</v>
      </c>
      <c r="B46" s="126" t="s">
        <v>609</v>
      </c>
      <c r="C46" s="314">
        <f>SUM(C47:C51)</f>
        <v>0</v>
      </c>
    </row>
    <row r="47" spans="1:3" ht="12" customHeight="1">
      <c r="A47" s="572" t="s">
        <v>95</v>
      </c>
      <c r="B47" s="9" t="s">
        <v>47</v>
      </c>
      <c r="C47" s="78"/>
    </row>
    <row r="48" spans="1:3" ht="12" customHeight="1">
      <c r="A48" s="572" t="s">
        <v>96</v>
      </c>
      <c r="B48" s="8" t="s">
        <v>178</v>
      </c>
      <c r="C48" s="81"/>
    </row>
    <row r="49" spans="1:3" ht="12" customHeight="1">
      <c r="A49" s="572" t="s">
        <v>97</v>
      </c>
      <c r="B49" s="8" t="s">
        <v>136</v>
      </c>
      <c r="C49" s="81"/>
    </row>
    <row r="50" spans="1:3" ht="12" customHeight="1">
      <c r="A50" s="572" t="s">
        <v>98</v>
      </c>
      <c r="B50" s="8" t="s">
        <v>179</v>
      </c>
      <c r="C50" s="81"/>
    </row>
    <row r="51" spans="1:3" ht="12" customHeight="1" thickBot="1">
      <c r="A51" s="572" t="s">
        <v>144</v>
      </c>
      <c r="B51" s="8" t="s">
        <v>180</v>
      </c>
      <c r="C51" s="81"/>
    </row>
    <row r="52" spans="1:3" ht="12" customHeight="1" thickBot="1">
      <c r="A52" s="574" t="s">
        <v>17</v>
      </c>
      <c r="B52" s="126" t="s">
        <v>610</v>
      </c>
      <c r="C52" s="314">
        <f>SUM(C53:C55)</f>
        <v>0</v>
      </c>
    </row>
    <row r="53" spans="1:3" s="587" customFormat="1" ht="12" customHeight="1">
      <c r="A53" s="572" t="s">
        <v>101</v>
      </c>
      <c r="B53" s="9" t="s">
        <v>223</v>
      </c>
      <c r="C53" s="78"/>
    </row>
    <row r="54" spans="1:3" ht="12" customHeight="1">
      <c r="A54" s="572" t="s">
        <v>102</v>
      </c>
      <c r="B54" s="8" t="s">
        <v>182</v>
      </c>
      <c r="C54" s="81"/>
    </row>
    <row r="55" spans="1:3" ht="12" customHeight="1">
      <c r="A55" s="572" t="s">
        <v>103</v>
      </c>
      <c r="B55" s="8" t="s">
        <v>611</v>
      </c>
      <c r="C55" s="81"/>
    </row>
    <row r="56" spans="1:3" ht="12" customHeight="1" thickBot="1">
      <c r="A56" s="572" t="s">
        <v>104</v>
      </c>
      <c r="B56" s="8" t="s">
        <v>612</v>
      </c>
      <c r="C56" s="81"/>
    </row>
    <row r="57" spans="1:3" ht="15" customHeight="1" thickBot="1">
      <c r="A57" s="574" t="s">
        <v>18</v>
      </c>
      <c r="B57" s="126" t="s">
        <v>11</v>
      </c>
      <c r="C57" s="575"/>
    </row>
    <row r="58" spans="1:3" ht="13.5" thickBot="1">
      <c r="A58" s="574" t="s">
        <v>19</v>
      </c>
      <c r="B58" s="588" t="s">
        <v>613</v>
      </c>
      <c r="C58" s="589">
        <f>+C46+C52+C57</f>
        <v>0</v>
      </c>
    </row>
    <row r="59" ht="15" customHeight="1" thickBot="1">
      <c r="C59" s="591"/>
    </row>
    <row r="60" spans="1:3" ht="14.25" customHeight="1" thickBot="1">
      <c r="A60" s="243" t="s">
        <v>494</v>
      </c>
      <c r="B60" s="244"/>
      <c r="C60" s="123"/>
    </row>
    <row r="61" spans="1:3" ht="13.5" thickBot="1">
      <c r="A61" s="243" t="s">
        <v>199</v>
      </c>
      <c r="B61" s="244"/>
      <c r="C61" s="12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28">
      <selection activeCell="F91" activeCellId="1" sqref="G89 F91"/>
    </sheetView>
  </sheetViews>
  <sheetFormatPr defaultColWidth="9.00390625" defaultRowHeight="12.75"/>
  <cols>
    <col min="1" max="1" width="13.875" style="590" customWidth="1"/>
    <col min="2" max="2" width="79.125" style="565" customWidth="1"/>
    <col min="3" max="3" width="25.00390625" style="565" customWidth="1"/>
    <col min="4" max="16384" width="9.375" style="565" customWidth="1"/>
  </cols>
  <sheetData>
    <row r="1" spans="1:3" s="558" customFormat="1" ht="21" customHeight="1" thickBot="1">
      <c r="A1" s="231"/>
      <c r="B1" s="232"/>
      <c r="C1" s="544" t="s">
        <v>621</v>
      </c>
    </row>
    <row r="2" spans="1:3" s="560" customFormat="1" ht="25.5" customHeight="1">
      <c r="A2" s="401" t="s">
        <v>588</v>
      </c>
      <c r="B2" s="354" t="s">
        <v>617</v>
      </c>
      <c r="C2" s="559" t="s">
        <v>56</v>
      </c>
    </row>
    <row r="3" spans="1:3" s="560" customFormat="1" ht="24.75" thickBot="1">
      <c r="A3" s="561" t="s">
        <v>197</v>
      </c>
      <c r="B3" s="355" t="s">
        <v>616</v>
      </c>
      <c r="C3" s="562" t="s">
        <v>57</v>
      </c>
    </row>
    <row r="4" spans="1:3" s="563" customFormat="1" ht="15.75" customHeight="1" thickBot="1">
      <c r="A4" s="234"/>
      <c r="B4" s="234"/>
      <c r="C4" s="235" t="s">
        <v>544</v>
      </c>
    </row>
    <row r="5" spans="1:3" ht="13.5" thickBot="1">
      <c r="A5" s="402" t="s">
        <v>198</v>
      </c>
      <c r="B5" s="236" t="s">
        <v>528</v>
      </c>
      <c r="C5" s="564" t="s">
        <v>53</v>
      </c>
    </row>
    <row r="6" spans="1:3" s="566" customFormat="1" ht="12.75" customHeight="1" thickBot="1">
      <c r="A6" s="201"/>
      <c r="B6" s="202" t="s">
        <v>468</v>
      </c>
      <c r="C6" s="203" t="s">
        <v>469</v>
      </c>
    </row>
    <row r="7" spans="1:3" s="566" customFormat="1" ht="15.75" customHeight="1" thickBot="1">
      <c r="A7" s="237"/>
      <c r="B7" s="238" t="s">
        <v>54</v>
      </c>
      <c r="C7" s="567"/>
    </row>
    <row r="8" spans="1:3" s="569" customFormat="1" ht="12" customHeight="1" thickBot="1">
      <c r="A8" s="201" t="s">
        <v>16</v>
      </c>
      <c r="B8" s="568" t="s">
        <v>589</v>
      </c>
      <c r="C8" s="314">
        <f>SUM(C9:C19)</f>
        <v>0</v>
      </c>
    </row>
    <row r="9" spans="1:3" s="569" customFormat="1" ht="12" customHeight="1">
      <c r="A9" s="570" t="s">
        <v>95</v>
      </c>
      <c r="B9" s="10" t="s">
        <v>271</v>
      </c>
      <c r="C9" s="571"/>
    </row>
    <row r="10" spans="1:3" s="569" customFormat="1" ht="12" customHeight="1">
      <c r="A10" s="572" t="s">
        <v>96</v>
      </c>
      <c r="B10" s="8" t="s">
        <v>272</v>
      </c>
      <c r="C10" s="312"/>
    </row>
    <row r="11" spans="1:3" s="569" customFormat="1" ht="12" customHeight="1">
      <c r="A11" s="572" t="s">
        <v>97</v>
      </c>
      <c r="B11" s="8" t="s">
        <v>273</v>
      </c>
      <c r="C11" s="312"/>
    </row>
    <row r="12" spans="1:3" s="569" customFormat="1" ht="12" customHeight="1">
      <c r="A12" s="572" t="s">
        <v>98</v>
      </c>
      <c r="B12" s="8" t="s">
        <v>274</v>
      </c>
      <c r="C12" s="312"/>
    </row>
    <row r="13" spans="1:3" s="569" customFormat="1" ht="12" customHeight="1">
      <c r="A13" s="572" t="s">
        <v>144</v>
      </c>
      <c r="B13" s="8" t="s">
        <v>275</v>
      </c>
      <c r="C13" s="312"/>
    </row>
    <row r="14" spans="1:3" s="569" customFormat="1" ht="12" customHeight="1">
      <c r="A14" s="572" t="s">
        <v>99</v>
      </c>
      <c r="B14" s="8" t="s">
        <v>590</v>
      </c>
      <c r="C14" s="312"/>
    </row>
    <row r="15" spans="1:3" s="569" customFormat="1" ht="12" customHeight="1">
      <c r="A15" s="572" t="s">
        <v>100</v>
      </c>
      <c r="B15" s="7" t="s">
        <v>591</v>
      </c>
      <c r="C15" s="312"/>
    </row>
    <row r="16" spans="1:3" s="569" customFormat="1" ht="12" customHeight="1">
      <c r="A16" s="572" t="s">
        <v>109</v>
      </c>
      <c r="B16" s="8" t="s">
        <v>592</v>
      </c>
      <c r="C16" s="359"/>
    </row>
    <row r="17" spans="1:3" s="573" customFormat="1" ht="12" customHeight="1">
      <c r="A17" s="572" t="s">
        <v>110</v>
      </c>
      <c r="B17" s="8" t="s">
        <v>278</v>
      </c>
      <c r="C17" s="312"/>
    </row>
    <row r="18" spans="1:3" s="573" customFormat="1" ht="12" customHeight="1">
      <c r="A18" s="572" t="s">
        <v>111</v>
      </c>
      <c r="B18" s="8" t="s">
        <v>411</v>
      </c>
      <c r="C18" s="313"/>
    </row>
    <row r="19" spans="1:3" s="573" customFormat="1" ht="12" customHeight="1" thickBot="1">
      <c r="A19" s="572" t="s">
        <v>112</v>
      </c>
      <c r="B19" s="7" t="s">
        <v>279</v>
      </c>
      <c r="C19" s="313"/>
    </row>
    <row r="20" spans="1:3" s="569" customFormat="1" ht="12" customHeight="1" thickBot="1">
      <c r="A20" s="201" t="s">
        <v>17</v>
      </c>
      <c r="B20" s="568" t="s">
        <v>593</v>
      </c>
      <c r="C20" s="314">
        <f>SUM(C21:C23)</f>
        <v>0</v>
      </c>
    </row>
    <row r="21" spans="1:3" s="573" customFormat="1" ht="12" customHeight="1">
      <c r="A21" s="572" t="s">
        <v>101</v>
      </c>
      <c r="B21" s="9" t="s">
        <v>252</v>
      </c>
      <c r="C21" s="312"/>
    </row>
    <row r="22" spans="1:3" s="573" customFormat="1" ht="12" customHeight="1">
      <c r="A22" s="572" t="s">
        <v>102</v>
      </c>
      <c r="B22" s="8" t="s">
        <v>594</v>
      </c>
      <c r="C22" s="312"/>
    </row>
    <row r="23" spans="1:3" s="573" customFormat="1" ht="12" customHeight="1">
      <c r="A23" s="572" t="s">
        <v>103</v>
      </c>
      <c r="B23" s="8" t="s">
        <v>595</v>
      </c>
      <c r="C23" s="312"/>
    </row>
    <row r="24" spans="1:3" s="573" customFormat="1" ht="12" customHeight="1" thickBot="1">
      <c r="A24" s="572" t="s">
        <v>104</v>
      </c>
      <c r="B24" s="8" t="s">
        <v>596</v>
      </c>
      <c r="C24" s="312"/>
    </row>
    <row r="25" spans="1:3" s="573" customFormat="1" ht="12" customHeight="1" thickBot="1">
      <c r="A25" s="574" t="s">
        <v>18</v>
      </c>
      <c r="B25" s="126" t="s">
        <v>169</v>
      </c>
      <c r="C25" s="575"/>
    </row>
    <row r="26" spans="1:3" s="573" customFormat="1" ht="12" customHeight="1" thickBot="1">
      <c r="A26" s="574" t="s">
        <v>19</v>
      </c>
      <c r="B26" s="126" t="s">
        <v>597</v>
      </c>
      <c r="C26" s="314">
        <f>+C27+C28+C29</f>
        <v>0</v>
      </c>
    </row>
    <row r="27" spans="1:3" s="573" customFormat="1" ht="12" customHeight="1">
      <c r="A27" s="576" t="s">
        <v>262</v>
      </c>
      <c r="B27" s="577" t="s">
        <v>257</v>
      </c>
      <c r="C27" s="78"/>
    </row>
    <row r="28" spans="1:3" s="573" customFormat="1" ht="12" customHeight="1">
      <c r="A28" s="576" t="s">
        <v>263</v>
      </c>
      <c r="B28" s="577" t="s">
        <v>594</v>
      </c>
      <c r="C28" s="312"/>
    </row>
    <row r="29" spans="1:3" s="573" customFormat="1" ht="12" customHeight="1">
      <c r="A29" s="576" t="s">
        <v>264</v>
      </c>
      <c r="B29" s="578" t="s">
        <v>598</v>
      </c>
      <c r="C29" s="312"/>
    </row>
    <row r="30" spans="1:3" s="573" customFormat="1" ht="12" customHeight="1" thickBot="1">
      <c r="A30" s="572" t="s">
        <v>265</v>
      </c>
      <c r="B30" s="579" t="s">
        <v>599</v>
      </c>
      <c r="C30" s="85"/>
    </row>
    <row r="31" spans="1:3" s="573" customFormat="1" ht="12" customHeight="1" thickBot="1">
      <c r="A31" s="574" t="s">
        <v>20</v>
      </c>
      <c r="B31" s="126" t="s">
        <v>600</v>
      </c>
      <c r="C31" s="314">
        <f>+C32+C33+C34</f>
        <v>0</v>
      </c>
    </row>
    <row r="32" spans="1:3" s="573" customFormat="1" ht="12" customHeight="1">
      <c r="A32" s="576" t="s">
        <v>88</v>
      </c>
      <c r="B32" s="577" t="s">
        <v>284</v>
      </c>
      <c r="C32" s="78"/>
    </row>
    <row r="33" spans="1:3" s="573" customFormat="1" ht="12" customHeight="1">
      <c r="A33" s="576" t="s">
        <v>89</v>
      </c>
      <c r="B33" s="578" t="s">
        <v>285</v>
      </c>
      <c r="C33" s="315"/>
    </row>
    <row r="34" spans="1:3" s="573" customFormat="1" ht="12" customHeight="1" thickBot="1">
      <c r="A34" s="572" t="s">
        <v>90</v>
      </c>
      <c r="B34" s="579" t="s">
        <v>286</v>
      </c>
      <c r="C34" s="85"/>
    </row>
    <row r="35" spans="1:3" s="569" customFormat="1" ht="12" customHeight="1" thickBot="1">
      <c r="A35" s="574" t="s">
        <v>21</v>
      </c>
      <c r="B35" s="126" t="s">
        <v>369</v>
      </c>
      <c r="C35" s="575"/>
    </row>
    <row r="36" spans="1:3" s="569" customFormat="1" ht="12" customHeight="1" thickBot="1">
      <c r="A36" s="574" t="s">
        <v>22</v>
      </c>
      <c r="B36" s="126" t="s">
        <v>393</v>
      </c>
      <c r="C36" s="580"/>
    </row>
    <row r="37" spans="1:3" s="569" customFormat="1" ht="12" customHeight="1" thickBot="1">
      <c r="A37" s="201" t="s">
        <v>23</v>
      </c>
      <c r="B37" s="126" t="s">
        <v>601</v>
      </c>
      <c r="C37" s="581">
        <f>+C8+C20+C25+C26+C31+C35+C36</f>
        <v>0</v>
      </c>
    </row>
    <row r="38" spans="1:3" s="569" customFormat="1" ht="12" customHeight="1" thickBot="1">
      <c r="A38" s="582" t="s">
        <v>24</v>
      </c>
      <c r="B38" s="126" t="s">
        <v>602</v>
      </c>
      <c r="C38" s="581">
        <f>+C39+C40+C41</f>
        <v>0</v>
      </c>
    </row>
    <row r="39" spans="1:3" s="569" customFormat="1" ht="12" customHeight="1">
      <c r="A39" s="576" t="s">
        <v>603</v>
      </c>
      <c r="B39" s="577" t="s">
        <v>230</v>
      </c>
      <c r="C39" s="78"/>
    </row>
    <row r="40" spans="1:3" s="569" customFormat="1" ht="12" customHeight="1">
      <c r="A40" s="576" t="s">
        <v>604</v>
      </c>
      <c r="B40" s="578" t="s">
        <v>605</v>
      </c>
      <c r="C40" s="315"/>
    </row>
    <row r="41" spans="1:3" s="573" customFormat="1" ht="12" customHeight="1" thickBot="1">
      <c r="A41" s="572" t="s">
        <v>606</v>
      </c>
      <c r="B41" s="579" t="s">
        <v>607</v>
      </c>
      <c r="C41" s="85"/>
    </row>
    <row r="42" spans="1:3" s="573" customFormat="1" ht="15" customHeight="1" thickBot="1">
      <c r="A42" s="582" t="s">
        <v>25</v>
      </c>
      <c r="B42" s="583" t="s">
        <v>608</v>
      </c>
      <c r="C42" s="361">
        <f>+C37+C38</f>
        <v>0</v>
      </c>
    </row>
    <row r="43" spans="1:3" s="573" customFormat="1" ht="15" customHeight="1">
      <c r="A43" s="239"/>
      <c r="B43" s="240"/>
      <c r="C43" s="360"/>
    </row>
    <row r="44" spans="1:3" ht="13.5" thickBot="1">
      <c r="A44" s="584"/>
      <c r="B44" s="585"/>
      <c r="C44" s="586"/>
    </row>
    <row r="45" spans="1:3" s="566" customFormat="1" ht="16.5" customHeight="1" thickBot="1">
      <c r="A45" s="241"/>
      <c r="B45" s="242" t="s">
        <v>55</v>
      </c>
      <c r="C45" s="361"/>
    </row>
    <row r="46" spans="1:3" s="587" customFormat="1" ht="12" customHeight="1" thickBot="1">
      <c r="A46" s="574" t="s">
        <v>16</v>
      </c>
      <c r="B46" s="126" t="s">
        <v>609</v>
      </c>
      <c r="C46" s="314">
        <f>SUM(C47:C51)</f>
        <v>0</v>
      </c>
    </row>
    <row r="47" spans="1:3" ht="12" customHeight="1">
      <c r="A47" s="572" t="s">
        <v>95</v>
      </c>
      <c r="B47" s="9" t="s">
        <v>47</v>
      </c>
      <c r="C47" s="78"/>
    </row>
    <row r="48" spans="1:3" ht="12" customHeight="1">
      <c r="A48" s="572" t="s">
        <v>96</v>
      </c>
      <c r="B48" s="8" t="s">
        <v>178</v>
      </c>
      <c r="C48" s="81"/>
    </row>
    <row r="49" spans="1:3" ht="12" customHeight="1">
      <c r="A49" s="572" t="s">
        <v>97</v>
      </c>
      <c r="B49" s="8" t="s">
        <v>136</v>
      </c>
      <c r="C49" s="81"/>
    </row>
    <row r="50" spans="1:3" ht="12" customHeight="1">
      <c r="A50" s="572" t="s">
        <v>98</v>
      </c>
      <c r="B50" s="8" t="s">
        <v>179</v>
      </c>
      <c r="C50" s="81"/>
    </row>
    <row r="51" spans="1:3" ht="12" customHeight="1" thickBot="1">
      <c r="A51" s="572" t="s">
        <v>144</v>
      </c>
      <c r="B51" s="8" t="s">
        <v>180</v>
      </c>
      <c r="C51" s="81"/>
    </row>
    <row r="52" spans="1:3" ht="12" customHeight="1" thickBot="1">
      <c r="A52" s="574" t="s">
        <v>17</v>
      </c>
      <c r="B52" s="126" t="s">
        <v>610</v>
      </c>
      <c r="C52" s="314">
        <f>SUM(C53:C55)</f>
        <v>0</v>
      </c>
    </row>
    <row r="53" spans="1:3" s="587" customFormat="1" ht="12" customHeight="1">
      <c r="A53" s="572" t="s">
        <v>101</v>
      </c>
      <c r="B53" s="9" t="s">
        <v>223</v>
      </c>
      <c r="C53" s="78"/>
    </row>
    <row r="54" spans="1:3" ht="12" customHeight="1">
      <c r="A54" s="572" t="s">
        <v>102</v>
      </c>
      <c r="B54" s="8" t="s">
        <v>182</v>
      </c>
      <c r="C54" s="81"/>
    </row>
    <row r="55" spans="1:3" ht="12" customHeight="1">
      <c r="A55" s="572" t="s">
        <v>103</v>
      </c>
      <c r="B55" s="8" t="s">
        <v>611</v>
      </c>
      <c r="C55" s="81"/>
    </row>
    <row r="56" spans="1:3" ht="12" customHeight="1" thickBot="1">
      <c r="A56" s="572" t="s">
        <v>104</v>
      </c>
      <c r="B56" s="8" t="s">
        <v>612</v>
      </c>
      <c r="C56" s="81"/>
    </row>
    <row r="57" spans="1:3" ht="15" customHeight="1" thickBot="1">
      <c r="A57" s="574" t="s">
        <v>18</v>
      </c>
      <c r="B57" s="126" t="s">
        <v>11</v>
      </c>
      <c r="C57" s="575"/>
    </row>
    <row r="58" spans="1:3" ht="13.5" thickBot="1">
      <c r="A58" s="574" t="s">
        <v>19</v>
      </c>
      <c r="B58" s="588" t="s">
        <v>613</v>
      </c>
      <c r="C58" s="589">
        <f>+C46+C52+C57</f>
        <v>0</v>
      </c>
    </row>
    <row r="59" ht="15" customHeight="1" thickBot="1">
      <c r="C59" s="591"/>
    </row>
    <row r="60" spans="1:3" ht="14.25" customHeight="1" thickBot="1">
      <c r="A60" s="243" t="s">
        <v>494</v>
      </c>
      <c r="B60" s="244"/>
      <c r="C60" s="123"/>
    </row>
    <row r="61" spans="1:3" ht="13.5" thickBot="1">
      <c r="A61" s="243" t="s">
        <v>199</v>
      </c>
      <c r="B61" s="244"/>
      <c r="C61" s="12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F91" activeCellId="1" sqref="G89 F91"/>
    </sheetView>
  </sheetViews>
  <sheetFormatPr defaultColWidth="9.0039062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652" t="s">
        <v>2</v>
      </c>
      <c r="B1" s="652"/>
      <c r="C1" s="652"/>
      <c r="D1" s="652"/>
      <c r="E1" s="652"/>
      <c r="F1" s="652"/>
      <c r="G1" s="652"/>
    </row>
    <row r="3" spans="1:7" s="165" customFormat="1" ht="27" customHeight="1">
      <c r="A3" s="163" t="s">
        <v>203</v>
      </c>
      <c r="B3" s="164"/>
      <c r="C3" s="651" t="s">
        <v>204</v>
      </c>
      <c r="D3" s="651"/>
      <c r="E3" s="651"/>
      <c r="F3" s="651"/>
      <c r="G3" s="651"/>
    </row>
    <row r="4" spans="1:7" s="165" customFormat="1" ht="15.75">
      <c r="A4" s="164"/>
      <c r="B4" s="164"/>
      <c r="C4" s="164"/>
      <c r="D4" s="164"/>
      <c r="E4" s="164"/>
      <c r="F4" s="164"/>
      <c r="G4" s="164"/>
    </row>
    <row r="5" spans="1:7" s="165" customFormat="1" ht="24.75" customHeight="1">
      <c r="A5" s="163" t="s">
        <v>205</v>
      </c>
      <c r="B5" s="164"/>
      <c r="C5" s="651" t="s">
        <v>204</v>
      </c>
      <c r="D5" s="651"/>
      <c r="E5" s="651"/>
      <c r="F5" s="651"/>
      <c r="G5" s="164"/>
    </row>
    <row r="6" spans="1:7" s="166" customFormat="1" ht="12.75">
      <c r="A6" s="217"/>
      <c r="B6" s="217"/>
      <c r="C6" s="217"/>
      <c r="D6" s="217"/>
      <c r="E6" s="217"/>
      <c r="F6" s="217"/>
      <c r="G6" s="217"/>
    </row>
    <row r="7" spans="1:7" s="167" customFormat="1" ht="15" customHeight="1">
      <c r="A7" s="261" t="s">
        <v>530</v>
      </c>
      <c r="B7" s="260"/>
      <c r="C7" s="260"/>
      <c r="D7" s="246"/>
      <c r="E7" s="246"/>
      <c r="F7" s="246"/>
      <c r="G7" s="246"/>
    </row>
    <row r="8" spans="1:7" s="167" customFormat="1" ht="15" customHeight="1" thickBot="1">
      <c r="A8" s="261" t="s">
        <v>206</v>
      </c>
      <c r="B8" s="260"/>
      <c r="C8" s="260"/>
      <c r="D8" s="260"/>
      <c r="E8" s="260"/>
      <c r="F8" s="260"/>
      <c r="G8" s="499" t="s">
        <v>544</v>
      </c>
    </row>
    <row r="9" spans="1:7" s="77" customFormat="1" ht="42" customHeight="1" thickBot="1">
      <c r="A9" s="198" t="s">
        <v>14</v>
      </c>
      <c r="B9" s="199" t="s">
        <v>207</v>
      </c>
      <c r="C9" s="199" t="s">
        <v>208</v>
      </c>
      <c r="D9" s="199" t="s">
        <v>209</v>
      </c>
      <c r="E9" s="199" t="s">
        <v>210</v>
      </c>
      <c r="F9" s="199" t="s">
        <v>211</v>
      </c>
      <c r="G9" s="200" t="s">
        <v>51</v>
      </c>
    </row>
    <row r="10" spans="1:7" ht="24" customHeight="1">
      <c r="A10" s="247" t="s">
        <v>16</v>
      </c>
      <c r="B10" s="207" t="s">
        <v>212</v>
      </c>
      <c r="C10" s="168"/>
      <c r="D10" s="168"/>
      <c r="E10" s="168"/>
      <c r="F10" s="168"/>
      <c r="G10" s="248">
        <f>SUM(C10:F10)</f>
        <v>0</v>
      </c>
    </row>
    <row r="11" spans="1:7" ht="24" customHeight="1">
      <c r="A11" s="249" t="s">
        <v>17</v>
      </c>
      <c r="B11" s="208" t="s">
        <v>213</v>
      </c>
      <c r="C11" s="169"/>
      <c r="D11" s="169"/>
      <c r="E11" s="169"/>
      <c r="F11" s="169"/>
      <c r="G11" s="250">
        <f aca="true" t="shared" si="0" ref="G11:G16">SUM(C11:F11)</f>
        <v>0</v>
      </c>
    </row>
    <row r="12" spans="1:7" ht="24" customHeight="1">
      <c r="A12" s="249" t="s">
        <v>18</v>
      </c>
      <c r="B12" s="208" t="s">
        <v>214</v>
      </c>
      <c r="C12" s="169"/>
      <c r="D12" s="169"/>
      <c r="E12" s="169"/>
      <c r="F12" s="169"/>
      <c r="G12" s="250">
        <f t="shared" si="0"/>
        <v>0</v>
      </c>
    </row>
    <row r="13" spans="1:7" ht="24" customHeight="1">
      <c r="A13" s="249" t="s">
        <v>19</v>
      </c>
      <c r="B13" s="208" t="s">
        <v>215</v>
      </c>
      <c r="C13" s="169"/>
      <c r="D13" s="169"/>
      <c r="E13" s="169"/>
      <c r="F13" s="169"/>
      <c r="G13" s="250">
        <f t="shared" si="0"/>
        <v>0</v>
      </c>
    </row>
    <row r="14" spans="1:7" ht="24" customHeight="1">
      <c r="A14" s="249" t="s">
        <v>20</v>
      </c>
      <c r="B14" s="208" t="s">
        <v>216</v>
      </c>
      <c r="C14" s="169"/>
      <c r="D14" s="169"/>
      <c r="E14" s="169"/>
      <c r="F14" s="169"/>
      <c r="G14" s="250">
        <f t="shared" si="0"/>
        <v>0</v>
      </c>
    </row>
    <row r="15" spans="1:7" ht="24" customHeight="1" thickBot="1">
      <c r="A15" s="251" t="s">
        <v>21</v>
      </c>
      <c r="B15" s="252" t="s">
        <v>217</v>
      </c>
      <c r="C15" s="170"/>
      <c r="D15" s="170"/>
      <c r="E15" s="170"/>
      <c r="F15" s="170"/>
      <c r="G15" s="253">
        <f t="shared" si="0"/>
        <v>0</v>
      </c>
    </row>
    <row r="16" spans="1:7" s="171" customFormat="1" ht="24" customHeight="1" thickBot="1">
      <c r="A16" s="254" t="s">
        <v>22</v>
      </c>
      <c r="B16" s="255" t="s">
        <v>51</v>
      </c>
      <c r="C16" s="256">
        <f>SUM(C10:C15)</f>
        <v>0</v>
      </c>
      <c r="D16" s="256">
        <f>SUM(D10:D15)</f>
        <v>0</v>
      </c>
      <c r="E16" s="256">
        <f>SUM(E10:E15)</f>
        <v>0</v>
      </c>
      <c r="F16" s="256">
        <f>SUM(F10:F15)</f>
        <v>0</v>
      </c>
      <c r="G16" s="257">
        <f t="shared" si="0"/>
        <v>0</v>
      </c>
    </row>
    <row r="17" spans="1:7" s="166" customFormat="1" ht="12.75">
      <c r="A17" s="217"/>
      <c r="B17" s="217"/>
      <c r="C17" s="217"/>
      <c r="D17" s="217"/>
      <c r="E17" s="217"/>
      <c r="F17" s="217"/>
      <c r="G17" s="217"/>
    </row>
    <row r="18" spans="1:7" s="166" customFormat="1" ht="12.75">
      <c r="A18" s="217"/>
      <c r="B18" s="217"/>
      <c r="C18" s="217"/>
      <c r="D18" s="217"/>
      <c r="E18" s="217"/>
      <c r="F18" s="217"/>
      <c r="G18" s="217"/>
    </row>
    <row r="19" spans="1:7" s="166" customFormat="1" ht="12.75">
      <c r="A19" s="217"/>
      <c r="B19" s="217"/>
      <c r="C19" s="217"/>
      <c r="D19" s="217"/>
      <c r="E19" s="217"/>
      <c r="F19" s="217"/>
      <c r="G19" s="217"/>
    </row>
    <row r="20" spans="1:7" s="166" customFormat="1" ht="15.75">
      <c r="A20" s="165" t="str">
        <f>+CONCATENATE("......................, ",LEFT(ÖSSZEFÜGGÉSEK!A5,4),". .......................... hó ..... nap")</f>
        <v>......................, 2018. .......................... hó ..... nap</v>
      </c>
      <c r="D20" s="217"/>
      <c r="E20" s="217"/>
      <c r="F20" s="217"/>
      <c r="G20" s="217"/>
    </row>
    <row r="21" spans="1:7" s="166" customFormat="1" ht="12.75">
      <c r="A21" s="217"/>
      <c r="B21" s="217"/>
      <c r="C21" s="217"/>
      <c r="D21" s="217"/>
      <c r="E21" s="217"/>
      <c r="F21" s="217"/>
      <c r="G21" s="217"/>
    </row>
    <row r="22" spans="1:7" ht="12.75">
      <c r="A22" s="217"/>
      <c r="B22" s="217"/>
      <c r="C22" s="217"/>
      <c r="D22" s="217"/>
      <c r="E22" s="217"/>
      <c r="F22" s="217"/>
      <c r="G22" s="217"/>
    </row>
    <row r="23" spans="1:7" ht="12.75">
      <c r="A23" s="217"/>
      <c r="B23" s="217"/>
      <c r="C23" s="166"/>
      <c r="D23" s="166"/>
      <c r="E23" s="166"/>
      <c r="F23" s="166"/>
      <c r="G23" s="217"/>
    </row>
    <row r="24" spans="1:7" ht="13.5">
      <c r="A24" s="217"/>
      <c r="B24" s="217"/>
      <c r="C24" s="258"/>
      <c r="D24" s="259" t="s">
        <v>218</v>
      </c>
      <c r="E24" s="259"/>
      <c r="F24" s="258"/>
      <c r="G24" s="217"/>
    </row>
    <row r="25" spans="3:6" ht="13.5">
      <c r="C25" s="172"/>
      <c r="D25" s="173"/>
      <c r="E25" s="173"/>
      <c r="F25" s="172"/>
    </row>
    <row r="26" spans="3:6" ht="13.5">
      <c r="C26" s="172"/>
      <c r="D26" s="173"/>
      <c r="E26" s="173"/>
      <c r="F26" s="172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 xml:space="preserve">&amp;C&amp;"Times New Roman CE,Félkövér"&amp;12
&amp;R&amp;"Times New Roman CE,Félkövér dőlt"&amp;11 10. melléklet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8"/>
  <sheetViews>
    <sheetView view="pageBreakPreview" zoomScaleSheetLayoutView="100" workbookViewId="0" topLeftCell="A91">
      <selection activeCell="E11" sqref="E11"/>
    </sheetView>
  </sheetViews>
  <sheetFormatPr defaultColWidth="9.00390625" defaultRowHeight="12.75"/>
  <cols>
    <col min="1" max="1" width="9.00390625" style="376" customWidth="1"/>
    <col min="2" max="2" width="75.875" style="376" customWidth="1"/>
    <col min="3" max="3" width="15.50390625" style="377" customWidth="1"/>
    <col min="4" max="5" width="15.50390625" style="376" customWidth="1"/>
    <col min="6" max="6" width="9.00390625" style="38" customWidth="1"/>
    <col min="7" max="16384" width="9.375" style="38" customWidth="1"/>
  </cols>
  <sheetData>
    <row r="1" spans="1:5" ht="15.75" customHeight="1">
      <c r="A1" s="606" t="s">
        <v>13</v>
      </c>
      <c r="B1" s="606"/>
      <c r="C1" s="606"/>
      <c r="D1" s="606"/>
      <c r="E1" s="606"/>
    </row>
    <row r="2" spans="1:5" ht="15.75" customHeight="1" thickBot="1">
      <c r="A2" s="607" t="s">
        <v>148</v>
      </c>
      <c r="B2" s="607"/>
      <c r="D2" s="143"/>
      <c r="E2" s="304" t="str">
        <f>'10.sz.mell'!G8</f>
        <v>Forintban</v>
      </c>
    </row>
    <row r="3" spans="1:5" ht="37.5" customHeight="1" thickBot="1">
      <c r="A3" s="23" t="s">
        <v>66</v>
      </c>
      <c r="B3" s="24" t="s">
        <v>15</v>
      </c>
      <c r="C3" s="24" t="str">
        <f>+CONCATENATE(LEFT(ÖSSZEFÜGGÉSEK!A5,4)-2,". évi tény")</f>
        <v>2016. évi tény</v>
      </c>
      <c r="D3" s="399" t="str">
        <f>+CONCATENATE(LEFT(ÖSSZEFÜGGÉSEK!A5,4)-1,". évi várható")</f>
        <v>2017. évi várható</v>
      </c>
      <c r="E3" s="162" t="str">
        <f>+'1.1.sz.mell.'!C3</f>
        <v>2018. évi előirányzat</v>
      </c>
    </row>
    <row r="4" spans="1:5" s="40" customFormat="1" ht="12" customHeight="1" thickBot="1">
      <c r="A4" s="31" t="s">
        <v>468</v>
      </c>
      <c r="B4" s="32" t="s">
        <v>469</v>
      </c>
      <c r="C4" s="32" t="s">
        <v>470</v>
      </c>
      <c r="D4" s="32" t="s">
        <v>472</v>
      </c>
      <c r="E4" s="442" t="s">
        <v>471</v>
      </c>
    </row>
    <row r="5" spans="1:5" s="1" customFormat="1" ht="12" customHeight="1" thickBot="1">
      <c r="A5" s="20" t="s">
        <v>16</v>
      </c>
      <c r="B5" s="21" t="s">
        <v>246</v>
      </c>
      <c r="C5" s="391">
        <f>+C6+C7+C8+C9+C10+C11</f>
        <v>148862965</v>
      </c>
      <c r="D5" s="391">
        <f>+D6+D7+D8+D9+D10+D11</f>
        <v>159299960</v>
      </c>
      <c r="E5" s="262">
        <f>+E6+E7+E8+E9+E10+E11</f>
        <v>156858899</v>
      </c>
    </row>
    <row r="6" spans="1:5" s="1" customFormat="1" ht="12" customHeight="1">
      <c r="A6" s="15" t="s">
        <v>95</v>
      </c>
      <c r="B6" s="411" t="s">
        <v>247</v>
      </c>
      <c r="C6" s="393">
        <v>58410036</v>
      </c>
      <c r="D6" s="393">
        <v>58679484</v>
      </c>
      <c r="E6" s="264">
        <f>'1.1.sz.mell.'!C6</f>
        <v>59445611</v>
      </c>
    </row>
    <row r="7" spans="1:5" s="1" customFormat="1" ht="12" customHeight="1">
      <c r="A7" s="14" t="s">
        <v>96</v>
      </c>
      <c r="B7" s="412" t="s">
        <v>248</v>
      </c>
      <c r="C7" s="392">
        <v>44415934</v>
      </c>
      <c r="D7" s="392">
        <v>45887156</v>
      </c>
      <c r="E7" s="264">
        <f>'1.1.sz.mell.'!C7</f>
        <v>43214800</v>
      </c>
    </row>
    <row r="8" spans="1:5" s="1" customFormat="1" ht="12" customHeight="1">
      <c r="A8" s="14" t="s">
        <v>97</v>
      </c>
      <c r="B8" s="412" t="s">
        <v>249</v>
      </c>
      <c r="C8" s="392">
        <v>39155586</v>
      </c>
      <c r="D8" s="392">
        <v>44066948</v>
      </c>
      <c r="E8" s="264">
        <f>'1.1.sz.mell.'!C8</f>
        <v>51893438</v>
      </c>
    </row>
    <row r="9" spans="1:5" s="1" customFormat="1" ht="12" customHeight="1">
      <c r="A9" s="14" t="s">
        <v>98</v>
      </c>
      <c r="B9" s="412" t="s">
        <v>250</v>
      </c>
      <c r="C9" s="392">
        <v>2159160</v>
      </c>
      <c r="D9" s="392">
        <v>2143200</v>
      </c>
      <c r="E9" s="264">
        <f>'1.1.sz.mell.'!C9</f>
        <v>2305050</v>
      </c>
    </row>
    <row r="10" spans="1:5" s="1" customFormat="1" ht="12" customHeight="1">
      <c r="A10" s="14" t="s">
        <v>144</v>
      </c>
      <c r="B10" s="290" t="s">
        <v>407</v>
      </c>
      <c r="C10" s="392">
        <v>4689049</v>
      </c>
      <c r="D10" s="392">
        <v>8523172</v>
      </c>
      <c r="E10" s="264">
        <f>'1.1.sz.mell.'!C10</f>
        <v>0</v>
      </c>
    </row>
    <row r="11" spans="1:5" s="1" customFormat="1" ht="12" customHeight="1" thickBot="1">
      <c r="A11" s="16" t="s">
        <v>99</v>
      </c>
      <c r="B11" s="291" t="s">
        <v>408</v>
      </c>
      <c r="C11" s="392">
        <v>33200</v>
      </c>
      <c r="D11" s="392"/>
      <c r="E11" s="264">
        <f>'1.1.sz.mell.'!C11</f>
        <v>0</v>
      </c>
    </row>
    <row r="12" spans="1:5" s="1" customFormat="1" ht="12" customHeight="1" thickBot="1">
      <c r="A12" s="20" t="s">
        <v>17</v>
      </c>
      <c r="B12" s="289" t="s">
        <v>251</v>
      </c>
      <c r="C12" s="391">
        <f>+C13+C14+C15+C16+C17</f>
        <v>52819825</v>
      </c>
      <c r="D12" s="391">
        <f>+D13+D14+D15+D16+D17</f>
        <v>79675138</v>
      </c>
      <c r="E12" s="262">
        <f>+E13+E14+E15+E16+E17</f>
        <v>70797000</v>
      </c>
    </row>
    <row r="13" spans="1:5" s="1" customFormat="1" ht="12" customHeight="1">
      <c r="A13" s="15" t="s">
        <v>101</v>
      </c>
      <c r="B13" s="411" t="s">
        <v>252</v>
      </c>
      <c r="C13" s="393"/>
      <c r="D13" s="393"/>
      <c r="E13" s="264">
        <f>'1.1.sz.mell.'!C13</f>
        <v>0</v>
      </c>
    </row>
    <row r="14" spans="1:5" s="1" customFormat="1" ht="12" customHeight="1">
      <c r="A14" s="14" t="s">
        <v>102</v>
      </c>
      <c r="B14" s="412" t="s">
        <v>253</v>
      </c>
      <c r="C14" s="392"/>
      <c r="D14" s="392"/>
      <c r="E14" s="264">
        <f>'1.1.sz.mell.'!C14</f>
        <v>0</v>
      </c>
    </row>
    <row r="15" spans="1:5" s="1" customFormat="1" ht="12" customHeight="1">
      <c r="A15" s="14" t="s">
        <v>103</v>
      </c>
      <c r="B15" s="412" t="s">
        <v>397</v>
      </c>
      <c r="C15" s="392"/>
      <c r="D15" s="392"/>
      <c r="E15" s="264">
        <f>'1.1.sz.mell.'!C15</f>
        <v>0</v>
      </c>
    </row>
    <row r="16" spans="1:5" s="1" customFormat="1" ht="12" customHeight="1">
      <c r="A16" s="14" t="s">
        <v>104</v>
      </c>
      <c r="B16" s="412" t="s">
        <v>398</v>
      </c>
      <c r="C16" s="392"/>
      <c r="D16" s="392"/>
      <c r="E16" s="264">
        <f>'1.1.sz.mell.'!C16</f>
        <v>0</v>
      </c>
    </row>
    <row r="17" spans="1:5" s="1" customFormat="1" ht="12" customHeight="1">
      <c r="A17" s="14" t="s">
        <v>105</v>
      </c>
      <c r="B17" s="412" t="s">
        <v>254</v>
      </c>
      <c r="C17" s="392">
        <v>52819825</v>
      </c>
      <c r="D17" s="392">
        <v>79675138</v>
      </c>
      <c r="E17" s="264">
        <f>'1.1.sz.mell.'!C17</f>
        <v>70797000</v>
      </c>
    </row>
    <row r="18" spans="1:5" s="1" customFormat="1" ht="12" customHeight="1" thickBot="1">
      <c r="A18" s="16" t="s">
        <v>113</v>
      </c>
      <c r="B18" s="291" t="s">
        <v>255</v>
      </c>
      <c r="C18" s="394"/>
      <c r="D18" s="394">
        <v>34461045</v>
      </c>
      <c r="E18" s="264">
        <f>'1.1.sz.mell.'!C18</f>
        <v>33531000</v>
      </c>
    </row>
    <row r="19" spans="1:5" s="1" customFormat="1" ht="12" customHeight="1" thickBot="1">
      <c r="A19" s="20" t="s">
        <v>18</v>
      </c>
      <c r="B19" s="21" t="s">
        <v>256</v>
      </c>
      <c r="C19" s="391">
        <f>+C20+C21+C22+C23+C24</f>
        <v>11723496</v>
      </c>
      <c r="D19" s="391">
        <f>+D20+D21+D22+D23+D24</f>
        <v>531186742</v>
      </c>
      <c r="E19" s="262">
        <f>+E20+E21+E22+E23+E24</f>
        <v>102300000</v>
      </c>
    </row>
    <row r="20" spans="1:5" s="1" customFormat="1" ht="12" customHeight="1">
      <c r="A20" s="15" t="s">
        <v>84</v>
      </c>
      <c r="B20" s="411" t="s">
        <v>257</v>
      </c>
      <c r="C20" s="393"/>
      <c r="D20" s="393">
        <v>2419349</v>
      </c>
      <c r="E20" s="264">
        <f>'1.1.sz.mell.'!C20</f>
        <v>0</v>
      </c>
    </row>
    <row r="21" spans="1:5" s="1" customFormat="1" ht="12" customHeight="1">
      <c r="A21" s="14" t="s">
        <v>85</v>
      </c>
      <c r="B21" s="412" t="s">
        <v>258</v>
      </c>
      <c r="C21" s="392"/>
      <c r="D21" s="392"/>
      <c r="E21" s="264">
        <f>'1.1.sz.mell.'!C21</f>
        <v>0</v>
      </c>
    </row>
    <row r="22" spans="1:5" s="1" customFormat="1" ht="12" customHeight="1">
      <c r="A22" s="14" t="s">
        <v>86</v>
      </c>
      <c r="B22" s="412" t="s">
        <v>399</v>
      </c>
      <c r="C22" s="392"/>
      <c r="D22" s="392"/>
      <c r="E22" s="264">
        <f>'1.1.sz.mell.'!C22</f>
        <v>0</v>
      </c>
    </row>
    <row r="23" spans="1:5" s="1" customFormat="1" ht="12" customHeight="1">
      <c r="A23" s="14" t="s">
        <v>87</v>
      </c>
      <c r="B23" s="412" t="s">
        <v>400</v>
      </c>
      <c r="C23" s="392"/>
      <c r="D23" s="392"/>
      <c r="E23" s="264">
        <f>'1.1.sz.mell.'!C23</f>
        <v>0</v>
      </c>
    </row>
    <row r="24" spans="1:5" s="1" customFormat="1" ht="12" customHeight="1">
      <c r="A24" s="14" t="s">
        <v>166</v>
      </c>
      <c r="B24" s="412" t="s">
        <v>259</v>
      </c>
      <c r="C24" s="392">
        <v>11723496</v>
      </c>
      <c r="D24" s="392">
        <v>528767393</v>
      </c>
      <c r="E24" s="264">
        <f>'1.1.sz.mell.'!C24</f>
        <v>102300000</v>
      </c>
    </row>
    <row r="25" spans="1:5" s="1" customFormat="1" ht="12" customHeight="1" thickBot="1">
      <c r="A25" s="16" t="s">
        <v>167</v>
      </c>
      <c r="B25" s="550" t="s">
        <v>260</v>
      </c>
      <c r="C25" s="394"/>
      <c r="D25" s="394">
        <v>528767393</v>
      </c>
      <c r="E25" s="264">
        <f>'1.1.sz.mell.'!C25</f>
        <v>35441000</v>
      </c>
    </row>
    <row r="26" spans="1:5" s="1" customFormat="1" ht="12" customHeight="1" thickBot="1">
      <c r="A26" s="20" t="s">
        <v>168</v>
      </c>
      <c r="B26" s="21" t="s">
        <v>261</v>
      </c>
      <c r="C26" s="398">
        <f>SUM(C27:C34)</f>
        <v>72972679</v>
      </c>
      <c r="D26" s="398">
        <f>SUM(D27:D34)</f>
        <v>55178053</v>
      </c>
      <c r="E26" s="441">
        <f>SUM(E27:E34)</f>
        <v>69950000</v>
      </c>
    </row>
    <row r="27" spans="1:5" s="1" customFormat="1" ht="12" customHeight="1">
      <c r="A27" s="15" t="s">
        <v>262</v>
      </c>
      <c r="B27" s="411" t="s">
        <v>520</v>
      </c>
      <c r="C27" s="393">
        <v>6516470</v>
      </c>
      <c r="D27" s="393">
        <v>7281538</v>
      </c>
      <c r="E27" s="295">
        <f>'1.1.sz.mell.'!C27</f>
        <v>7000000</v>
      </c>
    </row>
    <row r="28" spans="1:5" s="1" customFormat="1" ht="12" customHeight="1">
      <c r="A28" s="14" t="s">
        <v>263</v>
      </c>
      <c r="B28" s="412" t="s">
        <v>554</v>
      </c>
      <c r="C28" s="392">
        <v>801500</v>
      </c>
      <c r="D28" s="392">
        <v>794925</v>
      </c>
      <c r="E28" s="297">
        <f>'1.1.sz.mell.'!C28</f>
        <v>200000</v>
      </c>
    </row>
    <row r="29" spans="1:5" s="1" customFormat="1" ht="12" customHeight="1">
      <c r="A29" s="14" t="s">
        <v>264</v>
      </c>
      <c r="B29" s="412" t="s">
        <v>555</v>
      </c>
      <c r="C29" s="392">
        <v>7808875</v>
      </c>
      <c r="D29" s="392">
        <v>7974586</v>
      </c>
      <c r="E29" s="297">
        <f>'1.1.sz.mell.'!C29</f>
        <v>7600000</v>
      </c>
    </row>
    <row r="30" spans="1:5" s="1" customFormat="1" ht="12" customHeight="1">
      <c r="A30" s="14" t="s">
        <v>265</v>
      </c>
      <c r="B30" s="412" t="s">
        <v>522</v>
      </c>
      <c r="C30" s="392">
        <v>51962595</v>
      </c>
      <c r="D30" s="392">
        <v>33101631</v>
      </c>
      <c r="E30" s="548">
        <f>'1.1.sz.mell.'!C30</f>
        <v>50000000</v>
      </c>
    </row>
    <row r="31" spans="1:5" s="1" customFormat="1" ht="12" customHeight="1">
      <c r="A31" s="14" t="s">
        <v>517</v>
      </c>
      <c r="B31" s="412" t="s">
        <v>523</v>
      </c>
      <c r="C31" s="392"/>
      <c r="D31" s="392"/>
      <c r="E31" s="296">
        <f>'1.1.sz.mell.'!C31</f>
        <v>0</v>
      </c>
    </row>
    <row r="32" spans="1:5" s="1" customFormat="1" ht="12" customHeight="1">
      <c r="A32" s="14" t="s">
        <v>518</v>
      </c>
      <c r="B32" s="412" t="s">
        <v>266</v>
      </c>
      <c r="C32" s="392">
        <v>4709025</v>
      </c>
      <c r="D32" s="392">
        <v>5645863</v>
      </c>
      <c r="E32" s="296">
        <f>'1.1.sz.mell.'!C32</f>
        <v>5000000</v>
      </c>
    </row>
    <row r="33" spans="1:5" s="1" customFormat="1" ht="12" customHeight="1">
      <c r="A33" s="14" t="s">
        <v>519</v>
      </c>
      <c r="B33" s="412" t="s">
        <v>267</v>
      </c>
      <c r="C33" s="392"/>
      <c r="D33" s="392"/>
      <c r="E33" s="548">
        <f>'1.1.sz.mell.'!C33</f>
        <v>0</v>
      </c>
    </row>
    <row r="34" spans="1:5" s="1" customFormat="1" ht="12" customHeight="1" thickBot="1">
      <c r="A34" s="16" t="s">
        <v>556</v>
      </c>
      <c r="B34" s="550" t="s">
        <v>268</v>
      </c>
      <c r="C34" s="394">
        <v>1174214</v>
      </c>
      <c r="D34" s="394">
        <v>379510</v>
      </c>
      <c r="E34" s="302">
        <f>'1.1.sz.mell.'!C34</f>
        <v>150000</v>
      </c>
    </row>
    <row r="35" spans="1:5" s="1" customFormat="1" ht="12" customHeight="1" thickBot="1">
      <c r="A35" s="20" t="s">
        <v>20</v>
      </c>
      <c r="B35" s="21" t="s">
        <v>409</v>
      </c>
      <c r="C35" s="391">
        <f>SUM(C36:C46)</f>
        <v>14262223</v>
      </c>
      <c r="D35" s="391">
        <f>SUM(D36:D46)</f>
        <v>22065724</v>
      </c>
      <c r="E35" s="262">
        <f>SUM(E36:E46)</f>
        <v>35859000</v>
      </c>
    </row>
    <row r="36" spans="1:5" s="1" customFormat="1" ht="12" customHeight="1">
      <c r="A36" s="15" t="s">
        <v>88</v>
      </c>
      <c r="B36" s="411" t="s">
        <v>271</v>
      </c>
      <c r="C36" s="393"/>
      <c r="D36" s="393">
        <v>2000</v>
      </c>
      <c r="E36" s="264">
        <f>'1.1.sz.mell.'!C36</f>
        <v>0</v>
      </c>
    </row>
    <row r="37" spans="1:5" s="1" customFormat="1" ht="12" customHeight="1">
      <c r="A37" s="14" t="s">
        <v>89</v>
      </c>
      <c r="B37" s="412" t="s">
        <v>272</v>
      </c>
      <c r="C37" s="392">
        <v>7929426</v>
      </c>
      <c r="D37" s="392">
        <f>4062750+20400</f>
        <v>4083150</v>
      </c>
      <c r="E37" s="264">
        <f>'1.1.sz.mell.'!C37</f>
        <v>21420000</v>
      </c>
    </row>
    <row r="38" spans="1:5" s="1" customFormat="1" ht="12" customHeight="1">
      <c r="A38" s="14" t="s">
        <v>90</v>
      </c>
      <c r="B38" s="412" t="s">
        <v>273</v>
      </c>
      <c r="C38" s="392">
        <v>121105</v>
      </c>
      <c r="D38" s="392">
        <v>23892</v>
      </c>
      <c r="E38" s="264">
        <f>'1.1.sz.mell.'!C38</f>
        <v>355000</v>
      </c>
    </row>
    <row r="39" spans="1:5" s="1" customFormat="1" ht="12" customHeight="1">
      <c r="A39" s="14" t="s">
        <v>170</v>
      </c>
      <c r="B39" s="412" t="s">
        <v>274</v>
      </c>
      <c r="C39" s="392">
        <v>5001440</v>
      </c>
      <c r="D39" s="392">
        <v>16225537</v>
      </c>
      <c r="E39" s="264">
        <f>'1.1.sz.mell.'!C39</f>
        <v>12770000</v>
      </c>
    </row>
    <row r="40" spans="1:5" s="1" customFormat="1" ht="12" customHeight="1">
      <c r="A40" s="14" t="s">
        <v>171</v>
      </c>
      <c r="B40" s="412" t="s">
        <v>275</v>
      </c>
      <c r="C40" s="392"/>
      <c r="D40" s="392"/>
      <c r="E40" s="264">
        <f>'1.1.sz.mell.'!C40</f>
        <v>0</v>
      </c>
    </row>
    <row r="41" spans="1:5" s="1" customFormat="1" ht="12" customHeight="1">
      <c r="A41" s="14" t="s">
        <v>172</v>
      </c>
      <c r="B41" s="412" t="s">
        <v>276</v>
      </c>
      <c r="C41" s="392"/>
      <c r="D41" s="392"/>
      <c r="E41" s="264">
        <f>'1.1.sz.mell.'!C41</f>
        <v>0</v>
      </c>
    </row>
    <row r="42" spans="1:5" s="1" customFormat="1" ht="12" customHeight="1">
      <c r="A42" s="14" t="s">
        <v>173</v>
      </c>
      <c r="B42" s="412" t="s">
        <v>277</v>
      </c>
      <c r="C42" s="392"/>
      <c r="D42" s="392"/>
      <c r="E42" s="264">
        <f>'1.1.sz.mell.'!C42</f>
        <v>0</v>
      </c>
    </row>
    <row r="43" spans="1:5" s="1" customFormat="1" ht="12" customHeight="1">
      <c r="A43" s="14" t="s">
        <v>174</v>
      </c>
      <c r="B43" s="412" t="s">
        <v>524</v>
      </c>
      <c r="C43" s="392">
        <v>128727</v>
      </c>
      <c r="D43" s="392">
        <f>73853+248</f>
        <v>74101</v>
      </c>
      <c r="E43" s="264">
        <f>'1.1.sz.mell.'!C43</f>
        <v>233000</v>
      </c>
    </row>
    <row r="44" spans="1:5" s="1" customFormat="1" ht="12" customHeight="1">
      <c r="A44" s="14" t="s">
        <v>269</v>
      </c>
      <c r="B44" s="412" t="s">
        <v>278</v>
      </c>
      <c r="C44" s="395"/>
      <c r="D44" s="395"/>
      <c r="E44" s="264">
        <f>'1.1.sz.mell.'!C44</f>
        <v>0</v>
      </c>
    </row>
    <row r="45" spans="1:5" s="1" customFormat="1" ht="12" customHeight="1">
      <c r="A45" s="16" t="s">
        <v>270</v>
      </c>
      <c r="B45" s="413" t="s">
        <v>411</v>
      </c>
      <c r="C45" s="396"/>
      <c r="D45" s="396">
        <v>65210</v>
      </c>
      <c r="E45" s="264">
        <f>'1.1.sz.mell.'!C45</f>
        <v>0</v>
      </c>
    </row>
    <row r="46" spans="1:5" s="1" customFormat="1" ht="12" customHeight="1" thickBot="1">
      <c r="A46" s="16" t="s">
        <v>410</v>
      </c>
      <c r="B46" s="291" t="s">
        <v>279</v>
      </c>
      <c r="C46" s="396">
        <v>1081525</v>
      </c>
      <c r="D46" s="396">
        <f>1309593+282241</f>
        <v>1591834</v>
      </c>
      <c r="E46" s="264">
        <f>'1.1.sz.mell.'!C46</f>
        <v>1081000</v>
      </c>
    </row>
    <row r="47" spans="1:5" s="1" customFormat="1" ht="12" customHeight="1" thickBot="1">
      <c r="A47" s="20" t="s">
        <v>21</v>
      </c>
      <c r="B47" s="21" t="s">
        <v>280</v>
      </c>
      <c r="C47" s="391">
        <f>SUM(C48:C52)</f>
        <v>0</v>
      </c>
      <c r="D47" s="391">
        <f>SUM(D48:D52)</f>
        <v>18000</v>
      </c>
      <c r="E47" s="262">
        <f>SUM(E48:E52)</f>
        <v>0</v>
      </c>
    </row>
    <row r="48" spans="1:5" s="1" customFormat="1" ht="12" customHeight="1">
      <c r="A48" s="15" t="s">
        <v>91</v>
      </c>
      <c r="B48" s="411" t="s">
        <v>284</v>
      </c>
      <c r="C48" s="445"/>
      <c r="D48" s="445"/>
      <c r="E48" s="287">
        <f>'1.1.sz.mell.'!C48</f>
        <v>0</v>
      </c>
    </row>
    <row r="49" spans="1:5" s="1" customFormat="1" ht="12" customHeight="1">
      <c r="A49" s="14" t="s">
        <v>92</v>
      </c>
      <c r="B49" s="412" t="s">
        <v>285</v>
      </c>
      <c r="C49" s="395"/>
      <c r="D49" s="395"/>
      <c r="E49" s="287">
        <f>'1.1.sz.mell.'!C49</f>
        <v>0</v>
      </c>
    </row>
    <row r="50" spans="1:5" s="1" customFormat="1" ht="12" customHeight="1">
      <c r="A50" s="14" t="s">
        <v>281</v>
      </c>
      <c r="B50" s="412" t="s">
        <v>286</v>
      </c>
      <c r="C50" s="395"/>
      <c r="D50" s="395">
        <f>15000+3000</f>
        <v>18000</v>
      </c>
      <c r="E50" s="287">
        <f>'1.1.sz.mell.'!C50</f>
        <v>0</v>
      </c>
    </row>
    <row r="51" spans="1:5" s="1" customFormat="1" ht="12" customHeight="1">
      <c r="A51" s="14" t="s">
        <v>282</v>
      </c>
      <c r="B51" s="412" t="s">
        <v>287</v>
      </c>
      <c r="C51" s="395"/>
      <c r="D51" s="395"/>
      <c r="E51" s="287">
        <f>'1.1.sz.mell.'!C51</f>
        <v>0</v>
      </c>
    </row>
    <row r="52" spans="1:5" s="1" customFormat="1" ht="12" customHeight="1" thickBot="1">
      <c r="A52" s="16" t="s">
        <v>283</v>
      </c>
      <c r="B52" s="291" t="s">
        <v>288</v>
      </c>
      <c r="C52" s="396"/>
      <c r="D52" s="396"/>
      <c r="E52" s="287">
        <f>'1.1.sz.mell.'!C52</f>
        <v>0</v>
      </c>
    </row>
    <row r="53" spans="1:5" s="1" customFormat="1" ht="12" customHeight="1" thickBot="1">
      <c r="A53" s="20" t="s">
        <v>175</v>
      </c>
      <c r="B53" s="21" t="s">
        <v>289</v>
      </c>
      <c r="C53" s="391">
        <f>SUM(C54:C56)</f>
        <v>120000</v>
      </c>
      <c r="D53" s="391">
        <f>SUM(D54:D56)</f>
        <v>9825403</v>
      </c>
      <c r="E53" s="262">
        <f>SUM(E54:E56)</f>
        <v>100000</v>
      </c>
    </row>
    <row r="54" spans="1:5" s="1" customFormat="1" ht="12" customHeight="1">
      <c r="A54" s="15" t="s">
        <v>93</v>
      </c>
      <c r="B54" s="411" t="s">
        <v>290</v>
      </c>
      <c r="C54" s="393"/>
      <c r="D54" s="393"/>
      <c r="E54" s="264">
        <f>'1.1.sz.mell.'!C54</f>
        <v>0</v>
      </c>
    </row>
    <row r="55" spans="1:5" s="1" customFormat="1" ht="12" customHeight="1">
      <c r="A55" s="14" t="s">
        <v>94</v>
      </c>
      <c r="B55" s="412" t="s">
        <v>401</v>
      </c>
      <c r="C55" s="392"/>
      <c r="D55" s="392"/>
      <c r="E55" s="264">
        <f>'1.1.sz.mell.'!C55</f>
        <v>0</v>
      </c>
    </row>
    <row r="56" spans="1:5" s="1" customFormat="1" ht="12" customHeight="1">
      <c r="A56" s="14" t="s">
        <v>293</v>
      </c>
      <c r="B56" s="412" t="s">
        <v>291</v>
      </c>
      <c r="C56" s="392">
        <v>120000</v>
      </c>
      <c r="D56" s="392">
        <v>9825403</v>
      </c>
      <c r="E56" s="264">
        <f>'1.1.sz.mell.'!C56</f>
        <v>100000</v>
      </c>
    </row>
    <row r="57" spans="1:5" s="1" customFormat="1" ht="12" customHeight="1" thickBot="1">
      <c r="A57" s="16" t="s">
        <v>294</v>
      </c>
      <c r="B57" s="291" t="s">
        <v>292</v>
      </c>
      <c r="C57" s="394"/>
      <c r="D57" s="394"/>
      <c r="E57" s="264">
        <f>'1.1.sz.mell.'!C57</f>
        <v>0</v>
      </c>
    </row>
    <row r="58" spans="1:5" s="1" customFormat="1" ht="12" customHeight="1" thickBot="1">
      <c r="A58" s="20" t="s">
        <v>23</v>
      </c>
      <c r="B58" s="289" t="s">
        <v>295</v>
      </c>
      <c r="C58" s="391">
        <f>SUM(C59:C61)</f>
        <v>25857888</v>
      </c>
      <c r="D58" s="391">
        <f>SUM(D59:D61)</f>
        <v>0</v>
      </c>
      <c r="E58" s="262">
        <f>SUM(E59:E61)</f>
        <v>0</v>
      </c>
    </row>
    <row r="59" spans="1:5" s="1" customFormat="1" ht="12" customHeight="1">
      <c r="A59" s="15" t="s">
        <v>176</v>
      </c>
      <c r="B59" s="411" t="s">
        <v>297</v>
      </c>
      <c r="C59" s="395"/>
      <c r="D59" s="395"/>
      <c r="E59" s="266">
        <f>'1.1.sz.mell.'!C59</f>
        <v>0</v>
      </c>
    </row>
    <row r="60" spans="1:5" s="1" customFormat="1" ht="12" customHeight="1">
      <c r="A60" s="14" t="s">
        <v>177</v>
      </c>
      <c r="B60" s="412" t="s">
        <v>402</v>
      </c>
      <c r="C60" s="395"/>
      <c r="D60" s="395"/>
      <c r="E60" s="266">
        <f>'1.1.sz.mell.'!C60</f>
        <v>0</v>
      </c>
    </row>
    <row r="61" spans="1:5" s="1" customFormat="1" ht="12" customHeight="1">
      <c r="A61" s="14" t="s">
        <v>224</v>
      </c>
      <c r="B61" s="412" t="s">
        <v>298</v>
      </c>
      <c r="C61" s="395">
        <v>25857888</v>
      </c>
      <c r="D61" s="395"/>
      <c r="E61" s="266">
        <f>'1.1.sz.mell.'!C61</f>
        <v>0</v>
      </c>
    </row>
    <row r="62" spans="1:5" s="1" customFormat="1" ht="12" customHeight="1" thickBot="1">
      <c r="A62" s="16" t="s">
        <v>296</v>
      </c>
      <c r="B62" s="291" t="s">
        <v>299</v>
      </c>
      <c r="C62" s="395"/>
      <c r="D62" s="395"/>
      <c r="E62" s="266">
        <f>'1.1.sz.mell.'!C62</f>
        <v>0</v>
      </c>
    </row>
    <row r="63" spans="1:5" s="1" customFormat="1" ht="12" customHeight="1" thickBot="1">
      <c r="A63" s="468" t="s">
        <v>451</v>
      </c>
      <c r="B63" s="21" t="s">
        <v>300</v>
      </c>
      <c r="C63" s="398">
        <f>+C5+C12+C19+C26+C35+C47+C53+C58</f>
        <v>326619076</v>
      </c>
      <c r="D63" s="398">
        <f>+D5+D12+D19+D26+D35+D47+D53+D58</f>
        <v>857249020</v>
      </c>
      <c r="E63" s="441">
        <f>+E5+E12+E19+E26+E35+E47+E53+E58</f>
        <v>435864899</v>
      </c>
    </row>
    <row r="64" spans="1:5" s="1" customFormat="1" ht="12" customHeight="1" thickBot="1">
      <c r="A64" s="446" t="s">
        <v>301</v>
      </c>
      <c r="B64" s="289" t="s">
        <v>508</v>
      </c>
      <c r="C64" s="391">
        <f>SUM(C65:C67)</f>
        <v>0</v>
      </c>
      <c r="D64" s="391">
        <f>SUM(D65:D67)</f>
        <v>0</v>
      </c>
      <c r="E64" s="262">
        <f>SUM(E65:E67)</f>
        <v>27000000</v>
      </c>
    </row>
    <row r="65" spans="1:5" s="1" customFormat="1" ht="12" customHeight="1">
      <c r="A65" s="15" t="s">
        <v>330</v>
      </c>
      <c r="B65" s="411" t="s">
        <v>303</v>
      </c>
      <c r="C65" s="395"/>
      <c r="D65" s="395"/>
      <c r="E65" s="266">
        <f>'1.1.sz.mell.'!C65</f>
        <v>0</v>
      </c>
    </row>
    <row r="66" spans="1:5" s="1" customFormat="1" ht="12" customHeight="1">
      <c r="A66" s="14" t="s">
        <v>339</v>
      </c>
      <c r="B66" s="412" t="s">
        <v>304</v>
      </c>
      <c r="C66" s="395"/>
      <c r="D66" s="395"/>
      <c r="E66" s="266">
        <f>'1.1.sz.mell.'!C66</f>
        <v>0</v>
      </c>
    </row>
    <row r="67" spans="1:5" s="1" customFormat="1" ht="12" customHeight="1" thickBot="1">
      <c r="A67" s="16" t="s">
        <v>340</v>
      </c>
      <c r="B67" s="462" t="s">
        <v>436</v>
      </c>
      <c r="C67" s="395"/>
      <c r="D67" s="395"/>
      <c r="E67" s="266">
        <f>'1.1.sz.mell.'!C67</f>
        <v>27000000</v>
      </c>
    </row>
    <row r="68" spans="1:5" s="1" customFormat="1" ht="12" customHeight="1" thickBot="1">
      <c r="A68" s="446" t="s">
        <v>306</v>
      </c>
      <c r="B68" s="289" t="s">
        <v>307</v>
      </c>
      <c r="C68" s="391">
        <f>SUM(C69:C72)</f>
        <v>0</v>
      </c>
      <c r="D68" s="391">
        <f>SUM(D69:D72)</f>
        <v>0</v>
      </c>
      <c r="E68" s="262">
        <f>SUM(E69:E72)</f>
        <v>400000000</v>
      </c>
    </row>
    <row r="69" spans="1:5" s="1" customFormat="1" ht="12" customHeight="1">
      <c r="A69" s="15" t="s">
        <v>145</v>
      </c>
      <c r="B69" s="540" t="s">
        <v>308</v>
      </c>
      <c r="C69" s="395"/>
      <c r="D69" s="395"/>
      <c r="E69" s="266">
        <f>'1.1.sz.mell.'!C69</f>
        <v>0</v>
      </c>
    </row>
    <row r="70" spans="1:7" s="1" customFormat="1" ht="13.5" customHeight="1">
      <c r="A70" s="14" t="s">
        <v>146</v>
      </c>
      <c r="B70" s="540" t="s">
        <v>536</v>
      </c>
      <c r="C70" s="395"/>
      <c r="D70" s="395"/>
      <c r="E70" s="266">
        <f>'1.1.sz.mell.'!C70</f>
        <v>0</v>
      </c>
      <c r="G70" s="41"/>
    </row>
    <row r="71" spans="1:5" s="1" customFormat="1" ht="12" customHeight="1">
      <c r="A71" s="14" t="s">
        <v>331</v>
      </c>
      <c r="B71" s="540" t="s">
        <v>309</v>
      </c>
      <c r="C71" s="395"/>
      <c r="D71" s="395"/>
      <c r="E71" s="266">
        <f>'1.1.sz.mell.'!C71</f>
        <v>400000000</v>
      </c>
    </row>
    <row r="72" spans="1:5" s="1" customFormat="1" ht="12" customHeight="1" thickBot="1">
      <c r="A72" s="16" t="s">
        <v>332</v>
      </c>
      <c r="B72" s="541" t="s">
        <v>537</v>
      </c>
      <c r="C72" s="395"/>
      <c r="D72" s="395"/>
      <c r="E72" s="266">
        <f>'1.1.sz.mell.'!C72</f>
        <v>0</v>
      </c>
    </row>
    <row r="73" spans="1:5" s="1" customFormat="1" ht="12" customHeight="1" thickBot="1">
      <c r="A73" s="446" t="s">
        <v>310</v>
      </c>
      <c r="B73" s="289" t="s">
        <v>311</v>
      </c>
      <c r="C73" s="391">
        <f>SUM(C74:C75)</f>
        <v>9543000</v>
      </c>
      <c r="D73" s="391">
        <f>SUM(D74:D75)</f>
        <v>26398311</v>
      </c>
      <c r="E73" s="262">
        <f>SUM(E74:E75)</f>
        <v>572614522</v>
      </c>
    </row>
    <row r="74" spans="1:5" s="1" customFormat="1" ht="12" customHeight="1">
      <c r="A74" s="15" t="s">
        <v>333</v>
      </c>
      <c r="B74" s="411" t="s">
        <v>312</v>
      </c>
      <c r="C74" s="395">
        <v>9543000</v>
      </c>
      <c r="D74" s="395">
        <f>24946521+1451790</f>
        <v>26398311</v>
      </c>
      <c r="E74" s="266">
        <f>'1.1.sz.mell.'!C74</f>
        <v>572614522</v>
      </c>
    </row>
    <row r="75" spans="1:5" s="1" customFormat="1" ht="12" customHeight="1" thickBot="1">
      <c r="A75" s="16" t="s">
        <v>334</v>
      </c>
      <c r="B75" s="291" t="s">
        <v>313</v>
      </c>
      <c r="C75" s="395"/>
      <c r="D75" s="395"/>
      <c r="E75" s="266">
        <f>'1.1.sz.mell.'!C75</f>
        <v>0</v>
      </c>
    </row>
    <row r="76" spans="1:5" s="1" customFormat="1" ht="12" customHeight="1" thickBot="1">
      <c r="A76" s="446" t="s">
        <v>314</v>
      </c>
      <c r="B76" s="289" t="s">
        <v>315</v>
      </c>
      <c r="C76" s="391">
        <f>SUM(C77:C79)</f>
        <v>4980146</v>
      </c>
      <c r="D76" s="391">
        <f>SUM(D77:D79)</f>
        <v>5700859</v>
      </c>
      <c r="E76" s="262">
        <f>SUM(E77:E79)</f>
        <v>0</v>
      </c>
    </row>
    <row r="77" spans="1:5" s="1" customFormat="1" ht="12" customHeight="1">
      <c r="A77" s="15" t="s">
        <v>335</v>
      </c>
      <c r="B77" s="411" t="s">
        <v>316</v>
      </c>
      <c r="C77" s="395">
        <v>4980146</v>
      </c>
      <c r="D77" s="395">
        <v>5700859</v>
      </c>
      <c r="E77" s="266">
        <f>'1.1.sz.mell.'!C77</f>
        <v>0</v>
      </c>
    </row>
    <row r="78" spans="1:5" s="1" customFormat="1" ht="12" customHeight="1">
      <c r="A78" s="14" t="s">
        <v>336</v>
      </c>
      <c r="B78" s="412" t="s">
        <v>317</v>
      </c>
      <c r="C78" s="395"/>
      <c r="D78" s="395"/>
      <c r="E78" s="266">
        <f>'1.1.sz.mell.'!C78</f>
        <v>0</v>
      </c>
    </row>
    <row r="79" spans="1:5" s="1" customFormat="1" ht="12" customHeight="1" thickBot="1">
      <c r="A79" s="16" t="s">
        <v>337</v>
      </c>
      <c r="B79" s="291" t="s">
        <v>538</v>
      </c>
      <c r="C79" s="395"/>
      <c r="D79" s="395"/>
      <c r="E79" s="266">
        <f>'1.1.sz.mell.'!C79</f>
        <v>0</v>
      </c>
    </row>
    <row r="80" spans="1:5" s="1" customFormat="1" ht="12" customHeight="1" thickBot="1">
      <c r="A80" s="446" t="s">
        <v>318</v>
      </c>
      <c r="B80" s="289" t="s">
        <v>338</v>
      </c>
      <c r="C80" s="391">
        <f>SUM(C81:C84)</f>
        <v>0</v>
      </c>
      <c r="D80" s="391">
        <f>SUM(D81:D84)</f>
        <v>0</v>
      </c>
      <c r="E80" s="262">
        <f>SUM(E81:E84)</f>
        <v>0</v>
      </c>
    </row>
    <row r="81" spans="1:5" s="1" customFormat="1" ht="12" customHeight="1">
      <c r="A81" s="414" t="s">
        <v>319</v>
      </c>
      <c r="B81" s="411" t="s">
        <v>320</v>
      </c>
      <c r="C81" s="395"/>
      <c r="D81" s="395"/>
      <c r="E81" s="266">
        <f>'1.1.sz.mell.'!C81</f>
        <v>0</v>
      </c>
    </row>
    <row r="82" spans="1:5" s="1" customFormat="1" ht="12" customHeight="1">
      <c r="A82" s="415" t="s">
        <v>321</v>
      </c>
      <c r="B82" s="412" t="s">
        <v>322</v>
      </c>
      <c r="C82" s="395"/>
      <c r="D82" s="395"/>
      <c r="E82" s="266">
        <f>'1.1.sz.mell.'!C82</f>
        <v>0</v>
      </c>
    </row>
    <row r="83" spans="1:5" s="1" customFormat="1" ht="12" customHeight="1">
      <c r="A83" s="415" t="s">
        <v>323</v>
      </c>
      <c r="B83" s="412" t="s">
        <v>324</v>
      </c>
      <c r="C83" s="395"/>
      <c r="D83" s="395"/>
      <c r="E83" s="266">
        <f>'1.1.sz.mell.'!C83</f>
        <v>0</v>
      </c>
    </row>
    <row r="84" spans="1:5" s="1" customFormat="1" ht="12" customHeight="1" thickBot="1">
      <c r="A84" s="416" t="s">
        <v>325</v>
      </c>
      <c r="B84" s="291" t="s">
        <v>326</v>
      </c>
      <c r="C84" s="395"/>
      <c r="D84" s="395"/>
      <c r="E84" s="266">
        <f>'1.1.sz.mell.'!C84</f>
        <v>0</v>
      </c>
    </row>
    <row r="85" spans="1:5" s="1" customFormat="1" ht="12" customHeight="1" thickBot="1">
      <c r="A85" s="446" t="s">
        <v>327</v>
      </c>
      <c r="B85" s="289" t="s">
        <v>450</v>
      </c>
      <c r="C85" s="448"/>
      <c r="D85" s="448"/>
      <c r="E85" s="449"/>
    </row>
    <row r="86" spans="1:5" s="1" customFormat="1" ht="12" customHeight="1" thickBot="1">
      <c r="A86" s="446" t="s">
        <v>329</v>
      </c>
      <c r="B86" s="289" t="s">
        <v>328</v>
      </c>
      <c r="C86" s="448"/>
      <c r="D86" s="448"/>
      <c r="E86" s="449"/>
    </row>
    <row r="87" spans="1:5" s="1" customFormat="1" ht="13.5" thickBot="1">
      <c r="A87" s="446" t="s">
        <v>341</v>
      </c>
      <c r="B87" s="417" t="s">
        <v>453</v>
      </c>
      <c r="C87" s="398">
        <f>+C64+C68+C73+C76+C80+C86+C85</f>
        <v>14523146</v>
      </c>
      <c r="D87" s="398">
        <f>+D64+D68+D73+D76+D80+D86+D85</f>
        <v>32099170</v>
      </c>
      <c r="E87" s="441">
        <f>+E64+E68+E73+E76+E80+E86+E85</f>
        <v>999614522</v>
      </c>
    </row>
    <row r="88" spans="1:5" s="1" customFormat="1" ht="13.5" thickBot="1">
      <c r="A88" s="447" t="s">
        <v>452</v>
      </c>
      <c r="B88" s="418" t="s">
        <v>454</v>
      </c>
      <c r="C88" s="398">
        <f>+C63+C87</f>
        <v>341142222</v>
      </c>
      <c r="D88" s="398">
        <f>+D63+D87</f>
        <v>889348190</v>
      </c>
      <c r="E88" s="441">
        <f>+E63+E87</f>
        <v>1435479421</v>
      </c>
    </row>
    <row r="89" spans="1:5" s="1" customFormat="1" ht="12" customHeight="1">
      <c r="A89" s="362"/>
      <c r="B89" s="363"/>
      <c r="C89" s="364"/>
      <c r="D89" s="365"/>
      <c r="E89" s="366"/>
    </row>
    <row r="90" spans="1:5" s="1" customFormat="1" ht="12" customHeight="1">
      <c r="A90" s="606" t="s">
        <v>45</v>
      </c>
      <c r="B90" s="606"/>
      <c r="C90" s="606"/>
      <c r="D90" s="606"/>
      <c r="E90" s="606"/>
    </row>
    <row r="91" spans="1:5" s="1" customFormat="1" ht="12" customHeight="1" thickBot="1">
      <c r="A91" s="608" t="s">
        <v>149</v>
      </c>
      <c r="B91" s="608"/>
      <c r="C91" s="377"/>
      <c r="D91" s="143"/>
      <c r="E91" s="304" t="str">
        <f>E2</f>
        <v>Forintban</v>
      </c>
    </row>
    <row r="92" spans="1:6" s="1" customFormat="1" ht="24" customHeight="1" thickBot="1">
      <c r="A92" s="23" t="s">
        <v>14</v>
      </c>
      <c r="B92" s="24" t="s">
        <v>46</v>
      </c>
      <c r="C92" s="24" t="str">
        <f>+C3</f>
        <v>2016. évi tény</v>
      </c>
      <c r="D92" s="24" t="str">
        <f>+D3</f>
        <v>2017. évi várható</v>
      </c>
      <c r="E92" s="162" t="str">
        <f>+E3</f>
        <v>2018. évi előirányzat</v>
      </c>
      <c r="F92" s="150"/>
    </row>
    <row r="93" spans="1:6" s="1" customFormat="1" ht="12" customHeight="1" thickBot="1">
      <c r="A93" s="31" t="s">
        <v>468</v>
      </c>
      <c r="B93" s="32" t="s">
        <v>469</v>
      </c>
      <c r="C93" s="32" t="s">
        <v>470</v>
      </c>
      <c r="D93" s="32" t="s">
        <v>472</v>
      </c>
      <c r="E93" s="442" t="s">
        <v>471</v>
      </c>
      <c r="F93" s="150"/>
    </row>
    <row r="94" spans="1:6" s="1" customFormat="1" ht="15" customHeight="1" thickBot="1">
      <c r="A94" s="22" t="s">
        <v>16</v>
      </c>
      <c r="B94" s="27" t="s">
        <v>412</v>
      </c>
      <c r="C94" s="390">
        <f>C95+C96+C97+C98+C99+C112</f>
        <v>260965436</v>
      </c>
      <c r="D94" s="390">
        <f>D95+D96+D97+D98+D99+D112</f>
        <v>293470305</v>
      </c>
      <c r="E94" s="471">
        <f>E95+E96+E97+E98+E99+E112</f>
        <v>376703562</v>
      </c>
      <c r="F94" s="150"/>
    </row>
    <row r="95" spans="1:5" s="1" customFormat="1" ht="12.75" customHeight="1">
      <c r="A95" s="17" t="s">
        <v>95</v>
      </c>
      <c r="B95" s="10" t="s">
        <v>47</v>
      </c>
      <c r="C95" s="475">
        <f>58534859+38639702</f>
        <v>97174561</v>
      </c>
      <c r="D95" s="475">
        <f>54588081+45994282</f>
        <v>100582363</v>
      </c>
      <c r="E95" s="605">
        <f>'1.1.sz.mell.'!C95</f>
        <v>128270000</v>
      </c>
    </row>
    <row r="96" spans="1:5" ht="16.5" customHeight="1">
      <c r="A96" s="14" t="s">
        <v>96</v>
      </c>
      <c r="B96" s="8" t="s">
        <v>178</v>
      </c>
      <c r="C96" s="392">
        <f>12098691+11042188</f>
        <v>23140879</v>
      </c>
      <c r="D96" s="392">
        <f>11263360+10525092</f>
        <v>21788452</v>
      </c>
      <c r="E96" s="298">
        <f>'1.1.sz.mell.'!C96</f>
        <v>25424000</v>
      </c>
    </row>
    <row r="97" spans="1:5" ht="15.75">
      <c r="A97" s="14" t="s">
        <v>97</v>
      </c>
      <c r="B97" s="8" t="s">
        <v>136</v>
      </c>
      <c r="C97" s="394">
        <f>34321745+9704522</f>
        <v>44026267</v>
      </c>
      <c r="D97" s="394">
        <f>55561703+9759755</f>
        <v>65321458</v>
      </c>
      <c r="E97" s="298">
        <f>'1.1.sz.mell.'!C97</f>
        <v>112844000</v>
      </c>
    </row>
    <row r="98" spans="1:5" s="40" customFormat="1" ht="12" customHeight="1">
      <c r="A98" s="14" t="s">
        <v>98</v>
      </c>
      <c r="B98" s="11" t="s">
        <v>179</v>
      </c>
      <c r="C98" s="394">
        <v>6026527</v>
      </c>
      <c r="D98" s="394">
        <v>5558864</v>
      </c>
      <c r="E98" s="298">
        <f>'1.1.sz.mell.'!C98</f>
        <v>5390000</v>
      </c>
    </row>
    <row r="99" spans="1:5" ht="12" customHeight="1">
      <c r="A99" s="14" t="s">
        <v>108</v>
      </c>
      <c r="B99" s="19" t="s">
        <v>180</v>
      </c>
      <c r="C99" s="394">
        <f>SUM(C100:C111)</f>
        <v>90597202</v>
      </c>
      <c r="D99" s="394">
        <f>SUM(D100:D111)</f>
        <v>100219168</v>
      </c>
      <c r="E99" s="296">
        <f>'1.1.sz.mell.'!C99</f>
        <v>98929000</v>
      </c>
    </row>
    <row r="100" spans="1:5" ht="12" customHeight="1">
      <c r="A100" s="14" t="s">
        <v>99</v>
      </c>
      <c r="B100" s="8" t="s">
        <v>417</v>
      </c>
      <c r="C100" s="394"/>
      <c r="D100" s="394"/>
      <c r="E100" s="296">
        <f>'1.1.sz.mell.'!C100</f>
        <v>0</v>
      </c>
    </row>
    <row r="101" spans="1:5" ht="12" customHeight="1">
      <c r="A101" s="14" t="s">
        <v>100</v>
      </c>
      <c r="B101" s="146" t="s">
        <v>416</v>
      </c>
      <c r="C101" s="394"/>
      <c r="D101" s="394"/>
      <c r="E101" s="548">
        <f>'1.1.sz.mell.'!C101</f>
        <v>0</v>
      </c>
    </row>
    <row r="102" spans="1:5" ht="12" customHeight="1">
      <c r="A102" s="14" t="s">
        <v>109</v>
      </c>
      <c r="B102" s="146" t="s">
        <v>415</v>
      </c>
      <c r="C102" s="394">
        <v>175980</v>
      </c>
      <c r="D102" s="394">
        <v>842678</v>
      </c>
      <c r="E102" s="296">
        <f>'1.1.sz.mell.'!C102</f>
        <v>0</v>
      </c>
    </row>
    <row r="103" spans="1:5" ht="12" customHeight="1">
      <c r="A103" s="14" t="s">
        <v>110</v>
      </c>
      <c r="B103" s="144" t="s">
        <v>344</v>
      </c>
      <c r="C103" s="394"/>
      <c r="D103" s="394"/>
      <c r="E103" s="548">
        <f>'1.1.sz.mell.'!C103</f>
        <v>0</v>
      </c>
    </row>
    <row r="104" spans="1:5" ht="12" customHeight="1">
      <c r="A104" s="14" t="s">
        <v>111</v>
      </c>
      <c r="B104" s="145" t="s">
        <v>345</v>
      </c>
      <c r="C104" s="394"/>
      <c r="D104" s="394"/>
      <c r="E104" s="298">
        <f>'1.1.sz.mell.'!C104</f>
        <v>0</v>
      </c>
    </row>
    <row r="105" spans="1:5" ht="12" customHeight="1">
      <c r="A105" s="14" t="s">
        <v>112</v>
      </c>
      <c r="B105" s="145" t="s">
        <v>346</v>
      </c>
      <c r="C105" s="394"/>
      <c r="D105" s="394"/>
      <c r="E105" s="296">
        <f>'1.1.sz.mell.'!C105</f>
        <v>0</v>
      </c>
    </row>
    <row r="106" spans="1:5" ht="12" customHeight="1">
      <c r="A106" s="14" t="s">
        <v>114</v>
      </c>
      <c r="B106" s="144" t="s">
        <v>347</v>
      </c>
      <c r="C106" s="394">
        <v>87406222</v>
      </c>
      <c r="D106" s="394">
        <v>95342690</v>
      </c>
      <c r="E106" s="296">
        <f>'1.1.sz.mell.'!C106</f>
        <v>97823000</v>
      </c>
    </row>
    <row r="107" spans="1:5" ht="12" customHeight="1">
      <c r="A107" s="14" t="s">
        <v>181</v>
      </c>
      <c r="B107" s="144" t="s">
        <v>348</v>
      </c>
      <c r="C107" s="394"/>
      <c r="D107" s="394"/>
      <c r="E107" s="548">
        <f>'1.1.sz.mell.'!C107</f>
        <v>0</v>
      </c>
    </row>
    <row r="108" spans="1:5" ht="12" customHeight="1">
      <c r="A108" s="14" t="s">
        <v>342</v>
      </c>
      <c r="B108" s="145" t="s">
        <v>349</v>
      </c>
      <c r="C108" s="394"/>
      <c r="D108" s="394"/>
      <c r="E108" s="298">
        <f>'1.1.sz.mell.'!C108</f>
        <v>0</v>
      </c>
    </row>
    <row r="109" spans="1:5" ht="12" customHeight="1">
      <c r="A109" s="13" t="s">
        <v>343</v>
      </c>
      <c r="B109" s="146" t="s">
        <v>350</v>
      </c>
      <c r="C109" s="394"/>
      <c r="D109" s="394"/>
      <c r="E109" s="298">
        <f>'1.1.sz.mell.'!C109</f>
        <v>0</v>
      </c>
    </row>
    <row r="110" spans="1:5" ht="12" customHeight="1">
      <c r="A110" s="14" t="s">
        <v>413</v>
      </c>
      <c r="B110" s="146" t="s">
        <v>351</v>
      </c>
      <c r="C110" s="394"/>
      <c r="D110" s="394"/>
      <c r="E110" s="298">
        <f>'1.1.sz.mell.'!C110</f>
        <v>0</v>
      </c>
    </row>
    <row r="111" spans="1:5" ht="12" customHeight="1">
      <c r="A111" s="16" t="s">
        <v>414</v>
      </c>
      <c r="B111" s="146" t="s">
        <v>352</v>
      </c>
      <c r="C111" s="394">
        <v>3015000</v>
      </c>
      <c r="D111" s="394">
        <v>4033800</v>
      </c>
      <c r="E111" s="296">
        <f>'1.1.sz.mell.'!C111</f>
        <v>1106000</v>
      </c>
    </row>
    <row r="112" spans="1:5" ht="12" customHeight="1">
      <c r="A112" s="14" t="s">
        <v>418</v>
      </c>
      <c r="B112" s="11" t="s">
        <v>48</v>
      </c>
      <c r="C112" s="392"/>
      <c r="D112" s="392"/>
      <c r="E112" s="548">
        <f>'1.1.sz.mell.'!C112</f>
        <v>5846562</v>
      </c>
    </row>
    <row r="113" spans="1:5" ht="12" customHeight="1">
      <c r="A113" s="14" t="s">
        <v>419</v>
      </c>
      <c r="B113" s="8" t="s">
        <v>421</v>
      </c>
      <c r="C113" s="392"/>
      <c r="D113" s="392"/>
      <c r="E113" s="298">
        <f>'1.1.sz.mell.'!C113</f>
        <v>5846562</v>
      </c>
    </row>
    <row r="114" spans="1:5" ht="12" customHeight="1" thickBot="1">
      <c r="A114" s="18" t="s">
        <v>420</v>
      </c>
      <c r="B114" s="466" t="s">
        <v>422</v>
      </c>
      <c r="C114" s="476"/>
      <c r="D114" s="476"/>
      <c r="E114" s="302">
        <f>'1.1.sz.mell.'!C114</f>
        <v>0</v>
      </c>
    </row>
    <row r="115" spans="1:5" ht="12" customHeight="1" thickBot="1">
      <c r="A115" s="463" t="s">
        <v>17</v>
      </c>
      <c r="B115" s="464" t="s">
        <v>353</v>
      </c>
      <c r="C115" s="477">
        <f>+C116+C118+C120</f>
        <v>49604388</v>
      </c>
      <c r="D115" s="477">
        <f>+D116+D118+D120</f>
        <v>62984111</v>
      </c>
      <c r="E115" s="294">
        <f>+E116+E118+E120</f>
        <v>653768000</v>
      </c>
    </row>
    <row r="116" spans="1:5" ht="12" customHeight="1">
      <c r="A116" s="15" t="s">
        <v>101</v>
      </c>
      <c r="B116" s="8" t="s">
        <v>223</v>
      </c>
      <c r="C116" s="393">
        <f>32450012+597144</f>
        <v>33047156</v>
      </c>
      <c r="D116" s="393">
        <f>52228613+388228</f>
        <v>52616841</v>
      </c>
      <c r="E116" s="264">
        <f>'1.1.sz.mell.'!C116</f>
        <v>653768000</v>
      </c>
    </row>
    <row r="117" spans="1:5" ht="15.75">
      <c r="A117" s="15" t="s">
        <v>102</v>
      </c>
      <c r="B117" s="12" t="s">
        <v>357</v>
      </c>
      <c r="C117" s="393"/>
      <c r="D117" s="393"/>
      <c r="E117" s="264">
        <f>'1.1.sz.mell.'!C117</f>
        <v>570441000</v>
      </c>
    </row>
    <row r="118" spans="1:5" ht="12" customHeight="1">
      <c r="A118" s="15" t="s">
        <v>103</v>
      </c>
      <c r="B118" s="12" t="s">
        <v>182</v>
      </c>
      <c r="C118" s="392">
        <v>16557232</v>
      </c>
      <c r="D118" s="392">
        <v>10367270</v>
      </c>
      <c r="E118" s="264">
        <f>'1.1.sz.mell.'!C118</f>
        <v>0</v>
      </c>
    </row>
    <row r="119" spans="1:5" ht="12" customHeight="1">
      <c r="A119" s="15" t="s">
        <v>104</v>
      </c>
      <c r="B119" s="12" t="s">
        <v>358</v>
      </c>
      <c r="C119" s="392"/>
      <c r="D119" s="392"/>
      <c r="E119" s="264">
        <f>'1.1.sz.mell.'!C119</f>
        <v>0</v>
      </c>
    </row>
    <row r="120" spans="1:5" ht="12" customHeight="1">
      <c r="A120" s="15" t="s">
        <v>105</v>
      </c>
      <c r="B120" s="291" t="s">
        <v>225</v>
      </c>
      <c r="C120" s="392"/>
      <c r="D120" s="392"/>
      <c r="E120" s="264">
        <f>'1.1.sz.mell.'!C120</f>
        <v>0</v>
      </c>
    </row>
    <row r="121" spans="1:5" ht="12" customHeight="1">
      <c r="A121" s="15" t="s">
        <v>113</v>
      </c>
      <c r="B121" s="290" t="s">
        <v>403</v>
      </c>
      <c r="C121" s="392"/>
      <c r="D121" s="392"/>
      <c r="E121" s="264">
        <f>'1.1.sz.mell.'!C121</f>
        <v>0</v>
      </c>
    </row>
    <row r="122" spans="1:5" ht="12" customHeight="1">
      <c r="A122" s="15" t="s">
        <v>115</v>
      </c>
      <c r="B122" s="407" t="s">
        <v>363</v>
      </c>
      <c r="C122" s="392"/>
      <c r="D122" s="392"/>
      <c r="E122" s="264">
        <f>'1.1.sz.mell.'!C122</f>
        <v>0</v>
      </c>
    </row>
    <row r="123" spans="1:5" ht="12" customHeight="1">
      <c r="A123" s="15" t="s">
        <v>183</v>
      </c>
      <c r="B123" s="145" t="s">
        <v>346</v>
      </c>
      <c r="C123" s="392"/>
      <c r="D123" s="392"/>
      <c r="E123" s="264">
        <f>'1.1.sz.mell.'!C123</f>
        <v>0</v>
      </c>
    </row>
    <row r="124" spans="1:5" ht="12" customHeight="1">
      <c r="A124" s="15" t="s">
        <v>184</v>
      </c>
      <c r="B124" s="145" t="s">
        <v>362</v>
      </c>
      <c r="C124" s="392"/>
      <c r="D124" s="392"/>
      <c r="E124" s="264">
        <f>'1.1.sz.mell.'!C124</f>
        <v>0</v>
      </c>
    </row>
    <row r="125" spans="1:5" ht="12" customHeight="1">
      <c r="A125" s="15" t="s">
        <v>185</v>
      </c>
      <c r="B125" s="145" t="s">
        <v>361</v>
      </c>
      <c r="C125" s="392"/>
      <c r="D125" s="392"/>
      <c r="E125" s="264">
        <f>'1.1.sz.mell.'!C125</f>
        <v>0</v>
      </c>
    </row>
    <row r="126" spans="1:5" ht="12" customHeight="1">
      <c r="A126" s="15" t="s">
        <v>354</v>
      </c>
      <c r="B126" s="145" t="s">
        <v>349</v>
      </c>
      <c r="C126" s="392"/>
      <c r="D126" s="392"/>
      <c r="E126" s="264">
        <f>'1.1.sz.mell.'!C126</f>
        <v>0</v>
      </c>
    </row>
    <row r="127" spans="1:5" ht="12" customHeight="1">
      <c r="A127" s="15" t="s">
        <v>355</v>
      </c>
      <c r="B127" s="145" t="s">
        <v>360</v>
      </c>
      <c r="C127" s="392"/>
      <c r="D127" s="392"/>
      <c r="E127" s="264">
        <f>'1.1.sz.mell.'!C127</f>
        <v>0</v>
      </c>
    </row>
    <row r="128" spans="1:5" ht="12" customHeight="1" thickBot="1">
      <c r="A128" s="13" t="s">
        <v>356</v>
      </c>
      <c r="B128" s="145" t="s">
        <v>359</v>
      </c>
      <c r="C128" s="394"/>
      <c r="D128" s="394"/>
      <c r="E128" s="264">
        <f>'1.1.sz.mell.'!C128</f>
        <v>0</v>
      </c>
    </row>
    <row r="129" spans="1:5" ht="12" customHeight="1" thickBot="1">
      <c r="A129" s="20" t="s">
        <v>18</v>
      </c>
      <c r="B129" s="126" t="s">
        <v>423</v>
      </c>
      <c r="C129" s="391">
        <f>+C94+C115</f>
        <v>310569824</v>
      </c>
      <c r="D129" s="391">
        <f>+D94+D115</f>
        <v>356454416</v>
      </c>
      <c r="E129" s="262">
        <f>+E94+E115</f>
        <v>1030471562</v>
      </c>
    </row>
    <row r="130" spans="1:5" ht="12" customHeight="1" thickBot="1">
      <c r="A130" s="20" t="s">
        <v>19</v>
      </c>
      <c r="B130" s="126" t="s">
        <v>424</v>
      </c>
      <c r="C130" s="391">
        <f>+C131+C132+C133</f>
        <v>0</v>
      </c>
      <c r="D130" s="391">
        <f>+D131+D132+D133</f>
        <v>0</v>
      </c>
      <c r="E130" s="262">
        <f>+E131+E132+E133</f>
        <v>0</v>
      </c>
    </row>
    <row r="131" spans="1:5" ht="12" customHeight="1">
      <c r="A131" s="15" t="s">
        <v>262</v>
      </c>
      <c r="B131" s="12" t="s">
        <v>431</v>
      </c>
      <c r="C131" s="392"/>
      <c r="D131" s="392"/>
      <c r="E131" s="263">
        <f>'1.1.sz.mell.'!C131</f>
        <v>0</v>
      </c>
    </row>
    <row r="132" spans="1:5" ht="12" customHeight="1">
      <c r="A132" s="15" t="s">
        <v>263</v>
      </c>
      <c r="B132" s="12" t="s">
        <v>432</v>
      </c>
      <c r="C132" s="392"/>
      <c r="D132" s="392"/>
      <c r="E132" s="263">
        <f>'1.1.sz.mell.'!C132</f>
        <v>0</v>
      </c>
    </row>
    <row r="133" spans="1:5" ht="12" customHeight="1" thickBot="1">
      <c r="A133" s="13" t="s">
        <v>264</v>
      </c>
      <c r="B133" s="12" t="s">
        <v>433</v>
      </c>
      <c r="C133" s="392"/>
      <c r="D133" s="392"/>
      <c r="E133" s="263">
        <f>'1.1.sz.mell.'!C133</f>
        <v>0</v>
      </c>
    </row>
    <row r="134" spans="1:5" ht="12" customHeight="1" thickBot="1">
      <c r="A134" s="20" t="s">
        <v>20</v>
      </c>
      <c r="B134" s="126" t="s">
        <v>425</v>
      </c>
      <c r="C134" s="391">
        <f>SUM(C135:C140)</f>
        <v>0</v>
      </c>
      <c r="D134" s="391">
        <f>SUM(D135:D140)</f>
        <v>0</v>
      </c>
      <c r="E134" s="262">
        <f>SUM(E135:E140)</f>
        <v>400000000</v>
      </c>
    </row>
    <row r="135" spans="1:5" ht="12" customHeight="1">
      <c r="A135" s="15" t="s">
        <v>88</v>
      </c>
      <c r="B135" s="9" t="s">
        <v>434</v>
      </c>
      <c r="C135" s="392"/>
      <c r="D135" s="392"/>
      <c r="E135" s="263">
        <f>'1.1.sz.mell.'!C135</f>
        <v>0</v>
      </c>
    </row>
    <row r="136" spans="1:5" ht="12" customHeight="1">
      <c r="A136" s="15" t="s">
        <v>89</v>
      </c>
      <c r="B136" s="9" t="s">
        <v>426</v>
      </c>
      <c r="C136" s="392"/>
      <c r="D136" s="392"/>
      <c r="E136" s="263">
        <f>'1.1.sz.mell.'!C136</f>
        <v>400000000</v>
      </c>
    </row>
    <row r="137" spans="1:5" ht="12" customHeight="1">
      <c r="A137" s="15" t="s">
        <v>90</v>
      </c>
      <c r="B137" s="9" t="s">
        <v>427</v>
      </c>
      <c r="C137" s="392"/>
      <c r="D137" s="392"/>
      <c r="E137" s="263">
        <f>'1.1.sz.mell.'!C137</f>
        <v>0</v>
      </c>
    </row>
    <row r="138" spans="1:5" ht="12" customHeight="1">
      <c r="A138" s="15" t="s">
        <v>170</v>
      </c>
      <c r="B138" s="9" t="s">
        <v>428</v>
      </c>
      <c r="C138" s="392"/>
      <c r="D138" s="392"/>
      <c r="E138" s="263">
        <f>'1.1.sz.mell.'!C138</f>
        <v>0</v>
      </c>
    </row>
    <row r="139" spans="1:5" ht="12" customHeight="1">
      <c r="A139" s="15" t="s">
        <v>171</v>
      </c>
      <c r="B139" s="9" t="s">
        <v>429</v>
      </c>
      <c r="C139" s="392"/>
      <c r="D139" s="392"/>
      <c r="E139" s="263">
        <f>'1.1.sz.mell.'!C139</f>
        <v>0</v>
      </c>
    </row>
    <row r="140" spans="1:5" ht="12" customHeight="1" thickBot="1">
      <c r="A140" s="13" t="s">
        <v>172</v>
      </c>
      <c r="B140" s="9" t="s">
        <v>430</v>
      </c>
      <c r="C140" s="392"/>
      <c r="D140" s="392"/>
      <c r="E140" s="263">
        <f>'1.1.sz.mell.'!C140</f>
        <v>0</v>
      </c>
    </row>
    <row r="141" spans="1:5" ht="12" customHeight="1" thickBot="1">
      <c r="A141" s="20" t="s">
        <v>21</v>
      </c>
      <c r="B141" s="126" t="s">
        <v>438</v>
      </c>
      <c r="C141" s="398">
        <f>+C142+C143+C144+C145</f>
        <v>5026265</v>
      </c>
      <c r="D141" s="398">
        <f>+D142+D143+D144+D145</f>
        <v>404980146</v>
      </c>
      <c r="E141" s="441">
        <f>+E142+E143+E144+E145</f>
        <v>5007859</v>
      </c>
    </row>
    <row r="142" spans="1:5" ht="12" customHeight="1">
      <c r="A142" s="15" t="s">
        <v>91</v>
      </c>
      <c r="B142" s="9" t="s">
        <v>364</v>
      </c>
      <c r="C142" s="392"/>
      <c r="D142" s="392"/>
      <c r="E142" s="263">
        <f>'1.1.sz.mell.'!C142</f>
        <v>0</v>
      </c>
    </row>
    <row r="143" spans="1:5" ht="12" customHeight="1">
      <c r="A143" s="15" t="s">
        <v>92</v>
      </c>
      <c r="B143" s="9" t="s">
        <v>365</v>
      </c>
      <c r="C143" s="392">
        <v>5026265</v>
      </c>
      <c r="D143" s="392">
        <v>4980146</v>
      </c>
      <c r="E143" s="263">
        <f>'1.1.sz.mell.'!C143</f>
        <v>5007859</v>
      </c>
    </row>
    <row r="144" spans="1:5" ht="12" customHeight="1">
      <c r="A144" s="15" t="s">
        <v>281</v>
      </c>
      <c r="B144" s="9" t="s">
        <v>439</v>
      </c>
      <c r="C144" s="392"/>
      <c r="D144" s="392">
        <v>400000000</v>
      </c>
      <c r="E144" s="263">
        <f>'1.1.sz.mell.'!C144</f>
        <v>0</v>
      </c>
    </row>
    <row r="145" spans="1:5" ht="12" customHeight="1" thickBot="1">
      <c r="A145" s="13" t="s">
        <v>282</v>
      </c>
      <c r="B145" s="7" t="s">
        <v>384</v>
      </c>
      <c r="C145" s="392"/>
      <c r="D145" s="392"/>
      <c r="E145" s="263">
        <f>'1.1.sz.mell.'!C145</f>
        <v>0</v>
      </c>
    </row>
    <row r="146" spans="1:5" ht="12" customHeight="1" thickBot="1">
      <c r="A146" s="20" t="s">
        <v>22</v>
      </c>
      <c r="B146" s="126" t="s">
        <v>440</v>
      </c>
      <c r="C146" s="478">
        <f>SUM(C147:C151)</f>
        <v>0</v>
      </c>
      <c r="D146" s="478">
        <f>SUM(D147:D151)</f>
        <v>0</v>
      </c>
      <c r="E146" s="472">
        <f>SUM(E147:E151)</f>
        <v>0</v>
      </c>
    </row>
    <row r="147" spans="1:5" ht="12" customHeight="1">
      <c r="A147" s="15" t="s">
        <v>93</v>
      </c>
      <c r="B147" s="9" t="s">
        <v>435</v>
      </c>
      <c r="C147" s="392"/>
      <c r="D147" s="392"/>
      <c r="E147" s="263">
        <f>'1.1.sz.mell.'!C147</f>
        <v>0</v>
      </c>
    </row>
    <row r="148" spans="1:5" ht="12" customHeight="1">
      <c r="A148" s="15" t="s">
        <v>94</v>
      </c>
      <c r="B148" s="9" t="s">
        <v>442</v>
      </c>
      <c r="C148" s="392"/>
      <c r="D148" s="392"/>
      <c r="E148" s="263">
        <f>'1.1.sz.mell.'!C148</f>
        <v>0</v>
      </c>
    </row>
    <row r="149" spans="1:5" ht="12" customHeight="1">
      <c r="A149" s="15" t="s">
        <v>293</v>
      </c>
      <c r="B149" s="9" t="s">
        <v>437</v>
      </c>
      <c r="C149" s="392"/>
      <c r="D149" s="392"/>
      <c r="E149" s="263">
        <f>'1.1.sz.mell.'!C149</f>
        <v>0</v>
      </c>
    </row>
    <row r="150" spans="1:5" ht="12" customHeight="1">
      <c r="A150" s="15" t="s">
        <v>294</v>
      </c>
      <c r="B150" s="9" t="s">
        <v>443</v>
      </c>
      <c r="C150" s="392"/>
      <c r="D150" s="392"/>
      <c r="E150" s="263">
        <f>'1.1.sz.mell.'!C150</f>
        <v>0</v>
      </c>
    </row>
    <row r="151" spans="1:5" ht="12" customHeight="1" thickBot="1">
      <c r="A151" s="15" t="s">
        <v>441</v>
      </c>
      <c r="B151" s="9" t="s">
        <v>444</v>
      </c>
      <c r="C151" s="392"/>
      <c r="D151" s="392"/>
      <c r="E151" s="263">
        <f>'1.1.sz.mell.'!C151</f>
        <v>0</v>
      </c>
    </row>
    <row r="152" spans="1:5" ht="12" customHeight="1" thickBot="1">
      <c r="A152" s="20" t="s">
        <v>23</v>
      </c>
      <c r="B152" s="126" t="s">
        <v>445</v>
      </c>
      <c r="C152" s="479"/>
      <c r="D152" s="479"/>
      <c r="E152" s="473"/>
    </row>
    <row r="153" spans="1:5" ht="12" customHeight="1" thickBot="1">
      <c r="A153" s="20" t="s">
        <v>24</v>
      </c>
      <c r="B153" s="126" t="s">
        <v>446</v>
      </c>
      <c r="C153" s="479"/>
      <c r="D153" s="479"/>
      <c r="E153" s="473"/>
    </row>
    <row r="154" spans="1:6" ht="15" customHeight="1" thickBot="1">
      <c r="A154" s="20" t="s">
        <v>25</v>
      </c>
      <c r="B154" s="126" t="s">
        <v>448</v>
      </c>
      <c r="C154" s="480">
        <f>+C130+C134+C141+C146+C152+C153</f>
        <v>5026265</v>
      </c>
      <c r="D154" s="480">
        <f>+D130+D134+D141+D146+D152+D153</f>
        <v>404980146</v>
      </c>
      <c r="E154" s="474">
        <f>+E130+E134+E141+E146+E152+E153</f>
        <v>405007859</v>
      </c>
      <c r="F154" s="127"/>
    </row>
    <row r="155" spans="1:5" s="1" customFormat="1" ht="13.5" thickBot="1">
      <c r="A155" s="292" t="s">
        <v>26</v>
      </c>
      <c r="B155" s="373" t="s">
        <v>447</v>
      </c>
      <c r="C155" s="480">
        <f>+C129+C154</f>
        <v>315596089</v>
      </c>
      <c r="D155" s="480">
        <f>+D129+D154</f>
        <v>761434562</v>
      </c>
      <c r="E155" s="474">
        <f>+E129+E154</f>
        <v>1435479421</v>
      </c>
    </row>
    <row r="156" ht="15.75">
      <c r="C156" s="376"/>
    </row>
    <row r="157" ht="15.75">
      <c r="C157" s="376"/>
    </row>
    <row r="158" ht="15.75">
      <c r="C158" s="376"/>
    </row>
    <row r="159" ht="16.5" customHeight="1">
      <c r="C159" s="376"/>
    </row>
    <row r="160" ht="15.75">
      <c r="C160" s="376"/>
    </row>
    <row r="161" ht="15.75">
      <c r="C161" s="376"/>
    </row>
    <row r="162" ht="15.75">
      <c r="C162" s="376"/>
    </row>
    <row r="163" ht="15.75">
      <c r="C163" s="376"/>
    </row>
    <row r="164" ht="15.75">
      <c r="C164" s="376"/>
    </row>
    <row r="165" ht="15.75">
      <c r="C165" s="376"/>
    </row>
    <row r="166" ht="15.75">
      <c r="C166" s="376"/>
    </row>
    <row r="167" ht="15.75">
      <c r="C167" s="376"/>
    </row>
    <row r="168" ht="15.75">
      <c r="C168" s="376"/>
    </row>
  </sheetData>
  <sheetProtection/>
  <mergeCells count="4">
    <mergeCell ref="A1:E1"/>
    <mergeCell ref="A90:E90"/>
    <mergeCell ref="A91:B9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
SÁGVÁR KÖZSÉG ÖNKORMÁNYZAT 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0">
      <selection activeCell="F91" activeCellId="1" sqref="G89 F91"/>
    </sheetView>
  </sheetViews>
  <sheetFormatPr defaultColWidth="9.00390625" defaultRowHeight="12.75"/>
  <cols>
    <col min="1" max="1" width="6.875" style="193" customWidth="1"/>
    <col min="2" max="2" width="49.625" style="56" customWidth="1"/>
    <col min="3" max="8" width="12.875" style="56" customWidth="1"/>
    <col min="9" max="9" width="14.375" style="56" customWidth="1"/>
    <col min="10" max="16384" width="9.375" style="56" customWidth="1"/>
  </cols>
  <sheetData>
    <row r="1" spans="1:9" ht="27.75" customHeight="1">
      <c r="A1" s="653" t="s">
        <v>3</v>
      </c>
      <c r="B1" s="653"/>
      <c r="C1" s="653"/>
      <c r="D1" s="653"/>
      <c r="E1" s="653"/>
      <c r="F1" s="653"/>
      <c r="G1" s="653"/>
      <c r="H1" s="653"/>
      <c r="I1" s="653"/>
    </row>
    <row r="2" ht="20.25" customHeight="1" thickBot="1">
      <c r="I2" s="456" t="str">
        <f>'1. sz táj. t.'!E2</f>
        <v>Forintban</v>
      </c>
    </row>
    <row r="3" spans="1:9" s="457" customFormat="1" ht="26.25" customHeight="1">
      <c r="A3" s="661" t="s">
        <v>66</v>
      </c>
      <c r="B3" s="656" t="s">
        <v>82</v>
      </c>
      <c r="C3" s="661" t="s">
        <v>83</v>
      </c>
      <c r="D3" s="661" t="str">
        <f>+CONCATENATE(LEFT(ÖSSZEFÜGGÉSEK!A5,4)," előtti kifizetés")</f>
        <v>2018 előtti kifizetés</v>
      </c>
      <c r="E3" s="658" t="s">
        <v>65</v>
      </c>
      <c r="F3" s="659"/>
      <c r="G3" s="659"/>
      <c r="H3" s="660"/>
      <c r="I3" s="656" t="s">
        <v>49</v>
      </c>
    </row>
    <row r="4" spans="1:9" s="458" customFormat="1" ht="32.25" customHeight="1" thickBot="1">
      <c r="A4" s="662"/>
      <c r="B4" s="657"/>
      <c r="C4" s="657"/>
      <c r="D4" s="662"/>
      <c r="E4" s="267" t="str">
        <f>+CONCATENATE(LEFT(ÖSSZEFÜGGÉSEK!A5,4),".")</f>
        <v>2018.</v>
      </c>
      <c r="F4" s="267" t="str">
        <f>+CONCATENATE(LEFT(ÖSSZEFÜGGÉSEK!A5,4)+1,".")</f>
        <v>2019.</v>
      </c>
      <c r="G4" s="267" t="str">
        <f>+CONCATENATE(LEFT(ÖSSZEFÜGGÉSEK!A5,4)+2,".")</f>
        <v>2020.</v>
      </c>
      <c r="H4" s="268" t="str">
        <f>+CONCATENATE(LEFT(ÖSSZEFÜGGÉSEK!A5,4)+2,".",CHAR(10)," után")</f>
        <v>2020.
 után</v>
      </c>
      <c r="I4" s="657"/>
    </row>
    <row r="5" spans="1:9" s="459" customFormat="1" ht="12.75" customHeight="1" thickBot="1">
      <c r="A5" s="269" t="s">
        <v>468</v>
      </c>
      <c r="B5" s="270" t="s">
        <v>469</v>
      </c>
      <c r="C5" s="271" t="s">
        <v>470</v>
      </c>
      <c r="D5" s="270" t="s">
        <v>472</v>
      </c>
      <c r="E5" s="269" t="s">
        <v>471</v>
      </c>
      <c r="F5" s="271" t="s">
        <v>473</v>
      </c>
      <c r="G5" s="271" t="s">
        <v>474</v>
      </c>
      <c r="H5" s="272" t="s">
        <v>475</v>
      </c>
      <c r="I5" s="273" t="s">
        <v>476</v>
      </c>
    </row>
    <row r="6" spans="1:9" ht="24.75" customHeight="1" thickBot="1">
      <c r="A6" s="274" t="s">
        <v>16</v>
      </c>
      <c r="B6" s="275" t="s">
        <v>4</v>
      </c>
      <c r="C6" s="507"/>
      <c r="D6" s="508">
        <f>+D7+D8</f>
        <v>0</v>
      </c>
      <c r="E6" s="509">
        <f>+E7+E8</f>
        <v>0</v>
      </c>
      <c r="F6" s="510">
        <f>+F7+F8</f>
        <v>0</v>
      </c>
      <c r="G6" s="510">
        <f>+G7+G8</f>
        <v>0</v>
      </c>
      <c r="H6" s="511">
        <f>+H7+H8</f>
        <v>0</v>
      </c>
      <c r="I6" s="70">
        <f aca="true" t="shared" si="0" ref="I6:I17">SUM(D6:H6)</f>
        <v>0</v>
      </c>
    </row>
    <row r="7" spans="1:9" ht="19.5" customHeight="1">
      <c r="A7" s="276" t="s">
        <v>17</v>
      </c>
      <c r="B7" s="71" t="s">
        <v>67</v>
      </c>
      <c r="C7" s="512"/>
      <c r="D7" s="513"/>
      <c r="E7" s="514"/>
      <c r="F7" s="515"/>
      <c r="G7" s="515"/>
      <c r="H7" s="516"/>
      <c r="I7" s="277">
        <f t="shared" si="0"/>
        <v>0</v>
      </c>
    </row>
    <row r="8" spans="1:9" ht="19.5" customHeight="1" thickBot="1">
      <c r="A8" s="276" t="s">
        <v>18</v>
      </c>
      <c r="B8" s="71" t="s">
        <v>67</v>
      </c>
      <c r="C8" s="512"/>
      <c r="D8" s="513"/>
      <c r="E8" s="514"/>
      <c r="F8" s="515"/>
      <c r="G8" s="515"/>
      <c r="H8" s="516"/>
      <c r="I8" s="277">
        <f t="shared" si="0"/>
        <v>0</v>
      </c>
    </row>
    <row r="9" spans="1:9" ht="25.5" customHeight="1" thickBot="1">
      <c r="A9" s="274" t="s">
        <v>19</v>
      </c>
      <c r="B9" s="275" t="s">
        <v>5</v>
      </c>
      <c r="C9" s="507"/>
      <c r="D9" s="508">
        <f>+D10+D11</f>
        <v>0</v>
      </c>
      <c r="E9" s="509">
        <f>+E10+E11</f>
        <v>0</v>
      </c>
      <c r="F9" s="510">
        <f>+F10+F11</f>
        <v>0</v>
      </c>
      <c r="G9" s="510">
        <f>+G10+G11</f>
        <v>0</v>
      </c>
      <c r="H9" s="511">
        <f>+H10+H11</f>
        <v>0</v>
      </c>
      <c r="I9" s="70">
        <f t="shared" si="0"/>
        <v>0</v>
      </c>
    </row>
    <row r="10" spans="1:9" ht="19.5" customHeight="1">
      <c r="A10" s="276" t="s">
        <v>20</v>
      </c>
      <c r="B10" s="71" t="s">
        <v>67</v>
      </c>
      <c r="C10" s="512"/>
      <c r="D10" s="513"/>
      <c r="E10" s="514"/>
      <c r="F10" s="515"/>
      <c r="G10" s="515"/>
      <c r="H10" s="516"/>
      <c r="I10" s="277">
        <f t="shared" si="0"/>
        <v>0</v>
      </c>
    </row>
    <row r="11" spans="1:9" ht="19.5" customHeight="1" thickBot="1">
      <c r="A11" s="276" t="s">
        <v>21</v>
      </c>
      <c r="B11" s="71" t="s">
        <v>67</v>
      </c>
      <c r="C11" s="512"/>
      <c r="D11" s="513"/>
      <c r="E11" s="514"/>
      <c r="F11" s="515"/>
      <c r="G11" s="515"/>
      <c r="H11" s="516"/>
      <c r="I11" s="277">
        <f t="shared" si="0"/>
        <v>0</v>
      </c>
    </row>
    <row r="12" spans="1:9" ht="19.5" customHeight="1" thickBot="1">
      <c r="A12" s="274" t="s">
        <v>22</v>
      </c>
      <c r="B12" s="275" t="s">
        <v>200</v>
      </c>
      <c r="C12" s="507"/>
      <c r="D12" s="508">
        <f>+D13</f>
        <v>0</v>
      </c>
      <c r="E12" s="509">
        <f>+E13</f>
        <v>0</v>
      </c>
      <c r="F12" s="510">
        <f>+F13</f>
        <v>0</v>
      </c>
      <c r="G12" s="510">
        <f>+G13</f>
        <v>0</v>
      </c>
      <c r="H12" s="511">
        <f>+H13</f>
        <v>0</v>
      </c>
      <c r="I12" s="70">
        <f t="shared" si="0"/>
        <v>0</v>
      </c>
    </row>
    <row r="13" spans="1:9" ht="19.5" customHeight="1" thickBot="1">
      <c r="A13" s="276" t="s">
        <v>23</v>
      </c>
      <c r="B13" s="71" t="s">
        <v>67</v>
      </c>
      <c r="C13" s="512"/>
      <c r="D13" s="513"/>
      <c r="E13" s="514"/>
      <c r="F13" s="515"/>
      <c r="G13" s="515"/>
      <c r="H13" s="516"/>
      <c r="I13" s="277">
        <f t="shared" si="0"/>
        <v>0</v>
      </c>
    </row>
    <row r="14" spans="1:9" ht="19.5" customHeight="1" thickBot="1">
      <c r="A14" s="274" t="s">
        <v>24</v>
      </c>
      <c r="B14" s="275" t="s">
        <v>201</v>
      </c>
      <c r="C14" s="507"/>
      <c r="D14" s="508">
        <f>+D15</f>
        <v>0</v>
      </c>
      <c r="E14" s="509">
        <f>+E15</f>
        <v>0</v>
      </c>
      <c r="F14" s="510">
        <f>+F15</f>
        <v>0</v>
      </c>
      <c r="G14" s="510">
        <f>+G15</f>
        <v>0</v>
      </c>
      <c r="H14" s="511">
        <f>+H15</f>
        <v>0</v>
      </c>
      <c r="I14" s="70">
        <f t="shared" si="0"/>
        <v>0</v>
      </c>
    </row>
    <row r="15" spans="1:9" ht="19.5" customHeight="1" thickBot="1">
      <c r="A15" s="278" t="s">
        <v>25</v>
      </c>
      <c r="B15" s="72" t="s">
        <v>67</v>
      </c>
      <c r="C15" s="517"/>
      <c r="D15" s="518"/>
      <c r="E15" s="519"/>
      <c r="F15" s="520"/>
      <c r="G15" s="520"/>
      <c r="H15" s="521"/>
      <c r="I15" s="279">
        <f t="shared" si="0"/>
        <v>0</v>
      </c>
    </row>
    <row r="16" spans="1:9" ht="19.5" customHeight="1" thickBot="1">
      <c r="A16" s="274" t="s">
        <v>26</v>
      </c>
      <c r="B16" s="280" t="s">
        <v>202</v>
      </c>
      <c r="C16" s="507"/>
      <c r="D16" s="508">
        <f>+D17</f>
        <v>0</v>
      </c>
      <c r="E16" s="509">
        <f>+E17</f>
        <v>0</v>
      </c>
      <c r="F16" s="510">
        <f>+F17</f>
        <v>0</v>
      </c>
      <c r="G16" s="510">
        <f>+G17</f>
        <v>0</v>
      </c>
      <c r="H16" s="511">
        <f>+H17</f>
        <v>0</v>
      </c>
      <c r="I16" s="70">
        <f t="shared" si="0"/>
        <v>0</v>
      </c>
    </row>
    <row r="17" spans="1:9" ht="19.5" customHeight="1" thickBot="1">
      <c r="A17" s="281" t="s">
        <v>27</v>
      </c>
      <c r="B17" s="73" t="s">
        <v>67</v>
      </c>
      <c r="C17" s="522"/>
      <c r="D17" s="523"/>
      <c r="E17" s="524"/>
      <c r="F17" s="525"/>
      <c r="G17" s="525"/>
      <c r="H17" s="526"/>
      <c r="I17" s="282">
        <f t="shared" si="0"/>
        <v>0</v>
      </c>
    </row>
    <row r="18" spans="1:9" ht="19.5" customHeight="1" thickBot="1">
      <c r="A18" s="654" t="s">
        <v>142</v>
      </c>
      <c r="B18" s="655"/>
      <c r="C18" s="527"/>
      <c r="D18" s="508">
        <f aca="true" t="shared" si="1" ref="D18:I18">+D6+D9+D12+D14+D16</f>
        <v>0</v>
      </c>
      <c r="E18" s="509">
        <f t="shared" si="1"/>
        <v>0</v>
      </c>
      <c r="F18" s="510">
        <f t="shared" si="1"/>
        <v>0</v>
      </c>
      <c r="G18" s="510">
        <f t="shared" si="1"/>
        <v>0</v>
      </c>
      <c r="H18" s="511">
        <f t="shared" si="1"/>
        <v>0</v>
      </c>
      <c r="I18" s="70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CE,Félkövér"&amp;12SÁGVÁR KÖZSÉG ÖNKORMÁNYZAT &amp;R&amp;"Times New Roman CE,Félkövér dőlt"&amp;11 2. számú tájékoztató tábla  &amp;"Times New Roman CE,Normál"&amp;10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D25" sqref="D25"/>
    </sheetView>
  </sheetViews>
  <sheetFormatPr defaultColWidth="9.00390625" defaultRowHeight="12.75"/>
  <cols>
    <col min="1" max="1" width="5.875" style="87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64" t="s">
        <v>6</v>
      </c>
      <c r="C1" s="664"/>
      <c r="D1" s="664"/>
    </row>
    <row r="2" spans="1:4" s="75" customFormat="1" ht="16.5" thickBot="1">
      <c r="A2" s="74"/>
      <c r="B2" s="367"/>
      <c r="D2" s="44" t="str">
        <f>'2. sz táj. t'!I2</f>
        <v>Forintban</v>
      </c>
    </row>
    <row r="3" spans="1:4" s="77" customFormat="1" ht="48" customHeight="1" thickBot="1">
      <c r="A3" s="76" t="s">
        <v>14</v>
      </c>
      <c r="B3" s="199" t="s">
        <v>15</v>
      </c>
      <c r="C3" s="199" t="s">
        <v>68</v>
      </c>
      <c r="D3" s="200" t="s">
        <v>69</v>
      </c>
    </row>
    <row r="4" spans="1:4" s="77" customFormat="1" ht="13.5" customHeight="1" thickBot="1">
      <c r="A4" s="35" t="s">
        <v>468</v>
      </c>
      <c r="B4" s="202" t="s">
        <v>469</v>
      </c>
      <c r="C4" s="202" t="s">
        <v>470</v>
      </c>
      <c r="D4" s="203" t="s">
        <v>472</v>
      </c>
    </row>
    <row r="5" spans="1:4" ht="18" customHeight="1">
      <c r="A5" s="136" t="s">
        <v>16</v>
      </c>
      <c r="B5" s="204" t="s">
        <v>162</v>
      </c>
      <c r="C5" s="134"/>
      <c r="D5" s="78"/>
    </row>
    <row r="6" spans="1:4" ht="18" customHeight="1">
      <c r="A6" s="79" t="s">
        <v>17</v>
      </c>
      <c r="B6" s="205" t="s">
        <v>163</v>
      </c>
      <c r="C6" s="135"/>
      <c r="D6" s="81"/>
    </row>
    <row r="7" spans="1:4" ht="18" customHeight="1">
      <c r="A7" s="79" t="s">
        <v>18</v>
      </c>
      <c r="B7" s="205" t="s">
        <v>116</v>
      </c>
      <c r="C7" s="135"/>
      <c r="D7" s="81"/>
    </row>
    <row r="8" spans="1:4" ht="18" customHeight="1">
      <c r="A8" s="79" t="s">
        <v>19</v>
      </c>
      <c r="B8" s="205" t="s">
        <v>117</v>
      </c>
      <c r="C8" s="135"/>
      <c r="D8" s="81"/>
    </row>
    <row r="9" spans="1:4" ht="18" customHeight="1">
      <c r="A9" s="79" t="s">
        <v>20</v>
      </c>
      <c r="B9" s="205" t="s">
        <v>155</v>
      </c>
      <c r="C9" s="135">
        <v>16936125</v>
      </c>
      <c r="D9" s="81">
        <v>13370625</v>
      </c>
    </row>
    <row r="10" spans="1:4" ht="18" customHeight="1">
      <c r="A10" s="79" t="s">
        <v>21</v>
      </c>
      <c r="B10" s="205" t="s">
        <v>156</v>
      </c>
      <c r="C10" s="135"/>
      <c r="D10" s="81"/>
    </row>
    <row r="11" spans="1:4" ht="18" customHeight="1">
      <c r="A11" s="79" t="s">
        <v>22</v>
      </c>
      <c r="B11" s="206" t="s">
        <v>157</v>
      </c>
      <c r="C11" s="135"/>
      <c r="D11" s="81"/>
    </row>
    <row r="12" spans="1:4" ht="18" customHeight="1">
      <c r="A12" s="79" t="s">
        <v>24</v>
      </c>
      <c r="B12" s="206" t="s">
        <v>158</v>
      </c>
      <c r="C12" s="135">
        <v>16936125</v>
      </c>
      <c r="D12" s="81">
        <v>13370625</v>
      </c>
    </row>
    <row r="13" spans="1:4" ht="18" customHeight="1">
      <c r="A13" s="79" t="s">
        <v>25</v>
      </c>
      <c r="B13" s="206" t="s">
        <v>159</v>
      </c>
      <c r="C13" s="135"/>
      <c r="D13" s="81"/>
    </row>
    <row r="14" spans="1:4" ht="18" customHeight="1">
      <c r="A14" s="79" t="s">
        <v>26</v>
      </c>
      <c r="B14" s="206" t="s">
        <v>160</v>
      </c>
      <c r="C14" s="135"/>
      <c r="D14" s="81"/>
    </row>
    <row r="15" spans="1:4" ht="22.5" customHeight="1">
      <c r="A15" s="79" t="s">
        <v>27</v>
      </c>
      <c r="B15" s="206" t="s">
        <v>161</v>
      </c>
      <c r="C15" s="135"/>
      <c r="D15" s="81"/>
    </row>
    <row r="16" spans="1:4" ht="18" customHeight="1">
      <c r="A16" s="79" t="s">
        <v>28</v>
      </c>
      <c r="B16" s="205" t="s">
        <v>118</v>
      </c>
      <c r="C16" s="135">
        <v>3247140</v>
      </c>
      <c r="D16" s="81">
        <v>1387164</v>
      </c>
    </row>
    <row r="17" spans="1:4" ht="18" customHeight="1">
      <c r="A17" s="79" t="s">
        <v>29</v>
      </c>
      <c r="B17" s="205" t="s">
        <v>8</v>
      </c>
      <c r="C17" s="135"/>
      <c r="D17" s="81"/>
    </row>
    <row r="18" spans="1:4" ht="18" customHeight="1">
      <c r="A18" s="79" t="s">
        <v>30</v>
      </c>
      <c r="B18" s="205" t="s">
        <v>7</v>
      </c>
      <c r="C18" s="135"/>
      <c r="D18" s="81"/>
    </row>
    <row r="19" spans="1:4" ht="18" customHeight="1">
      <c r="A19" s="79" t="s">
        <v>31</v>
      </c>
      <c r="B19" s="205" t="s">
        <v>119</v>
      </c>
      <c r="C19" s="135"/>
      <c r="D19" s="81"/>
    </row>
    <row r="20" spans="1:4" ht="18" customHeight="1">
      <c r="A20" s="79" t="s">
        <v>32</v>
      </c>
      <c r="B20" s="205" t="s">
        <v>120</v>
      </c>
      <c r="C20" s="135"/>
      <c r="D20" s="81"/>
    </row>
    <row r="21" spans="1:4" ht="18" customHeight="1">
      <c r="A21" s="79" t="s">
        <v>33</v>
      </c>
      <c r="B21" s="125"/>
      <c r="C21" s="80"/>
      <c r="D21" s="81"/>
    </row>
    <row r="22" spans="1:4" ht="18" customHeight="1">
      <c r="A22" s="79" t="s">
        <v>34</v>
      </c>
      <c r="B22" s="82"/>
      <c r="C22" s="80"/>
      <c r="D22" s="81"/>
    </row>
    <row r="23" spans="1:4" ht="18" customHeight="1">
      <c r="A23" s="79" t="s">
        <v>35</v>
      </c>
      <c r="B23" s="82"/>
      <c r="C23" s="80"/>
      <c r="D23" s="81"/>
    </row>
    <row r="24" spans="1:4" ht="18" customHeight="1">
      <c r="A24" s="79" t="s">
        <v>36</v>
      </c>
      <c r="B24" s="82"/>
      <c r="C24" s="80"/>
      <c r="D24" s="81"/>
    </row>
    <row r="25" spans="1:4" ht="18" customHeight="1">
      <c r="A25" s="79" t="s">
        <v>37</v>
      </c>
      <c r="B25" s="82"/>
      <c r="C25" s="80"/>
      <c r="D25" s="81"/>
    </row>
    <row r="26" spans="1:4" ht="18" customHeight="1">
      <c r="A26" s="79" t="s">
        <v>38</v>
      </c>
      <c r="B26" s="82"/>
      <c r="C26" s="80"/>
      <c r="D26" s="81"/>
    </row>
    <row r="27" spans="1:4" ht="18" customHeight="1">
      <c r="A27" s="79" t="s">
        <v>39</v>
      </c>
      <c r="B27" s="82"/>
      <c r="C27" s="80"/>
      <c r="D27" s="81"/>
    </row>
    <row r="28" spans="1:4" ht="18" customHeight="1">
      <c r="A28" s="79" t="s">
        <v>40</v>
      </c>
      <c r="B28" s="82"/>
      <c r="C28" s="80"/>
      <c r="D28" s="81"/>
    </row>
    <row r="29" spans="1:4" ht="18" customHeight="1" thickBot="1">
      <c r="A29" s="137" t="s">
        <v>41</v>
      </c>
      <c r="B29" s="83"/>
      <c r="C29" s="84"/>
      <c r="D29" s="85"/>
    </row>
    <row r="30" spans="1:4" ht="18" customHeight="1" thickBot="1">
      <c r="A30" s="36" t="s">
        <v>42</v>
      </c>
      <c r="B30" s="209" t="s">
        <v>51</v>
      </c>
      <c r="C30" s="210">
        <f>+C5+C6+C7+C8+C9+C16+C17+C18+C19+C20+C21+C22+C23+C24+C25+C26+C27+C28+C29</f>
        <v>20183265</v>
      </c>
      <c r="D30" s="211">
        <f>+D5+D6+D7+D8+D9+D16+D17+D18+D19+D20+D21+D22+D23+D24+D25+D26+D27+D28+D29</f>
        <v>14757789</v>
      </c>
    </row>
    <row r="31" spans="1:4" ht="8.25" customHeight="1">
      <c r="A31" s="86"/>
      <c r="B31" s="663"/>
      <c r="C31" s="663"/>
      <c r="D31" s="663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CE,Félkövér"&amp;12SÁGVÁR KÖZSÉG ÖNKORMÁNYZATA&amp;R&amp;"Times New Roman CE,Dőlt"&amp;11 &amp;"Times New Roman CE,Félkövér dőlt"3.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R17" sqref="R17"/>
    </sheetView>
  </sheetViews>
  <sheetFormatPr defaultColWidth="9.00390625" defaultRowHeight="12.75"/>
  <cols>
    <col min="1" max="1" width="4.875" style="103" customWidth="1"/>
    <col min="2" max="2" width="31.125" style="115" customWidth="1"/>
    <col min="3" max="4" width="9.00390625" style="115" customWidth="1"/>
    <col min="5" max="5" width="9.50390625" style="115" customWidth="1"/>
    <col min="6" max="6" width="8.875" style="115" customWidth="1"/>
    <col min="7" max="7" width="8.625" style="115" customWidth="1"/>
    <col min="8" max="8" width="8.875" style="115" customWidth="1"/>
    <col min="9" max="9" width="8.125" style="115" customWidth="1"/>
    <col min="10" max="14" width="9.50390625" style="115" customWidth="1"/>
    <col min="15" max="15" width="12.625" style="103" customWidth="1"/>
    <col min="16" max="16384" width="9.375" style="115" customWidth="1"/>
  </cols>
  <sheetData>
    <row r="1" spans="1:15" ht="31.5" customHeight="1">
      <c r="A1" s="668" t="str">
        <f>+CONCATENATE("Előirányzat-felhasználási terv",CHAR(10),LEFT(ÖSSZEFÜGGÉSEK!A5,4),". évre")</f>
        <v>Előirányzat-felhasználási terv
2018. évre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</row>
    <row r="2" ht="16.5" thickBot="1">
      <c r="O2" s="4" t="str">
        <f>'3. sz táj. t.'!D2</f>
        <v>Forintban</v>
      </c>
    </row>
    <row r="3" spans="1:15" s="103" customFormat="1" ht="25.5" customHeight="1" thickBot="1">
      <c r="A3" s="100" t="s">
        <v>14</v>
      </c>
      <c r="B3" s="101" t="s">
        <v>58</v>
      </c>
      <c r="C3" s="101" t="s">
        <v>70</v>
      </c>
      <c r="D3" s="101" t="s">
        <v>71</v>
      </c>
      <c r="E3" s="101" t="s">
        <v>72</v>
      </c>
      <c r="F3" s="101" t="s">
        <v>73</v>
      </c>
      <c r="G3" s="101" t="s">
        <v>74</v>
      </c>
      <c r="H3" s="101" t="s">
        <v>75</v>
      </c>
      <c r="I3" s="101" t="s">
        <v>76</v>
      </c>
      <c r="J3" s="101" t="s">
        <v>77</v>
      </c>
      <c r="K3" s="101" t="s">
        <v>78</v>
      </c>
      <c r="L3" s="101" t="s">
        <v>79</v>
      </c>
      <c r="M3" s="101" t="s">
        <v>80</v>
      </c>
      <c r="N3" s="101" t="s">
        <v>81</v>
      </c>
      <c r="O3" s="102" t="s">
        <v>51</v>
      </c>
    </row>
    <row r="4" spans="1:15" s="105" customFormat="1" ht="15" customHeight="1" thickBot="1">
      <c r="A4" s="104" t="s">
        <v>16</v>
      </c>
      <c r="B4" s="665" t="s">
        <v>54</v>
      </c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7"/>
    </row>
    <row r="5" spans="1:15" s="105" customFormat="1" ht="22.5">
      <c r="A5" s="106" t="s">
        <v>17</v>
      </c>
      <c r="B5" s="460" t="s">
        <v>367</v>
      </c>
      <c r="C5" s="528">
        <v>13071558</v>
      </c>
      <c r="D5" s="528">
        <v>13071558</v>
      </c>
      <c r="E5" s="528">
        <v>13071558</v>
      </c>
      <c r="F5" s="528">
        <v>13071558</v>
      </c>
      <c r="G5" s="528">
        <v>13071558</v>
      </c>
      <c r="H5" s="528">
        <v>13071558</v>
      </c>
      <c r="I5" s="528">
        <v>13071558</v>
      </c>
      <c r="J5" s="528">
        <v>13071558</v>
      </c>
      <c r="K5" s="528">
        <v>13071558</v>
      </c>
      <c r="L5" s="528">
        <v>13071558</v>
      </c>
      <c r="M5" s="528">
        <v>13071558</v>
      </c>
      <c r="N5" s="528">
        <v>13071761</v>
      </c>
      <c r="O5" s="107">
        <f aca="true" t="shared" si="0" ref="O5:O26">SUM(C5:N5)</f>
        <v>156858899</v>
      </c>
    </row>
    <row r="6" spans="1:15" s="110" customFormat="1" ht="22.5">
      <c r="A6" s="108" t="s">
        <v>18</v>
      </c>
      <c r="B6" s="285" t="s">
        <v>394</v>
      </c>
      <c r="C6" s="529">
        <v>4317000</v>
      </c>
      <c r="D6" s="529">
        <v>21863000</v>
      </c>
      <c r="E6" s="529">
        <v>4317000</v>
      </c>
      <c r="F6" s="529">
        <v>5765000</v>
      </c>
      <c r="G6" s="529">
        <v>4316000</v>
      </c>
      <c r="H6" s="529">
        <v>4316000</v>
      </c>
      <c r="I6" s="529">
        <v>4316000</v>
      </c>
      <c r="J6" s="529">
        <v>4316000</v>
      </c>
      <c r="K6" s="529">
        <v>4316000</v>
      </c>
      <c r="L6" s="529">
        <v>4316000</v>
      </c>
      <c r="M6" s="529">
        <v>4316000</v>
      </c>
      <c r="N6" s="529">
        <v>4323000</v>
      </c>
      <c r="O6" s="109">
        <f t="shared" si="0"/>
        <v>70797000</v>
      </c>
    </row>
    <row r="7" spans="1:15" s="110" customFormat="1" ht="22.5">
      <c r="A7" s="108" t="s">
        <v>19</v>
      </c>
      <c r="B7" s="284" t="s">
        <v>395</v>
      </c>
      <c r="C7" s="530">
        <v>14960000</v>
      </c>
      <c r="D7" s="530">
        <v>927000</v>
      </c>
      <c r="E7" s="530"/>
      <c r="F7" s="530">
        <v>21212000</v>
      </c>
      <c r="G7" s="530">
        <v>700000</v>
      </c>
      <c r="H7" s="530">
        <v>15000000</v>
      </c>
      <c r="I7" s="530"/>
      <c r="J7" s="530"/>
      <c r="K7" s="530"/>
      <c r="L7" s="530">
        <v>49501000</v>
      </c>
      <c r="M7" s="530"/>
      <c r="N7" s="530"/>
      <c r="O7" s="111">
        <f t="shared" si="0"/>
        <v>102300000</v>
      </c>
    </row>
    <row r="8" spans="1:15" s="110" customFormat="1" ht="13.5" customHeight="1">
      <c r="A8" s="108" t="s">
        <v>20</v>
      </c>
      <c r="B8" s="283" t="s">
        <v>169</v>
      </c>
      <c r="C8" s="529">
        <v>995000</v>
      </c>
      <c r="D8" s="529">
        <v>995000</v>
      </c>
      <c r="E8" s="529">
        <v>30000000</v>
      </c>
      <c r="F8" s="529">
        <v>995000</v>
      </c>
      <c r="G8" s="529">
        <v>995000</v>
      </c>
      <c r="H8" s="529">
        <v>995000</v>
      </c>
      <c r="I8" s="529">
        <v>995000</v>
      </c>
      <c r="J8" s="529">
        <v>995000</v>
      </c>
      <c r="K8" s="529">
        <v>30000000</v>
      </c>
      <c r="L8" s="529">
        <v>995000</v>
      </c>
      <c r="M8" s="529">
        <v>995000</v>
      </c>
      <c r="N8" s="529">
        <v>995000</v>
      </c>
      <c r="O8" s="109">
        <f t="shared" si="0"/>
        <v>69950000</v>
      </c>
    </row>
    <row r="9" spans="1:15" s="110" customFormat="1" ht="13.5" customHeight="1">
      <c r="A9" s="108" t="s">
        <v>21</v>
      </c>
      <c r="B9" s="283" t="s">
        <v>396</v>
      </c>
      <c r="C9" s="529">
        <v>2200000</v>
      </c>
      <c r="D9" s="529">
        <v>2200000</v>
      </c>
      <c r="E9" s="529">
        <v>3000000</v>
      </c>
      <c r="F9" s="529">
        <v>2900000</v>
      </c>
      <c r="G9" s="529">
        <v>2200000</v>
      </c>
      <c r="H9" s="529">
        <v>3500000</v>
      </c>
      <c r="I9" s="529">
        <v>3200000</v>
      </c>
      <c r="J9" s="529">
        <v>3500000</v>
      </c>
      <c r="K9" s="529">
        <v>4000000</v>
      </c>
      <c r="L9" s="529">
        <v>2700000</v>
      </c>
      <c r="M9" s="529">
        <v>2617000</v>
      </c>
      <c r="N9" s="529">
        <v>3842000</v>
      </c>
      <c r="O9" s="109">
        <f t="shared" si="0"/>
        <v>35859000</v>
      </c>
    </row>
    <row r="10" spans="1:15" s="110" customFormat="1" ht="13.5" customHeight="1">
      <c r="A10" s="108" t="s">
        <v>22</v>
      </c>
      <c r="B10" s="283" t="s">
        <v>9</v>
      </c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109">
        <f t="shared" si="0"/>
        <v>0</v>
      </c>
    </row>
    <row r="11" spans="1:15" s="110" customFormat="1" ht="13.5" customHeight="1">
      <c r="A11" s="108" t="s">
        <v>23</v>
      </c>
      <c r="B11" s="283" t="s">
        <v>369</v>
      </c>
      <c r="C11" s="529"/>
      <c r="D11" s="529"/>
      <c r="E11" s="529"/>
      <c r="F11" s="529"/>
      <c r="G11" s="529"/>
      <c r="H11" s="529">
        <v>100000</v>
      </c>
      <c r="I11" s="529"/>
      <c r="J11" s="529"/>
      <c r="K11" s="529"/>
      <c r="L11" s="529"/>
      <c r="M11" s="529"/>
      <c r="N11" s="529"/>
      <c r="O11" s="109">
        <f t="shared" si="0"/>
        <v>100000</v>
      </c>
    </row>
    <row r="12" spans="1:15" s="110" customFormat="1" ht="22.5">
      <c r="A12" s="108" t="s">
        <v>24</v>
      </c>
      <c r="B12" s="285" t="s">
        <v>393</v>
      </c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109">
        <f t="shared" si="0"/>
        <v>0</v>
      </c>
    </row>
    <row r="13" spans="1:15" s="110" customFormat="1" ht="13.5" customHeight="1" thickBot="1">
      <c r="A13" s="108" t="s">
        <v>25</v>
      </c>
      <c r="B13" s="283" t="s">
        <v>10</v>
      </c>
      <c r="C13" s="529">
        <v>572614522</v>
      </c>
      <c r="D13" s="529"/>
      <c r="E13" s="529"/>
      <c r="F13" s="529">
        <v>400000000</v>
      </c>
      <c r="G13" s="529"/>
      <c r="H13" s="529"/>
      <c r="I13" s="529"/>
      <c r="J13" s="529"/>
      <c r="K13" s="529"/>
      <c r="L13" s="529"/>
      <c r="M13" s="529"/>
      <c r="N13" s="529">
        <v>27000000</v>
      </c>
      <c r="O13" s="109">
        <f t="shared" si="0"/>
        <v>999614522</v>
      </c>
    </row>
    <row r="14" spans="1:15" s="105" customFormat="1" ht="15.75" customHeight="1" thickBot="1">
      <c r="A14" s="104" t="s">
        <v>26</v>
      </c>
      <c r="B14" s="37" t="s">
        <v>106</v>
      </c>
      <c r="C14" s="531">
        <f aca="true" t="shared" si="1" ref="C14:N14">SUM(C5:C13)</f>
        <v>608158080</v>
      </c>
      <c r="D14" s="531">
        <f t="shared" si="1"/>
        <v>39056558</v>
      </c>
      <c r="E14" s="531">
        <f t="shared" si="1"/>
        <v>50388558</v>
      </c>
      <c r="F14" s="531">
        <f t="shared" si="1"/>
        <v>443943558</v>
      </c>
      <c r="G14" s="531">
        <f t="shared" si="1"/>
        <v>21282558</v>
      </c>
      <c r="H14" s="531">
        <f t="shared" si="1"/>
        <v>36982558</v>
      </c>
      <c r="I14" s="531">
        <f t="shared" si="1"/>
        <v>21582558</v>
      </c>
      <c r="J14" s="531">
        <f t="shared" si="1"/>
        <v>21882558</v>
      </c>
      <c r="K14" s="531">
        <f t="shared" si="1"/>
        <v>51387558</v>
      </c>
      <c r="L14" s="531">
        <f t="shared" si="1"/>
        <v>70583558</v>
      </c>
      <c r="M14" s="531">
        <f t="shared" si="1"/>
        <v>20999558</v>
      </c>
      <c r="N14" s="531">
        <f t="shared" si="1"/>
        <v>49231761</v>
      </c>
      <c r="O14" s="112">
        <f>SUM(C14:N14)</f>
        <v>1435479421</v>
      </c>
    </row>
    <row r="15" spans="1:15" s="105" customFormat="1" ht="15" customHeight="1" thickBot="1">
      <c r="A15" s="104" t="s">
        <v>27</v>
      </c>
      <c r="B15" s="665" t="s">
        <v>55</v>
      </c>
      <c r="C15" s="666"/>
      <c r="D15" s="666"/>
      <c r="E15" s="666"/>
      <c r="F15" s="666"/>
      <c r="G15" s="666"/>
      <c r="H15" s="666"/>
      <c r="I15" s="666"/>
      <c r="J15" s="666"/>
      <c r="K15" s="666"/>
      <c r="L15" s="666"/>
      <c r="M15" s="666"/>
      <c r="N15" s="666"/>
      <c r="O15" s="667"/>
    </row>
    <row r="16" spans="1:15" s="110" customFormat="1" ht="13.5" customHeight="1">
      <c r="A16" s="113" t="s">
        <v>28</v>
      </c>
      <c r="B16" s="286" t="s">
        <v>59</v>
      </c>
      <c r="C16" s="530">
        <v>10674000</v>
      </c>
      <c r="D16" s="530">
        <v>10674000</v>
      </c>
      <c r="E16" s="530">
        <v>10674000</v>
      </c>
      <c r="F16" s="530">
        <v>10674000</v>
      </c>
      <c r="G16" s="530">
        <v>10674000</v>
      </c>
      <c r="H16" s="530">
        <v>10674000</v>
      </c>
      <c r="I16" s="530">
        <v>10674000</v>
      </c>
      <c r="J16" s="530">
        <v>10674000</v>
      </c>
      <c r="K16" s="530">
        <v>10674000</v>
      </c>
      <c r="L16" s="530">
        <v>10674000</v>
      </c>
      <c r="M16" s="530">
        <v>10674000</v>
      </c>
      <c r="N16" s="530">
        <v>10856000</v>
      </c>
      <c r="O16" s="111">
        <f t="shared" si="0"/>
        <v>128270000</v>
      </c>
    </row>
    <row r="17" spans="1:15" s="110" customFormat="1" ht="27" customHeight="1">
      <c r="A17" s="108" t="s">
        <v>29</v>
      </c>
      <c r="B17" s="285" t="s">
        <v>178</v>
      </c>
      <c r="C17" s="529">
        <v>2080000</v>
      </c>
      <c r="D17" s="529">
        <v>2080000</v>
      </c>
      <c r="E17" s="529">
        <v>2080000</v>
      </c>
      <c r="F17" s="529">
        <v>2080000</v>
      </c>
      <c r="G17" s="529">
        <v>2080000</v>
      </c>
      <c r="H17" s="529">
        <v>2080000</v>
      </c>
      <c r="I17" s="529">
        <v>2080000</v>
      </c>
      <c r="J17" s="529">
        <v>2080000</v>
      </c>
      <c r="K17" s="529">
        <v>2080000</v>
      </c>
      <c r="L17" s="529">
        <v>2080000</v>
      </c>
      <c r="M17" s="529">
        <v>2080000</v>
      </c>
      <c r="N17" s="529">
        <v>2544000</v>
      </c>
      <c r="O17" s="109">
        <f t="shared" si="0"/>
        <v>25424000</v>
      </c>
    </row>
    <row r="18" spans="1:15" s="110" customFormat="1" ht="13.5" customHeight="1">
      <c r="A18" s="108" t="s">
        <v>30</v>
      </c>
      <c r="B18" s="283" t="s">
        <v>136</v>
      </c>
      <c r="C18" s="529">
        <v>8400000</v>
      </c>
      <c r="D18" s="529">
        <v>8500000</v>
      </c>
      <c r="E18" s="529">
        <v>8500000</v>
      </c>
      <c r="F18" s="529">
        <v>9500000</v>
      </c>
      <c r="G18" s="529">
        <v>9600000</v>
      </c>
      <c r="H18" s="529">
        <v>10000000</v>
      </c>
      <c r="I18" s="529">
        <v>9700000</v>
      </c>
      <c r="J18" s="529">
        <v>9800000</v>
      </c>
      <c r="K18" s="529">
        <v>9500000</v>
      </c>
      <c r="L18" s="529">
        <v>9700000</v>
      </c>
      <c r="M18" s="529">
        <v>9200000</v>
      </c>
      <c r="N18" s="529">
        <v>10444000</v>
      </c>
      <c r="O18" s="109">
        <f t="shared" si="0"/>
        <v>112844000</v>
      </c>
    </row>
    <row r="19" spans="1:15" s="110" customFormat="1" ht="13.5" customHeight="1">
      <c r="A19" s="108" t="s">
        <v>31</v>
      </c>
      <c r="B19" s="283" t="s">
        <v>179</v>
      </c>
      <c r="C19" s="529">
        <v>200000</v>
      </c>
      <c r="D19" s="529">
        <v>200000</v>
      </c>
      <c r="E19" s="529">
        <v>500000</v>
      </c>
      <c r="F19" s="529">
        <v>400000</v>
      </c>
      <c r="G19" s="529">
        <v>500000</v>
      </c>
      <c r="H19" s="529">
        <v>600000</v>
      </c>
      <c r="I19" s="529">
        <v>400000</v>
      </c>
      <c r="J19" s="529">
        <v>400000</v>
      </c>
      <c r="K19" s="529">
        <v>500000</v>
      </c>
      <c r="L19" s="529">
        <v>500000</v>
      </c>
      <c r="M19" s="529">
        <v>500000</v>
      </c>
      <c r="N19" s="529">
        <v>690000</v>
      </c>
      <c r="O19" s="109">
        <f t="shared" si="0"/>
        <v>5390000</v>
      </c>
    </row>
    <row r="20" spans="1:15" s="110" customFormat="1" ht="13.5" customHeight="1">
      <c r="A20" s="108" t="s">
        <v>32</v>
      </c>
      <c r="B20" s="283" t="s">
        <v>180</v>
      </c>
      <c r="C20" s="529">
        <v>8000000</v>
      </c>
      <c r="D20" s="529">
        <v>8000000</v>
      </c>
      <c r="E20" s="529">
        <v>8200000</v>
      </c>
      <c r="F20" s="529">
        <v>8200000</v>
      </c>
      <c r="G20" s="529">
        <v>8200000</v>
      </c>
      <c r="H20" s="529">
        <v>8100000</v>
      </c>
      <c r="I20" s="529">
        <v>7800000</v>
      </c>
      <c r="J20" s="529">
        <v>8200000</v>
      </c>
      <c r="K20" s="529">
        <v>8300000</v>
      </c>
      <c r="L20" s="529">
        <v>8200000</v>
      </c>
      <c r="M20" s="529">
        <v>8400000</v>
      </c>
      <c r="N20" s="529">
        <v>9329000</v>
      </c>
      <c r="O20" s="109">
        <f t="shared" si="0"/>
        <v>98929000</v>
      </c>
    </row>
    <row r="21" spans="1:15" s="110" customFormat="1" ht="13.5" customHeight="1">
      <c r="A21" s="108" t="s">
        <v>33</v>
      </c>
      <c r="B21" s="283" t="s">
        <v>624</v>
      </c>
      <c r="C21" s="529">
        <v>5846562</v>
      </c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109"/>
    </row>
    <row r="22" spans="1:15" s="110" customFormat="1" ht="13.5" customHeight="1">
      <c r="A22" s="108" t="s">
        <v>34</v>
      </c>
      <c r="B22" s="283" t="s">
        <v>223</v>
      </c>
      <c r="C22" s="529">
        <v>127000</v>
      </c>
      <c r="D22" s="529">
        <v>800000</v>
      </c>
      <c r="E22" s="529">
        <v>35700000</v>
      </c>
      <c r="F22" s="529"/>
      <c r="G22" s="529">
        <v>102000000</v>
      </c>
      <c r="H22" s="529">
        <v>102000000</v>
      </c>
      <c r="I22" s="529">
        <v>102000000</v>
      </c>
      <c r="J22" s="529">
        <v>102000000</v>
      </c>
      <c r="K22" s="529">
        <v>102000000</v>
      </c>
      <c r="L22" s="529">
        <v>107141000</v>
      </c>
      <c r="M22" s="529"/>
      <c r="N22" s="529"/>
      <c r="O22" s="109">
        <f t="shared" si="0"/>
        <v>653768000</v>
      </c>
    </row>
    <row r="23" spans="1:15" s="110" customFormat="1" ht="15.75">
      <c r="A23" s="108" t="s">
        <v>35</v>
      </c>
      <c r="B23" s="285" t="s">
        <v>182</v>
      </c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109">
        <f t="shared" si="0"/>
        <v>0</v>
      </c>
    </row>
    <row r="24" spans="1:15" s="110" customFormat="1" ht="13.5" customHeight="1">
      <c r="A24" s="108" t="s">
        <v>36</v>
      </c>
      <c r="B24" s="283" t="s">
        <v>225</v>
      </c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109">
        <f t="shared" si="0"/>
        <v>0</v>
      </c>
    </row>
    <row r="25" spans="1:15" s="110" customFormat="1" ht="13.5" customHeight="1" thickBot="1">
      <c r="A25" s="108" t="s">
        <v>37</v>
      </c>
      <c r="B25" s="283" t="s">
        <v>11</v>
      </c>
      <c r="C25" s="529">
        <v>405007859</v>
      </c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109">
        <f t="shared" si="0"/>
        <v>405007859</v>
      </c>
    </row>
    <row r="26" spans="1:15" s="105" customFormat="1" ht="15.75" customHeight="1" thickBot="1">
      <c r="A26" s="114" t="s">
        <v>38</v>
      </c>
      <c r="B26" s="37" t="s">
        <v>107</v>
      </c>
      <c r="C26" s="531">
        <f aca="true" t="shared" si="2" ref="C26:N26">SUM(C16:C25)</f>
        <v>440335421</v>
      </c>
      <c r="D26" s="531">
        <f t="shared" si="2"/>
        <v>30254000</v>
      </c>
      <c r="E26" s="531">
        <f t="shared" si="2"/>
        <v>65654000</v>
      </c>
      <c r="F26" s="531">
        <f t="shared" si="2"/>
        <v>30854000</v>
      </c>
      <c r="G26" s="531">
        <f t="shared" si="2"/>
        <v>133054000</v>
      </c>
      <c r="H26" s="531">
        <f t="shared" si="2"/>
        <v>133454000</v>
      </c>
      <c r="I26" s="531">
        <f t="shared" si="2"/>
        <v>132654000</v>
      </c>
      <c r="J26" s="531">
        <f t="shared" si="2"/>
        <v>133154000</v>
      </c>
      <c r="K26" s="531">
        <f t="shared" si="2"/>
        <v>133054000</v>
      </c>
      <c r="L26" s="531">
        <f t="shared" si="2"/>
        <v>138295000</v>
      </c>
      <c r="M26" s="531">
        <f t="shared" si="2"/>
        <v>30854000</v>
      </c>
      <c r="N26" s="531">
        <f t="shared" si="2"/>
        <v>33863000</v>
      </c>
      <c r="O26" s="112">
        <f t="shared" si="0"/>
        <v>1435479421</v>
      </c>
    </row>
    <row r="27" ht="15.75">
      <c r="A27" s="116"/>
    </row>
    <row r="28" spans="2:15" ht="15.75">
      <c r="B28" s="117"/>
      <c r="C28" s="118"/>
      <c r="D28" s="118"/>
      <c r="O28" s="115"/>
    </row>
    <row r="29" ht="15.75">
      <c r="O29" s="115"/>
    </row>
    <row r="30" ht="15.75">
      <c r="O30" s="115"/>
    </row>
    <row r="31" ht="15.75">
      <c r="O31" s="115"/>
    </row>
    <row r="32" ht="15.75">
      <c r="O32" s="115"/>
    </row>
    <row r="33" ht="15.75">
      <c r="O33" s="115"/>
    </row>
    <row r="34" ht="15.75">
      <c r="O34" s="115"/>
    </row>
    <row r="35" ht="15.75">
      <c r="O35" s="115"/>
    </row>
    <row r="36" ht="15.75">
      <c r="O36" s="115"/>
    </row>
    <row r="37" ht="15.75">
      <c r="O37" s="115"/>
    </row>
    <row r="38" ht="15.75">
      <c r="O38" s="115"/>
    </row>
    <row r="39" ht="15.75">
      <c r="O39" s="115"/>
    </row>
    <row r="40" ht="15.75">
      <c r="O40" s="115"/>
    </row>
    <row r="41" ht="15.75">
      <c r="O41" s="115"/>
    </row>
    <row r="42" ht="15.75">
      <c r="O42" s="115"/>
    </row>
    <row r="43" ht="15.75">
      <c r="O43" s="115"/>
    </row>
    <row r="44" ht="15.75">
      <c r="O44" s="115"/>
    </row>
    <row r="45" ht="15.75">
      <c r="O45" s="115"/>
    </row>
    <row r="46" ht="15.75">
      <c r="O46" s="115"/>
    </row>
    <row r="47" ht="15.75">
      <c r="O47" s="115"/>
    </row>
    <row r="48" ht="15.75">
      <c r="O48" s="115"/>
    </row>
    <row r="49" ht="15.75">
      <c r="O49" s="115"/>
    </row>
    <row r="50" ht="15.75">
      <c r="O50" s="115"/>
    </row>
    <row r="51" ht="15.75">
      <c r="O51" s="115"/>
    </row>
    <row r="52" ht="15.75">
      <c r="O52" s="115"/>
    </row>
    <row r="53" ht="15.75">
      <c r="O53" s="115"/>
    </row>
    <row r="54" ht="15.75">
      <c r="O54" s="115"/>
    </row>
    <row r="55" ht="15.75">
      <c r="O55" s="115"/>
    </row>
    <row r="56" ht="15.75">
      <c r="O56" s="115"/>
    </row>
    <row r="57" ht="15.75">
      <c r="O57" s="115"/>
    </row>
    <row r="58" ht="15.75">
      <c r="O58" s="115"/>
    </row>
    <row r="59" ht="15.75">
      <c r="O59" s="115"/>
    </row>
    <row r="60" ht="15.75">
      <c r="O60" s="115"/>
    </row>
    <row r="61" ht="15.75">
      <c r="O61" s="115"/>
    </row>
    <row r="62" ht="15.75">
      <c r="O62" s="115"/>
    </row>
    <row r="63" ht="15.75">
      <c r="O63" s="115"/>
    </row>
    <row r="64" ht="15.75">
      <c r="O64" s="115"/>
    </row>
    <row r="65" ht="15.75">
      <c r="O65" s="115"/>
    </row>
    <row r="66" ht="15.75">
      <c r="O66" s="115"/>
    </row>
    <row r="67" ht="15.75">
      <c r="O67" s="115"/>
    </row>
    <row r="68" ht="15.75">
      <c r="O68" s="115"/>
    </row>
    <row r="69" ht="15.75">
      <c r="O69" s="115"/>
    </row>
    <row r="70" ht="15.75">
      <c r="O70" s="115"/>
    </row>
    <row r="71" ht="15.75">
      <c r="O71" s="115"/>
    </row>
    <row r="72" ht="15.75">
      <c r="O72" s="115"/>
    </row>
    <row r="73" ht="15.75">
      <c r="O73" s="115"/>
    </row>
    <row r="74" ht="15.75">
      <c r="O74" s="115"/>
    </row>
    <row r="75" ht="15.75">
      <c r="O75" s="115"/>
    </row>
    <row r="76" ht="15.75">
      <c r="O76" s="115"/>
    </row>
    <row r="77" ht="15.75">
      <c r="O77" s="115"/>
    </row>
    <row r="78" ht="15.75">
      <c r="O78" s="115"/>
    </row>
    <row r="79" ht="15.75">
      <c r="O79" s="115"/>
    </row>
    <row r="80" ht="15.75">
      <c r="O80" s="115"/>
    </row>
    <row r="81" ht="15.75">
      <c r="O81" s="115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CE,Félkövér"&amp;12SÁGVÁR KÖZSÉG ÖNKORMÁNYZATA&amp;R&amp;"Times New Roman CE,Félkövér dőlt"&amp;11 4.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5"/>
  <sheetViews>
    <sheetView workbookViewId="0" topLeftCell="A1">
      <selection activeCell="A14" sqref="A13:A14"/>
    </sheetView>
  </sheetViews>
  <sheetFormatPr defaultColWidth="9.00390625" defaultRowHeight="12.75"/>
  <cols>
    <col min="1" max="1" width="88.625" style="47" customWidth="1"/>
    <col min="2" max="2" width="27.875" style="47" customWidth="1"/>
    <col min="3" max="16384" width="9.375" style="47" customWidth="1"/>
  </cols>
  <sheetData>
    <row r="1" spans="1:2" ht="47.25" customHeight="1">
      <c r="A1" s="670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670"/>
    </row>
    <row r="2" spans="1:2" ht="22.5" customHeight="1" thickBot="1">
      <c r="A2" s="369"/>
      <c r="B2" s="546" t="s">
        <v>544</v>
      </c>
    </row>
    <row r="3" spans="1:2" s="48" customFormat="1" ht="24" customHeight="1" thickBot="1">
      <c r="A3" s="288" t="s">
        <v>50</v>
      </c>
      <c r="B3" s="547" t="str">
        <f>+CONCATENATE(LEFT(ÖSSZEFÜGGÉSEK!A5,4),". évi támogatás összesen")</f>
        <v>2018. évi támogatás összesen</v>
      </c>
    </row>
    <row r="4" spans="1:2" s="49" customFormat="1" ht="13.5" thickBot="1">
      <c r="A4" s="191" t="s">
        <v>468</v>
      </c>
      <c r="B4" s="192" t="s">
        <v>469</v>
      </c>
    </row>
    <row r="5" spans="1:2" ht="12.75">
      <c r="A5" s="119" t="s">
        <v>557</v>
      </c>
      <c r="B5" s="400">
        <v>59121611</v>
      </c>
    </row>
    <row r="6" spans="1:2" ht="12.75" customHeight="1">
      <c r="A6" s="119" t="s">
        <v>558</v>
      </c>
      <c r="B6" s="400">
        <v>324000</v>
      </c>
    </row>
    <row r="7" spans="1:2" ht="12.75">
      <c r="A7" s="119" t="s">
        <v>559</v>
      </c>
      <c r="B7" s="400">
        <v>35039400</v>
      </c>
    </row>
    <row r="8" spans="1:2" ht="12.75">
      <c r="A8" s="119" t="s">
        <v>560</v>
      </c>
      <c r="B8" s="400">
        <v>5065400</v>
      </c>
    </row>
    <row r="9" spans="1:2" ht="12.75">
      <c r="A9" s="119" t="s">
        <v>561</v>
      </c>
      <c r="B9" s="400">
        <v>2709000</v>
      </c>
    </row>
    <row r="10" spans="1:2" ht="12.75">
      <c r="A10" s="119" t="s">
        <v>562</v>
      </c>
      <c r="B10" s="400">
        <v>401000</v>
      </c>
    </row>
    <row r="11" spans="1:2" ht="12.75">
      <c r="A11" s="119" t="s">
        <v>563</v>
      </c>
      <c r="B11" s="400">
        <v>12432000</v>
      </c>
    </row>
    <row r="12" spans="1:2" ht="12.75">
      <c r="A12" s="119" t="s">
        <v>564</v>
      </c>
      <c r="B12" s="400">
        <v>6646880</v>
      </c>
    </row>
    <row r="13" spans="1:2" ht="12.75" customHeight="1">
      <c r="A13" s="119" t="s">
        <v>565</v>
      </c>
      <c r="B13" s="400">
        <v>23302428</v>
      </c>
    </row>
    <row r="14" spans="1:2" ht="12.75">
      <c r="A14" s="119" t="s">
        <v>566</v>
      </c>
      <c r="B14" s="400">
        <v>233130</v>
      </c>
    </row>
    <row r="15" spans="1:2" ht="12.75">
      <c r="A15" s="119" t="s">
        <v>567</v>
      </c>
      <c r="B15" s="400">
        <v>9279000</v>
      </c>
    </row>
    <row r="16" spans="1:2" ht="12.75">
      <c r="A16" s="119" t="s">
        <v>568</v>
      </c>
      <c r="B16" s="400">
        <v>2305050</v>
      </c>
    </row>
    <row r="17" spans="1:2" ht="12.75">
      <c r="A17" s="119"/>
      <c r="B17" s="400"/>
    </row>
    <row r="18" spans="1:2" ht="12.75">
      <c r="A18" s="119"/>
      <c r="B18" s="400"/>
    </row>
    <row r="19" spans="1:2" ht="12.75">
      <c r="A19" s="119"/>
      <c r="B19" s="400"/>
    </row>
    <row r="20" spans="1:2" ht="12.75">
      <c r="A20" s="119"/>
      <c r="B20" s="400"/>
    </row>
    <row r="21" spans="1:2" ht="12.75">
      <c r="A21" s="119"/>
      <c r="B21" s="400"/>
    </row>
    <row r="22" spans="1:2" ht="12.75">
      <c r="A22" s="119"/>
      <c r="B22" s="400"/>
    </row>
    <row r="23" spans="1:2" ht="12.75">
      <c r="A23" s="119"/>
      <c r="B23" s="400"/>
    </row>
    <row r="24" spans="1:2" ht="13.5" thickBot="1">
      <c r="A24" s="120"/>
      <c r="B24" s="400"/>
    </row>
    <row r="25" spans="1:2" s="51" customFormat="1" ht="19.5" customHeight="1" thickBot="1">
      <c r="A25" s="34" t="s">
        <v>51</v>
      </c>
      <c r="B25" s="50">
        <f>SUM(B5:B24)</f>
        <v>156858899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&amp;C&amp;"Times New Roman CE,Félkövér"&amp;12SÁGVÁR KÖZSÉG ÖNKORMÁNYZATA&amp;R&amp;"Times New Roman CE,Félkövér dőlt"&amp;11 5. számú tájékoztató tábla&amp;"Times New Roman CE,Normál"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8"/>
  <sheetViews>
    <sheetView workbookViewId="0" topLeftCell="A1">
      <selection activeCell="F91" activeCellId="1" sqref="G89 F9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74" t="str">
        <f>+CONCATENATE("K I M U T A T Á S",CHAR(10),"a ",LEFT(ÖSSZEFÜGGÉSEK!A5,4),". évben céljelleggel juttatott támogatásokról")</f>
        <v>K I M U T A T Á S
a 2018. évben céljelleggel juttatott támogatásokról</v>
      </c>
      <c r="B1" s="674"/>
      <c r="C1" s="674"/>
      <c r="D1" s="674"/>
    </row>
    <row r="2" spans="1:4" ht="17.25" customHeight="1">
      <c r="A2" s="368"/>
      <c r="B2" s="368"/>
      <c r="C2" s="368"/>
      <c r="D2" s="368"/>
    </row>
    <row r="3" spans="1:4" ht="14.25" thickBot="1">
      <c r="A3" s="212"/>
      <c r="B3" s="212"/>
      <c r="C3" s="671" t="str">
        <f>'4.sz táj. t.'!O2</f>
        <v>Forintban</v>
      </c>
      <c r="D3" s="671"/>
    </row>
    <row r="4" spans="1:4" ht="42.75" customHeight="1" thickBot="1">
      <c r="A4" s="370" t="s">
        <v>66</v>
      </c>
      <c r="B4" s="371" t="s">
        <v>121</v>
      </c>
      <c r="C4" s="371" t="s">
        <v>122</v>
      </c>
      <c r="D4" s="372" t="s">
        <v>12</v>
      </c>
    </row>
    <row r="5" spans="1:4" ht="15.75" customHeight="1">
      <c r="A5" s="213" t="s">
        <v>16</v>
      </c>
      <c r="B5" s="28"/>
      <c r="C5" s="28"/>
      <c r="D5" s="532"/>
    </row>
    <row r="6" spans="1:4" ht="15.75" customHeight="1">
      <c r="A6" s="214" t="s">
        <v>17</v>
      </c>
      <c r="B6" s="29"/>
      <c r="C6" s="29"/>
      <c r="D6" s="533"/>
    </row>
    <row r="7" spans="1:4" ht="15.75" customHeight="1">
      <c r="A7" s="214" t="s">
        <v>18</v>
      </c>
      <c r="B7" s="29"/>
      <c r="C7" s="29"/>
      <c r="D7" s="533"/>
    </row>
    <row r="8" spans="1:4" ht="15.75" customHeight="1">
      <c r="A8" s="214" t="s">
        <v>19</v>
      </c>
      <c r="B8" s="29"/>
      <c r="C8" s="29"/>
      <c r="D8" s="533"/>
    </row>
    <row r="9" spans="1:4" ht="15.75" customHeight="1">
      <c r="A9" s="214" t="s">
        <v>20</v>
      </c>
      <c r="B9" s="29"/>
      <c r="C9" s="29"/>
      <c r="D9" s="533"/>
    </row>
    <row r="10" spans="1:4" ht="15.75" customHeight="1">
      <c r="A10" s="214" t="s">
        <v>21</v>
      </c>
      <c r="B10" s="29"/>
      <c r="C10" s="29"/>
      <c r="D10" s="533"/>
    </row>
    <row r="11" spans="1:4" ht="15.75" customHeight="1">
      <c r="A11" s="214" t="s">
        <v>22</v>
      </c>
      <c r="B11" s="29"/>
      <c r="C11" s="29"/>
      <c r="D11" s="533"/>
    </row>
    <row r="12" spans="1:4" ht="15.75" customHeight="1">
      <c r="A12" s="214" t="s">
        <v>23</v>
      </c>
      <c r="B12" s="29"/>
      <c r="C12" s="29"/>
      <c r="D12" s="533"/>
    </row>
    <row r="13" spans="1:4" ht="15.75" customHeight="1">
      <c r="A13" s="214" t="s">
        <v>24</v>
      </c>
      <c r="B13" s="29"/>
      <c r="C13" s="29"/>
      <c r="D13" s="533"/>
    </row>
    <row r="14" spans="1:4" ht="15.75" customHeight="1">
      <c r="A14" s="214" t="s">
        <v>25</v>
      </c>
      <c r="B14" s="29"/>
      <c r="C14" s="29"/>
      <c r="D14" s="533"/>
    </row>
    <row r="15" spans="1:4" ht="15.75" customHeight="1">
      <c r="A15" s="214" t="s">
        <v>26</v>
      </c>
      <c r="B15" s="29"/>
      <c r="C15" s="29"/>
      <c r="D15" s="533"/>
    </row>
    <row r="16" spans="1:4" ht="15.75" customHeight="1">
      <c r="A16" s="214" t="s">
        <v>27</v>
      </c>
      <c r="B16" s="29"/>
      <c r="C16" s="29"/>
      <c r="D16" s="533"/>
    </row>
    <row r="17" spans="1:4" ht="15.75" customHeight="1">
      <c r="A17" s="214" t="s">
        <v>28</v>
      </c>
      <c r="B17" s="29"/>
      <c r="C17" s="29"/>
      <c r="D17" s="533"/>
    </row>
    <row r="18" spans="1:4" ht="15.75" customHeight="1">
      <c r="A18" s="214" t="s">
        <v>29</v>
      </c>
      <c r="B18" s="29"/>
      <c r="C18" s="29"/>
      <c r="D18" s="533"/>
    </row>
    <row r="19" spans="1:4" ht="15.75" customHeight="1">
      <c r="A19" s="214" t="s">
        <v>30</v>
      </c>
      <c r="B19" s="29"/>
      <c r="C19" s="29"/>
      <c r="D19" s="533"/>
    </row>
    <row r="20" spans="1:4" ht="15.75" customHeight="1">
      <c r="A20" s="214" t="s">
        <v>31</v>
      </c>
      <c r="B20" s="29"/>
      <c r="C20" s="29"/>
      <c r="D20" s="533"/>
    </row>
    <row r="21" spans="1:4" ht="15.75" customHeight="1">
      <c r="A21" s="214" t="s">
        <v>32</v>
      </c>
      <c r="B21" s="29"/>
      <c r="C21" s="29"/>
      <c r="D21" s="533"/>
    </row>
    <row r="22" spans="1:4" ht="15.75" customHeight="1">
      <c r="A22" s="214" t="s">
        <v>33</v>
      </c>
      <c r="B22" s="29"/>
      <c r="C22" s="29"/>
      <c r="D22" s="533"/>
    </row>
    <row r="23" spans="1:4" ht="15.75" customHeight="1">
      <c r="A23" s="214" t="s">
        <v>34</v>
      </c>
      <c r="B23" s="29"/>
      <c r="C23" s="29"/>
      <c r="D23" s="533"/>
    </row>
    <row r="24" spans="1:4" ht="15.75" customHeight="1">
      <c r="A24" s="214" t="s">
        <v>35</v>
      </c>
      <c r="B24" s="29"/>
      <c r="C24" s="29"/>
      <c r="D24" s="533"/>
    </row>
    <row r="25" spans="1:4" ht="15.75" customHeight="1">
      <c r="A25" s="214" t="s">
        <v>36</v>
      </c>
      <c r="B25" s="29"/>
      <c r="C25" s="29"/>
      <c r="D25" s="533"/>
    </row>
    <row r="26" spans="1:4" ht="15.75" customHeight="1">
      <c r="A26" s="214" t="s">
        <v>37</v>
      </c>
      <c r="B26" s="29"/>
      <c r="C26" s="29"/>
      <c r="D26" s="533"/>
    </row>
    <row r="27" spans="1:4" ht="15.75" customHeight="1">
      <c r="A27" s="214" t="s">
        <v>38</v>
      </c>
      <c r="B27" s="29"/>
      <c r="C27" s="29"/>
      <c r="D27" s="533"/>
    </row>
    <row r="28" spans="1:4" ht="15.75" customHeight="1">
      <c r="A28" s="214" t="s">
        <v>39</v>
      </c>
      <c r="B28" s="29"/>
      <c r="C28" s="29"/>
      <c r="D28" s="533"/>
    </row>
    <row r="29" spans="1:4" ht="15.75" customHeight="1">
      <c r="A29" s="214" t="s">
        <v>40</v>
      </c>
      <c r="B29" s="29"/>
      <c r="C29" s="29"/>
      <c r="D29" s="533"/>
    </row>
    <row r="30" spans="1:4" ht="15.75" customHeight="1">
      <c r="A30" s="214" t="s">
        <v>41</v>
      </c>
      <c r="B30" s="29"/>
      <c r="C30" s="29"/>
      <c r="D30" s="533"/>
    </row>
    <row r="31" spans="1:4" ht="15.75" customHeight="1">
      <c r="A31" s="214" t="s">
        <v>42</v>
      </c>
      <c r="B31" s="29"/>
      <c r="C31" s="29"/>
      <c r="D31" s="533"/>
    </row>
    <row r="32" spans="1:4" ht="15.75" customHeight="1">
      <c r="A32" s="214" t="s">
        <v>43</v>
      </c>
      <c r="B32" s="29"/>
      <c r="C32" s="29"/>
      <c r="D32" s="533"/>
    </row>
    <row r="33" spans="1:4" ht="15.75" customHeight="1">
      <c r="A33" s="214" t="s">
        <v>44</v>
      </c>
      <c r="B33" s="29"/>
      <c r="C33" s="29"/>
      <c r="D33" s="533"/>
    </row>
    <row r="34" spans="1:4" ht="15.75" customHeight="1">
      <c r="A34" s="214" t="s">
        <v>123</v>
      </c>
      <c r="B34" s="29"/>
      <c r="C34" s="29"/>
      <c r="D34" s="534"/>
    </row>
    <row r="35" spans="1:4" ht="15.75" customHeight="1">
      <c r="A35" s="214" t="s">
        <v>124</v>
      </c>
      <c r="B35" s="29"/>
      <c r="C35" s="29"/>
      <c r="D35" s="534"/>
    </row>
    <row r="36" spans="1:4" ht="15.75" customHeight="1">
      <c r="A36" s="214" t="s">
        <v>125</v>
      </c>
      <c r="B36" s="29"/>
      <c r="C36" s="29"/>
      <c r="D36" s="534"/>
    </row>
    <row r="37" spans="1:4" ht="15.75" customHeight="1" thickBot="1">
      <c r="A37" s="215" t="s">
        <v>126</v>
      </c>
      <c r="B37" s="30"/>
      <c r="C37" s="30"/>
      <c r="D37" s="535"/>
    </row>
    <row r="38" spans="1:4" ht="15.75" customHeight="1" thickBot="1">
      <c r="A38" s="672" t="s">
        <v>51</v>
      </c>
      <c r="B38" s="673"/>
      <c r="C38" s="216"/>
      <c r="D38" s="536">
        <f>SUM(D5:D37)</f>
        <v>0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CE,Félkövér"&amp;12SÁGVÁR KÖZSÉG ÖNKORMÁNYZAT&amp;R&amp;"Times New Roman CE,Félkövér dőlt"&amp;11 6.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SheetLayoutView="100" workbookViewId="0" topLeftCell="A1">
      <selection activeCell="C105" sqref="C105"/>
    </sheetView>
  </sheetViews>
  <sheetFormatPr defaultColWidth="9.00390625" defaultRowHeight="12.75"/>
  <cols>
    <col min="1" max="1" width="9.50390625" style="374" customWidth="1"/>
    <col min="2" max="2" width="91.625" style="374" customWidth="1"/>
    <col min="3" max="3" width="21.625" style="375" customWidth="1"/>
    <col min="4" max="4" width="9.00390625" style="408" customWidth="1"/>
    <col min="5" max="16384" width="9.375" style="408" customWidth="1"/>
  </cols>
  <sheetData>
    <row r="1" spans="1:3" ht="15.75" customHeight="1">
      <c r="A1" s="606" t="s">
        <v>13</v>
      </c>
      <c r="B1" s="606"/>
      <c r="C1" s="606"/>
    </row>
    <row r="2" spans="1:3" ht="15.75" customHeight="1" thickBot="1">
      <c r="A2" s="607" t="s">
        <v>148</v>
      </c>
      <c r="B2" s="607"/>
      <c r="C2" s="304" t="str">
        <f>'1.1.sz.mell.'!C2</f>
        <v>Forintban</v>
      </c>
    </row>
    <row r="3" spans="1:3" ht="37.5" customHeight="1" thickBot="1">
      <c r="A3" s="23" t="s">
        <v>66</v>
      </c>
      <c r="B3" s="24" t="s">
        <v>15</v>
      </c>
      <c r="C3" s="39" t="str">
        <f>+CONCATENATE(LEFT(ÖSSZEFÜGGÉSEK!A5,4),". évi előirányzat")</f>
        <v>2018. évi előirányzat</v>
      </c>
    </row>
    <row r="4" spans="1:3" s="409" customFormat="1" ht="12" customHeight="1" thickBot="1">
      <c r="A4" s="403"/>
      <c r="B4" s="404" t="s">
        <v>468</v>
      </c>
      <c r="C4" s="405" t="s">
        <v>469</v>
      </c>
    </row>
    <row r="5" spans="1:3" s="410" customFormat="1" ht="12" customHeight="1" thickBot="1">
      <c r="A5" s="20" t="s">
        <v>16</v>
      </c>
      <c r="B5" s="21" t="s">
        <v>246</v>
      </c>
      <c r="C5" s="294">
        <f>+C6+C7+C8+C9+C10+C11</f>
        <v>156858899</v>
      </c>
    </row>
    <row r="6" spans="1:3" s="410" customFormat="1" ht="12" customHeight="1">
      <c r="A6" s="15" t="s">
        <v>95</v>
      </c>
      <c r="B6" s="411" t="s">
        <v>247</v>
      </c>
      <c r="C6" s="297">
        <v>59445611</v>
      </c>
    </row>
    <row r="7" spans="1:3" s="410" customFormat="1" ht="12" customHeight="1">
      <c r="A7" s="14" t="s">
        <v>96</v>
      </c>
      <c r="B7" s="412" t="s">
        <v>248</v>
      </c>
      <c r="C7" s="297">
        <v>43214800</v>
      </c>
    </row>
    <row r="8" spans="1:3" s="410" customFormat="1" ht="12" customHeight="1">
      <c r="A8" s="14" t="s">
        <v>97</v>
      </c>
      <c r="B8" s="412" t="s">
        <v>515</v>
      </c>
      <c r="C8" s="297">
        <v>51893438</v>
      </c>
    </row>
    <row r="9" spans="1:3" s="410" customFormat="1" ht="12" customHeight="1">
      <c r="A9" s="14" t="s">
        <v>98</v>
      </c>
      <c r="B9" s="412" t="s">
        <v>250</v>
      </c>
      <c r="C9" s="297">
        <v>2305050</v>
      </c>
    </row>
    <row r="10" spans="1:3" s="410" customFormat="1" ht="12" customHeight="1">
      <c r="A10" s="14" t="s">
        <v>144</v>
      </c>
      <c r="B10" s="290" t="s">
        <v>407</v>
      </c>
      <c r="C10" s="297"/>
    </row>
    <row r="11" spans="1:3" s="410" customFormat="1" ht="12" customHeight="1" thickBot="1">
      <c r="A11" s="16" t="s">
        <v>99</v>
      </c>
      <c r="B11" s="291" t="s">
        <v>408</v>
      </c>
      <c r="C11" s="297"/>
    </row>
    <row r="12" spans="1:3" s="410" customFormat="1" ht="12" customHeight="1" thickBot="1">
      <c r="A12" s="20" t="s">
        <v>17</v>
      </c>
      <c r="B12" s="289" t="s">
        <v>251</v>
      </c>
      <c r="C12" s="294">
        <f>+C13+C14+C15+C16+C17</f>
        <v>70797000</v>
      </c>
    </row>
    <row r="13" spans="1:3" s="410" customFormat="1" ht="12" customHeight="1">
      <c r="A13" s="15" t="s">
        <v>101</v>
      </c>
      <c r="B13" s="411" t="s">
        <v>252</v>
      </c>
      <c r="C13" s="297"/>
    </row>
    <row r="14" spans="1:3" s="410" customFormat="1" ht="12" customHeight="1">
      <c r="A14" s="14" t="s">
        <v>102</v>
      </c>
      <c r="B14" s="412" t="s">
        <v>253</v>
      </c>
      <c r="C14" s="297"/>
    </row>
    <row r="15" spans="1:3" s="410" customFormat="1" ht="12" customHeight="1">
      <c r="A15" s="14" t="s">
        <v>103</v>
      </c>
      <c r="B15" s="412" t="s">
        <v>397</v>
      </c>
      <c r="C15" s="297"/>
    </row>
    <row r="16" spans="1:3" s="410" customFormat="1" ht="12" customHeight="1">
      <c r="A16" s="14" t="s">
        <v>104</v>
      </c>
      <c r="B16" s="412" t="s">
        <v>398</v>
      </c>
      <c r="C16" s="297"/>
    </row>
    <row r="17" spans="1:3" s="410" customFormat="1" ht="12" customHeight="1">
      <c r="A17" s="14" t="s">
        <v>105</v>
      </c>
      <c r="B17" s="412" t="s">
        <v>539</v>
      </c>
      <c r="C17" s="297">
        <v>70797000</v>
      </c>
    </row>
    <row r="18" spans="1:3" s="410" customFormat="1" ht="12" customHeight="1" thickBot="1">
      <c r="A18" s="16" t="s">
        <v>113</v>
      </c>
      <c r="B18" s="291" t="s">
        <v>255</v>
      </c>
      <c r="C18" s="297">
        <v>33531000</v>
      </c>
    </row>
    <row r="19" spans="1:3" s="410" customFormat="1" ht="12" customHeight="1" thickBot="1">
      <c r="A19" s="20" t="s">
        <v>18</v>
      </c>
      <c r="B19" s="21" t="s">
        <v>256</v>
      </c>
      <c r="C19" s="294">
        <f>+C20+C21+C22+C23+C24</f>
        <v>102300000</v>
      </c>
    </row>
    <row r="20" spans="1:3" s="410" customFormat="1" ht="12" customHeight="1">
      <c r="A20" s="15" t="s">
        <v>84</v>
      </c>
      <c r="B20" s="411" t="s">
        <v>257</v>
      </c>
      <c r="C20" s="297"/>
    </row>
    <row r="21" spans="1:3" s="410" customFormat="1" ht="12" customHeight="1">
      <c r="A21" s="14" t="s">
        <v>85</v>
      </c>
      <c r="B21" s="412" t="s">
        <v>258</v>
      </c>
      <c r="C21" s="297"/>
    </row>
    <row r="22" spans="1:3" s="410" customFormat="1" ht="12" customHeight="1">
      <c r="A22" s="14" t="s">
        <v>86</v>
      </c>
      <c r="B22" s="412" t="s">
        <v>399</v>
      </c>
      <c r="C22" s="297"/>
    </row>
    <row r="23" spans="1:3" s="410" customFormat="1" ht="12" customHeight="1">
      <c r="A23" s="14" t="s">
        <v>87</v>
      </c>
      <c r="B23" s="412" t="s">
        <v>400</v>
      </c>
      <c r="C23" s="297"/>
    </row>
    <row r="24" spans="1:3" s="410" customFormat="1" ht="12" customHeight="1">
      <c r="A24" s="14" t="s">
        <v>166</v>
      </c>
      <c r="B24" s="412" t="s">
        <v>259</v>
      </c>
      <c r="C24" s="297">
        <v>102300000</v>
      </c>
    </row>
    <row r="25" spans="1:3" s="410" customFormat="1" ht="12" customHeight="1" thickBot="1">
      <c r="A25" s="16" t="s">
        <v>167</v>
      </c>
      <c r="B25" s="550" t="s">
        <v>260</v>
      </c>
      <c r="C25" s="297">
        <v>35441000</v>
      </c>
    </row>
    <row r="26" spans="1:3" s="410" customFormat="1" ht="12" customHeight="1" thickBot="1">
      <c r="A26" s="20" t="s">
        <v>168</v>
      </c>
      <c r="B26" s="21" t="s">
        <v>525</v>
      </c>
      <c r="C26" s="300">
        <f>SUM(C27:C34)</f>
        <v>69950000</v>
      </c>
    </row>
    <row r="27" spans="1:3" s="410" customFormat="1" ht="12" customHeight="1">
      <c r="A27" s="15" t="s">
        <v>262</v>
      </c>
      <c r="B27" s="411" t="s">
        <v>520</v>
      </c>
      <c r="C27" s="297">
        <v>7000000</v>
      </c>
    </row>
    <row r="28" spans="1:3" s="410" customFormat="1" ht="12" customHeight="1">
      <c r="A28" s="14" t="s">
        <v>263</v>
      </c>
      <c r="B28" s="412" t="s">
        <v>554</v>
      </c>
      <c r="C28" s="297">
        <v>200000</v>
      </c>
    </row>
    <row r="29" spans="1:3" s="410" customFormat="1" ht="12" customHeight="1">
      <c r="A29" s="14" t="s">
        <v>264</v>
      </c>
      <c r="B29" s="412" t="s">
        <v>555</v>
      </c>
      <c r="C29" s="297">
        <v>7600000</v>
      </c>
    </row>
    <row r="30" spans="1:3" s="410" customFormat="1" ht="12" customHeight="1">
      <c r="A30" s="14" t="s">
        <v>265</v>
      </c>
      <c r="B30" s="412" t="s">
        <v>522</v>
      </c>
      <c r="C30" s="297">
        <v>50000000</v>
      </c>
    </row>
    <row r="31" spans="1:3" s="410" customFormat="1" ht="12" customHeight="1">
      <c r="A31" s="14" t="s">
        <v>517</v>
      </c>
      <c r="B31" s="412" t="s">
        <v>523</v>
      </c>
      <c r="C31" s="297"/>
    </row>
    <row r="32" spans="1:3" s="410" customFormat="1" ht="12" customHeight="1">
      <c r="A32" s="14" t="s">
        <v>518</v>
      </c>
      <c r="B32" s="412" t="s">
        <v>266</v>
      </c>
      <c r="C32" s="297">
        <v>5000000</v>
      </c>
    </row>
    <row r="33" spans="1:3" s="410" customFormat="1" ht="12" customHeight="1">
      <c r="A33" s="14" t="s">
        <v>519</v>
      </c>
      <c r="B33" s="412" t="s">
        <v>267</v>
      </c>
      <c r="C33" s="297"/>
    </row>
    <row r="34" spans="1:3" s="410" customFormat="1" ht="12" customHeight="1" thickBot="1">
      <c r="A34" s="16" t="s">
        <v>556</v>
      </c>
      <c r="B34" s="492" t="s">
        <v>268</v>
      </c>
      <c r="C34" s="297">
        <v>150000</v>
      </c>
    </row>
    <row r="35" spans="1:3" s="410" customFormat="1" ht="12" customHeight="1" thickBot="1">
      <c r="A35" s="20" t="s">
        <v>20</v>
      </c>
      <c r="B35" s="21" t="s">
        <v>409</v>
      </c>
      <c r="C35" s="294">
        <f>SUM(C36:C46)</f>
        <v>17234000</v>
      </c>
    </row>
    <row r="36" spans="1:3" s="410" customFormat="1" ht="12" customHeight="1">
      <c r="A36" s="15" t="s">
        <v>88</v>
      </c>
      <c r="B36" s="411" t="s">
        <v>271</v>
      </c>
      <c r="C36" s="297"/>
    </row>
    <row r="37" spans="1:3" s="410" customFormat="1" ht="12" customHeight="1">
      <c r="A37" s="14" t="s">
        <v>89</v>
      </c>
      <c r="B37" s="412" t="s">
        <v>272</v>
      </c>
      <c r="C37" s="296">
        <v>4800000</v>
      </c>
    </row>
    <row r="38" spans="1:3" s="410" customFormat="1" ht="12" customHeight="1">
      <c r="A38" s="14" t="s">
        <v>90</v>
      </c>
      <c r="B38" s="412" t="s">
        <v>273</v>
      </c>
      <c r="C38" s="296">
        <v>350000</v>
      </c>
    </row>
    <row r="39" spans="1:3" s="410" customFormat="1" ht="12" customHeight="1">
      <c r="A39" s="14" t="s">
        <v>170</v>
      </c>
      <c r="B39" s="412" t="s">
        <v>274</v>
      </c>
      <c r="C39" s="296">
        <v>10770000</v>
      </c>
    </row>
    <row r="40" spans="1:3" s="410" customFormat="1" ht="12" customHeight="1">
      <c r="A40" s="14" t="s">
        <v>171</v>
      </c>
      <c r="B40" s="412" t="s">
        <v>275</v>
      </c>
      <c r="C40" s="296"/>
    </row>
    <row r="41" spans="1:3" s="410" customFormat="1" ht="12" customHeight="1">
      <c r="A41" s="14" t="s">
        <v>172</v>
      </c>
      <c r="B41" s="412" t="s">
        <v>276</v>
      </c>
      <c r="C41" s="296"/>
    </row>
    <row r="42" spans="1:3" s="410" customFormat="1" ht="12" customHeight="1">
      <c r="A42" s="14" t="s">
        <v>173</v>
      </c>
      <c r="B42" s="412" t="s">
        <v>277</v>
      </c>
      <c r="C42" s="296"/>
    </row>
    <row r="43" spans="1:3" s="410" customFormat="1" ht="12" customHeight="1">
      <c r="A43" s="14" t="s">
        <v>174</v>
      </c>
      <c r="B43" s="412" t="s">
        <v>524</v>
      </c>
      <c r="C43" s="296">
        <v>233000</v>
      </c>
    </row>
    <row r="44" spans="1:3" s="410" customFormat="1" ht="12" customHeight="1">
      <c r="A44" s="14" t="s">
        <v>269</v>
      </c>
      <c r="B44" s="412" t="s">
        <v>278</v>
      </c>
      <c r="C44" s="299"/>
    </row>
    <row r="45" spans="1:3" s="410" customFormat="1" ht="12" customHeight="1">
      <c r="A45" s="16" t="s">
        <v>270</v>
      </c>
      <c r="B45" s="413" t="s">
        <v>411</v>
      </c>
      <c r="C45" s="397"/>
    </row>
    <row r="46" spans="1:3" s="410" customFormat="1" ht="12" customHeight="1" thickBot="1">
      <c r="A46" s="16" t="s">
        <v>410</v>
      </c>
      <c r="B46" s="291" t="s">
        <v>279</v>
      </c>
      <c r="C46" s="397">
        <v>1081000</v>
      </c>
    </row>
    <row r="47" spans="1:3" s="410" customFormat="1" ht="12" customHeight="1" thickBot="1">
      <c r="A47" s="20" t="s">
        <v>21</v>
      </c>
      <c r="B47" s="21" t="s">
        <v>280</v>
      </c>
      <c r="C47" s="294">
        <f>SUM(C48:C52)</f>
        <v>0</v>
      </c>
    </row>
    <row r="48" spans="1:3" s="410" customFormat="1" ht="12" customHeight="1">
      <c r="A48" s="15" t="s">
        <v>91</v>
      </c>
      <c r="B48" s="411" t="s">
        <v>284</v>
      </c>
      <c r="C48" s="443"/>
    </row>
    <row r="49" spans="1:3" s="410" customFormat="1" ht="12" customHeight="1">
      <c r="A49" s="14" t="s">
        <v>92</v>
      </c>
      <c r="B49" s="412" t="s">
        <v>285</v>
      </c>
      <c r="C49" s="299"/>
    </row>
    <row r="50" spans="1:3" s="410" customFormat="1" ht="12" customHeight="1">
      <c r="A50" s="14" t="s">
        <v>281</v>
      </c>
      <c r="B50" s="412" t="s">
        <v>286</v>
      </c>
      <c r="C50" s="299"/>
    </row>
    <row r="51" spans="1:3" s="410" customFormat="1" ht="12" customHeight="1">
      <c r="A51" s="14" t="s">
        <v>282</v>
      </c>
      <c r="B51" s="412" t="s">
        <v>287</v>
      </c>
      <c r="C51" s="299"/>
    </row>
    <row r="52" spans="1:3" s="410" customFormat="1" ht="12" customHeight="1" thickBot="1">
      <c r="A52" s="16" t="s">
        <v>283</v>
      </c>
      <c r="B52" s="291" t="s">
        <v>288</v>
      </c>
      <c r="C52" s="397"/>
    </row>
    <row r="53" spans="1:3" s="410" customFormat="1" ht="12" customHeight="1" thickBot="1">
      <c r="A53" s="20" t="s">
        <v>175</v>
      </c>
      <c r="B53" s="21" t="s">
        <v>289</v>
      </c>
      <c r="C53" s="294">
        <f>SUM(C54:C56)</f>
        <v>0</v>
      </c>
    </row>
    <row r="54" spans="1:3" s="410" customFormat="1" ht="12" customHeight="1">
      <c r="A54" s="15" t="s">
        <v>93</v>
      </c>
      <c r="B54" s="411" t="s">
        <v>290</v>
      </c>
      <c r="C54" s="297"/>
    </row>
    <row r="55" spans="1:3" s="410" customFormat="1" ht="12" customHeight="1">
      <c r="A55" s="14" t="s">
        <v>94</v>
      </c>
      <c r="B55" s="412" t="s">
        <v>401</v>
      </c>
      <c r="C55" s="296"/>
    </row>
    <row r="56" spans="1:3" s="410" customFormat="1" ht="12" customHeight="1">
      <c r="A56" s="14" t="s">
        <v>293</v>
      </c>
      <c r="B56" s="412" t="s">
        <v>291</v>
      </c>
      <c r="C56" s="296"/>
    </row>
    <row r="57" spans="1:3" s="410" customFormat="1" ht="12" customHeight="1" thickBot="1">
      <c r="A57" s="16" t="s">
        <v>294</v>
      </c>
      <c r="B57" s="291" t="s">
        <v>292</v>
      </c>
      <c r="C57" s="298"/>
    </row>
    <row r="58" spans="1:3" s="410" customFormat="1" ht="12" customHeight="1" thickBot="1">
      <c r="A58" s="20" t="s">
        <v>23</v>
      </c>
      <c r="B58" s="289" t="s">
        <v>295</v>
      </c>
      <c r="C58" s="294">
        <f>SUM(C59:C61)</f>
        <v>0</v>
      </c>
    </row>
    <row r="59" spans="1:3" s="410" customFormat="1" ht="12" customHeight="1">
      <c r="A59" s="15" t="s">
        <v>176</v>
      </c>
      <c r="B59" s="411" t="s">
        <v>297</v>
      </c>
      <c r="C59" s="299"/>
    </row>
    <row r="60" spans="1:3" s="410" customFormat="1" ht="12" customHeight="1">
      <c r="A60" s="14" t="s">
        <v>177</v>
      </c>
      <c r="B60" s="412" t="s">
        <v>402</v>
      </c>
      <c r="C60" s="299"/>
    </row>
    <row r="61" spans="1:3" s="410" customFormat="1" ht="12" customHeight="1">
      <c r="A61" s="14" t="s">
        <v>224</v>
      </c>
      <c r="B61" s="412" t="s">
        <v>298</v>
      </c>
      <c r="C61" s="299"/>
    </row>
    <row r="62" spans="1:3" s="410" customFormat="1" ht="12" customHeight="1" thickBot="1">
      <c r="A62" s="16" t="s">
        <v>296</v>
      </c>
      <c r="B62" s="291" t="s">
        <v>299</v>
      </c>
      <c r="C62" s="299"/>
    </row>
    <row r="63" spans="1:3" s="410" customFormat="1" ht="12" customHeight="1" thickBot="1">
      <c r="A63" s="468" t="s">
        <v>451</v>
      </c>
      <c r="B63" s="21" t="s">
        <v>300</v>
      </c>
      <c r="C63" s="300">
        <f>+C5+C12+C19+C26+C35+C47+C53+C58</f>
        <v>417139899</v>
      </c>
    </row>
    <row r="64" spans="1:3" s="410" customFormat="1" ht="12" customHeight="1" thickBot="1">
      <c r="A64" s="446" t="s">
        <v>301</v>
      </c>
      <c r="B64" s="289" t="s">
        <v>302</v>
      </c>
      <c r="C64" s="294">
        <f>SUM(C65:C67)</f>
        <v>27000000</v>
      </c>
    </row>
    <row r="65" spans="1:3" s="410" customFormat="1" ht="12" customHeight="1">
      <c r="A65" s="15" t="s">
        <v>330</v>
      </c>
      <c r="B65" s="411" t="s">
        <v>303</v>
      </c>
      <c r="C65" s="299"/>
    </row>
    <row r="66" spans="1:3" s="410" customFormat="1" ht="12" customHeight="1">
      <c r="A66" s="14" t="s">
        <v>339</v>
      </c>
      <c r="B66" s="412" t="s">
        <v>304</v>
      </c>
      <c r="C66" s="299"/>
    </row>
    <row r="67" spans="1:3" s="410" customFormat="1" ht="12" customHeight="1" thickBot="1">
      <c r="A67" s="16" t="s">
        <v>340</v>
      </c>
      <c r="B67" s="462" t="s">
        <v>436</v>
      </c>
      <c r="C67" s="299">
        <v>27000000</v>
      </c>
    </row>
    <row r="68" spans="1:3" s="410" customFormat="1" ht="12" customHeight="1" thickBot="1">
      <c r="A68" s="446" t="s">
        <v>306</v>
      </c>
      <c r="B68" s="289" t="s">
        <v>307</v>
      </c>
      <c r="C68" s="294">
        <f>SUM(C69:C72)</f>
        <v>400000000</v>
      </c>
    </row>
    <row r="69" spans="1:3" s="410" customFormat="1" ht="12" customHeight="1">
      <c r="A69" s="15" t="s">
        <v>145</v>
      </c>
      <c r="B69" s="411" t="s">
        <v>308</v>
      </c>
      <c r="C69" s="299"/>
    </row>
    <row r="70" spans="1:3" s="410" customFormat="1" ht="12" customHeight="1">
      <c r="A70" s="14" t="s">
        <v>146</v>
      </c>
      <c r="B70" s="412" t="s">
        <v>536</v>
      </c>
      <c r="C70" s="299"/>
    </row>
    <row r="71" spans="1:3" s="410" customFormat="1" ht="12" customHeight="1">
      <c r="A71" s="14" t="s">
        <v>331</v>
      </c>
      <c r="B71" s="412" t="s">
        <v>309</v>
      </c>
      <c r="C71" s="299">
        <v>400000000</v>
      </c>
    </row>
    <row r="72" spans="1:3" s="410" customFormat="1" ht="12" customHeight="1" thickBot="1">
      <c r="A72" s="16" t="s">
        <v>332</v>
      </c>
      <c r="B72" s="291" t="s">
        <v>537</v>
      </c>
      <c r="C72" s="299"/>
    </row>
    <row r="73" spans="1:3" s="410" customFormat="1" ht="12" customHeight="1" thickBot="1">
      <c r="A73" s="446" t="s">
        <v>310</v>
      </c>
      <c r="B73" s="289" t="s">
        <v>311</v>
      </c>
      <c r="C73" s="294">
        <f>SUM(C74:C75)</f>
        <v>572614522</v>
      </c>
    </row>
    <row r="74" spans="1:3" s="410" customFormat="1" ht="12" customHeight="1">
      <c r="A74" s="15" t="s">
        <v>333</v>
      </c>
      <c r="B74" s="411" t="s">
        <v>312</v>
      </c>
      <c r="C74" s="299">
        <v>572614522</v>
      </c>
    </row>
    <row r="75" spans="1:3" s="410" customFormat="1" ht="12" customHeight="1" thickBot="1">
      <c r="A75" s="16" t="s">
        <v>334</v>
      </c>
      <c r="B75" s="291" t="s">
        <v>313</v>
      </c>
      <c r="C75" s="299"/>
    </row>
    <row r="76" spans="1:3" s="410" customFormat="1" ht="12" customHeight="1" thickBot="1">
      <c r="A76" s="446" t="s">
        <v>314</v>
      </c>
      <c r="B76" s="289" t="s">
        <v>315</v>
      </c>
      <c r="C76" s="294">
        <f>SUM(C77:C79)</f>
        <v>0</v>
      </c>
    </row>
    <row r="77" spans="1:3" s="410" customFormat="1" ht="12" customHeight="1">
      <c r="A77" s="15" t="s">
        <v>335</v>
      </c>
      <c r="B77" s="411" t="s">
        <v>316</v>
      </c>
      <c r="C77" s="299"/>
    </row>
    <row r="78" spans="1:3" s="410" customFormat="1" ht="12" customHeight="1">
      <c r="A78" s="14" t="s">
        <v>336</v>
      </c>
      <c r="B78" s="412" t="s">
        <v>317</v>
      </c>
      <c r="C78" s="299"/>
    </row>
    <row r="79" spans="1:3" s="410" customFormat="1" ht="12" customHeight="1" thickBot="1">
      <c r="A79" s="16" t="s">
        <v>337</v>
      </c>
      <c r="B79" s="291" t="s">
        <v>538</v>
      </c>
      <c r="C79" s="299"/>
    </row>
    <row r="80" spans="1:3" s="410" customFormat="1" ht="12" customHeight="1" thickBot="1">
      <c r="A80" s="446" t="s">
        <v>318</v>
      </c>
      <c r="B80" s="289" t="s">
        <v>338</v>
      </c>
      <c r="C80" s="294">
        <f>SUM(C81:C84)</f>
        <v>0</v>
      </c>
    </row>
    <row r="81" spans="1:3" s="410" customFormat="1" ht="12" customHeight="1">
      <c r="A81" s="414" t="s">
        <v>319</v>
      </c>
      <c r="B81" s="411" t="s">
        <v>320</v>
      </c>
      <c r="C81" s="299"/>
    </row>
    <row r="82" spans="1:3" s="410" customFormat="1" ht="12" customHeight="1">
      <c r="A82" s="415" t="s">
        <v>321</v>
      </c>
      <c r="B82" s="412" t="s">
        <v>322</v>
      </c>
      <c r="C82" s="299"/>
    </row>
    <row r="83" spans="1:3" s="410" customFormat="1" ht="12" customHeight="1">
      <c r="A83" s="415" t="s">
        <v>323</v>
      </c>
      <c r="B83" s="412" t="s">
        <v>324</v>
      </c>
      <c r="C83" s="299"/>
    </row>
    <row r="84" spans="1:3" s="410" customFormat="1" ht="12" customHeight="1" thickBot="1">
      <c r="A84" s="416" t="s">
        <v>325</v>
      </c>
      <c r="B84" s="291" t="s">
        <v>326</v>
      </c>
      <c r="C84" s="299"/>
    </row>
    <row r="85" spans="1:3" s="410" customFormat="1" ht="12" customHeight="1" thickBot="1">
      <c r="A85" s="446" t="s">
        <v>327</v>
      </c>
      <c r="B85" s="289" t="s">
        <v>450</v>
      </c>
      <c r="C85" s="444"/>
    </row>
    <row r="86" spans="1:3" s="410" customFormat="1" ht="13.5" customHeight="1" thickBot="1">
      <c r="A86" s="446" t="s">
        <v>329</v>
      </c>
      <c r="B86" s="289" t="s">
        <v>328</v>
      </c>
      <c r="C86" s="444"/>
    </row>
    <row r="87" spans="1:3" s="410" customFormat="1" ht="15.75" customHeight="1" thickBot="1">
      <c r="A87" s="446" t="s">
        <v>341</v>
      </c>
      <c r="B87" s="417" t="s">
        <v>453</v>
      </c>
      <c r="C87" s="300">
        <f>+C64+C68+C73+C76+C80+C86+C85</f>
        <v>999614522</v>
      </c>
    </row>
    <row r="88" spans="1:3" s="410" customFormat="1" ht="16.5" customHeight="1" thickBot="1">
      <c r="A88" s="447" t="s">
        <v>452</v>
      </c>
      <c r="B88" s="418" t="s">
        <v>454</v>
      </c>
      <c r="C88" s="300">
        <f>+C63+C87</f>
        <v>1416754421</v>
      </c>
    </row>
    <row r="89" spans="1:3" s="410" customFormat="1" ht="83.25" customHeight="1">
      <c r="A89" s="5"/>
      <c r="B89" s="6"/>
      <c r="C89" s="301"/>
    </row>
    <row r="90" spans="1:3" ht="16.5" customHeight="1">
      <c r="A90" s="606" t="s">
        <v>45</v>
      </c>
      <c r="B90" s="606"/>
      <c r="C90" s="606"/>
    </row>
    <row r="91" spans="1:3" s="419" customFormat="1" ht="16.5" customHeight="1" thickBot="1">
      <c r="A91" s="608" t="s">
        <v>149</v>
      </c>
      <c r="B91" s="608"/>
      <c r="C91" s="142" t="str">
        <f>C2</f>
        <v>Forintban</v>
      </c>
    </row>
    <row r="92" spans="1:3" ht="37.5" customHeight="1" thickBot="1">
      <c r="A92" s="23" t="s">
        <v>66</v>
      </c>
      <c r="B92" s="24" t="s">
        <v>46</v>
      </c>
      <c r="C92" s="39" t="str">
        <f>+C3</f>
        <v>2018. évi előirányzat</v>
      </c>
    </row>
    <row r="93" spans="1:3" s="409" customFormat="1" ht="12" customHeight="1" thickBot="1">
      <c r="A93" s="31"/>
      <c r="B93" s="32" t="s">
        <v>468</v>
      </c>
      <c r="C93" s="33" t="s">
        <v>469</v>
      </c>
    </row>
    <row r="94" spans="1:3" ht="12" customHeight="1" thickBot="1">
      <c r="A94" s="22" t="s">
        <v>16</v>
      </c>
      <c r="B94" s="27" t="s">
        <v>412</v>
      </c>
      <c r="C94" s="293">
        <f>C95+C96+C97+C98+C99+C112</f>
        <v>371675562</v>
      </c>
    </row>
    <row r="95" spans="1:3" ht="12" customHeight="1">
      <c r="A95" s="17" t="s">
        <v>95</v>
      </c>
      <c r="B95" s="10" t="s">
        <v>47</v>
      </c>
      <c r="C95" s="295">
        <v>127040000</v>
      </c>
    </row>
    <row r="96" spans="1:3" ht="12" customHeight="1">
      <c r="A96" s="14" t="s">
        <v>96</v>
      </c>
      <c r="B96" s="8" t="s">
        <v>178</v>
      </c>
      <c r="C96" s="296">
        <v>24924000</v>
      </c>
    </row>
    <row r="97" spans="1:3" ht="12" customHeight="1">
      <c r="A97" s="14" t="s">
        <v>97</v>
      </c>
      <c r="B97" s="8" t="s">
        <v>136</v>
      </c>
      <c r="C97" s="298">
        <v>111452000</v>
      </c>
    </row>
    <row r="98" spans="1:3" ht="12" customHeight="1">
      <c r="A98" s="14" t="s">
        <v>98</v>
      </c>
      <c r="B98" s="11" t="s">
        <v>179</v>
      </c>
      <c r="C98" s="298">
        <v>5390000</v>
      </c>
    </row>
    <row r="99" spans="1:3" ht="12" customHeight="1">
      <c r="A99" s="14" t="s">
        <v>108</v>
      </c>
      <c r="B99" s="19" t="s">
        <v>180</v>
      </c>
      <c r="C99" s="298">
        <f>98929000-1906000</f>
        <v>97023000</v>
      </c>
    </row>
    <row r="100" spans="1:3" ht="12" customHeight="1">
      <c r="A100" s="14" t="s">
        <v>99</v>
      </c>
      <c r="B100" s="8" t="s">
        <v>417</v>
      </c>
      <c r="C100" s="298"/>
    </row>
    <row r="101" spans="1:3" ht="12" customHeight="1">
      <c r="A101" s="14" t="s">
        <v>100</v>
      </c>
      <c r="B101" s="146" t="s">
        <v>416</v>
      </c>
      <c r="C101" s="298"/>
    </row>
    <row r="102" spans="1:3" ht="12" customHeight="1">
      <c r="A102" s="14" t="s">
        <v>109</v>
      </c>
      <c r="B102" s="146" t="s">
        <v>415</v>
      </c>
      <c r="C102" s="298"/>
    </row>
    <row r="103" spans="1:3" ht="12" customHeight="1">
      <c r="A103" s="14" t="s">
        <v>110</v>
      </c>
      <c r="B103" s="144" t="s">
        <v>344</v>
      </c>
      <c r="C103" s="298"/>
    </row>
    <row r="104" spans="1:3" ht="12" customHeight="1">
      <c r="A104" s="14" t="s">
        <v>111</v>
      </c>
      <c r="B104" s="145" t="s">
        <v>345</v>
      </c>
      <c r="C104" s="298"/>
    </row>
    <row r="105" spans="1:3" ht="12" customHeight="1">
      <c r="A105" s="14" t="s">
        <v>112</v>
      </c>
      <c r="B105" s="145" t="s">
        <v>346</v>
      </c>
      <c r="C105" s="298"/>
    </row>
    <row r="106" spans="1:3" ht="12" customHeight="1">
      <c r="A106" s="14" t="s">
        <v>114</v>
      </c>
      <c r="B106" s="144" t="s">
        <v>347</v>
      </c>
      <c r="C106" s="298">
        <f>97823000-800000</f>
        <v>97023000</v>
      </c>
    </row>
    <row r="107" spans="1:3" ht="12" customHeight="1">
      <c r="A107" s="14" t="s">
        <v>181</v>
      </c>
      <c r="B107" s="144" t="s">
        <v>348</v>
      </c>
      <c r="C107" s="298"/>
    </row>
    <row r="108" spans="1:3" ht="12" customHeight="1">
      <c r="A108" s="14" t="s">
        <v>342</v>
      </c>
      <c r="B108" s="145" t="s">
        <v>349</v>
      </c>
      <c r="C108" s="298"/>
    </row>
    <row r="109" spans="1:3" ht="12" customHeight="1">
      <c r="A109" s="13" t="s">
        <v>343</v>
      </c>
      <c r="B109" s="146" t="s">
        <v>350</v>
      </c>
      <c r="C109" s="298"/>
    </row>
    <row r="110" spans="1:3" ht="12" customHeight="1">
      <c r="A110" s="14" t="s">
        <v>413</v>
      </c>
      <c r="B110" s="146" t="s">
        <v>351</v>
      </c>
      <c r="C110" s="298"/>
    </row>
    <row r="111" spans="1:3" ht="12" customHeight="1">
      <c r="A111" s="16" t="s">
        <v>414</v>
      </c>
      <c r="B111" s="146" t="s">
        <v>352</v>
      </c>
      <c r="C111" s="298">
        <f>1106000-1106000</f>
        <v>0</v>
      </c>
    </row>
    <row r="112" spans="1:3" ht="12" customHeight="1">
      <c r="A112" s="14" t="s">
        <v>418</v>
      </c>
      <c r="B112" s="11" t="s">
        <v>48</v>
      </c>
      <c r="C112" s="296">
        <f>C113+C114</f>
        <v>5846562</v>
      </c>
    </row>
    <row r="113" spans="1:3" ht="12" customHeight="1">
      <c r="A113" s="14" t="s">
        <v>419</v>
      </c>
      <c r="B113" s="8" t="s">
        <v>421</v>
      </c>
      <c r="C113" s="296">
        <v>5846562</v>
      </c>
    </row>
    <row r="114" spans="1:3" ht="12" customHeight="1" thickBot="1">
      <c r="A114" s="18" t="s">
        <v>420</v>
      </c>
      <c r="B114" s="466" t="s">
        <v>422</v>
      </c>
      <c r="C114" s="302"/>
    </row>
    <row r="115" spans="1:3" ht="12" customHeight="1" thickBot="1">
      <c r="A115" s="463" t="s">
        <v>17</v>
      </c>
      <c r="B115" s="464" t="s">
        <v>353</v>
      </c>
      <c r="C115" s="465">
        <f>+C116+C118+C120</f>
        <v>653768000</v>
      </c>
    </row>
    <row r="116" spans="1:3" ht="12" customHeight="1">
      <c r="A116" s="15" t="s">
        <v>101</v>
      </c>
      <c r="B116" s="8" t="s">
        <v>223</v>
      </c>
      <c r="C116" s="297">
        <v>653768000</v>
      </c>
    </row>
    <row r="117" spans="1:3" ht="12" customHeight="1">
      <c r="A117" s="15" t="s">
        <v>102</v>
      </c>
      <c r="B117" s="12" t="s">
        <v>357</v>
      </c>
      <c r="C117" s="297">
        <v>570441000</v>
      </c>
    </row>
    <row r="118" spans="1:3" ht="12" customHeight="1">
      <c r="A118" s="15" t="s">
        <v>103</v>
      </c>
      <c r="B118" s="12" t="s">
        <v>182</v>
      </c>
      <c r="C118" s="296"/>
    </row>
    <row r="119" spans="1:3" ht="12" customHeight="1">
      <c r="A119" s="15" t="s">
        <v>104</v>
      </c>
      <c r="B119" s="12" t="s">
        <v>358</v>
      </c>
      <c r="C119" s="263"/>
    </row>
    <row r="120" spans="1:3" ht="12" customHeight="1">
      <c r="A120" s="15" t="s">
        <v>105</v>
      </c>
      <c r="B120" s="291" t="s">
        <v>540</v>
      </c>
      <c r="C120" s="263"/>
    </row>
    <row r="121" spans="1:3" ht="12" customHeight="1">
      <c r="A121" s="15" t="s">
        <v>113</v>
      </c>
      <c r="B121" s="290" t="s">
        <v>403</v>
      </c>
      <c r="C121" s="263"/>
    </row>
    <row r="122" spans="1:3" ht="12" customHeight="1">
      <c r="A122" s="15" t="s">
        <v>115</v>
      </c>
      <c r="B122" s="407" t="s">
        <v>363</v>
      </c>
      <c r="C122" s="263"/>
    </row>
    <row r="123" spans="1:3" ht="15.75">
      <c r="A123" s="15" t="s">
        <v>183</v>
      </c>
      <c r="B123" s="145" t="s">
        <v>346</v>
      </c>
      <c r="C123" s="263"/>
    </row>
    <row r="124" spans="1:3" ht="12" customHeight="1">
      <c r="A124" s="15" t="s">
        <v>184</v>
      </c>
      <c r="B124" s="145" t="s">
        <v>362</v>
      </c>
      <c r="C124" s="263"/>
    </row>
    <row r="125" spans="1:3" ht="12" customHeight="1">
      <c r="A125" s="15" t="s">
        <v>185</v>
      </c>
      <c r="B125" s="145" t="s">
        <v>361</v>
      </c>
      <c r="C125" s="263"/>
    </row>
    <row r="126" spans="1:3" ht="12" customHeight="1">
      <c r="A126" s="15" t="s">
        <v>354</v>
      </c>
      <c r="B126" s="145" t="s">
        <v>349</v>
      </c>
      <c r="C126" s="263"/>
    </row>
    <row r="127" spans="1:3" ht="12" customHeight="1">
      <c r="A127" s="15" t="s">
        <v>355</v>
      </c>
      <c r="B127" s="145" t="s">
        <v>360</v>
      </c>
      <c r="C127" s="263"/>
    </row>
    <row r="128" spans="1:3" ht="16.5" thickBot="1">
      <c r="A128" s="13" t="s">
        <v>356</v>
      </c>
      <c r="B128" s="145" t="s">
        <v>359</v>
      </c>
      <c r="C128" s="265"/>
    </row>
    <row r="129" spans="1:3" ht="12" customHeight="1" thickBot="1">
      <c r="A129" s="20" t="s">
        <v>18</v>
      </c>
      <c r="B129" s="126" t="s">
        <v>423</v>
      </c>
      <c r="C129" s="294">
        <f>+C94+C115</f>
        <v>1025443562</v>
      </c>
    </row>
    <row r="130" spans="1:3" ht="12" customHeight="1" thickBot="1">
      <c r="A130" s="20" t="s">
        <v>19</v>
      </c>
      <c r="B130" s="126" t="s">
        <v>424</v>
      </c>
      <c r="C130" s="294">
        <f>+C131+C132+C133</f>
        <v>0</v>
      </c>
    </row>
    <row r="131" spans="1:3" ht="12" customHeight="1">
      <c r="A131" s="15" t="s">
        <v>262</v>
      </c>
      <c r="B131" s="12" t="s">
        <v>431</v>
      </c>
      <c r="C131" s="263"/>
    </row>
    <row r="132" spans="1:3" ht="12" customHeight="1">
      <c r="A132" s="15" t="s">
        <v>263</v>
      </c>
      <c r="B132" s="12" t="s">
        <v>432</v>
      </c>
      <c r="C132" s="263"/>
    </row>
    <row r="133" spans="1:3" ht="12" customHeight="1" thickBot="1">
      <c r="A133" s="13" t="s">
        <v>264</v>
      </c>
      <c r="B133" s="12" t="s">
        <v>433</v>
      </c>
      <c r="C133" s="263"/>
    </row>
    <row r="134" spans="1:3" ht="12" customHeight="1" thickBot="1">
      <c r="A134" s="20" t="s">
        <v>20</v>
      </c>
      <c r="B134" s="126" t="s">
        <v>425</v>
      </c>
      <c r="C134" s="294">
        <f>SUM(C135:C140)</f>
        <v>400000000</v>
      </c>
    </row>
    <row r="135" spans="1:3" ht="12" customHeight="1">
      <c r="A135" s="15" t="s">
        <v>88</v>
      </c>
      <c r="B135" s="9" t="s">
        <v>434</v>
      </c>
      <c r="C135" s="263"/>
    </row>
    <row r="136" spans="1:3" ht="12" customHeight="1">
      <c r="A136" s="15" t="s">
        <v>89</v>
      </c>
      <c r="B136" s="9" t="s">
        <v>426</v>
      </c>
      <c r="C136" s="263">
        <v>400000000</v>
      </c>
    </row>
    <row r="137" spans="1:3" ht="12" customHeight="1">
      <c r="A137" s="15" t="s">
        <v>90</v>
      </c>
      <c r="B137" s="9" t="s">
        <v>427</v>
      </c>
      <c r="C137" s="263"/>
    </row>
    <row r="138" spans="1:3" ht="12" customHeight="1">
      <c r="A138" s="15" t="s">
        <v>170</v>
      </c>
      <c r="B138" s="9" t="s">
        <v>428</v>
      </c>
      <c r="C138" s="263"/>
    </row>
    <row r="139" spans="1:3" ht="12" customHeight="1">
      <c r="A139" s="15" t="s">
        <v>171</v>
      </c>
      <c r="B139" s="9" t="s">
        <v>429</v>
      </c>
      <c r="C139" s="263"/>
    </row>
    <row r="140" spans="1:3" ht="12" customHeight="1" thickBot="1">
      <c r="A140" s="13" t="s">
        <v>172</v>
      </c>
      <c r="B140" s="9" t="s">
        <v>430</v>
      </c>
      <c r="C140" s="263"/>
    </row>
    <row r="141" spans="1:3" ht="12" customHeight="1" thickBot="1">
      <c r="A141" s="20" t="s">
        <v>21</v>
      </c>
      <c r="B141" s="126" t="s">
        <v>438</v>
      </c>
      <c r="C141" s="300">
        <f>+C142+C143+C144+C145</f>
        <v>5007859</v>
      </c>
    </row>
    <row r="142" spans="1:3" ht="12" customHeight="1">
      <c r="A142" s="15" t="s">
        <v>91</v>
      </c>
      <c r="B142" s="9" t="s">
        <v>364</v>
      </c>
      <c r="C142" s="263"/>
    </row>
    <row r="143" spans="1:3" ht="12" customHeight="1">
      <c r="A143" s="15" t="s">
        <v>92</v>
      </c>
      <c r="B143" s="9" t="s">
        <v>365</v>
      </c>
      <c r="C143" s="263">
        <v>5007859</v>
      </c>
    </row>
    <row r="144" spans="1:3" ht="12" customHeight="1">
      <c r="A144" s="15" t="s">
        <v>281</v>
      </c>
      <c r="B144" s="9" t="s">
        <v>439</v>
      </c>
      <c r="C144" s="263"/>
    </row>
    <row r="145" spans="1:3" ht="12" customHeight="1" thickBot="1">
      <c r="A145" s="13" t="s">
        <v>282</v>
      </c>
      <c r="B145" s="7" t="s">
        <v>384</v>
      </c>
      <c r="C145" s="263"/>
    </row>
    <row r="146" spans="1:3" ht="12" customHeight="1" thickBot="1">
      <c r="A146" s="20" t="s">
        <v>22</v>
      </c>
      <c r="B146" s="126" t="s">
        <v>440</v>
      </c>
      <c r="C146" s="303">
        <f>SUM(C147:C151)</f>
        <v>0</v>
      </c>
    </row>
    <row r="147" spans="1:3" ht="12" customHeight="1">
      <c r="A147" s="15" t="s">
        <v>93</v>
      </c>
      <c r="B147" s="9" t="s">
        <v>435</v>
      </c>
      <c r="C147" s="263"/>
    </row>
    <row r="148" spans="1:3" ht="12" customHeight="1">
      <c r="A148" s="15" t="s">
        <v>94</v>
      </c>
      <c r="B148" s="9" t="s">
        <v>442</v>
      </c>
      <c r="C148" s="263"/>
    </row>
    <row r="149" spans="1:3" ht="12" customHeight="1">
      <c r="A149" s="15" t="s">
        <v>293</v>
      </c>
      <c r="B149" s="9" t="s">
        <v>437</v>
      </c>
      <c r="C149" s="263"/>
    </row>
    <row r="150" spans="1:3" ht="12" customHeight="1">
      <c r="A150" s="15" t="s">
        <v>294</v>
      </c>
      <c r="B150" s="9" t="s">
        <v>443</v>
      </c>
      <c r="C150" s="263"/>
    </row>
    <row r="151" spans="1:3" ht="12" customHeight="1" thickBot="1">
      <c r="A151" s="15" t="s">
        <v>441</v>
      </c>
      <c r="B151" s="9" t="s">
        <v>444</v>
      </c>
      <c r="C151" s="263"/>
    </row>
    <row r="152" spans="1:3" ht="12" customHeight="1" thickBot="1">
      <c r="A152" s="20" t="s">
        <v>23</v>
      </c>
      <c r="B152" s="126" t="s">
        <v>445</v>
      </c>
      <c r="C152" s="467"/>
    </row>
    <row r="153" spans="1:3" ht="12" customHeight="1" thickBot="1">
      <c r="A153" s="20" t="s">
        <v>24</v>
      </c>
      <c r="B153" s="126" t="s">
        <v>446</v>
      </c>
      <c r="C153" s="467"/>
    </row>
    <row r="154" spans="1:9" ht="15" customHeight="1" thickBot="1">
      <c r="A154" s="20" t="s">
        <v>25</v>
      </c>
      <c r="B154" s="126" t="s">
        <v>448</v>
      </c>
      <c r="C154" s="420">
        <f>+C130+C134+C141+C146+C152+C153</f>
        <v>405007859</v>
      </c>
      <c r="F154" s="421"/>
      <c r="G154" s="422"/>
      <c r="H154" s="422"/>
      <c r="I154" s="422"/>
    </row>
    <row r="155" spans="1:3" s="410" customFormat="1" ht="12.75" customHeight="1" thickBot="1">
      <c r="A155" s="292" t="s">
        <v>26</v>
      </c>
      <c r="B155" s="373" t="s">
        <v>447</v>
      </c>
      <c r="C155" s="420">
        <f>+C129+C154</f>
        <v>1430451421</v>
      </c>
    </row>
    <row r="156" ht="7.5" customHeight="1"/>
    <row r="157" spans="1:3" ht="15.75">
      <c r="A157" s="609" t="s">
        <v>366</v>
      </c>
      <c r="B157" s="609"/>
      <c r="C157" s="609"/>
    </row>
    <row r="158" spans="1:3" ht="15" customHeight="1" thickBot="1">
      <c r="A158" s="607" t="s">
        <v>150</v>
      </c>
      <c r="B158" s="607"/>
      <c r="C158" s="304" t="str">
        <f>C91</f>
        <v>Forintban</v>
      </c>
    </row>
    <row r="159" spans="1:4" ht="13.5" customHeight="1" thickBot="1">
      <c r="A159" s="20">
        <v>1</v>
      </c>
      <c r="B159" s="26" t="s">
        <v>449</v>
      </c>
      <c r="C159" s="294">
        <f>+C63-C129</f>
        <v>-608303663</v>
      </c>
      <c r="D159" s="423"/>
    </row>
    <row r="160" spans="1:3" ht="32.25" thickBot="1">
      <c r="A160" s="20" t="s">
        <v>17</v>
      </c>
      <c r="B160" s="26" t="s">
        <v>455</v>
      </c>
      <c r="C160" s="294">
        <f>+C87-C154</f>
        <v>594606663</v>
      </c>
    </row>
  </sheetData>
  <sheetProtection/>
  <mergeCells count="6">
    <mergeCell ref="A1:C1"/>
    <mergeCell ref="A2:B2"/>
    <mergeCell ref="A90:C90"/>
    <mergeCell ref="A91:B91"/>
    <mergeCell ref="A157:C157"/>
    <mergeCell ref="A158:B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SÁGVÁR KÖZSÉG ÖNKORMÁNYZAT
2018. ÉVI KÖLTSÉGVETÉS
KÖTELEZŐ FELADATAINAK MÉRLEGE &amp;R&amp;"Times New Roman CE,Félkövér dőlt"&amp;11 1.2. melléklet </oddHeader>
  </headerFooter>
  <rowBreaks count="1" manualBreakCount="1">
    <brk id="89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SheetLayoutView="100" workbookViewId="0" topLeftCell="A1">
      <selection activeCell="F91" activeCellId="1" sqref="G89 F91"/>
    </sheetView>
  </sheetViews>
  <sheetFormatPr defaultColWidth="9.00390625" defaultRowHeight="12.75"/>
  <cols>
    <col min="1" max="1" width="9.00390625" style="374" customWidth="1"/>
    <col min="2" max="2" width="66.375" style="374" bestFit="1" customWidth="1"/>
    <col min="3" max="3" width="15.50390625" style="375" customWidth="1"/>
    <col min="4" max="5" width="15.50390625" style="374" customWidth="1"/>
    <col min="6" max="6" width="9.00390625" style="408" customWidth="1"/>
    <col min="7" max="16384" width="9.375" style="408" customWidth="1"/>
  </cols>
  <sheetData>
    <row r="1" spans="1:5" ht="15.75" customHeight="1">
      <c r="A1" s="606" t="s">
        <v>13</v>
      </c>
      <c r="B1" s="606"/>
      <c r="C1" s="606"/>
      <c r="D1" s="606"/>
      <c r="E1" s="606"/>
    </row>
    <row r="2" spans="1:5" ht="15.75" customHeight="1" thickBot="1">
      <c r="A2" s="607" t="s">
        <v>148</v>
      </c>
      <c r="B2" s="607"/>
      <c r="D2" s="143"/>
      <c r="E2" s="304" t="str">
        <f>'4.sz táj. t.'!O2</f>
        <v>Forintban</v>
      </c>
    </row>
    <row r="3" spans="1:5" ht="37.5" customHeight="1" thickBot="1">
      <c r="A3" s="23" t="s">
        <v>66</v>
      </c>
      <c r="B3" s="24" t="s">
        <v>15</v>
      </c>
      <c r="C3" s="24" t="str">
        <f>+CONCATENATE(LEFT(ÖSSZEFÜGGÉSEK!A5,4)+1,". évi")</f>
        <v>2019. évi</v>
      </c>
      <c r="D3" s="399" t="str">
        <f>+CONCATENATE(LEFT(ÖSSZEFÜGGÉSEK!A5,4)+2,". évi")</f>
        <v>2020. évi</v>
      </c>
      <c r="E3" s="162" t="str">
        <f>+CONCATENATE(LEFT(ÖSSZEFÜGGÉSEK!A5,4)+3,". évi")</f>
        <v>2021. évi</v>
      </c>
    </row>
    <row r="4" spans="1:5" s="409" customFormat="1" ht="12" customHeight="1" thickBot="1">
      <c r="A4" s="31" t="s">
        <v>468</v>
      </c>
      <c r="B4" s="32" t="s">
        <v>469</v>
      </c>
      <c r="C4" s="32" t="s">
        <v>470</v>
      </c>
      <c r="D4" s="32" t="s">
        <v>472</v>
      </c>
      <c r="E4" s="442" t="s">
        <v>471</v>
      </c>
    </row>
    <row r="5" spans="1:5" s="410" customFormat="1" ht="12" customHeight="1" thickBot="1">
      <c r="A5" s="20" t="s">
        <v>16</v>
      </c>
      <c r="B5" s="21" t="s">
        <v>496</v>
      </c>
      <c r="C5" s="448">
        <v>158000000</v>
      </c>
      <c r="D5" s="448">
        <v>160000000</v>
      </c>
      <c r="E5" s="449">
        <v>170000000</v>
      </c>
    </row>
    <row r="6" spans="1:5" s="410" customFormat="1" ht="12" customHeight="1" thickBot="1">
      <c r="A6" s="20" t="s">
        <v>17</v>
      </c>
      <c r="B6" s="289" t="s">
        <v>368</v>
      </c>
      <c r="C6" s="448">
        <v>70000000</v>
      </c>
      <c r="D6" s="448">
        <v>70000000</v>
      </c>
      <c r="E6" s="449">
        <v>70000000</v>
      </c>
    </row>
    <row r="7" spans="1:5" s="410" customFormat="1" ht="12" customHeight="1" thickBot="1">
      <c r="A7" s="20" t="s">
        <v>18</v>
      </c>
      <c r="B7" s="21" t="s">
        <v>376</v>
      </c>
      <c r="C7" s="448"/>
      <c r="D7" s="448"/>
      <c r="E7" s="449"/>
    </row>
    <row r="8" spans="1:5" s="410" customFormat="1" ht="12" customHeight="1" thickBot="1">
      <c r="A8" s="20" t="s">
        <v>168</v>
      </c>
      <c r="B8" s="21" t="s">
        <v>261</v>
      </c>
      <c r="C8" s="398">
        <f>SUM(C9:C15)</f>
        <v>69950000</v>
      </c>
      <c r="D8" s="398">
        <f>SUM(D9:D15)</f>
        <v>72050000</v>
      </c>
      <c r="E8" s="441">
        <f>SUM(E9:E15)</f>
        <v>73050000</v>
      </c>
    </row>
    <row r="9" spans="1:5" s="410" customFormat="1" ht="12" customHeight="1">
      <c r="A9" s="15" t="s">
        <v>262</v>
      </c>
      <c r="B9" s="411" t="s">
        <v>520</v>
      </c>
      <c r="C9" s="393">
        <v>7000000</v>
      </c>
      <c r="D9" s="393">
        <v>7000000</v>
      </c>
      <c r="E9" s="264">
        <v>7000000</v>
      </c>
    </row>
    <row r="10" spans="1:5" s="410" customFormat="1" ht="12" customHeight="1">
      <c r="A10" s="14" t="s">
        <v>263</v>
      </c>
      <c r="B10" s="412" t="s">
        <v>554</v>
      </c>
      <c r="C10" s="392">
        <v>200000</v>
      </c>
      <c r="D10" s="392">
        <v>200000</v>
      </c>
      <c r="E10" s="263">
        <v>200000</v>
      </c>
    </row>
    <row r="11" spans="1:5" s="410" customFormat="1" ht="12" customHeight="1">
      <c r="A11" s="14" t="s">
        <v>264</v>
      </c>
      <c r="B11" s="412" t="s">
        <v>522</v>
      </c>
      <c r="C11" s="392">
        <v>50000000</v>
      </c>
      <c r="D11" s="392">
        <v>51000000</v>
      </c>
      <c r="E11" s="263">
        <v>52000000</v>
      </c>
    </row>
    <row r="12" spans="1:5" s="410" customFormat="1" ht="12" customHeight="1">
      <c r="A12" s="14" t="s">
        <v>265</v>
      </c>
      <c r="B12" s="412" t="s">
        <v>622</v>
      </c>
      <c r="C12" s="392">
        <v>7600000</v>
      </c>
      <c r="D12" s="392">
        <v>7700000</v>
      </c>
      <c r="E12" s="263">
        <v>7700000</v>
      </c>
    </row>
    <row r="13" spans="1:5" s="410" customFormat="1" ht="12" customHeight="1">
      <c r="A13" s="14" t="s">
        <v>517</v>
      </c>
      <c r="B13" s="412" t="s">
        <v>266</v>
      </c>
      <c r="C13" s="392">
        <v>5000000</v>
      </c>
      <c r="D13" s="392">
        <v>6000000</v>
      </c>
      <c r="E13" s="263">
        <v>6000000</v>
      </c>
    </row>
    <row r="14" spans="1:5" s="410" customFormat="1" ht="12" customHeight="1">
      <c r="A14" s="14" t="s">
        <v>518</v>
      </c>
      <c r="B14" s="412" t="s">
        <v>267</v>
      </c>
      <c r="C14" s="392"/>
      <c r="D14" s="392"/>
      <c r="E14" s="263"/>
    </row>
    <row r="15" spans="1:5" s="410" customFormat="1" ht="12" customHeight="1" thickBot="1">
      <c r="A15" s="16" t="s">
        <v>519</v>
      </c>
      <c r="B15" s="550" t="s">
        <v>268</v>
      </c>
      <c r="C15" s="394">
        <v>150000</v>
      </c>
      <c r="D15" s="394">
        <v>150000</v>
      </c>
      <c r="E15" s="265">
        <v>150000</v>
      </c>
    </row>
    <row r="16" spans="1:5" s="410" customFormat="1" ht="12" customHeight="1" thickBot="1">
      <c r="A16" s="20" t="s">
        <v>20</v>
      </c>
      <c r="B16" s="21" t="s">
        <v>499</v>
      </c>
      <c r="C16" s="448">
        <v>34000000</v>
      </c>
      <c r="D16" s="448">
        <v>33000000</v>
      </c>
      <c r="E16" s="449">
        <v>35000000</v>
      </c>
    </row>
    <row r="17" spans="1:5" s="410" customFormat="1" ht="12" customHeight="1" thickBot="1">
      <c r="A17" s="20" t="s">
        <v>21</v>
      </c>
      <c r="B17" s="21" t="s">
        <v>9</v>
      </c>
      <c r="C17" s="448"/>
      <c r="D17" s="448"/>
      <c r="E17" s="449"/>
    </row>
    <row r="18" spans="1:5" s="410" customFormat="1" ht="12" customHeight="1" thickBot="1">
      <c r="A18" s="20" t="s">
        <v>175</v>
      </c>
      <c r="B18" s="21" t="s">
        <v>498</v>
      </c>
      <c r="C18" s="448">
        <v>100000</v>
      </c>
      <c r="D18" s="448">
        <v>100000</v>
      </c>
      <c r="E18" s="449">
        <v>100000</v>
      </c>
    </row>
    <row r="19" spans="1:5" s="410" customFormat="1" ht="12" customHeight="1" thickBot="1">
      <c r="A19" s="20" t="s">
        <v>23</v>
      </c>
      <c r="B19" s="289" t="s">
        <v>497</v>
      </c>
      <c r="C19" s="448"/>
      <c r="D19" s="448"/>
      <c r="E19" s="449"/>
    </row>
    <row r="20" spans="1:5" s="410" customFormat="1" ht="12" customHeight="1" thickBot="1">
      <c r="A20" s="20" t="s">
        <v>24</v>
      </c>
      <c r="B20" s="21" t="s">
        <v>300</v>
      </c>
      <c r="C20" s="398">
        <f>+C5+C6+C7+C8+C16+C17+C18+C19</f>
        <v>332050000</v>
      </c>
      <c r="D20" s="398">
        <f>+D5+D6+D7+D8+D16+D17+D18+D19</f>
        <v>335150000</v>
      </c>
      <c r="E20" s="300">
        <f>+E5+E6+E7+E8+E16+E17+E18+E19</f>
        <v>348150000</v>
      </c>
    </row>
    <row r="21" spans="1:5" s="410" customFormat="1" ht="12" customHeight="1" thickBot="1">
      <c r="A21" s="20" t="s">
        <v>25</v>
      </c>
      <c r="B21" s="21" t="s">
        <v>500</v>
      </c>
      <c r="C21" s="488">
        <v>14000000</v>
      </c>
      <c r="D21" s="488">
        <v>15000000</v>
      </c>
      <c r="E21" s="489">
        <v>16000000</v>
      </c>
    </row>
    <row r="22" spans="1:5" s="410" customFormat="1" ht="12" customHeight="1" thickBot="1">
      <c r="A22" s="20" t="s">
        <v>26</v>
      </c>
      <c r="B22" s="21" t="s">
        <v>501</v>
      </c>
      <c r="C22" s="398">
        <f>+C20+C21</f>
        <v>346050000</v>
      </c>
      <c r="D22" s="398">
        <f>+D20+D21</f>
        <v>350150000</v>
      </c>
      <c r="E22" s="441">
        <f>+E20+E21</f>
        <v>364150000</v>
      </c>
    </row>
    <row r="23" spans="1:5" s="410" customFormat="1" ht="12" customHeight="1">
      <c r="A23" s="362"/>
      <c r="B23" s="363"/>
      <c r="C23" s="364"/>
      <c r="D23" s="485"/>
      <c r="E23" s="486"/>
    </row>
    <row r="24" spans="1:5" s="410" customFormat="1" ht="12" customHeight="1">
      <c r="A24" s="606" t="s">
        <v>45</v>
      </c>
      <c r="B24" s="606"/>
      <c r="C24" s="606"/>
      <c r="D24" s="606"/>
      <c r="E24" s="606"/>
    </row>
    <row r="25" spans="1:5" s="410" customFormat="1" ht="12" customHeight="1" thickBot="1">
      <c r="A25" s="608" t="s">
        <v>149</v>
      </c>
      <c r="B25" s="608"/>
      <c r="C25" s="375"/>
      <c r="D25" s="143"/>
      <c r="E25" s="304" t="str">
        <f>E2</f>
        <v>Forintban</v>
      </c>
    </row>
    <row r="26" spans="1:6" s="410" customFormat="1" ht="24" customHeight="1" thickBot="1">
      <c r="A26" s="23" t="s">
        <v>14</v>
      </c>
      <c r="B26" s="24" t="s">
        <v>46</v>
      </c>
      <c r="C26" s="24" t="str">
        <f>+C3</f>
        <v>2019. évi</v>
      </c>
      <c r="D26" s="24" t="str">
        <f>+D3</f>
        <v>2020. évi</v>
      </c>
      <c r="E26" s="162" t="str">
        <f>+E3</f>
        <v>2021. évi</v>
      </c>
      <c r="F26" s="487"/>
    </row>
    <row r="27" spans="1:6" s="410" customFormat="1" ht="12" customHeight="1" thickBot="1">
      <c r="A27" s="403" t="s">
        <v>468</v>
      </c>
      <c r="B27" s="404" t="s">
        <v>469</v>
      </c>
      <c r="C27" s="404" t="s">
        <v>470</v>
      </c>
      <c r="D27" s="404" t="s">
        <v>472</v>
      </c>
      <c r="E27" s="481" t="s">
        <v>471</v>
      </c>
      <c r="F27" s="487"/>
    </row>
    <row r="28" spans="1:6" s="410" customFormat="1" ht="15" customHeight="1" thickBot="1">
      <c r="A28" s="20" t="s">
        <v>16</v>
      </c>
      <c r="B28" s="26" t="s">
        <v>502</v>
      </c>
      <c r="C28" s="448">
        <v>298000000</v>
      </c>
      <c r="D28" s="448">
        <v>299000000</v>
      </c>
      <c r="E28" s="444">
        <v>300000000</v>
      </c>
      <c r="F28" s="487"/>
    </row>
    <row r="29" spans="1:5" ht="12" customHeight="1" thickBot="1">
      <c r="A29" s="463" t="s">
        <v>17</v>
      </c>
      <c r="B29" s="482" t="s">
        <v>507</v>
      </c>
      <c r="C29" s="483">
        <f>+C30+C31+C32</f>
        <v>42750000</v>
      </c>
      <c r="D29" s="483">
        <f>+D30+D31+D32</f>
        <v>45750000</v>
      </c>
      <c r="E29" s="484">
        <f>+E30+E31+E32</f>
        <v>58650000</v>
      </c>
    </row>
    <row r="30" spans="1:5" ht="12" customHeight="1">
      <c r="A30" s="15" t="s">
        <v>101</v>
      </c>
      <c r="B30" s="8" t="s">
        <v>223</v>
      </c>
      <c r="C30" s="393">
        <v>42750000</v>
      </c>
      <c r="D30" s="393">
        <v>45750000</v>
      </c>
      <c r="E30" s="264">
        <v>58650000</v>
      </c>
    </row>
    <row r="31" spans="1:5" ht="12" customHeight="1">
      <c r="A31" s="15" t="s">
        <v>102</v>
      </c>
      <c r="B31" s="12" t="s">
        <v>182</v>
      </c>
      <c r="C31" s="392"/>
      <c r="D31" s="392"/>
      <c r="E31" s="263"/>
    </row>
    <row r="32" spans="1:5" ht="12" customHeight="1" thickBot="1">
      <c r="A32" s="15" t="s">
        <v>103</v>
      </c>
      <c r="B32" s="291" t="s">
        <v>225</v>
      </c>
      <c r="C32" s="392"/>
      <c r="D32" s="392"/>
      <c r="E32" s="263"/>
    </row>
    <row r="33" spans="1:5" ht="12" customHeight="1" thickBot="1">
      <c r="A33" s="20" t="s">
        <v>18</v>
      </c>
      <c r="B33" s="126" t="s">
        <v>423</v>
      </c>
      <c r="C33" s="391">
        <f>+C28+C29</f>
        <v>340750000</v>
      </c>
      <c r="D33" s="391">
        <f>+D28+D29</f>
        <v>344750000</v>
      </c>
      <c r="E33" s="262">
        <f>+E28+E29</f>
        <v>358650000</v>
      </c>
    </row>
    <row r="34" spans="1:6" ht="15" customHeight="1" thickBot="1">
      <c r="A34" s="20" t="s">
        <v>19</v>
      </c>
      <c r="B34" s="126" t="s">
        <v>503</v>
      </c>
      <c r="C34" s="490">
        <v>5300000</v>
      </c>
      <c r="D34" s="490">
        <v>5400000</v>
      </c>
      <c r="E34" s="491">
        <v>5500000</v>
      </c>
      <c r="F34" s="422"/>
    </row>
    <row r="35" spans="1:5" s="410" customFormat="1" ht="13.5" thickBot="1">
      <c r="A35" s="292" t="s">
        <v>20</v>
      </c>
      <c r="B35" s="373" t="s">
        <v>504</v>
      </c>
      <c r="C35" s="480">
        <f>+C33+C34</f>
        <v>346050000</v>
      </c>
      <c r="D35" s="480">
        <f>+D33+D34</f>
        <v>350150000</v>
      </c>
      <c r="E35" s="474">
        <f>+E33+E34</f>
        <v>364150000</v>
      </c>
    </row>
    <row r="36" ht="15.75">
      <c r="C36" s="374"/>
    </row>
    <row r="37" ht="15.75">
      <c r="C37" s="374"/>
    </row>
    <row r="38" ht="15.75">
      <c r="C38" s="374"/>
    </row>
    <row r="39" ht="16.5" customHeight="1">
      <c r="C39" s="374"/>
    </row>
    <row r="40" ht="15.75">
      <c r="C40" s="374"/>
    </row>
    <row r="41" ht="15.75">
      <c r="C41" s="374"/>
    </row>
    <row r="42" spans="6:7" s="374" customFormat="1" ht="15.75">
      <c r="F42" s="408"/>
      <c r="G42" s="408"/>
    </row>
    <row r="43" spans="6:7" s="374" customFormat="1" ht="15.75">
      <c r="F43" s="408"/>
      <c r="G43" s="408"/>
    </row>
    <row r="44" spans="6:7" s="374" customFormat="1" ht="15.75">
      <c r="F44" s="408"/>
      <c r="G44" s="408"/>
    </row>
    <row r="45" spans="6:7" s="374" customFormat="1" ht="15.75">
      <c r="F45" s="408"/>
      <c r="G45" s="408"/>
    </row>
    <row r="46" spans="6:7" s="374" customFormat="1" ht="15.75">
      <c r="F46" s="408"/>
      <c r="G46" s="408"/>
    </row>
    <row r="47" spans="6:7" s="374" customFormat="1" ht="15.75">
      <c r="F47" s="408"/>
      <c r="G47" s="408"/>
    </row>
    <row r="48" spans="6:7" s="374" customFormat="1" ht="15.75">
      <c r="F48" s="408"/>
      <c r="G48" s="408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CE,Félkövér"&amp;12SÁGVÁR KÖZSÉG ÖNKORMÁNYZAT
2018. ÉVI KÖLTSÉGVETÉSI ÉVET KÖVETŐ 3 ÉV TERVEZETT BEVÉTELEI, KIADÁSAI&amp;R&amp;"Times New Roman CE,Félkövér dőlt"&amp;11 7.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SheetLayoutView="100" workbookViewId="0" topLeftCell="A124">
      <selection activeCell="F91" activeCellId="1" sqref="G89 F91"/>
    </sheetView>
  </sheetViews>
  <sheetFormatPr defaultColWidth="9.00390625" defaultRowHeight="12.75"/>
  <cols>
    <col min="1" max="1" width="9.50390625" style="374" customWidth="1"/>
    <col min="2" max="2" width="91.625" style="374" customWidth="1"/>
    <col min="3" max="3" width="21.625" style="375" customWidth="1"/>
    <col min="4" max="4" width="9.00390625" style="408" customWidth="1"/>
    <col min="5" max="16384" width="9.375" style="408" customWidth="1"/>
  </cols>
  <sheetData>
    <row r="1" spans="1:3" ht="15.75" customHeight="1">
      <c r="A1" s="606" t="s">
        <v>13</v>
      </c>
      <c r="B1" s="606"/>
      <c r="C1" s="606"/>
    </row>
    <row r="2" spans="1:3" ht="15.75" customHeight="1" thickBot="1">
      <c r="A2" s="607" t="s">
        <v>148</v>
      </c>
      <c r="B2" s="607"/>
      <c r="C2" s="304" t="str">
        <f>'1.2.sz.mell.'!C2</f>
        <v>Forintban</v>
      </c>
    </row>
    <row r="3" spans="1:3" ht="37.5" customHeight="1" thickBot="1">
      <c r="A3" s="23" t="s">
        <v>66</v>
      </c>
      <c r="B3" s="24" t="s">
        <v>15</v>
      </c>
      <c r="C3" s="39" t="str">
        <f>+CONCATENATE(LEFT(ÖSSZEFÜGGÉSEK!A5,4),". évi előirányzat")</f>
        <v>2018. évi előirányzat</v>
      </c>
    </row>
    <row r="4" spans="1:3" s="409" customFormat="1" ht="12" customHeight="1" thickBot="1">
      <c r="A4" s="403"/>
      <c r="B4" s="404" t="s">
        <v>468</v>
      </c>
      <c r="C4" s="405" t="s">
        <v>469</v>
      </c>
    </row>
    <row r="5" spans="1:3" s="410" customFormat="1" ht="12" customHeight="1" thickBot="1">
      <c r="A5" s="20" t="s">
        <v>16</v>
      </c>
      <c r="B5" s="21" t="s">
        <v>246</v>
      </c>
      <c r="C5" s="294">
        <f>+C6+C7+C8+C9+C10+C11</f>
        <v>0</v>
      </c>
    </row>
    <row r="6" spans="1:3" s="410" customFormat="1" ht="12" customHeight="1">
      <c r="A6" s="15" t="s">
        <v>95</v>
      </c>
      <c r="B6" s="411" t="s">
        <v>247</v>
      </c>
      <c r="C6" s="297"/>
    </row>
    <row r="7" spans="1:3" s="410" customFormat="1" ht="12" customHeight="1">
      <c r="A7" s="14" t="s">
        <v>96</v>
      </c>
      <c r="B7" s="412" t="s">
        <v>248</v>
      </c>
      <c r="C7" s="296"/>
    </row>
    <row r="8" spans="1:3" s="410" customFormat="1" ht="12" customHeight="1">
      <c r="A8" s="14" t="s">
        <v>97</v>
      </c>
      <c r="B8" s="412" t="s">
        <v>515</v>
      </c>
      <c r="C8" s="296"/>
    </row>
    <row r="9" spans="1:3" s="410" customFormat="1" ht="12" customHeight="1">
      <c r="A9" s="14" t="s">
        <v>98</v>
      </c>
      <c r="B9" s="412" t="s">
        <v>250</v>
      </c>
      <c r="C9" s="296"/>
    </row>
    <row r="10" spans="1:3" s="410" customFormat="1" ht="12" customHeight="1">
      <c r="A10" s="14" t="s">
        <v>144</v>
      </c>
      <c r="B10" s="290" t="s">
        <v>407</v>
      </c>
      <c r="C10" s="296"/>
    </row>
    <row r="11" spans="1:3" s="410" customFormat="1" ht="12" customHeight="1" thickBot="1">
      <c r="A11" s="16" t="s">
        <v>99</v>
      </c>
      <c r="B11" s="291" t="s">
        <v>408</v>
      </c>
      <c r="C11" s="296"/>
    </row>
    <row r="12" spans="1:3" s="410" customFormat="1" ht="12" customHeight="1" thickBot="1">
      <c r="A12" s="20" t="s">
        <v>17</v>
      </c>
      <c r="B12" s="289" t="s">
        <v>251</v>
      </c>
      <c r="C12" s="294">
        <f>+C13+C14+C15+C16+C17</f>
        <v>0</v>
      </c>
    </row>
    <row r="13" spans="1:3" s="410" customFormat="1" ht="12" customHeight="1">
      <c r="A13" s="15" t="s">
        <v>101</v>
      </c>
      <c r="B13" s="411" t="s">
        <v>252</v>
      </c>
      <c r="C13" s="297"/>
    </row>
    <row r="14" spans="1:3" s="410" customFormat="1" ht="12" customHeight="1">
      <c r="A14" s="14" t="s">
        <v>102</v>
      </c>
      <c r="B14" s="412" t="s">
        <v>253</v>
      </c>
      <c r="C14" s="296"/>
    </row>
    <row r="15" spans="1:3" s="410" customFormat="1" ht="12" customHeight="1">
      <c r="A15" s="14" t="s">
        <v>103</v>
      </c>
      <c r="B15" s="412" t="s">
        <v>397</v>
      </c>
      <c r="C15" s="296"/>
    </row>
    <row r="16" spans="1:3" s="410" customFormat="1" ht="12" customHeight="1">
      <c r="A16" s="14" t="s">
        <v>104</v>
      </c>
      <c r="B16" s="412" t="s">
        <v>398</v>
      </c>
      <c r="C16" s="296"/>
    </row>
    <row r="17" spans="1:3" s="410" customFormat="1" ht="12" customHeight="1">
      <c r="A17" s="14" t="s">
        <v>105</v>
      </c>
      <c r="B17" s="412" t="s">
        <v>539</v>
      </c>
      <c r="C17" s="296"/>
    </row>
    <row r="18" spans="1:3" s="410" customFormat="1" ht="12" customHeight="1" thickBot="1">
      <c r="A18" s="16" t="s">
        <v>113</v>
      </c>
      <c r="B18" s="291" t="s">
        <v>255</v>
      </c>
      <c r="C18" s="298"/>
    </row>
    <row r="19" spans="1:3" s="410" customFormat="1" ht="12" customHeight="1" thickBot="1">
      <c r="A19" s="20" t="s">
        <v>18</v>
      </c>
      <c r="B19" s="21" t="s">
        <v>256</v>
      </c>
      <c r="C19" s="294">
        <f>+C20+C21+C22+C23+C24</f>
        <v>0</v>
      </c>
    </row>
    <row r="20" spans="1:3" s="410" customFormat="1" ht="12" customHeight="1">
      <c r="A20" s="15" t="s">
        <v>84</v>
      </c>
      <c r="B20" s="411" t="s">
        <v>257</v>
      </c>
      <c r="C20" s="297"/>
    </row>
    <row r="21" spans="1:3" s="410" customFormat="1" ht="12" customHeight="1">
      <c r="A21" s="14" t="s">
        <v>85</v>
      </c>
      <c r="B21" s="412" t="s">
        <v>258</v>
      </c>
      <c r="C21" s="296"/>
    </row>
    <row r="22" spans="1:3" s="410" customFormat="1" ht="12" customHeight="1">
      <c r="A22" s="14" t="s">
        <v>86</v>
      </c>
      <c r="B22" s="412" t="s">
        <v>399</v>
      </c>
      <c r="C22" s="296"/>
    </row>
    <row r="23" spans="1:3" s="410" customFormat="1" ht="12" customHeight="1">
      <c r="A23" s="14" t="s">
        <v>87</v>
      </c>
      <c r="B23" s="412" t="s">
        <v>400</v>
      </c>
      <c r="C23" s="296"/>
    </row>
    <row r="24" spans="1:3" s="410" customFormat="1" ht="12" customHeight="1">
      <c r="A24" s="14" t="s">
        <v>166</v>
      </c>
      <c r="B24" s="412" t="s">
        <v>259</v>
      </c>
      <c r="C24" s="296"/>
    </row>
    <row r="25" spans="1:3" s="410" customFormat="1" ht="12" customHeight="1" thickBot="1">
      <c r="A25" s="16" t="s">
        <v>167</v>
      </c>
      <c r="B25" s="413" t="s">
        <v>260</v>
      </c>
      <c r="C25" s="298"/>
    </row>
    <row r="26" spans="1:3" s="410" customFormat="1" ht="12" customHeight="1" thickBot="1">
      <c r="A26" s="20" t="s">
        <v>168</v>
      </c>
      <c r="B26" s="21" t="s">
        <v>516</v>
      </c>
      <c r="C26" s="300">
        <f>SUM(C27:C34)</f>
        <v>0</v>
      </c>
    </row>
    <row r="27" spans="1:3" s="410" customFormat="1" ht="12" customHeight="1">
      <c r="A27" s="15" t="s">
        <v>262</v>
      </c>
      <c r="B27" s="411" t="s">
        <v>520</v>
      </c>
      <c r="C27" s="297"/>
    </row>
    <row r="28" spans="1:3" s="410" customFormat="1" ht="12" customHeight="1">
      <c r="A28" s="14" t="s">
        <v>263</v>
      </c>
      <c r="B28" s="412" t="s">
        <v>554</v>
      </c>
      <c r="C28" s="296"/>
    </row>
    <row r="29" spans="1:3" s="410" customFormat="1" ht="12" customHeight="1">
      <c r="A29" s="14" t="s">
        <v>264</v>
      </c>
      <c r="B29" s="412" t="s">
        <v>555</v>
      </c>
      <c r="C29" s="296"/>
    </row>
    <row r="30" spans="1:3" s="410" customFormat="1" ht="12" customHeight="1">
      <c r="A30" s="14" t="s">
        <v>265</v>
      </c>
      <c r="B30" s="412" t="s">
        <v>522</v>
      </c>
      <c r="C30" s="296"/>
    </row>
    <row r="31" spans="1:3" s="410" customFormat="1" ht="12" customHeight="1">
      <c r="A31" s="14" t="s">
        <v>517</v>
      </c>
      <c r="B31" s="412" t="s">
        <v>523</v>
      </c>
      <c r="C31" s="296"/>
    </row>
    <row r="32" spans="1:3" s="410" customFormat="1" ht="12" customHeight="1">
      <c r="A32" s="14" t="s">
        <v>518</v>
      </c>
      <c r="B32" s="412" t="s">
        <v>266</v>
      </c>
      <c r="C32" s="296"/>
    </row>
    <row r="33" spans="1:3" s="410" customFormat="1" ht="12" customHeight="1">
      <c r="A33" s="14" t="s">
        <v>519</v>
      </c>
      <c r="B33" s="412" t="s">
        <v>267</v>
      </c>
      <c r="C33" s="296"/>
    </row>
    <row r="34" spans="1:3" s="410" customFormat="1" ht="12" customHeight="1" thickBot="1">
      <c r="A34" s="16" t="s">
        <v>556</v>
      </c>
      <c r="B34" s="492" t="s">
        <v>268</v>
      </c>
      <c r="C34" s="298"/>
    </row>
    <row r="35" spans="1:3" s="410" customFormat="1" ht="12" customHeight="1" thickBot="1">
      <c r="A35" s="20" t="s">
        <v>20</v>
      </c>
      <c r="B35" s="21" t="s">
        <v>409</v>
      </c>
      <c r="C35" s="294">
        <f>SUM(C36:C46)</f>
        <v>18625000</v>
      </c>
    </row>
    <row r="36" spans="1:3" s="410" customFormat="1" ht="12" customHeight="1">
      <c r="A36" s="15" t="s">
        <v>88</v>
      </c>
      <c r="B36" s="411" t="s">
        <v>271</v>
      </c>
      <c r="C36" s="297"/>
    </row>
    <row r="37" spans="1:3" s="410" customFormat="1" ht="12" customHeight="1">
      <c r="A37" s="14" t="s">
        <v>89</v>
      </c>
      <c r="B37" s="412" t="s">
        <v>272</v>
      </c>
      <c r="C37" s="296">
        <v>16620000</v>
      </c>
    </row>
    <row r="38" spans="1:3" s="410" customFormat="1" ht="12" customHeight="1">
      <c r="A38" s="14" t="s">
        <v>90</v>
      </c>
      <c r="B38" s="412" t="s">
        <v>273</v>
      </c>
      <c r="C38" s="296">
        <v>5000</v>
      </c>
    </row>
    <row r="39" spans="1:3" s="410" customFormat="1" ht="12" customHeight="1">
      <c r="A39" s="14" t="s">
        <v>170</v>
      </c>
      <c r="B39" s="412" t="s">
        <v>274</v>
      </c>
      <c r="C39" s="296">
        <v>2000000</v>
      </c>
    </row>
    <row r="40" spans="1:3" s="410" customFormat="1" ht="12" customHeight="1">
      <c r="A40" s="14" t="s">
        <v>171</v>
      </c>
      <c r="B40" s="412" t="s">
        <v>275</v>
      </c>
      <c r="C40" s="296"/>
    </row>
    <row r="41" spans="1:3" s="410" customFormat="1" ht="12" customHeight="1">
      <c r="A41" s="14" t="s">
        <v>172</v>
      </c>
      <c r="B41" s="412" t="s">
        <v>276</v>
      </c>
      <c r="C41" s="296"/>
    </row>
    <row r="42" spans="1:3" s="410" customFormat="1" ht="12" customHeight="1">
      <c r="A42" s="14" t="s">
        <v>173</v>
      </c>
      <c r="B42" s="412" t="s">
        <v>277</v>
      </c>
      <c r="C42" s="296"/>
    </row>
    <row r="43" spans="1:3" s="410" customFormat="1" ht="12" customHeight="1">
      <c r="A43" s="14" t="s">
        <v>174</v>
      </c>
      <c r="B43" s="412" t="s">
        <v>524</v>
      </c>
      <c r="C43" s="296"/>
    </row>
    <row r="44" spans="1:3" s="410" customFormat="1" ht="12" customHeight="1">
      <c r="A44" s="14" t="s">
        <v>269</v>
      </c>
      <c r="B44" s="412" t="s">
        <v>278</v>
      </c>
      <c r="C44" s="299"/>
    </row>
    <row r="45" spans="1:3" s="410" customFormat="1" ht="12" customHeight="1">
      <c r="A45" s="16" t="s">
        <v>270</v>
      </c>
      <c r="B45" s="413" t="s">
        <v>411</v>
      </c>
      <c r="C45" s="397"/>
    </row>
    <row r="46" spans="1:3" s="410" customFormat="1" ht="12" customHeight="1" thickBot="1">
      <c r="A46" s="16" t="s">
        <v>410</v>
      </c>
      <c r="B46" s="291" t="s">
        <v>279</v>
      </c>
      <c r="C46" s="397"/>
    </row>
    <row r="47" spans="1:3" s="410" customFormat="1" ht="12" customHeight="1" thickBot="1">
      <c r="A47" s="20" t="s">
        <v>21</v>
      </c>
      <c r="B47" s="21" t="s">
        <v>280</v>
      </c>
      <c r="C47" s="294">
        <f>SUM(C48:C52)</f>
        <v>0</v>
      </c>
    </row>
    <row r="48" spans="1:3" s="410" customFormat="1" ht="12" customHeight="1">
      <c r="A48" s="15" t="s">
        <v>91</v>
      </c>
      <c r="B48" s="411" t="s">
        <v>284</v>
      </c>
      <c r="C48" s="443"/>
    </row>
    <row r="49" spans="1:3" s="410" customFormat="1" ht="12" customHeight="1">
      <c r="A49" s="14" t="s">
        <v>92</v>
      </c>
      <c r="B49" s="412" t="s">
        <v>285</v>
      </c>
      <c r="C49" s="299"/>
    </row>
    <row r="50" spans="1:3" s="410" customFormat="1" ht="12" customHeight="1">
      <c r="A50" s="14" t="s">
        <v>281</v>
      </c>
      <c r="B50" s="412" t="s">
        <v>286</v>
      </c>
      <c r="C50" s="299"/>
    </row>
    <row r="51" spans="1:3" s="410" customFormat="1" ht="12" customHeight="1">
      <c r="A51" s="14" t="s">
        <v>282</v>
      </c>
      <c r="B51" s="412" t="s">
        <v>287</v>
      </c>
      <c r="C51" s="299"/>
    </row>
    <row r="52" spans="1:3" s="410" customFormat="1" ht="12" customHeight="1" thickBot="1">
      <c r="A52" s="16" t="s">
        <v>283</v>
      </c>
      <c r="B52" s="291" t="s">
        <v>288</v>
      </c>
      <c r="C52" s="397"/>
    </row>
    <row r="53" spans="1:3" s="410" customFormat="1" ht="12" customHeight="1" thickBot="1">
      <c r="A53" s="20" t="s">
        <v>175</v>
      </c>
      <c r="B53" s="21" t="s">
        <v>289</v>
      </c>
      <c r="C53" s="294">
        <f>SUM(C54:C56)</f>
        <v>100000</v>
      </c>
    </row>
    <row r="54" spans="1:3" s="410" customFormat="1" ht="12" customHeight="1">
      <c r="A54" s="15" t="s">
        <v>93</v>
      </c>
      <c r="B54" s="411" t="s">
        <v>290</v>
      </c>
      <c r="C54" s="297"/>
    </row>
    <row r="55" spans="1:3" s="410" customFormat="1" ht="12" customHeight="1">
      <c r="A55" s="14" t="s">
        <v>94</v>
      </c>
      <c r="B55" s="412" t="s">
        <v>401</v>
      </c>
      <c r="C55" s="296"/>
    </row>
    <row r="56" spans="1:3" s="410" customFormat="1" ht="12" customHeight="1">
      <c r="A56" s="14" t="s">
        <v>293</v>
      </c>
      <c r="B56" s="412" t="s">
        <v>291</v>
      </c>
      <c r="C56" s="296">
        <v>100000</v>
      </c>
    </row>
    <row r="57" spans="1:3" s="410" customFormat="1" ht="12" customHeight="1" thickBot="1">
      <c r="A57" s="16" t="s">
        <v>294</v>
      </c>
      <c r="B57" s="291" t="s">
        <v>292</v>
      </c>
      <c r="C57" s="298"/>
    </row>
    <row r="58" spans="1:3" s="410" customFormat="1" ht="12" customHeight="1" thickBot="1">
      <c r="A58" s="20" t="s">
        <v>23</v>
      </c>
      <c r="B58" s="289" t="s">
        <v>295</v>
      </c>
      <c r="C58" s="294">
        <f>SUM(C59:C61)</f>
        <v>0</v>
      </c>
    </row>
    <row r="59" spans="1:3" s="410" customFormat="1" ht="12" customHeight="1">
      <c r="A59" s="15" t="s">
        <v>176</v>
      </c>
      <c r="B59" s="411" t="s">
        <v>297</v>
      </c>
      <c r="C59" s="299"/>
    </row>
    <row r="60" spans="1:3" s="410" customFormat="1" ht="12" customHeight="1">
      <c r="A60" s="14" t="s">
        <v>177</v>
      </c>
      <c r="B60" s="412" t="s">
        <v>402</v>
      </c>
      <c r="C60" s="299"/>
    </row>
    <row r="61" spans="1:3" s="410" customFormat="1" ht="12" customHeight="1">
      <c r="A61" s="14" t="s">
        <v>224</v>
      </c>
      <c r="B61" s="412" t="s">
        <v>298</v>
      </c>
      <c r="C61" s="299"/>
    </row>
    <row r="62" spans="1:3" s="410" customFormat="1" ht="12" customHeight="1" thickBot="1">
      <c r="A62" s="16" t="s">
        <v>296</v>
      </c>
      <c r="B62" s="291" t="s">
        <v>299</v>
      </c>
      <c r="C62" s="299"/>
    </row>
    <row r="63" spans="1:3" s="410" customFormat="1" ht="12" customHeight="1" thickBot="1">
      <c r="A63" s="468" t="s">
        <v>451</v>
      </c>
      <c r="B63" s="21" t="s">
        <v>300</v>
      </c>
      <c r="C63" s="300">
        <f>+C5+C12+C19+C26+C35+C47+C53+C58</f>
        <v>18725000</v>
      </c>
    </row>
    <row r="64" spans="1:3" s="410" customFormat="1" ht="12" customHeight="1" thickBot="1">
      <c r="A64" s="446" t="s">
        <v>301</v>
      </c>
      <c r="B64" s="289" t="s">
        <v>302</v>
      </c>
      <c r="C64" s="294">
        <f>SUM(C65:C67)</f>
        <v>0</v>
      </c>
    </row>
    <row r="65" spans="1:3" s="410" customFormat="1" ht="12" customHeight="1">
      <c r="A65" s="15" t="s">
        <v>330</v>
      </c>
      <c r="B65" s="411" t="s">
        <v>303</v>
      </c>
      <c r="C65" s="299"/>
    </row>
    <row r="66" spans="1:3" s="410" customFormat="1" ht="12" customHeight="1">
      <c r="A66" s="14" t="s">
        <v>339</v>
      </c>
      <c r="B66" s="412" t="s">
        <v>304</v>
      </c>
      <c r="C66" s="299"/>
    </row>
    <row r="67" spans="1:3" s="410" customFormat="1" ht="12" customHeight="1" thickBot="1">
      <c r="A67" s="16" t="s">
        <v>340</v>
      </c>
      <c r="B67" s="462" t="s">
        <v>436</v>
      </c>
      <c r="C67" s="299"/>
    </row>
    <row r="68" spans="1:3" s="410" customFormat="1" ht="12" customHeight="1" thickBot="1">
      <c r="A68" s="446" t="s">
        <v>306</v>
      </c>
      <c r="B68" s="289" t="s">
        <v>307</v>
      </c>
      <c r="C68" s="294">
        <f>SUM(C69:C72)</f>
        <v>0</v>
      </c>
    </row>
    <row r="69" spans="1:3" s="410" customFormat="1" ht="12" customHeight="1">
      <c r="A69" s="15" t="s">
        <v>145</v>
      </c>
      <c r="B69" s="411" t="s">
        <v>308</v>
      </c>
      <c r="C69" s="299"/>
    </row>
    <row r="70" spans="1:3" s="410" customFormat="1" ht="12" customHeight="1">
      <c r="A70" s="14" t="s">
        <v>146</v>
      </c>
      <c r="B70" s="412" t="s">
        <v>536</v>
      </c>
      <c r="C70" s="299"/>
    </row>
    <row r="71" spans="1:3" s="410" customFormat="1" ht="12" customHeight="1">
      <c r="A71" s="14" t="s">
        <v>331</v>
      </c>
      <c r="B71" s="412" t="s">
        <v>309</v>
      </c>
      <c r="C71" s="299"/>
    </row>
    <row r="72" spans="1:3" s="410" customFormat="1" ht="12" customHeight="1" thickBot="1">
      <c r="A72" s="16" t="s">
        <v>332</v>
      </c>
      <c r="B72" s="291" t="s">
        <v>537</v>
      </c>
      <c r="C72" s="299"/>
    </row>
    <row r="73" spans="1:3" s="410" customFormat="1" ht="12" customHeight="1" thickBot="1">
      <c r="A73" s="446" t="s">
        <v>310</v>
      </c>
      <c r="B73" s="289" t="s">
        <v>311</v>
      </c>
      <c r="C73" s="294">
        <f>SUM(C74:C75)</f>
        <v>0</v>
      </c>
    </row>
    <row r="74" spans="1:3" s="410" customFormat="1" ht="12" customHeight="1">
      <c r="A74" s="15" t="s">
        <v>333</v>
      </c>
      <c r="B74" s="411" t="s">
        <v>312</v>
      </c>
      <c r="C74" s="299"/>
    </row>
    <row r="75" spans="1:3" s="410" customFormat="1" ht="12" customHeight="1" thickBot="1">
      <c r="A75" s="16" t="s">
        <v>334</v>
      </c>
      <c r="B75" s="291" t="s">
        <v>313</v>
      </c>
      <c r="C75" s="299"/>
    </row>
    <row r="76" spans="1:3" s="410" customFormat="1" ht="12" customHeight="1" thickBot="1">
      <c r="A76" s="446" t="s">
        <v>314</v>
      </c>
      <c r="B76" s="289" t="s">
        <v>315</v>
      </c>
      <c r="C76" s="294">
        <f>SUM(C77:C79)</f>
        <v>0</v>
      </c>
    </row>
    <row r="77" spans="1:3" s="410" customFormat="1" ht="12" customHeight="1">
      <c r="A77" s="15" t="s">
        <v>335</v>
      </c>
      <c r="B77" s="411" t="s">
        <v>316</v>
      </c>
      <c r="C77" s="299"/>
    </row>
    <row r="78" spans="1:3" s="410" customFormat="1" ht="12" customHeight="1">
      <c r="A78" s="14" t="s">
        <v>336</v>
      </c>
      <c r="B78" s="412" t="s">
        <v>317</v>
      </c>
      <c r="C78" s="299"/>
    </row>
    <row r="79" spans="1:3" s="410" customFormat="1" ht="12" customHeight="1" thickBot="1">
      <c r="A79" s="16" t="s">
        <v>337</v>
      </c>
      <c r="B79" s="291" t="s">
        <v>538</v>
      </c>
      <c r="C79" s="299"/>
    </row>
    <row r="80" spans="1:3" s="410" customFormat="1" ht="12" customHeight="1" thickBot="1">
      <c r="A80" s="446" t="s">
        <v>318</v>
      </c>
      <c r="B80" s="289" t="s">
        <v>338</v>
      </c>
      <c r="C80" s="294">
        <f>SUM(C81:C84)</f>
        <v>0</v>
      </c>
    </row>
    <row r="81" spans="1:3" s="410" customFormat="1" ht="12" customHeight="1">
      <c r="A81" s="414" t="s">
        <v>319</v>
      </c>
      <c r="B81" s="411" t="s">
        <v>320</v>
      </c>
      <c r="C81" s="299"/>
    </row>
    <row r="82" spans="1:3" s="410" customFormat="1" ht="12" customHeight="1">
      <c r="A82" s="415" t="s">
        <v>321</v>
      </c>
      <c r="B82" s="412" t="s">
        <v>322</v>
      </c>
      <c r="C82" s="299"/>
    </row>
    <row r="83" spans="1:3" s="410" customFormat="1" ht="12" customHeight="1">
      <c r="A83" s="415" t="s">
        <v>323</v>
      </c>
      <c r="B83" s="412" t="s">
        <v>324</v>
      </c>
      <c r="C83" s="299"/>
    </row>
    <row r="84" spans="1:3" s="410" customFormat="1" ht="12" customHeight="1" thickBot="1">
      <c r="A84" s="416" t="s">
        <v>325</v>
      </c>
      <c r="B84" s="291" t="s">
        <v>326</v>
      </c>
      <c r="C84" s="299"/>
    </row>
    <row r="85" spans="1:3" s="410" customFormat="1" ht="12" customHeight="1" thickBot="1">
      <c r="A85" s="446" t="s">
        <v>327</v>
      </c>
      <c r="B85" s="289" t="s">
        <v>450</v>
      </c>
      <c r="C85" s="444"/>
    </row>
    <row r="86" spans="1:3" s="410" customFormat="1" ht="13.5" customHeight="1" thickBot="1">
      <c r="A86" s="446" t="s">
        <v>329</v>
      </c>
      <c r="B86" s="289" t="s">
        <v>328</v>
      </c>
      <c r="C86" s="444"/>
    </row>
    <row r="87" spans="1:3" s="410" customFormat="1" ht="15.75" customHeight="1" thickBot="1">
      <c r="A87" s="446" t="s">
        <v>341</v>
      </c>
      <c r="B87" s="417" t="s">
        <v>453</v>
      </c>
      <c r="C87" s="300">
        <f>+C64+C68+C73+C76+C80+C86+C85</f>
        <v>0</v>
      </c>
    </row>
    <row r="88" spans="1:3" s="410" customFormat="1" ht="16.5" customHeight="1" thickBot="1">
      <c r="A88" s="447" t="s">
        <v>452</v>
      </c>
      <c r="B88" s="418" t="s">
        <v>454</v>
      </c>
      <c r="C88" s="300">
        <f>+C63+C87</f>
        <v>18725000</v>
      </c>
    </row>
    <row r="89" spans="1:3" s="410" customFormat="1" ht="83.25" customHeight="1">
      <c r="A89" s="5"/>
      <c r="B89" s="6"/>
      <c r="C89" s="301"/>
    </row>
    <row r="90" spans="1:3" ht="16.5" customHeight="1">
      <c r="A90" s="606" t="s">
        <v>45</v>
      </c>
      <c r="B90" s="606"/>
      <c r="C90" s="606"/>
    </row>
    <row r="91" spans="1:3" s="419" customFormat="1" ht="16.5" customHeight="1" thickBot="1">
      <c r="A91" s="608" t="s">
        <v>149</v>
      </c>
      <c r="B91" s="608"/>
      <c r="C91" s="142" t="str">
        <f>C2</f>
        <v>Forintban</v>
      </c>
    </row>
    <row r="92" spans="1:3" ht="37.5" customHeight="1" thickBot="1">
      <c r="A92" s="23" t="s">
        <v>66</v>
      </c>
      <c r="B92" s="24" t="s">
        <v>46</v>
      </c>
      <c r="C92" s="39" t="str">
        <f>+C3</f>
        <v>2018. évi előirányzat</v>
      </c>
    </row>
    <row r="93" spans="1:3" s="409" customFormat="1" ht="12" customHeight="1" thickBot="1">
      <c r="A93" s="31"/>
      <c r="B93" s="32" t="s">
        <v>468</v>
      </c>
      <c r="C93" s="33" t="s">
        <v>469</v>
      </c>
    </row>
    <row r="94" spans="1:3" ht="12" customHeight="1" thickBot="1">
      <c r="A94" s="22" t="s">
        <v>16</v>
      </c>
      <c r="B94" s="27" t="s">
        <v>412</v>
      </c>
      <c r="C94" s="293">
        <f>C95+C96+C97+C98+C99+C112</f>
        <v>5028000</v>
      </c>
    </row>
    <row r="95" spans="1:3" ht="12" customHeight="1">
      <c r="A95" s="17" t="s">
        <v>95</v>
      </c>
      <c r="B95" s="10" t="s">
        <v>47</v>
      </c>
      <c r="C95" s="295">
        <f>560000+670000</f>
        <v>1230000</v>
      </c>
    </row>
    <row r="96" spans="1:3" ht="12" customHeight="1">
      <c r="A96" s="14" t="s">
        <v>96</v>
      </c>
      <c r="B96" s="8" t="s">
        <v>178</v>
      </c>
      <c r="C96" s="296">
        <f>306000+194000</f>
        <v>500000</v>
      </c>
    </row>
    <row r="97" spans="1:3" ht="12" customHeight="1">
      <c r="A97" s="14" t="s">
        <v>97</v>
      </c>
      <c r="B97" s="8" t="s">
        <v>136</v>
      </c>
      <c r="C97" s="298">
        <f>840000+552000</f>
        <v>1392000</v>
      </c>
    </row>
    <row r="98" spans="1:3" ht="12" customHeight="1">
      <c r="A98" s="14" t="s">
        <v>98</v>
      </c>
      <c r="B98" s="11" t="s">
        <v>179</v>
      </c>
      <c r="C98" s="298"/>
    </row>
    <row r="99" spans="1:3" ht="12" customHeight="1">
      <c r="A99" s="14" t="s">
        <v>108</v>
      </c>
      <c r="B99" s="19" t="s">
        <v>180</v>
      </c>
      <c r="C99" s="298">
        <f>C100+C101+C102+C103+C104+C105+C106+C107+C108+C109+C110+C111</f>
        <v>1906000</v>
      </c>
    </row>
    <row r="100" spans="1:3" ht="12" customHeight="1">
      <c r="A100" s="14" t="s">
        <v>99</v>
      </c>
      <c r="B100" s="8" t="s">
        <v>417</v>
      </c>
      <c r="C100" s="298"/>
    </row>
    <row r="101" spans="1:3" ht="12" customHeight="1">
      <c r="A101" s="14" t="s">
        <v>100</v>
      </c>
      <c r="B101" s="146" t="s">
        <v>416</v>
      </c>
      <c r="C101" s="298"/>
    </row>
    <row r="102" spans="1:3" ht="12" customHeight="1">
      <c r="A102" s="14" t="s">
        <v>109</v>
      </c>
      <c r="B102" s="146" t="s">
        <v>415</v>
      </c>
      <c r="C102" s="298"/>
    </row>
    <row r="103" spans="1:3" ht="12" customHeight="1">
      <c r="A103" s="14" t="s">
        <v>110</v>
      </c>
      <c r="B103" s="144" t="s">
        <v>344</v>
      </c>
      <c r="C103" s="298"/>
    </row>
    <row r="104" spans="1:3" ht="12" customHeight="1">
      <c r="A104" s="14" t="s">
        <v>111</v>
      </c>
      <c r="B104" s="145" t="s">
        <v>345</v>
      </c>
      <c r="C104" s="298"/>
    </row>
    <row r="105" spans="1:3" ht="12" customHeight="1">
      <c r="A105" s="14" t="s">
        <v>112</v>
      </c>
      <c r="B105" s="145" t="s">
        <v>346</v>
      </c>
      <c r="C105" s="298"/>
    </row>
    <row r="106" spans="1:3" ht="12" customHeight="1">
      <c r="A106" s="14" t="s">
        <v>114</v>
      </c>
      <c r="B106" s="144" t="s">
        <v>347</v>
      </c>
      <c r="C106" s="298">
        <v>800000</v>
      </c>
    </row>
    <row r="107" spans="1:3" ht="12" customHeight="1">
      <c r="A107" s="14" t="s">
        <v>181</v>
      </c>
      <c r="B107" s="144" t="s">
        <v>348</v>
      </c>
      <c r="C107" s="298"/>
    </row>
    <row r="108" spans="1:3" ht="12" customHeight="1">
      <c r="A108" s="14" t="s">
        <v>342</v>
      </c>
      <c r="B108" s="145" t="s">
        <v>349</v>
      </c>
      <c r="C108" s="298"/>
    </row>
    <row r="109" spans="1:3" ht="12" customHeight="1">
      <c r="A109" s="13" t="s">
        <v>343</v>
      </c>
      <c r="B109" s="146" t="s">
        <v>350</v>
      </c>
      <c r="C109" s="298"/>
    </row>
    <row r="110" spans="1:3" ht="12" customHeight="1">
      <c r="A110" s="14" t="s">
        <v>413</v>
      </c>
      <c r="B110" s="146" t="s">
        <v>351</v>
      </c>
      <c r="C110" s="298"/>
    </row>
    <row r="111" spans="1:3" ht="12" customHeight="1">
      <c r="A111" s="16" t="s">
        <v>414</v>
      </c>
      <c r="B111" s="146" t="s">
        <v>352</v>
      </c>
      <c r="C111" s="298">
        <v>1106000</v>
      </c>
    </row>
    <row r="112" spans="1:3" ht="12" customHeight="1">
      <c r="A112" s="14" t="s">
        <v>418</v>
      </c>
      <c r="B112" s="11" t="s">
        <v>48</v>
      </c>
      <c r="C112" s="296">
        <f>C113+C114</f>
        <v>0</v>
      </c>
    </row>
    <row r="113" spans="1:3" ht="12" customHeight="1">
      <c r="A113" s="14" t="s">
        <v>419</v>
      </c>
      <c r="B113" s="8" t="s">
        <v>421</v>
      </c>
      <c r="C113" s="296"/>
    </row>
    <row r="114" spans="1:3" ht="12" customHeight="1" thickBot="1">
      <c r="A114" s="18" t="s">
        <v>420</v>
      </c>
      <c r="B114" s="466" t="s">
        <v>422</v>
      </c>
      <c r="C114" s="302"/>
    </row>
    <row r="115" spans="1:3" ht="12" customHeight="1" thickBot="1">
      <c r="A115" s="463" t="s">
        <v>17</v>
      </c>
      <c r="B115" s="464" t="s">
        <v>353</v>
      </c>
      <c r="C115" s="465">
        <f>+C116+C118+C120</f>
        <v>0</v>
      </c>
    </row>
    <row r="116" spans="1:3" ht="12" customHeight="1">
      <c r="A116" s="15" t="s">
        <v>101</v>
      </c>
      <c r="B116" s="8" t="s">
        <v>223</v>
      </c>
      <c r="C116" s="297"/>
    </row>
    <row r="117" spans="1:3" ht="12" customHeight="1">
      <c r="A117" s="15" t="s">
        <v>102</v>
      </c>
      <c r="B117" s="12" t="s">
        <v>357</v>
      </c>
      <c r="C117" s="297"/>
    </row>
    <row r="118" spans="1:3" ht="12" customHeight="1">
      <c r="A118" s="15" t="s">
        <v>103</v>
      </c>
      <c r="B118" s="12" t="s">
        <v>182</v>
      </c>
      <c r="C118" s="296"/>
    </row>
    <row r="119" spans="1:3" ht="12" customHeight="1">
      <c r="A119" s="15" t="s">
        <v>104</v>
      </c>
      <c r="B119" s="12" t="s">
        <v>358</v>
      </c>
      <c r="C119" s="263"/>
    </row>
    <row r="120" spans="1:3" ht="12" customHeight="1">
      <c r="A120" s="15" t="s">
        <v>105</v>
      </c>
      <c r="B120" s="291" t="s">
        <v>540</v>
      </c>
      <c r="C120" s="263"/>
    </row>
    <row r="121" spans="1:3" ht="12" customHeight="1">
      <c r="A121" s="15" t="s">
        <v>113</v>
      </c>
      <c r="B121" s="290" t="s">
        <v>403</v>
      </c>
      <c r="C121" s="263"/>
    </row>
    <row r="122" spans="1:3" ht="12" customHeight="1">
      <c r="A122" s="15" t="s">
        <v>115</v>
      </c>
      <c r="B122" s="407" t="s">
        <v>363</v>
      </c>
      <c r="C122" s="263"/>
    </row>
    <row r="123" spans="1:3" ht="15.75">
      <c r="A123" s="15" t="s">
        <v>183</v>
      </c>
      <c r="B123" s="145" t="s">
        <v>346</v>
      </c>
      <c r="C123" s="263"/>
    </row>
    <row r="124" spans="1:3" ht="12" customHeight="1">
      <c r="A124" s="15" t="s">
        <v>184</v>
      </c>
      <c r="B124" s="145" t="s">
        <v>362</v>
      </c>
      <c r="C124" s="263"/>
    </row>
    <row r="125" spans="1:3" ht="12" customHeight="1">
      <c r="A125" s="15" t="s">
        <v>185</v>
      </c>
      <c r="B125" s="145" t="s">
        <v>361</v>
      </c>
      <c r="C125" s="263"/>
    </row>
    <row r="126" spans="1:3" ht="12" customHeight="1">
      <c r="A126" s="15" t="s">
        <v>354</v>
      </c>
      <c r="B126" s="145" t="s">
        <v>349</v>
      </c>
      <c r="C126" s="263"/>
    </row>
    <row r="127" spans="1:3" ht="12" customHeight="1">
      <c r="A127" s="15" t="s">
        <v>355</v>
      </c>
      <c r="B127" s="145" t="s">
        <v>360</v>
      </c>
      <c r="C127" s="263"/>
    </row>
    <row r="128" spans="1:3" ht="16.5" thickBot="1">
      <c r="A128" s="13" t="s">
        <v>356</v>
      </c>
      <c r="B128" s="145" t="s">
        <v>359</v>
      </c>
      <c r="C128" s="265"/>
    </row>
    <row r="129" spans="1:3" ht="12" customHeight="1" thickBot="1">
      <c r="A129" s="20" t="s">
        <v>18</v>
      </c>
      <c r="B129" s="126" t="s">
        <v>423</v>
      </c>
      <c r="C129" s="294">
        <f>+C94+C115</f>
        <v>5028000</v>
      </c>
    </row>
    <row r="130" spans="1:3" ht="12" customHeight="1" thickBot="1">
      <c r="A130" s="20" t="s">
        <v>19</v>
      </c>
      <c r="B130" s="126" t="s">
        <v>424</v>
      </c>
      <c r="C130" s="294">
        <f>+C131+C132+C133</f>
        <v>0</v>
      </c>
    </row>
    <row r="131" spans="1:3" ht="12" customHeight="1">
      <c r="A131" s="15" t="s">
        <v>262</v>
      </c>
      <c r="B131" s="12" t="s">
        <v>431</v>
      </c>
      <c r="C131" s="263"/>
    </row>
    <row r="132" spans="1:3" ht="12" customHeight="1">
      <c r="A132" s="15" t="s">
        <v>263</v>
      </c>
      <c r="B132" s="12" t="s">
        <v>432</v>
      </c>
      <c r="C132" s="263"/>
    </row>
    <row r="133" spans="1:3" ht="12" customHeight="1" thickBot="1">
      <c r="A133" s="13" t="s">
        <v>264</v>
      </c>
      <c r="B133" s="12" t="s">
        <v>433</v>
      </c>
      <c r="C133" s="263"/>
    </row>
    <row r="134" spans="1:3" ht="12" customHeight="1" thickBot="1">
      <c r="A134" s="20" t="s">
        <v>20</v>
      </c>
      <c r="B134" s="126" t="s">
        <v>425</v>
      </c>
      <c r="C134" s="294">
        <f>SUM(C135:C140)</f>
        <v>0</v>
      </c>
    </row>
    <row r="135" spans="1:3" ht="12" customHeight="1">
      <c r="A135" s="15" t="s">
        <v>88</v>
      </c>
      <c r="B135" s="9" t="s">
        <v>434</v>
      </c>
      <c r="C135" s="263"/>
    </row>
    <row r="136" spans="1:3" ht="12" customHeight="1">
      <c r="A136" s="15" t="s">
        <v>89</v>
      </c>
      <c r="B136" s="9" t="s">
        <v>426</v>
      </c>
      <c r="C136" s="263"/>
    </row>
    <row r="137" spans="1:3" ht="12" customHeight="1">
      <c r="A137" s="15" t="s">
        <v>90</v>
      </c>
      <c r="B137" s="9" t="s">
        <v>427</v>
      </c>
      <c r="C137" s="263"/>
    </row>
    <row r="138" spans="1:3" ht="12" customHeight="1">
      <c r="A138" s="15" t="s">
        <v>170</v>
      </c>
      <c r="B138" s="9" t="s">
        <v>428</v>
      </c>
      <c r="C138" s="263"/>
    </row>
    <row r="139" spans="1:3" ht="12" customHeight="1">
      <c r="A139" s="15" t="s">
        <v>171</v>
      </c>
      <c r="B139" s="9" t="s">
        <v>429</v>
      </c>
      <c r="C139" s="263"/>
    </row>
    <row r="140" spans="1:3" ht="12" customHeight="1" thickBot="1">
      <c r="A140" s="13" t="s">
        <v>172</v>
      </c>
      <c r="B140" s="9" t="s">
        <v>430</v>
      </c>
      <c r="C140" s="263"/>
    </row>
    <row r="141" spans="1:3" ht="12" customHeight="1" thickBot="1">
      <c r="A141" s="20" t="s">
        <v>21</v>
      </c>
      <c r="B141" s="126" t="s">
        <v>438</v>
      </c>
      <c r="C141" s="300">
        <f>+C142+C143+C144+C145</f>
        <v>0</v>
      </c>
    </row>
    <row r="142" spans="1:3" ht="12" customHeight="1">
      <c r="A142" s="15" t="s">
        <v>91</v>
      </c>
      <c r="B142" s="9" t="s">
        <v>364</v>
      </c>
      <c r="C142" s="263"/>
    </row>
    <row r="143" spans="1:3" ht="12" customHeight="1">
      <c r="A143" s="15" t="s">
        <v>92</v>
      </c>
      <c r="B143" s="9" t="s">
        <v>365</v>
      </c>
      <c r="C143" s="263"/>
    </row>
    <row r="144" spans="1:3" ht="12" customHeight="1">
      <c r="A144" s="15" t="s">
        <v>281</v>
      </c>
      <c r="B144" s="9" t="s">
        <v>439</v>
      </c>
      <c r="C144" s="263"/>
    </row>
    <row r="145" spans="1:3" ht="12" customHeight="1" thickBot="1">
      <c r="A145" s="13" t="s">
        <v>282</v>
      </c>
      <c r="B145" s="7" t="s">
        <v>384</v>
      </c>
      <c r="C145" s="263"/>
    </row>
    <row r="146" spans="1:3" ht="12" customHeight="1" thickBot="1">
      <c r="A146" s="20" t="s">
        <v>22</v>
      </c>
      <c r="B146" s="126" t="s">
        <v>440</v>
      </c>
      <c r="C146" s="303">
        <f>SUM(C147:C151)</f>
        <v>0</v>
      </c>
    </row>
    <row r="147" spans="1:3" ht="12" customHeight="1">
      <c r="A147" s="15" t="s">
        <v>93</v>
      </c>
      <c r="B147" s="9" t="s">
        <v>435</v>
      </c>
      <c r="C147" s="263"/>
    </row>
    <row r="148" spans="1:3" ht="12" customHeight="1">
      <c r="A148" s="15" t="s">
        <v>94</v>
      </c>
      <c r="B148" s="9" t="s">
        <v>442</v>
      </c>
      <c r="C148" s="263"/>
    </row>
    <row r="149" spans="1:3" ht="12" customHeight="1">
      <c r="A149" s="15" t="s">
        <v>293</v>
      </c>
      <c r="B149" s="9" t="s">
        <v>437</v>
      </c>
      <c r="C149" s="263"/>
    </row>
    <row r="150" spans="1:3" ht="12" customHeight="1">
      <c r="A150" s="15" t="s">
        <v>294</v>
      </c>
      <c r="B150" s="9" t="s">
        <v>443</v>
      </c>
      <c r="C150" s="263"/>
    </row>
    <row r="151" spans="1:3" ht="12" customHeight="1" thickBot="1">
      <c r="A151" s="15" t="s">
        <v>441</v>
      </c>
      <c r="B151" s="9" t="s">
        <v>444</v>
      </c>
      <c r="C151" s="263"/>
    </row>
    <row r="152" spans="1:3" ht="12" customHeight="1" thickBot="1">
      <c r="A152" s="20" t="s">
        <v>23</v>
      </c>
      <c r="B152" s="126" t="s">
        <v>445</v>
      </c>
      <c r="C152" s="467"/>
    </row>
    <row r="153" spans="1:3" ht="12" customHeight="1" thickBot="1">
      <c r="A153" s="20" t="s">
        <v>24</v>
      </c>
      <c r="B153" s="126" t="s">
        <v>446</v>
      </c>
      <c r="C153" s="467"/>
    </row>
    <row r="154" spans="1:9" ht="15" customHeight="1" thickBot="1">
      <c r="A154" s="20" t="s">
        <v>25</v>
      </c>
      <c r="B154" s="126" t="s">
        <v>448</v>
      </c>
      <c r="C154" s="420">
        <f>+C130+C134+C141+C146+C152+C153</f>
        <v>0</v>
      </c>
      <c r="F154" s="421"/>
      <c r="G154" s="422"/>
      <c r="H154" s="422"/>
      <c r="I154" s="422"/>
    </row>
    <row r="155" spans="1:3" s="410" customFormat="1" ht="12.75" customHeight="1" thickBot="1">
      <c r="A155" s="292" t="s">
        <v>26</v>
      </c>
      <c r="B155" s="373" t="s">
        <v>447</v>
      </c>
      <c r="C155" s="420">
        <f>+C129+C154</f>
        <v>5028000</v>
      </c>
    </row>
    <row r="156" ht="7.5" customHeight="1"/>
    <row r="157" spans="1:3" ht="15.75">
      <c r="A157" s="609" t="s">
        <v>366</v>
      </c>
      <c r="B157" s="609"/>
      <c r="C157" s="609"/>
    </row>
    <row r="158" spans="1:3" ht="15" customHeight="1" thickBot="1">
      <c r="A158" s="607" t="s">
        <v>150</v>
      </c>
      <c r="B158" s="607"/>
      <c r="C158" s="304" t="str">
        <f>C91</f>
        <v>Forintban</v>
      </c>
    </row>
    <row r="159" spans="1:4" ht="13.5" customHeight="1" thickBot="1">
      <c r="A159" s="20">
        <v>1</v>
      </c>
      <c r="B159" s="26" t="s">
        <v>449</v>
      </c>
      <c r="C159" s="294">
        <f>+C63-C129</f>
        <v>13697000</v>
      </c>
      <c r="D159" s="423"/>
    </row>
    <row r="160" spans="1:3" ht="32.25" thickBot="1">
      <c r="A160" s="20" t="s">
        <v>17</v>
      </c>
      <c r="B160" s="26" t="s">
        <v>455</v>
      </c>
      <c r="C160" s="294">
        <f>+C87-C154</f>
        <v>0</v>
      </c>
    </row>
  </sheetData>
  <sheetProtection/>
  <mergeCells count="6">
    <mergeCell ref="A1:C1"/>
    <mergeCell ref="A2:B2"/>
    <mergeCell ref="A90:C90"/>
    <mergeCell ref="A91:B91"/>
    <mergeCell ref="A157:C157"/>
    <mergeCell ref="A158:B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SÁGVÁR KÖZSÉG ÖNKORMÁNYZAT
2018. ÉVI KÖLTSÉGVETÉS
ÖNKÉNT VÁLLALT FELADATAINAK MÉRLEGE
&amp;R&amp;"Times New Roman CE,Félkövér dőlt"&amp;11 1.3. melléklet </oddHeader>
  </headerFooter>
  <rowBreaks count="1" manualBreakCount="1">
    <brk id="89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SheetLayoutView="100" workbookViewId="0" topLeftCell="A25">
      <selection activeCell="F91" activeCellId="1" sqref="G89 F91"/>
    </sheetView>
  </sheetViews>
  <sheetFormatPr defaultColWidth="9.00390625" defaultRowHeight="12.75"/>
  <cols>
    <col min="1" max="1" width="9.50390625" style="374" customWidth="1"/>
    <col min="2" max="2" width="91.625" style="374" customWidth="1"/>
    <col min="3" max="3" width="21.625" style="375" customWidth="1"/>
    <col min="4" max="4" width="9.00390625" style="408" customWidth="1"/>
    <col min="5" max="16384" width="9.375" style="408" customWidth="1"/>
  </cols>
  <sheetData>
    <row r="1" spans="1:3" ht="15.75" customHeight="1">
      <c r="A1" s="606" t="s">
        <v>13</v>
      </c>
      <c r="B1" s="606"/>
      <c r="C1" s="606"/>
    </row>
    <row r="2" spans="1:3" ht="15.75" customHeight="1" thickBot="1">
      <c r="A2" s="607" t="s">
        <v>148</v>
      </c>
      <c r="B2" s="607"/>
      <c r="C2" s="304" t="str">
        <f>'1.3.sz.mell.'!C2</f>
        <v>Forintban</v>
      </c>
    </row>
    <row r="3" spans="1:3" ht="37.5" customHeight="1" thickBot="1">
      <c r="A3" s="23" t="s">
        <v>66</v>
      </c>
      <c r="B3" s="24" t="s">
        <v>15</v>
      </c>
      <c r="C3" s="39" t="str">
        <f>+CONCATENATE(LEFT(ÖSSZEFÜGGÉSEK!A5,4),". évi előirányzat")</f>
        <v>2018. évi előirányzat</v>
      </c>
    </row>
    <row r="4" spans="1:3" s="409" customFormat="1" ht="12" customHeight="1" thickBot="1">
      <c r="A4" s="403"/>
      <c r="B4" s="404" t="s">
        <v>468</v>
      </c>
      <c r="C4" s="405" t="s">
        <v>469</v>
      </c>
    </row>
    <row r="5" spans="1:3" s="410" customFormat="1" ht="12" customHeight="1" thickBot="1">
      <c r="A5" s="20" t="s">
        <v>16</v>
      </c>
      <c r="B5" s="21" t="s">
        <v>246</v>
      </c>
      <c r="C5" s="294">
        <f>+C6+C7+C8+C9+C10+C11</f>
        <v>0</v>
      </c>
    </row>
    <row r="6" spans="1:3" s="410" customFormat="1" ht="12" customHeight="1">
      <c r="A6" s="15" t="s">
        <v>95</v>
      </c>
      <c r="B6" s="411" t="s">
        <v>247</v>
      </c>
      <c r="C6" s="297"/>
    </row>
    <row r="7" spans="1:3" s="410" customFormat="1" ht="12" customHeight="1">
      <c r="A7" s="14" t="s">
        <v>96</v>
      </c>
      <c r="B7" s="412" t="s">
        <v>248</v>
      </c>
      <c r="C7" s="296"/>
    </row>
    <row r="8" spans="1:3" s="410" customFormat="1" ht="12" customHeight="1">
      <c r="A8" s="14" t="s">
        <v>97</v>
      </c>
      <c r="B8" s="412" t="s">
        <v>515</v>
      </c>
      <c r="C8" s="296"/>
    </row>
    <row r="9" spans="1:3" s="410" customFormat="1" ht="12" customHeight="1">
      <c r="A9" s="14" t="s">
        <v>98</v>
      </c>
      <c r="B9" s="412" t="s">
        <v>250</v>
      </c>
      <c r="C9" s="296"/>
    </row>
    <row r="10" spans="1:3" s="410" customFormat="1" ht="12" customHeight="1">
      <c r="A10" s="14" t="s">
        <v>144</v>
      </c>
      <c r="B10" s="290" t="s">
        <v>407</v>
      </c>
      <c r="C10" s="296"/>
    </row>
    <row r="11" spans="1:3" s="410" customFormat="1" ht="12" customHeight="1" thickBot="1">
      <c r="A11" s="16" t="s">
        <v>99</v>
      </c>
      <c r="B11" s="291" t="s">
        <v>408</v>
      </c>
      <c r="C11" s="296"/>
    </row>
    <row r="12" spans="1:3" s="410" customFormat="1" ht="12" customHeight="1" thickBot="1">
      <c r="A12" s="20" t="s">
        <v>17</v>
      </c>
      <c r="B12" s="289" t="s">
        <v>251</v>
      </c>
      <c r="C12" s="294">
        <f>+C13+C14+C15+C16+C17</f>
        <v>0</v>
      </c>
    </row>
    <row r="13" spans="1:3" s="410" customFormat="1" ht="12" customHeight="1">
      <c r="A13" s="15" t="s">
        <v>101</v>
      </c>
      <c r="B13" s="411" t="s">
        <v>252</v>
      </c>
      <c r="C13" s="297"/>
    </row>
    <row r="14" spans="1:3" s="410" customFormat="1" ht="12" customHeight="1">
      <c r="A14" s="14" t="s">
        <v>102</v>
      </c>
      <c r="B14" s="412" t="s">
        <v>253</v>
      </c>
      <c r="C14" s="296"/>
    </row>
    <row r="15" spans="1:3" s="410" customFormat="1" ht="12" customHeight="1">
      <c r="A15" s="14" t="s">
        <v>103</v>
      </c>
      <c r="B15" s="412" t="s">
        <v>397</v>
      </c>
      <c r="C15" s="296"/>
    </row>
    <row r="16" spans="1:3" s="410" customFormat="1" ht="12" customHeight="1">
      <c r="A16" s="14" t="s">
        <v>104</v>
      </c>
      <c r="B16" s="412" t="s">
        <v>398</v>
      </c>
      <c r="C16" s="296"/>
    </row>
    <row r="17" spans="1:3" s="410" customFormat="1" ht="12" customHeight="1">
      <c r="A17" s="14" t="s">
        <v>105</v>
      </c>
      <c r="B17" s="412" t="s">
        <v>539</v>
      </c>
      <c r="C17" s="296"/>
    </row>
    <row r="18" spans="1:3" s="410" customFormat="1" ht="12" customHeight="1" thickBot="1">
      <c r="A18" s="16" t="s">
        <v>113</v>
      </c>
      <c r="B18" s="291" t="s">
        <v>255</v>
      </c>
      <c r="C18" s="298"/>
    </row>
    <row r="19" spans="1:3" s="410" customFormat="1" ht="12" customHeight="1" thickBot="1">
      <c r="A19" s="20" t="s">
        <v>18</v>
      </c>
      <c r="B19" s="21" t="s">
        <v>256</v>
      </c>
      <c r="C19" s="294">
        <f>+C20+C21+C22+C23+C24</f>
        <v>0</v>
      </c>
    </row>
    <row r="20" spans="1:3" s="410" customFormat="1" ht="12" customHeight="1">
      <c r="A20" s="15" t="s">
        <v>84</v>
      </c>
      <c r="B20" s="411" t="s">
        <v>257</v>
      </c>
      <c r="C20" s="297"/>
    </row>
    <row r="21" spans="1:3" s="410" customFormat="1" ht="12" customHeight="1">
      <c r="A21" s="14" t="s">
        <v>85</v>
      </c>
      <c r="B21" s="412" t="s">
        <v>258</v>
      </c>
      <c r="C21" s="296"/>
    </row>
    <row r="22" spans="1:3" s="410" customFormat="1" ht="12" customHeight="1">
      <c r="A22" s="14" t="s">
        <v>86</v>
      </c>
      <c r="B22" s="412" t="s">
        <v>399</v>
      </c>
      <c r="C22" s="296"/>
    </row>
    <row r="23" spans="1:3" s="410" customFormat="1" ht="12" customHeight="1">
      <c r="A23" s="14" t="s">
        <v>87</v>
      </c>
      <c r="B23" s="412" t="s">
        <v>400</v>
      </c>
      <c r="C23" s="296"/>
    </row>
    <row r="24" spans="1:3" s="410" customFormat="1" ht="12" customHeight="1">
      <c r="A24" s="14" t="s">
        <v>166</v>
      </c>
      <c r="B24" s="412" t="s">
        <v>259</v>
      </c>
      <c r="C24" s="296"/>
    </row>
    <row r="25" spans="1:3" s="410" customFormat="1" ht="12" customHeight="1" thickBot="1">
      <c r="A25" s="16" t="s">
        <v>167</v>
      </c>
      <c r="B25" s="413" t="s">
        <v>260</v>
      </c>
      <c r="C25" s="298"/>
    </row>
    <row r="26" spans="1:3" s="410" customFormat="1" ht="12" customHeight="1" thickBot="1">
      <c r="A26" s="20" t="s">
        <v>168</v>
      </c>
      <c r="B26" s="21" t="s">
        <v>525</v>
      </c>
      <c r="C26" s="300">
        <f>SUM(C27:C33)</f>
        <v>0</v>
      </c>
    </row>
    <row r="27" spans="1:3" s="410" customFormat="1" ht="12" customHeight="1">
      <c r="A27" s="15" t="s">
        <v>262</v>
      </c>
      <c r="B27" s="411" t="s">
        <v>520</v>
      </c>
      <c r="C27" s="297"/>
    </row>
    <row r="28" spans="1:3" s="410" customFormat="1" ht="12" customHeight="1">
      <c r="A28" s="14" t="s">
        <v>263</v>
      </c>
      <c r="B28" s="412" t="s">
        <v>521</v>
      </c>
      <c r="C28" s="296"/>
    </row>
    <row r="29" spans="1:3" s="410" customFormat="1" ht="12" customHeight="1">
      <c r="A29" s="14" t="s">
        <v>264</v>
      </c>
      <c r="B29" s="412" t="s">
        <v>522</v>
      </c>
      <c r="C29" s="296"/>
    </row>
    <row r="30" spans="1:3" s="410" customFormat="1" ht="12" customHeight="1">
      <c r="A30" s="14" t="s">
        <v>265</v>
      </c>
      <c r="B30" s="412" t="s">
        <v>523</v>
      </c>
      <c r="C30" s="296"/>
    </row>
    <row r="31" spans="1:3" s="410" customFormat="1" ht="12" customHeight="1">
      <c r="A31" s="14" t="s">
        <v>517</v>
      </c>
      <c r="B31" s="412" t="s">
        <v>266</v>
      </c>
      <c r="C31" s="296"/>
    </row>
    <row r="32" spans="1:3" s="410" customFormat="1" ht="12" customHeight="1">
      <c r="A32" s="14" t="s">
        <v>518</v>
      </c>
      <c r="B32" s="412" t="s">
        <v>267</v>
      </c>
      <c r="C32" s="296"/>
    </row>
    <row r="33" spans="1:3" s="410" customFormat="1" ht="12" customHeight="1" thickBot="1">
      <c r="A33" s="16" t="s">
        <v>519</v>
      </c>
      <c r="B33" s="492" t="s">
        <v>268</v>
      </c>
      <c r="C33" s="298"/>
    </row>
    <row r="34" spans="1:3" s="410" customFormat="1" ht="12" customHeight="1" thickBot="1">
      <c r="A34" s="20" t="s">
        <v>20</v>
      </c>
      <c r="B34" s="21" t="s">
        <v>409</v>
      </c>
      <c r="C34" s="294">
        <f>SUM(C35:C45)</f>
        <v>0</v>
      </c>
    </row>
    <row r="35" spans="1:3" s="410" customFormat="1" ht="12" customHeight="1">
      <c r="A35" s="15" t="s">
        <v>88</v>
      </c>
      <c r="B35" s="411" t="s">
        <v>271</v>
      </c>
      <c r="C35" s="297"/>
    </row>
    <row r="36" spans="1:3" s="410" customFormat="1" ht="12" customHeight="1">
      <c r="A36" s="14" t="s">
        <v>89</v>
      </c>
      <c r="B36" s="412" t="s">
        <v>272</v>
      </c>
      <c r="C36" s="296"/>
    </row>
    <row r="37" spans="1:3" s="410" customFormat="1" ht="12" customHeight="1">
      <c r="A37" s="14" t="s">
        <v>90</v>
      </c>
      <c r="B37" s="412" t="s">
        <v>273</v>
      </c>
      <c r="C37" s="296"/>
    </row>
    <row r="38" spans="1:3" s="410" customFormat="1" ht="12" customHeight="1">
      <c r="A38" s="14" t="s">
        <v>170</v>
      </c>
      <c r="B38" s="412" t="s">
        <v>274</v>
      </c>
      <c r="C38" s="296"/>
    </row>
    <row r="39" spans="1:3" s="410" customFormat="1" ht="12" customHeight="1">
      <c r="A39" s="14" t="s">
        <v>171</v>
      </c>
      <c r="B39" s="412" t="s">
        <v>275</v>
      </c>
      <c r="C39" s="296"/>
    </row>
    <row r="40" spans="1:3" s="410" customFormat="1" ht="12" customHeight="1">
      <c r="A40" s="14" t="s">
        <v>172</v>
      </c>
      <c r="B40" s="412" t="s">
        <v>276</v>
      </c>
      <c r="C40" s="296"/>
    </row>
    <row r="41" spans="1:3" s="410" customFormat="1" ht="12" customHeight="1">
      <c r="A41" s="14" t="s">
        <v>173</v>
      </c>
      <c r="B41" s="412" t="s">
        <v>277</v>
      </c>
      <c r="C41" s="296"/>
    </row>
    <row r="42" spans="1:3" s="410" customFormat="1" ht="12" customHeight="1">
      <c r="A42" s="14" t="s">
        <v>174</v>
      </c>
      <c r="B42" s="412" t="s">
        <v>524</v>
      </c>
      <c r="C42" s="296"/>
    </row>
    <row r="43" spans="1:3" s="410" customFormat="1" ht="12" customHeight="1">
      <c r="A43" s="14" t="s">
        <v>269</v>
      </c>
      <c r="B43" s="412" t="s">
        <v>278</v>
      </c>
      <c r="C43" s="299"/>
    </row>
    <row r="44" spans="1:3" s="410" customFormat="1" ht="12" customHeight="1">
      <c r="A44" s="16" t="s">
        <v>270</v>
      </c>
      <c r="B44" s="413" t="s">
        <v>411</v>
      </c>
      <c r="C44" s="397"/>
    </row>
    <row r="45" spans="1:3" s="410" customFormat="1" ht="12" customHeight="1" thickBot="1">
      <c r="A45" s="16" t="s">
        <v>410</v>
      </c>
      <c r="B45" s="291" t="s">
        <v>279</v>
      </c>
      <c r="C45" s="397"/>
    </row>
    <row r="46" spans="1:3" s="410" customFormat="1" ht="12" customHeight="1" thickBot="1">
      <c r="A46" s="20" t="s">
        <v>21</v>
      </c>
      <c r="B46" s="21" t="s">
        <v>280</v>
      </c>
      <c r="C46" s="294">
        <f>SUM(C47:C51)</f>
        <v>0</v>
      </c>
    </row>
    <row r="47" spans="1:3" s="410" customFormat="1" ht="12" customHeight="1">
      <c r="A47" s="15" t="s">
        <v>91</v>
      </c>
      <c r="B47" s="411" t="s">
        <v>284</v>
      </c>
      <c r="C47" s="443"/>
    </row>
    <row r="48" spans="1:3" s="410" customFormat="1" ht="12" customHeight="1">
      <c r="A48" s="14" t="s">
        <v>92</v>
      </c>
      <c r="B48" s="412" t="s">
        <v>285</v>
      </c>
      <c r="C48" s="299"/>
    </row>
    <row r="49" spans="1:3" s="410" customFormat="1" ht="12" customHeight="1">
      <c r="A49" s="14" t="s">
        <v>281</v>
      </c>
      <c r="B49" s="412" t="s">
        <v>286</v>
      </c>
      <c r="C49" s="299"/>
    </row>
    <row r="50" spans="1:3" s="410" customFormat="1" ht="12" customHeight="1">
      <c r="A50" s="14" t="s">
        <v>282</v>
      </c>
      <c r="B50" s="412" t="s">
        <v>287</v>
      </c>
      <c r="C50" s="299"/>
    </row>
    <row r="51" spans="1:3" s="410" customFormat="1" ht="12" customHeight="1" thickBot="1">
      <c r="A51" s="16" t="s">
        <v>283</v>
      </c>
      <c r="B51" s="291" t="s">
        <v>288</v>
      </c>
      <c r="C51" s="397"/>
    </row>
    <row r="52" spans="1:3" s="410" customFormat="1" ht="12" customHeight="1" thickBot="1">
      <c r="A52" s="20" t="s">
        <v>175</v>
      </c>
      <c r="B52" s="21" t="s">
        <v>289</v>
      </c>
      <c r="C52" s="294">
        <f>SUM(C53:C55)</f>
        <v>0</v>
      </c>
    </row>
    <row r="53" spans="1:3" s="410" customFormat="1" ht="12" customHeight="1">
      <c r="A53" s="15" t="s">
        <v>93</v>
      </c>
      <c r="B53" s="411" t="s">
        <v>290</v>
      </c>
      <c r="C53" s="297"/>
    </row>
    <row r="54" spans="1:3" s="410" customFormat="1" ht="12" customHeight="1">
      <c r="A54" s="14" t="s">
        <v>94</v>
      </c>
      <c r="B54" s="412" t="s">
        <v>401</v>
      </c>
      <c r="C54" s="296"/>
    </row>
    <row r="55" spans="1:3" s="410" customFormat="1" ht="12" customHeight="1">
      <c r="A55" s="14" t="s">
        <v>293</v>
      </c>
      <c r="B55" s="412" t="s">
        <v>291</v>
      </c>
      <c r="C55" s="296"/>
    </row>
    <row r="56" spans="1:3" s="410" customFormat="1" ht="12" customHeight="1" thickBot="1">
      <c r="A56" s="16" t="s">
        <v>294</v>
      </c>
      <c r="B56" s="291" t="s">
        <v>292</v>
      </c>
      <c r="C56" s="298"/>
    </row>
    <row r="57" spans="1:3" s="410" customFormat="1" ht="12" customHeight="1" thickBot="1">
      <c r="A57" s="20" t="s">
        <v>23</v>
      </c>
      <c r="B57" s="289" t="s">
        <v>295</v>
      </c>
      <c r="C57" s="294">
        <f>SUM(C58:C60)</f>
        <v>0</v>
      </c>
    </row>
    <row r="58" spans="1:3" s="410" customFormat="1" ht="12" customHeight="1">
      <c r="A58" s="15" t="s">
        <v>176</v>
      </c>
      <c r="B58" s="411" t="s">
        <v>297</v>
      </c>
      <c r="C58" s="299"/>
    </row>
    <row r="59" spans="1:3" s="410" customFormat="1" ht="12" customHeight="1">
      <c r="A59" s="14" t="s">
        <v>177</v>
      </c>
      <c r="B59" s="412" t="s">
        <v>402</v>
      </c>
      <c r="C59" s="299"/>
    </row>
    <row r="60" spans="1:3" s="410" customFormat="1" ht="12" customHeight="1">
      <c r="A60" s="14" t="s">
        <v>224</v>
      </c>
      <c r="B60" s="412" t="s">
        <v>298</v>
      </c>
      <c r="C60" s="299"/>
    </row>
    <row r="61" spans="1:3" s="410" customFormat="1" ht="12" customHeight="1" thickBot="1">
      <c r="A61" s="16" t="s">
        <v>296</v>
      </c>
      <c r="B61" s="291" t="s">
        <v>299</v>
      </c>
      <c r="C61" s="299"/>
    </row>
    <row r="62" spans="1:3" s="410" customFormat="1" ht="12" customHeight="1" thickBot="1">
      <c r="A62" s="468" t="s">
        <v>451</v>
      </c>
      <c r="B62" s="21" t="s">
        <v>300</v>
      </c>
      <c r="C62" s="300">
        <f>+C5+C12+C19+C26+C34+C46+C52+C57</f>
        <v>0</v>
      </c>
    </row>
    <row r="63" spans="1:3" s="410" customFormat="1" ht="12" customHeight="1" thickBot="1">
      <c r="A63" s="446" t="s">
        <v>301</v>
      </c>
      <c r="B63" s="289" t="s">
        <v>302</v>
      </c>
      <c r="C63" s="294">
        <f>SUM(C64:C66)</f>
        <v>0</v>
      </c>
    </row>
    <row r="64" spans="1:3" s="410" customFormat="1" ht="12" customHeight="1">
      <c r="A64" s="15" t="s">
        <v>330</v>
      </c>
      <c r="B64" s="411" t="s">
        <v>303</v>
      </c>
      <c r="C64" s="299"/>
    </row>
    <row r="65" spans="1:3" s="410" customFormat="1" ht="12" customHeight="1">
      <c r="A65" s="14" t="s">
        <v>339</v>
      </c>
      <c r="B65" s="412" t="s">
        <v>304</v>
      </c>
      <c r="C65" s="299"/>
    </row>
    <row r="66" spans="1:3" s="410" customFormat="1" ht="12" customHeight="1" thickBot="1">
      <c r="A66" s="16" t="s">
        <v>340</v>
      </c>
      <c r="B66" s="462" t="s">
        <v>436</v>
      </c>
      <c r="C66" s="299"/>
    </row>
    <row r="67" spans="1:3" s="410" customFormat="1" ht="12" customHeight="1" thickBot="1">
      <c r="A67" s="446" t="s">
        <v>306</v>
      </c>
      <c r="B67" s="289" t="s">
        <v>307</v>
      </c>
      <c r="C67" s="294">
        <f>SUM(C68:C71)</f>
        <v>0</v>
      </c>
    </row>
    <row r="68" spans="1:3" s="410" customFormat="1" ht="12" customHeight="1">
      <c r="A68" s="15" t="s">
        <v>145</v>
      </c>
      <c r="B68" s="411" t="s">
        <v>308</v>
      </c>
      <c r="C68" s="299"/>
    </row>
    <row r="69" spans="1:3" s="410" customFormat="1" ht="12" customHeight="1">
      <c r="A69" s="14" t="s">
        <v>146</v>
      </c>
      <c r="B69" s="412" t="s">
        <v>536</v>
      </c>
      <c r="C69" s="299"/>
    </row>
    <row r="70" spans="1:3" s="410" customFormat="1" ht="12" customHeight="1">
      <c r="A70" s="14" t="s">
        <v>331</v>
      </c>
      <c r="B70" s="412" t="s">
        <v>309</v>
      </c>
      <c r="C70" s="299"/>
    </row>
    <row r="71" spans="1:3" s="410" customFormat="1" ht="12" customHeight="1" thickBot="1">
      <c r="A71" s="16" t="s">
        <v>332</v>
      </c>
      <c r="B71" s="291" t="s">
        <v>537</v>
      </c>
      <c r="C71" s="299"/>
    </row>
    <row r="72" spans="1:3" s="410" customFormat="1" ht="12" customHeight="1" thickBot="1">
      <c r="A72" s="446" t="s">
        <v>310</v>
      </c>
      <c r="B72" s="289" t="s">
        <v>311</v>
      </c>
      <c r="C72" s="294">
        <f>SUM(C73:C74)</f>
        <v>0</v>
      </c>
    </row>
    <row r="73" spans="1:3" s="410" customFormat="1" ht="12" customHeight="1">
      <c r="A73" s="15" t="s">
        <v>333</v>
      </c>
      <c r="B73" s="411" t="s">
        <v>312</v>
      </c>
      <c r="C73" s="299"/>
    </row>
    <row r="74" spans="1:3" s="410" customFormat="1" ht="12" customHeight="1" thickBot="1">
      <c r="A74" s="16" t="s">
        <v>334</v>
      </c>
      <c r="B74" s="291" t="s">
        <v>313</v>
      </c>
      <c r="C74" s="299"/>
    </row>
    <row r="75" spans="1:3" s="410" customFormat="1" ht="12" customHeight="1" thickBot="1">
      <c r="A75" s="446" t="s">
        <v>314</v>
      </c>
      <c r="B75" s="289" t="s">
        <v>315</v>
      </c>
      <c r="C75" s="294">
        <f>SUM(C76:C78)</f>
        <v>0</v>
      </c>
    </row>
    <row r="76" spans="1:3" s="410" customFormat="1" ht="12" customHeight="1">
      <c r="A76" s="15" t="s">
        <v>335</v>
      </c>
      <c r="B76" s="411" t="s">
        <v>316</v>
      </c>
      <c r="C76" s="299"/>
    </row>
    <row r="77" spans="1:3" s="410" customFormat="1" ht="12" customHeight="1">
      <c r="A77" s="14" t="s">
        <v>336</v>
      </c>
      <c r="B77" s="412" t="s">
        <v>317</v>
      </c>
      <c r="C77" s="299"/>
    </row>
    <row r="78" spans="1:3" s="410" customFormat="1" ht="12" customHeight="1" thickBot="1">
      <c r="A78" s="16" t="s">
        <v>337</v>
      </c>
      <c r="B78" s="291" t="s">
        <v>538</v>
      </c>
      <c r="C78" s="299"/>
    </row>
    <row r="79" spans="1:3" s="410" customFormat="1" ht="12" customHeight="1" thickBot="1">
      <c r="A79" s="446" t="s">
        <v>318</v>
      </c>
      <c r="B79" s="289" t="s">
        <v>338</v>
      </c>
      <c r="C79" s="294">
        <f>SUM(C80:C83)</f>
        <v>0</v>
      </c>
    </row>
    <row r="80" spans="1:3" s="410" customFormat="1" ht="12" customHeight="1">
      <c r="A80" s="414" t="s">
        <v>319</v>
      </c>
      <c r="B80" s="411" t="s">
        <v>320</v>
      </c>
      <c r="C80" s="299"/>
    </row>
    <row r="81" spans="1:3" s="410" customFormat="1" ht="12" customHeight="1">
      <c r="A81" s="415" t="s">
        <v>321</v>
      </c>
      <c r="B81" s="412" t="s">
        <v>322</v>
      </c>
      <c r="C81" s="299"/>
    </row>
    <row r="82" spans="1:3" s="410" customFormat="1" ht="12" customHeight="1">
      <c r="A82" s="415" t="s">
        <v>323</v>
      </c>
      <c r="B82" s="412" t="s">
        <v>324</v>
      </c>
      <c r="C82" s="299"/>
    </row>
    <row r="83" spans="1:3" s="410" customFormat="1" ht="12" customHeight="1" thickBot="1">
      <c r="A83" s="416" t="s">
        <v>325</v>
      </c>
      <c r="B83" s="291" t="s">
        <v>326</v>
      </c>
      <c r="C83" s="299"/>
    </row>
    <row r="84" spans="1:3" s="410" customFormat="1" ht="12" customHeight="1" thickBot="1">
      <c r="A84" s="446" t="s">
        <v>327</v>
      </c>
      <c r="B84" s="289" t="s">
        <v>450</v>
      </c>
      <c r="C84" s="444"/>
    </row>
    <row r="85" spans="1:3" s="410" customFormat="1" ht="13.5" customHeight="1" thickBot="1">
      <c r="A85" s="446" t="s">
        <v>329</v>
      </c>
      <c r="B85" s="289" t="s">
        <v>328</v>
      </c>
      <c r="C85" s="444"/>
    </row>
    <row r="86" spans="1:3" s="410" customFormat="1" ht="15.75" customHeight="1" thickBot="1">
      <c r="A86" s="446" t="s">
        <v>341</v>
      </c>
      <c r="B86" s="417" t="s">
        <v>453</v>
      </c>
      <c r="C86" s="300">
        <f>+C63+C67+C72+C75+C79+C85+C84</f>
        <v>0</v>
      </c>
    </row>
    <row r="87" spans="1:3" s="410" customFormat="1" ht="16.5" customHeight="1" thickBot="1">
      <c r="A87" s="447" t="s">
        <v>452</v>
      </c>
      <c r="B87" s="418" t="s">
        <v>454</v>
      </c>
      <c r="C87" s="300">
        <f>+C62+C86</f>
        <v>0</v>
      </c>
    </row>
    <row r="88" spans="1:3" s="410" customFormat="1" ht="83.25" customHeight="1">
      <c r="A88" s="5"/>
      <c r="B88" s="6"/>
      <c r="C88" s="301"/>
    </row>
    <row r="89" spans="1:3" ht="16.5" customHeight="1">
      <c r="A89" s="606" t="s">
        <v>45</v>
      </c>
      <c r="B89" s="606"/>
      <c r="C89" s="606"/>
    </row>
    <row r="90" spans="1:3" s="419" customFormat="1" ht="16.5" customHeight="1" thickBot="1">
      <c r="A90" s="608" t="s">
        <v>149</v>
      </c>
      <c r="B90" s="608"/>
      <c r="C90" s="142" t="str">
        <f>C2</f>
        <v>Forintban</v>
      </c>
    </row>
    <row r="91" spans="1:3" ht="37.5" customHeight="1" thickBot="1">
      <c r="A91" s="23" t="s">
        <v>66</v>
      </c>
      <c r="B91" s="24" t="s">
        <v>46</v>
      </c>
      <c r="C91" s="39" t="str">
        <f>+C3</f>
        <v>2018. évi előirányzat</v>
      </c>
    </row>
    <row r="92" spans="1:3" s="409" customFormat="1" ht="12" customHeight="1" thickBot="1">
      <c r="A92" s="31"/>
      <c r="B92" s="32" t="s">
        <v>468</v>
      </c>
      <c r="C92" s="33" t="s">
        <v>469</v>
      </c>
    </row>
    <row r="93" spans="1:3" ht="12" customHeight="1" thickBot="1">
      <c r="A93" s="22" t="s">
        <v>16</v>
      </c>
      <c r="B93" s="27" t="s">
        <v>412</v>
      </c>
      <c r="C93" s="293">
        <f>C94+C95+C96+C97+C98+C111</f>
        <v>0</v>
      </c>
    </row>
    <row r="94" spans="1:3" ht="12" customHeight="1">
      <c r="A94" s="17" t="s">
        <v>95</v>
      </c>
      <c r="B94" s="10" t="s">
        <v>47</v>
      </c>
      <c r="C94" s="295"/>
    </row>
    <row r="95" spans="1:3" ht="12" customHeight="1">
      <c r="A95" s="14" t="s">
        <v>96</v>
      </c>
      <c r="B95" s="8" t="s">
        <v>178</v>
      </c>
      <c r="C95" s="296"/>
    </row>
    <row r="96" spans="1:3" ht="12" customHeight="1">
      <c r="A96" s="14" t="s">
        <v>97</v>
      </c>
      <c r="B96" s="8" t="s">
        <v>136</v>
      </c>
      <c r="C96" s="298"/>
    </row>
    <row r="97" spans="1:3" ht="12" customHeight="1">
      <c r="A97" s="14" t="s">
        <v>98</v>
      </c>
      <c r="B97" s="11" t="s">
        <v>179</v>
      </c>
      <c r="C97" s="298"/>
    </row>
    <row r="98" spans="1:3" ht="12" customHeight="1">
      <c r="A98" s="14" t="s">
        <v>108</v>
      </c>
      <c r="B98" s="19" t="s">
        <v>180</v>
      </c>
      <c r="C98" s="298"/>
    </row>
    <row r="99" spans="1:3" ht="12" customHeight="1">
      <c r="A99" s="14" t="s">
        <v>99</v>
      </c>
      <c r="B99" s="8" t="s">
        <v>417</v>
      </c>
      <c r="C99" s="298"/>
    </row>
    <row r="100" spans="1:3" ht="12" customHeight="1">
      <c r="A100" s="14" t="s">
        <v>100</v>
      </c>
      <c r="B100" s="146" t="s">
        <v>416</v>
      </c>
      <c r="C100" s="298"/>
    </row>
    <row r="101" spans="1:3" ht="12" customHeight="1">
      <c r="A101" s="14" t="s">
        <v>109</v>
      </c>
      <c r="B101" s="146" t="s">
        <v>415</v>
      </c>
      <c r="C101" s="298"/>
    </row>
    <row r="102" spans="1:3" ht="12" customHeight="1">
      <c r="A102" s="14" t="s">
        <v>110</v>
      </c>
      <c r="B102" s="144" t="s">
        <v>344</v>
      </c>
      <c r="C102" s="298"/>
    </row>
    <row r="103" spans="1:3" ht="12" customHeight="1">
      <c r="A103" s="14" t="s">
        <v>111</v>
      </c>
      <c r="B103" s="145" t="s">
        <v>345</v>
      </c>
      <c r="C103" s="298"/>
    </row>
    <row r="104" spans="1:3" ht="12" customHeight="1">
      <c r="A104" s="14" t="s">
        <v>112</v>
      </c>
      <c r="B104" s="145" t="s">
        <v>346</v>
      </c>
      <c r="C104" s="298"/>
    </row>
    <row r="105" spans="1:3" ht="12" customHeight="1">
      <c r="A105" s="14" t="s">
        <v>114</v>
      </c>
      <c r="B105" s="144" t="s">
        <v>347</v>
      </c>
      <c r="C105" s="298"/>
    </row>
    <row r="106" spans="1:3" ht="12" customHeight="1">
      <c r="A106" s="14" t="s">
        <v>181</v>
      </c>
      <c r="B106" s="144" t="s">
        <v>348</v>
      </c>
      <c r="C106" s="298"/>
    </row>
    <row r="107" spans="1:3" ht="12" customHeight="1">
      <c r="A107" s="14" t="s">
        <v>342</v>
      </c>
      <c r="B107" s="145" t="s">
        <v>349</v>
      </c>
      <c r="C107" s="298"/>
    </row>
    <row r="108" spans="1:3" ht="12" customHeight="1">
      <c r="A108" s="13" t="s">
        <v>343</v>
      </c>
      <c r="B108" s="146" t="s">
        <v>350</v>
      </c>
      <c r="C108" s="298"/>
    </row>
    <row r="109" spans="1:3" ht="12" customHeight="1">
      <c r="A109" s="14" t="s">
        <v>413</v>
      </c>
      <c r="B109" s="146" t="s">
        <v>351</v>
      </c>
      <c r="C109" s="298"/>
    </row>
    <row r="110" spans="1:3" ht="12" customHeight="1">
      <c r="A110" s="16" t="s">
        <v>414</v>
      </c>
      <c r="B110" s="146" t="s">
        <v>352</v>
      </c>
      <c r="C110" s="298"/>
    </row>
    <row r="111" spans="1:3" ht="12" customHeight="1">
      <c r="A111" s="14" t="s">
        <v>418</v>
      </c>
      <c r="B111" s="11" t="s">
        <v>48</v>
      </c>
      <c r="C111" s="296">
        <f>C112+C113</f>
        <v>0</v>
      </c>
    </row>
    <row r="112" spans="1:3" ht="12" customHeight="1">
      <c r="A112" s="14" t="s">
        <v>419</v>
      </c>
      <c r="B112" s="8" t="s">
        <v>421</v>
      </c>
      <c r="C112" s="296"/>
    </row>
    <row r="113" spans="1:3" ht="12" customHeight="1" thickBot="1">
      <c r="A113" s="18" t="s">
        <v>420</v>
      </c>
      <c r="B113" s="466" t="s">
        <v>422</v>
      </c>
      <c r="C113" s="302"/>
    </row>
    <row r="114" spans="1:3" ht="12" customHeight="1" thickBot="1">
      <c r="A114" s="463" t="s">
        <v>17</v>
      </c>
      <c r="B114" s="464" t="s">
        <v>353</v>
      </c>
      <c r="C114" s="465">
        <f>+C115+C117+C119</f>
        <v>0</v>
      </c>
    </row>
    <row r="115" spans="1:3" ht="12" customHeight="1">
      <c r="A115" s="15" t="s">
        <v>101</v>
      </c>
      <c r="B115" s="8" t="s">
        <v>223</v>
      </c>
      <c r="C115" s="297"/>
    </row>
    <row r="116" spans="1:3" ht="12" customHeight="1">
      <c r="A116" s="15" t="s">
        <v>102</v>
      </c>
      <c r="B116" s="12" t="s">
        <v>357</v>
      </c>
      <c r="C116" s="297"/>
    </row>
    <row r="117" spans="1:3" ht="12" customHeight="1">
      <c r="A117" s="15" t="s">
        <v>103</v>
      </c>
      <c r="B117" s="12" t="s">
        <v>182</v>
      </c>
      <c r="C117" s="296"/>
    </row>
    <row r="118" spans="1:3" ht="12" customHeight="1">
      <c r="A118" s="15" t="s">
        <v>104</v>
      </c>
      <c r="B118" s="12" t="s">
        <v>358</v>
      </c>
      <c r="C118" s="263"/>
    </row>
    <row r="119" spans="1:3" ht="12" customHeight="1">
      <c r="A119" s="15" t="s">
        <v>105</v>
      </c>
      <c r="B119" s="291" t="s">
        <v>540</v>
      </c>
      <c r="C119" s="263"/>
    </row>
    <row r="120" spans="1:3" ht="12" customHeight="1">
      <c r="A120" s="15" t="s">
        <v>113</v>
      </c>
      <c r="B120" s="290" t="s">
        <v>403</v>
      </c>
      <c r="C120" s="263"/>
    </row>
    <row r="121" spans="1:3" ht="12" customHeight="1">
      <c r="A121" s="15" t="s">
        <v>115</v>
      </c>
      <c r="B121" s="407" t="s">
        <v>363</v>
      </c>
      <c r="C121" s="263"/>
    </row>
    <row r="122" spans="1:3" ht="15.75">
      <c r="A122" s="15" t="s">
        <v>183</v>
      </c>
      <c r="B122" s="145" t="s">
        <v>346</v>
      </c>
      <c r="C122" s="263"/>
    </row>
    <row r="123" spans="1:3" ht="12" customHeight="1">
      <c r="A123" s="15" t="s">
        <v>184</v>
      </c>
      <c r="B123" s="145" t="s">
        <v>362</v>
      </c>
      <c r="C123" s="263"/>
    </row>
    <row r="124" spans="1:3" ht="12" customHeight="1">
      <c r="A124" s="15" t="s">
        <v>185</v>
      </c>
      <c r="B124" s="145" t="s">
        <v>361</v>
      </c>
      <c r="C124" s="263"/>
    </row>
    <row r="125" spans="1:3" ht="12" customHeight="1">
      <c r="A125" s="15" t="s">
        <v>354</v>
      </c>
      <c r="B125" s="145" t="s">
        <v>349</v>
      </c>
      <c r="C125" s="263"/>
    </row>
    <row r="126" spans="1:3" ht="12" customHeight="1">
      <c r="A126" s="15" t="s">
        <v>355</v>
      </c>
      <c r="B126" s="145" t="s">
        <v>360</v>
      </c>
      <c r="C126" s="263"/>
    </row>
    <row r="127" spans="1:3" ht="16.5" thickBot="1">
      <c r="A127" s="13" t="s">
        <v>356</v>
      </c>
      <c r="B127" s="145" t="s">
        <v>359</v>
      </c>
      <c r="C127" s="265"/>
    </row>
    <row r="128" spans="1:3" ht="12" customHeight="1" thickBot="1">
      <c r="A128" s="20" t="s">
        <v>18</v>
      </c>
      <c r="B128" s="126" t="s">
        <v>423</v>
      </c>
      <c r="C128" s="294">
        <f>+C93+C114</f>
        <v>0</v>
      </c>
    </row>
    <row r="129" spans="1:3" ht="12" customHeight="1" thickBot="1">
      <c r="A129" s="20" t="s">
        <v>19</v>
      </c>
      <c r="B129" s="126" t="s">
        <v>424</v>
      </c>
      <c r="C129" s="294">
        <f>+C130+C131+C132</f>
        <v>0</v>
      </c>
    </row>
    <row r="130" spans="1:3" ht="12" customHeight="1">
      <c r="A130" s="15" t="s">
        <v>262</v>
      </c>
      <c r="B130" s="12" t="s">
        <v>431</v>
      </c>
      <c r="C130" s="263"/>
    </row>
    <row r="131" spans="1:3" ht="12" customHeight="1">
      <c r="A131" s="15" t="s">
        <v>263</v>
      </c>
      <c r="B131" s="12" t="s">
        <v>432</v>
      </c>
      <c r="C131" s="263"/>
    </row>
    <row r="132" spans="1:3" ht="12" customHeight="1" thickBot="1">
      <c r="A132" s="13" t="s">
        <v>264</v>
      </c>
      <c r="B132" s="12" t="s">
        <v>433</v>
      </c>
      <c r="C132" s="263"/>
    </row>
    <row r="133" spans="1:3" ht="12" customHeight="1" thickBot="1">
      <c r="A133" s="20" t="s">
        <v>20</v>
      </c>
      <c r="B133" s="126" t="s">
        <v>425</v>
      </c>
      <c r="C133" s="294">
        <f>SUM(C134:C139)</f>
        <v>0</v>
      </c>
    </row>
    <row r="134" spans="1:3" ht="12" customHeight="1">
      <c r="A134" s="15" t="s">
        <v>88</v>
      </c>
      <c r="B134" s="9" t="s">
        <v>434</v>
      </c>
      <c r="C134" s="263"/>
    </row>
    <row r="135" spans="1:3" ht="12" customHeight="1">
      <c r="A135" s="15" t="s">
        <v>89</v>
      </c>
      <c r="B135" s="9" t="s">
        <v>426</v>
      </c>
      <c r="C135" s="263"/>
    </row>
    <row r="136" spans="1:3" ht="12" customHeight="1">
      <c r="A136" s="15" t="s">
        <v>90</v>
      </c>
      <c r="B136" s="9" t="s">
        <v>427</v>
      </c>
      <c r="C136" s="263"/>
    </row>
    <row r="137" spans="1:3" ht="12" customHeight="1">
      <c r="A137" s="15" t="s">
        <v>170</v>
      </c>
      <c r="B137" s="9" t="s">
        <v>428</v>
      </c>
      <c r="C137" s="263"/>
    </row>
    <row r="138" spans="1:3" ht="12" customHeight="1">
      <c r="A138" s="15" t="s">
        <v>171</v>
      </c>
      <c r="B138" s="9" t="s">
        <v>429</v>
      </c>
      <c r="C138" s="263"/>
    </row>
    <row r="139" spans="1:3" ht="12" customHeight="1" thickBot="1">
      <c r="A139" s="13" t="s">
        <v>172</v>
      </c>
      <c r="B139" s="9" t="s">
        <v>430</v>
      </c>
      <c r="C139" s="263"/>
    </row>
    <row r="140" spans="1:3" ht="12" customHeight="1" thickBot="1">
      <c r="A140" s="20" t="s">
        <v>21</v>
      </c>
      <c r="B140" s="126" t="s">
        <v>438</v>
      </c>
      <c r="C140" s="300">
        <f>+C141+C142+C143+C144</f>
        <v>0</v>
      </c>
    </row>
    <row r="141" spans="1:3" ht="12" customHeight="1">
      <c r="A141" s="15" t="s">
        <v>91</v>
      </c>
      <c r="B141" s="9" t="s">
        <v>364</v>
      </c>
      <c r="C141" s="263"/>
    </row>
    <row r="142" spans="1:3" ht="12" customHeight="1">
      <c r="A142" s="15" t="s">
        <v>92</v>
      </c>
      <c r="B142" s="9" t="s">
        <v>365</v>
      </c>
      <c r="C142" s="263"/>
    </row>
    <row r="143" spans="1:3" ht="12" customHeight="1">
      <c r="A143" s="15" t="s">
        <v>281</v>
      </c>
      <c r="B143" s="9" t="s">
        <v>439</v>
      </c>
      <c r="C143" s="263"/>
    </row>
    <row r="144" spans="1:3" ht="12" customHeight="1" thickBot="1">
      <c r="A144" s="13" t="s">
        <v>282</v>
      </c>
      <c r="B144" s="7" t="s">
        <v>384</v>
      </c>
      <c r="C144" s="263"/>
    </row>
    <row r="145" spans="1:3" ht="12" customHeight="1" thickBot="1">
      <c r="A145" s="20" t="s">
        <v>22</v>
      </c>
      <c r="B145" s="126" t="s">
        <v>440</v>
      </c>
      <c r="C145" s="303">
        <f>SUM(C146:C150)</f>
        <v>0</v>
      </c>
    </row>
    <row r="146" spans="1:3" ht="12" customHeight="1">
      <c r="A146" s="15" t="s">
        <v>93</v>
      </c>
      <c r="B146" s="9" t="s">
        <v>435</v>
      </c>
      <c r="C146" s="263"/>
    </row>
    <row r="147" spans="1:3" ht="12" customHeight="1">
      <c r="A147" s="15" t="s">
        <v>94</v>
      </c>
      <c r="B147" s="9" t="s">
        <v>442</v>
      </c>
      <c r="C147" s="263"/>
    </row>
    <row r="148" spans="1:3" ht="12" customHeight="1">
      <c r="A148" s="15" t="s">
        <v>293</v>
      </c>
      <c r="B148" s="9" t="s">
        <v>437</v>
      </c>
      <c r="C148" s="263"/>
    </row>
    <row r="149" spans="1:3" ht="12" customHeight="1">
      <c r="A149" s="15" t="s">
        <v>294</v>
      </c>
      <c r="B149" s="9" t="s">
        <v>443</v>
      </c>
      <c r="C149" s="263"/>
    </row>
    <row r="150" spans="1:3" ht="12" customHeight="1" thickBot="1">
      <c r="A150" s="15" t="s">
        <v>441</v>
      </c>
      <c r="B150" s="9" t="s">
        <v>444</v>
      </c>
      <c r="C150" s="263"/>
    </row>
    <row r="151" spans="1:3" ht="12" customHeight="1" thickBot="1">
      <c r="A151" s="20" t="s">
        <v>23</v>
      </c>
      <c r="B151" s="126" t="s">
        <v>445</v>
      </c>
      <c r="C151" s="467"/>
    </row>
    <row r="152" spans="1:3" ht="12" customHeight="1" thickBot="1">
      <c r="A152" s="20" t="s">
        <v>24</v>
      </c>
      <c r="B152" s="126" t="s">
        <v>446</v>
      </c>
      <c r="C152" s="467"/>
    </row>
    <row r="153" spans="1:9" ht="15" customHeight="1" thickBot="1">
      <c r="A153" s="20" t="s">
        <v>25</v>
      </c>
      <c r="B153" s="126" t="s">
        <v>448</v>
      </c>
      <c r="C153" s="420">
        <f>+C129+C133+C140+C145+C151+C152</f>
        <v>0</v>
      </c>
      <c r="F153" s="421"/>
      <c r="G153" s="422"/>
      <c r="H153" s="422"/>
      <c r="I153" s="422"/>
    </row>
    <row r="154" spans="1:3" s="410" customFormat="1" ht="12.75" customHeight="1" thickBot="1">
      <c r="A154" s="292" t="s">
        <v>26</v>
      </c>
      <c r="B154" s="373" t="s">
        <v>447</v>
      </c>
      <c r="C154" s="420">
        <f>+C128+C153</f>
        <v>0</v>
      </c>
    </row>
    <row r="155" ht="7.5" customHeight="1"/>
    <row r="156" spans="1:3" ht="15.75">
      <c r="A156" s="609" t="s">
        <v>366</v>
      </c>
      <c r="B156" s="609"/>
      <c r="C156" s="609"/>
    </row>
    <row r="157" spans="1:3" ht="15" customHeight="1" thickBot="1">
      <c r="A157" s="607" t="s">
        <v>150</v>
      </c>
      <c r="B157" s="607"/>
      <c r="C157" s="304" t="str">
        <f>C90</f>
        <v>Forintban</v>
      </c>
    </row>
    <row r="158" spans="1:4" ht="13.5" customHeight="1" thickBot="1">
      <c r="A158" s="20">
        <v>1</v>
      </c>
      <c r="B158" s="26" t="s">
        <v>449</v>
      </c>
      <c r="C158" s="294">
        <f>+C62-C128</f>
        <v>0</v>
      </c>
      <c r="D158" s="423"/>
    </row>
    <row r="159" spans="1:3" ht="32.25" thickBot="1">
      <c r="A159" s="20" t="s">
        <v>17</v>
      </c>
      <c r="B159" s="26" t="s">
        <v>455</v>
      </c>
      <c r="C159" s="294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SÁGVÁR KÖZSÉG ÖNKORMÁNYZAT
2018. ÉVI KÖLTSÉGVETÉS
ÁLLAMIGAZGATÁSI FELADATAINAK MÉRLEGE
&amp;R&amp;"Times New Roman CE,Félkövér dőlt"&amp;11 1.4. melléklet 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33"/>
  <sheetViews>
    <sheetView zoomScaleSheetLayoutView="100" workbookViewId="0" topLeftCell="A13">
      <selection activeCell="D16" sqref="D16"/>
    </sheetView>
  </sheetViews>
  <sheetFormatPr defaultColWidth="9.00390625" defaultRowHeight="12.75"/>
  <cols>
    <col min="1" max="1" width="6.875" style="56" customWidth="1"/>
    <col min="2" max="2" width="55.125" style="193" customWidth="1"/>
    <col min="3" max="3" width="16.375" style="56" customWidth="1"/>
    <col min="4" max="4" width="55.125" style="56" customWidth="1"/>
    <col min="5" max="5" width="16.375" style="56" customWidth="1"/>
    <col min="6" max="16384" width="9.375" style="56" customWidth="1"/>
  </cols>
  <sheetData>
    <row r="1" spans="2:5" ht="39.75" customHeight="1">
      <c r="B1" s="316" t="s">
        <v>154</v>
      </c>
      <c r="C1" s="317"/>
      <c r="D1" s="317"/>
      <c r="E1" s="317"/>
    </row>
    <row r="2" ht="14.25" thickBot="1">
      <c r="E2" s="318" t="str">
        <f>'1.4.sz.mell.'!C2</f>
        <v>Forintban</v>
      </c>
    </row>
    <row r="3" spans="1:5" ht="18" customHeight="1" thickBot="1">
      <c r="A3" s="610" t="s">
        <v>66</v>
      </c>
      <c r="B3" s="319" t="s">
        <v>54</v>
      </c>
      <c r="C3" s="320"/>
      <c r="D3" s="319" t="s">
        <v>55</v>
      </c>
      <c r="E3" s="321"/>
    </row>
    <row r="4" spans="1:5" s="322" customFormat="1" ht="35.25" customHeight="1" thickBot="1">
      <c r="A4" s="611"/>
      <c r="B4" s="194" t="s">
        <v>58</v>
      </c>
      <c r="C4" s="195" t="str">
        <f>+'1.1.sz.mell.'!C3</f>
        <v>2018. évi előirányzat</v>
      </c>
      <c r="D4" s="194" t="s">
        <v>58</v>
      </c>
      <c r="E4" s="53" t="str">
        <f>+C4</f>
        <v>2018. évi előirányzat</v>
      </c>
    </row>
    <row r="5" spans="1:5" s="327" customFormat="1" ht="12" customHeight="1" thickBot="1">
      <c r="A5" s="323"/>
      <c r="B5" s="324" t="s">
        <v>468</v>
      </c>
      <c r="C5" s="325" t="s">
        <v>469</v>
      </c>
      <c r="D5" s="324" t="s">
        <v>470</v>
      </c>
      <c r="E5" s="326" t="s">
        <v>472</v>
      </c>
    </row>
    <row r="6" spans="1:5" ht="12.75" customHeight="1">
      <c r="A6" s="328" t="s">
        <v>16</v>
      </c>
      <c r="B6" s="329" t="s">
        <v>367</v>
      </c>
      <c r="C6" s="305">
        <f>'1.1.sz.mell.'!C5</f>
        <v>156858899</v>
      </c>
      <c r="D6" s="329" t="s">
        <v>59</v>
      </c>
      <c r="E6" s="311">
        <f>'1.1.sz.mell.'!C95</f>
        <v>128270000</v>
      </c>
    </row>
    <row r="7" spans="1:5" ht="12.75" customHeight="1">
      <c r="A7" s="330" t="s">
        <v>17</v>
      </c>
      <c r="B7" s="331" t="s">
        <v>368</v>
      </c>
      <c r="C7" s="306">
        <f>'1.1.sz.mell.'!C12</f>
        <v>70797000</v>
      </c>
      <c r="D7" s="331" t="s">
        <v>178</v>
      </c>
      <c r="E7" s="311">
        <f>'1.1.sz.mell.'!C96</f>
        <v>25424000</v>
      </c>
    </row>
    <row r="8" spans="1:5" ht="12.75" customHeight="1">
      <c r="A8" s="330" t="s">
        <v>18</v>
      </c>
      <c r="B8" s="331" t="s">
        <v>389</v>
      </c>
      <c r="C8" s="306">
        <f>'1.1.sz.mell.'!C18</f>
        <v>33531000</v>
      </c>
      <c r="D8" s="331" t="s">
        <v>228</v>
      </c>
      <c r="E8" s="311">
        <f>'1.1.sz.mell.'!C97</f>
        <v>112844000</v>
      </c>
    </row>
    <row r="9" spans="1:5" ht="12.75" customHeight="1">
      <c r="A9" s="330" t="s">
        <v>19</v>
      </c>
      <c r="B9" s="331" t="s">
        <v>169</v>
      </c>
      <c r="C9" s="306">
        <f>'1.1.sz.mell.'!C26</f>
        <v>69950000</v>
      </c>
      <c r="D9" s="331" t="s">
        <v>179</v>
      </c>
      <c r="E9" s="311">
        <f>'1.1.sz.mell.'!C98</f>
        <v>5390000</v>
      </c>
    </row>
    <row r="10" spans="1:5" ht="12.75" customHeight="1">
      <c r="A10" s="330" t="s">
        <v>20</v>
      </c>
      <c r="B10" s="332" t="s">
        <v>396</v>
      </c>
      <c r="C10" s="306">
        <f>'1.1.sz.mell.'!C35</f>
        <v>35859000</v>
      </c>
      <c r="D10" s="331" t="s">
        <v>180</v>
      </c>
      <c r="E10" s="311">
        <f>'1.1.sz.mell.'!C99</f>
        <v>98929000</v>
      </c>
    </row>
    <row r="11" spans="1:5" ht="12.75" customHeight="1">
      <c r="A11" s="330" t="s">
        <v>21</v>
      </c>
      <c r="B11" s="331" t="s">
        <v>369</v>
      </c>
      <c r="C11" s="307">
        <f>'1.1.sz.mell.'!C53</f>
        <v>100000</v>
      </c>
      <c r="D11" s="331" t="s">
        <v>48</v>
      </c>
      <c r="E11" s="312">
        <f>'1.1.sz.mell.'!C112</f>
        <v>5846562</v>
      </c>
    </row>
    <row r="12" spans="1:5" ht="12.75" customHeight="1">
      <c r="A12" s="330" t="s">
        <v>22</v>
      </c>
      <c r="B12" s="331" t="s">
        <v>456</v>
      </c>
      <c r="C12" s="306">
        <f>'1.1.sz.mell.'!C57</f>
        <v>0</v>
      </c>
      <c r="D12" s="46"/>
      <c r="E12" s="312"/>
    </row>
    <row r="13" spans="1:5" ht="12.75" customHeight="1">
      <c r="A13" s="330" t="s">
        <v>23</v>
      </c>
      <c r="B13" s="46"/>
      <c r="C13" s="306"/>
      <c r="D13" s="46"/>
      <c r="E13" s="312"/>
    </row>
    <row r="14" spans="1:5" ht="12.75" customHeight="1">
      <c r="A14" s="330" t="s">
        <v>24</v>
      </c>
      <c r="B14" s="424"/>
      <c r="C14" s="307"/>
      <c r="D14" s="46"/>
      <c r="E14" s="312"/>
    </row>
    <row r="15" spans="1:5" ht="12.75" customHeight="1">
      <c r="A15" s="330" t="s">
        <v>25</v>
      </c>
      <c r="B15" s="46"/>
      <c r="C15" s="306"/>
      <c r="D15" s="46"/>
      <c r="E15" s="312"/>
    </row>
    <row r="16" spans="1:5" ht="12.75" customHeight="1">
      <c r="A16" s="330" t="s">
        <v>26</v>
      </c>
      <c r="B16" s="46"/>
      <c r="C16" s="306"/>
      <c r="D16" s="46"/>
      <c r="E16" s="312"/>
    </row>
    <row r="17" spans="1:5" ht="12.75" customHeight="1" thickBot="1">
      <c r="A17" s="330" t="s">
        <v>27</v>
      </c>
      <c r="B17" s="58"/>
      <c r="C17" s="308"/>
      <c r="D17" s="46"/>
      <c r="E17" s="313"/>
    </row>
    <row r="18" spans="1:5" ht="15.75" customHeight="1" thickBot="1">
      <c r="A18" s="333" t="s">
        <v>28</v>
      </c>
      <c r="B18" s="128" t="s">
        <v>457</v>
      </c>
      <c r="C18" s="309">
        <f>C6+C7+C9+C10+C11</f>
        <v>333564899</v>
      </c>
      <c r="D18" s="128" t="s">
        <v>375</v>
      </c>
      <c r="E18" s="314">
        <f>SUM(E6:E17)</f>
        <v>376703562</v>
      </c>
    </row>
    <row r="19" spans="1:5" ht="12.75" customHeight="1">
      <c r="A19" s="334" t="s">
        <v>29</v>
      </c>
      <c r="B19" s="335" t="s">
        <v>372</v>
      </c>
      <c r="C19" s="556">
        <f>+C20+C21+C22+C23</f>
        <v>572614522</v>
      </c>
      <c r="D19" s="336" t="s">
        <v>186</v>
      </c>
      <c r="E19" s="315">
        <f>'1.1.sz.mell.'!C134</f>
        <v>400000000</v>
      </c>
    </row>
    <row r="20" spans="1:5" ht="12.75" customHeight="1">
      <c r="A20" s="337" t="s">
        <v>30</v>
      </c>
      <c r="B20" s="336" t="s">
        <v>221</v>
      </c>
      <c r="C20" s="80">
        <f>'1.1.sz.mell.'!C74</f>
        <v>572614522</v>
      </c>
      <c r="D20" s="336" t="s">
        <v>374</v>
      </c>
      <c r="E20" s="81">
        <f>'1.1.sz.mell.'!C132</f>
        <v>0</v>
      </c>
    </row>
    <row r="21" spans="1:5" ht="12.75" customHeight="1">
      <c r="A21" s="337" t="s">
        <v>31</v>
      </c>
      <c r="B21" s="336" t="s">
        <v>222</v>
      </c>
      <c r="C21" s="80">
        <f>'1.1.sz.mell.'!C75</f>
        <v>0</v>
      </c>
      <c r="D21" s="336" t="s">
        <v>152</v>
      </c>
      <c r="E21" s="81">
        <f>'1.1.sz.mell.'!C133</f>
        <v>0</v>
      </c>
    </row>
    <row r="22" spans="1:5" ht="12.75" customHeight="1">
      <c r="A22" s="337" t="s">
        <v>32</v>
      </c>
      <c r="B22" s="336" t="s">
        <v>226</v>
      </c>
      <c r="C22" s="80">
        <f>'1.1.sz.mell.'!C79</f>
        <v>0</v>
      </c>
      <c r="D22" s="336" t="s">
        <v>153</v>
      </c>
      <c r="E22" s="81">
        <f>'1.1.sz.mell.'!C131</f>
        <v>0</v>
      </c>
    </row>
    <row r="23" spans="1:5" ht="12.75" customHeight="1">
      <c r="A23" s="337" t="s">
        <v>33</v>
      </c>
      <c r="B23" s="336" t="s">
        <v>227</v>
      </c>
      <c r="C23" s="81">
        <f>'1.1.sz.mell.'!C78</f>
        <v>0</v>
      </c>
      <c r="D23" s="549" t="s">
        <v>365</v>
      </c>
      <c r="E23" s="81">
        <f>'1.1.sz.mell.'!C143</f>
        <v>5007859</v>
      </c>
    </row>
    <row r="24" spans="1:5" ht="12.75" customHeight="1">
      <c r="A24" s="337" t="s">
        <v>34</v>
      </c>
      <c r="B24" s="336" t="s">
        <v>373</v>
      </c>
      <c r="C24" s="557">
        <f>+C25+C26</f>
        <v>427000000</v>
      </c>
      <c r="D24" s="336" t="s">
        <v>187</v>
      </c>
      <c r="E24" s="81"/>
    </row>
    <row r="25" spans="1:5" ht="12.75" customHeight="1">
      <c r="A25" s="334" t="s">
        <v>35</v>
      </c>
      <c r="B25" s="335" t="s">
        <v>370</v>
      </c>
      <c r="C25" s="310">
        <f>'1.1.sz.mell.'!C64</f>
        <v>27000000</v>
      </c>
      <c r="D25" s="329" t="s">
        <v>439</v>
      </c>
      <c r="E25" s="315"/>
    </row>
    <row r="26" spans="1:5" ht="12.75" customHeight="1">
      <c r="A26" s="337" t="s">
        <v>36</v>
      </c>
      <c r="B26" s="336" t="s">
        <v>371</v>
      </c>
      <c r="C26" s="80">
        <f>'1.1.sz.mell.'!C68</f>
        <v>400000000</v>
      </c>
      <c r="D26" s="331" t="s">
        <v>445</v>
      </c>
      <c r="E26" s="81"/>
    </row>
    <row r="27" spans="1:5" ht="12.75" customHeight="1">
      <c r="A27" s="330" t="s">
        <v>37</v>
      </c>
      <c r="B27" s="336" t="s">
        <v>450</v>
      </c>
      <c r="C27" s="80"/>
      <c r="D27" s="331" t="s">
        <v>446</v>
      </c>
      <c r="E27" s="81"/>
    </row>
    <row r="28" spans="1:5" ht="12.75" customHeight="1" thickBot="1">
      <c r="A28" s="387" t="s">
        <v>38</v>
      </c>
      <c r="B28" s="335" t="s">
        <v>328</v>
      </c>
      <c r="C28" s="310"/>
      <c r="D28" s="426"/>
      <c r="E28" s="315"/>
    </row>
    <row r="29" spans="1:5" ht="21.75" thickBot="1">
      <c r="A29" s="333" t="s">
        <v>39</v>
      </c>
      <c r="B29" s="128" t="s">
        <v>458</v>
      </c>
      <c r="C29" s="309">
        <f>+C19+C24+C27+C28</f>
        <v>999614522</v>
      </c>
      <c r="D29" s="128" t="s">
        <v>460</v>
      </c>
      <c r="E29" s="314">
        <f>SUM(E19:E28)</f>
        <v>405007859</v>
      </c>
    </row>
    <row r="30" spans="1:5" ht="13.5" thickBot="1">
      <c r="A30" s="333" t="s">
        <v>40</v>
      </c>
      <c r="B30" s="339" t="s">
        <v>459</v>
      </c>
      <c r="C30" s="340">
        <f>+C18+C29</f>
        <v>1333179421</v>
      </c>
      <c r="D30" s="339" t="s">
        <v>461</v>
      </c>
      <c r="E30" s="340">
        <f>+E18+E29</f>
        <v>781711421</v>
      </c>
    </row>
    <row r="31" spans="1:5" ht="13.5" thickBot="1">
      <c r="A31" s="333" t="s">
        <v>41</v>
      </c>
      <c r="B31" s="339" t="s">
        <v>164</v>
      </c>
      <c r="C31" s="340">
        <f>IF(C18-E18&lt;0,E18-C18,"-")</f>
        <v>43138663</v>
      </c>
      <c r="D31" s="339" t="s">
        <v>165</v>
      </c>
      <c r="E31" s="340" t="str">
        <f>IF(C18-E18&gt;0,C18-E18,"-")</f>
        <v>-</v>
      </c>
    </row>
    <row r="32" spans="1:5" ht="13.5" thickBot="1">
      <c r="A32" s="333" t="s">
        <v>42</v>
      </c>
      <c r="B32" s="339" t="s">
        <v>531</v>
      </c>
      <c r="C32" s="340" t="str">
        <f>IF(C30-E30&lt;0,E30-C30,"-")</f>
        <v>-</v>
      </c>
      <c r="D32" s="339" t="s">
        <v>532</v>
      </c>
      <c r="E32" s="340">
        <f>IF(C30-E30&gt;0,C30-E30,"-")</f>
        <v>551468000</v>
      </c>
    </row>
    <row r="33" spans="2:4" ht="18.75">
      <c r="B33" s="612"/>
      <c r="C33" s="612"/>
      <c r="D33" s="612"/>
    </row>
  </sheetData>
  <sheetProtection/>
  <mergeCells count="2"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>&amp;C&amp;"Times New Roman CE,Félkövér"SÁGVÁR KÖZSÉG ÖNKORMÁNYZAT&amp;R&amp;"Times New Roman CE,Félkövér dőlt"&amp;11 2.1. melléklet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33"/>
  <sheetViews>
    <sheetView zoomScaleSheetLayoutView="115" workbookViewId="0" topLeftCell="A15">
      <selection activeCell="F91" activeCellId="1" sqref="G89 F91"/>
    </sheetView>
  </sheetViews>
  <sheetFormatPr defaultColWidth="9.00390625" defaultRowHeight="12.75"/>
  <cols>
    <col min="1" max="1" width="6.875" style="56" customWidth="1"/>
    <col min="2" max="2" width="55.125" style="193" customWidth="1"/>
    <col min="3" max="3" width="16.375" style="56" customWidth="1"/>
    <col min="4" max="4" width="55.125" style="56" customWidth="1"/>
    <col min="5" max="5" width="16.375" style="56" customWidth="1"/>
    <col min="6" max="16384" width="9.375" style="56" customWidth="1"/>
  </cols>
  <sheetData>
    <row r="1" spans="2:5" ht="31.5" customHeight="1">
      <c r="B1" s="316" t="s">
        <v>545</v>
      </c>
      <c r="C1" s="317"/>
      <c r="D1" s="317"/>
      <c r="E1" s="543" t="s">
        <v>546</v>
      </c>
    </row>
    <row r="2" ht="14.25" thickBot="1">
      <c r="E2" s="318" t="str">
        <f>'2.1.sz.mell  '!E2</f>
        <v>Forintban</v>
      </c>
    </row>
    <row r="3" spans="1:5" ht="13.5" thickBot="1">
      <c r="A3" s="613" t="s">
        <v>66</v>
      </c>
      <c r="B3" s="319" t="s">
        <v>54</v>
      </c>
      <c r="C3" s="320"/>
      <c r="D3" s="319" t="s">
        <v>55</v>
      </c>
      <c r="E3" s="321"/>
    </row>
    <row r="4" spans="1:5" s="322" customFormat="1" ht="24.75" thickBot="1">
      <c r="A4" s="614"/>
      <c r="B4" s="194" t="s">
        <v>58</v>
      </c>
      <c r="C4" s="195" t="str">
        <f>+'2.1.sz.mell  '!C4</f>
        <v>2018. évi előirányzat</v>
      </c>
      <c r="D4" s="194" t="s">
        <v>58</v>
      </c>
      <c r="E4" s="53" t="str">
        <f>+'2.1.sz.mell  '!C4</f>
        <v>2018. évi előirányzat</v>
      </c>
    </row>
    <row r="5" spans="1:5" s="322" customFormat="1" ht="13.5" thickBot="1">
      <c r="A5" s="323"/>
      <c r="B5" s="324" t="s">
        <v>468</v>
      </c>
      <c r="C5" s="325" t="s">
        <v>469</v>
      </c>
      <c r="D5" s="324" t="s">
        <v>470</v>
      </c>
      <c r="E5" s="326" t="s">
        <v>472</v>
      </c>
    </row>
    <row r="6" spans="1:5" ht="12.75" customHeight="1">
      <c r="A6" s="328" t="s">
        <v>16</v>
      </c>
      <c r="B6" s="329" t="s">
        <v>376</v>
      </c>
      <c r="C6" s="305">
        <f>'1.1.sz.mell.'!C19</f>
        <v>102300000</v>
      </c>
      <c r="D6" s="329" t="s">
        <v>223</v>
      </c>
      <c r="E6" s="311">
        <f>'1.1.sz.mell.'!C116</f>
        <v>653768000</v>
      </c>
    </row>
    <row r="7" spans="1:5" ht="12.75">
      <c r="A7" s="330" t="s">
        <v>17</v>
      </c>
      <c r="B7" s="331" t="s">
        <v>377</v>
      </c>
      <c r="C7" s="306">
        <f>'1.1.sz.mell.'!C25</f>
        <v>35441000</v>
      </c>
      <c r="D7" s="331" t="s">
        <v>382</v>
      </c>
      <c r="E7" s="311">
        <f>'1.1.sz.mell.'!C117</f>
        <v>570441000</v>
      </c>
    </row>
    <row r="8" spans="1:5" ht="12.75" customHeight="1">
      <c r="A8" s="330" t="s">
        <v>18</v>
      </c>
      <c r="B8" s="331" t="s">
        <v>9</v>
      </c>
      <c r="C8" s="306">
        <f>'1.1.sz.mell.'!C47</f>
        <v>0</v>
      </c>
      <c r="D8" s="331" t="s">
        <v>182</v>
      </c>
      <c r="E8" s="311">
        <f>'1.1.sz.mell.'!C118</f>
        <v>0</v>
      </c>
    </row>
    <row r="9" spans="1:5" ht="12.75" customHeight="1">
      <c r="A9" s="330" t="s">
        <v>19</v>
      </c>
      <c r="B9" s="331" t="s">
        <v>378</v>
      </c>
      <c r="C9" s="306">
        <f>'1.1.sz.mell.'!C58</f>
        <v>0</v>
      </c>
      <c r="D9" s="331" t="s">
        <v>383</v>
      </c>
      <c r="E9" s="311">
        <f>'1.1.sz.mell.'!C119</f>
        <v>0</v>
      </c>
    </row>
    <row r="10" spans="1:5" ht="12.75" customHeight="1">
      <c r="A10" s="330" t="s">
        <v>20</v>
      </c>
      <c r="B10" s="331" t="s">
        <v>379</v>
      </c>
      <c r="C10" s="306">
        <f>'1.1.sz.mell.'!C62</f>
        <v>0</v>
      </c>
      <c r="D10" s="331" t="s">
        <v>225</v>
      </c>
      <c r="E10" s="311">
        <f>'1.1.sz.mell.'!C120</f>
        <v>0</v>
      </c>
    </row>
    <row r="11" spans="1:5" ht="12.75" customHeight="1">
      <c r="A11" s="330" t="s">
        <v>21</v>
      </c>
      <c r="B11" s="331" t="s">
        <v>380</v>
      </c>
      <c r="C11" s="307"/>
      <c r="D11" s="427"/>
      <c r="E11" s="312"/>
    </row>
    <row r="12" spans="1:5" ht="12.75" customHeight="1">
      <c r="A12" s="330" t="s">
        <v>22</v>
      </c>
      <c r="B12" s="46"/>
      <c r="C12" s="306"/>
      <c r="D12" s="427"/>
      <c r="E12" s="312"/>
    </row>
    <row r="13" spans="1:5" ht="12.75" customHeight="1">
      <c r="A13" s="330" t="s">
        <v>23</v>
      </c>
      <c r="B13" s="46"/>
      <c r="C13" s="306"/>
      <c r="D13" s="428"/>
      <c r="E13" s="312"/>
    </row>
    <row r="14" spans="1:5" ht="12.75" customHeight="1">
      <c r="A14" s="330" t="s">
        <v>24</v>
      </c>
      <c r="B14" s="425"/>
      <c r="C14" s="307"/>
      <c r="D14" s="427"/>
      <c r="E14" s="312"/>
    </row>
    <row r="15" spans="1:5" ht="12.75">
      <c r="A15" s="330" t="s">
        <v>25</v>
      </c>
      <c r="B15" s="46"/>
      <c r="C15" s="307"/>
      <c r="D15" s="427"/>
      <c r="E15" s="312"/>
    </row>
    <row r="16" spans="1:5" ht="12.75" customHeight="1" thickBot="1">
      <c r="A16" s="387" t="s">
        <v>26</v>
      </c>
      <c r="B16" s="426"/>
      <c r="C16" s="389"/>
      <c r="D16" s="388" t="s">
        <v>48</v>
      </c>
      <c r="E16" s="359"/>
    </row>
    <row r="17" spans="1:5" ht="15.75" customHeight="1" thickBot="1">
      <c r="A17" s="333" t="s">
        <v>27</v>
      </c>
      <c r="B17" s="128" t="s">
        <v>390</v>
      </c>
      <c r="C17" s="309">
        <f>+C6+C8+C9+C11+C12+C13+C14+C15+C16</f>
        <v>102300000</v>
      </c>
      <c r="D17" s="128" t="s">
        <v>391</v>
      </c>
      <c r="E17" s="314">
        <f>+E6+E8+E10+E11+E12+E13+E14+E15+E16</f>
        <v>653768000</v>
      </c>
    </row>
    <row r="18" spans="1:5" ht="12.75" customHeight="1">
      <c r="A18" s="328" t="s">
        <v>28</v>
      </c>
      <c r="B18" s="342" t="s">
        <v>241</v>
      </c>
      <c r="C18" s="349">
        <f>SUM(C19:C23)</f>
        <v>0</v>
      </c>
      <c r="D18" s="336" t="s">
        <v>186</v>
      </c>
      <c r="E18" s="78"/>
    </row>
    <row r="19" spans="1:5" ht="12.75" customHeight="1">
      <c r="A19" s="330" t="s">
        <v>29</v>
      </c>
      <c r="B19" s="343" t="s">
        <v>230</v>
      </c>
      <c r="C19" s="80"/>
      <c r="D19" s="336" t="s">
        <v>189</v>
      </c>
      <c r="E19" s="81"/>
    </row>
    <row r="20" spans="1:5" ht="12.75" customHeight="1">
      <c r="A20" s="328" t="s">
        <v>30</v>
      </c>
      <c r="B20" s="343" t="s">
        <v>231</v>
      </c>
      <c r="C20" s="80"/>
      <c r="D20" s="336" t="s">
        <v>152</v>
      </c>
      <c r="E20" s="81"/>
    </row>
    <row r="21" spans="1:5" ht="12.75" customHeight="1">
      <c r="A21" s="330" t="s">
        <v>31</v>
      </c>
      <c r="B21" s="343" t="s">
        <v>232</v>
      </c>
      <c r="C21" s="80"/>
      <c r="D21" s="336" t="s">
        <v>153</v>
      </c>
      <c r="E21" s="81"/>
    </row>
    <row r="22" spans="1:5" ht="12.75" customHeight="1">
      <c r="A22" s="328" t="s">
        <v>32</v>
      </c>
      <c r="B22" s="343" t="s">
        <v>233</v>
      </c>
      <c r="C22" s="80"/>
      <c r="D22" s="335" t="s">
        <v>229</v>
      </c>
      <c r="E22" s="81"/>
    </row>
    <row r="23" spans="1:5" ht="12.75" customHeight="1">
      <c r="A23" s="330" t="s">
        <v>33</v>
      </c>
      <c r="B23" s="344" t="s">
        <v>234</v>
      </c>
      <c r="C23" s="80"/>
      <c r="D23" s="336" t="s">
        <v>190</v>
      </c>
      <c r="E23" s="81"/>
    </row>
    <row r="24" spans="1:5" ht="12.75" customHeight="1">
      <c r="A24" s="328" t="s">
        <v>34</v>
      </c>
      <c r="B24" s="345" t="s">
        <v>235</v>
      </c>
      <c r="C24" s="338">
        <f>+C25+C26+C27+C28+C29</f>
        <v>0</v>
      </c>
      <c r="D24" s="346" t="s">
        <v>188</v>
      </c>
      <c r="E24" s="81"/>
    </row>
    <row r="25" spans="1:5" ht="12.75" customHeight="1">
      <c r="A25" s="330" t="s">
        <v>35</v>
      </c>
      <c r="B25" s="344" t="s">
        <v>236</v>
      </c>
      <c r="C25" s="80"/>
      <c r="D25" s="346" t="s">
        <v>384</v>
      </c>
      <c r="E25" s="81"/>
    </row>
    <row r="26" spans="1:5" ht="12.75" customHeight="1">
      <c r="A26" s="328" t="s">
        <v>36</v>
      </c>
      <c r="B26" s="344" t="s">
        <v>237</v>
      </c>
      <c r="C26" s="80"/>
      <c r="D26" s="341"/>
      <c r="E26" s="81"/>
    </row>
    <row r="27" spans="1:5" ht="12.75" customHeight="1">
      <c r="A27" s="330" t="s">
        <v>37</v>
      </c>
      <c r="B27" s="343" t="s">
        <v>238</v>
      </c>
      <c r="C27" s="80"/>
      <c r="D27" s="124"/>
      <c r="E27" s="81"/>
    </row>
    <row r="28" spans="1:5" ht="12.75" customHeight="1">
      <c r="A28" s="328" t="s">
        <v>38</v>
      </c>
      <c r="B28" s="347" t="s">
        <v>239</v>
      </c>
      <c r="C28" s="80"/>
      <c r="D28" s="46"/>
      <c r="E28" s="81"/>
    </row>
    <row r="29" spans="1:5" ht="12.75" customHeight="1" thickBot="1">
      <c r="A29" s="330" t="s">
        <v>39</v>
      </c>
      <c r="B29" s="348" t="s">
        <v>240</v>
      </c>
      <c r="C29" s="80"/>
      <c r="D29" s="124"/>
      <c r="E29" s="81"/>
    </row>
    <row r="30" spans="1:5" ht="21.75" thickBot="1">
      <c r="A30" s="333" t="s">
        <v>40</v>
      </c>
      <c r="B30" s="128" t="s">
        <v>381</v>
      </c>
      <c r="C30" s="309">
        <f>+C18+C24</f>
        <v>0</v>
      </c>
      <c r="D30" s="128" t="s">
        <v>385</v>
      </c>
      <c r="E30" s="314">
        <f>SUM(E18:E29)</f>
        <v>0</v>
      </c>
    </row>
    <row r="31" spans="1:5" ht="13.5" thickBot="1">
      <c r="A31" s="333" t="s">
        <v>41</v>
      </c>
      <c r="B31" s="339" t="s">
        <v>386</v>
      </c>
      <c r="C31" s="340">
        <f>+C17+C30</f>
        <v>102300000</v>
      </c>
      <c r="D31" s="339" t="s">
        <v>387</v>
      </c>
      <c r="E31" s="340">
        <f>+E17+E30</f>
        <v>653768000</v>
      </c>
    </row>
    <row r="32" spans="1:5" ht="13.5" thickBot="1">
      <c r="A32" s="333" t="s">
        <v>42</v>
      </c>
      <c r="B32" s="339" t="s">
        <v>164</v>
      </c>
      <c r="C32" s="340">
        <f>IF(C17-E17&lt;0,E17-C17,"-")</f>
        <v>551468000</v>
      </c>
      <c r="D32" s="339" t="s">
        <v>165</v>
      </c>
      <c r="E32" s="340" t="str">
        <f>IF(C17-E17&gt;0,C17-E17,"-")</f>
        <v>-</v>
      </c>
    </row>
    <row r="33" spans="1:5" ht="13.5" thickBot="1">
      <c r="A33" s="333" t="s">
        <v>43</v>
      </c>
      <c r="B33" s="339" t="s">
        <v>531</v>
      </c>
      <c r="C33" s="340">
        <f>IF(C31-E31&lt;0,E31-C31,"-")</f>
        <v>551468000</v>
      </c>
      <c r="D33" s="339" t="s">
        <v>532</v>
      </c>
      <c r="E33" s="340" t="str">
        <f>IF(C31-E31&gt;0,C31-E31,"-")</f>
        <v>-</v>
      </c>
    </row>
  </sheetData>
  <sheetProtection/>
  <mergeCells count="1">
    <mergeCell ref="A3:A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9" t="s">
        <v>147</v>
      </c>
      <c r="E1" s="132" t="s">
        <v>151</v>
      </c>
    </row>
    <row r="3" spans="1:5" ht="12.75">
      <c r="A3" s="138"/>
      <c r="B3" s="139"/>
      <c r="C3" s="138"/>
      <c r="D3" s="141"/>
      <c r="E3" s="139"/>
    </row>
    <row r="4" spans="1:5" ht="15.75">
      <c r="A4" s="88" t="str">
        <f>+ÖSSZEFÜGGÉSEK!A5</f>
        <v>2018. évi előirányzat BEVÉTELEK</v>
      </c>
      <c r="B4" s="140"/>
      <c r="C4" s="148"/>
      <c r="D4" s="141"/>
      <c r="E4" s="139"/>
    </row>
    <row r="5" spans="1:5" ht="12.75">
      <c r="A5" s="138"/>
      <c r="B5" s="139"/>
      <c r="C5" s="138"/>
      <c r="D5" s="141"/>
      <c r="E5" s="139"/>
    </row>
    <row r="6" spans="1:5" ht="12.75">
      <c r="A6" s="138" t="s">
        <v>509</v>
      </c>
      <c r="B6" s="139">
        <f>+'1.1.sz.mell.'!C63</f>
        <v>435864899</v>
      </c>
      <c r="C6" s="138" t="s">
        <v>462</v>
      </c>
      <c r="D6" s="141">
        <f>+'2.1.sz.mell  '!C18+'2.2.sz.mell  '!C17</f>
        <v>435864899</v>
      </c>
      <c r="E6" s="139">
        <f aca="true" t="shared" si="0" ref="E6:E15">+B6-D6</f>
        <v>0</v>
      </c>
    </row>
    <row r="7" spans="1:5" ht="12.75">
      <c r="A7" s="138" t="s">
        <v>510</v>
      </c>
      <c r="B7" s="139">
        <f>+'1.1.sz.mell.'!C87</f>
        <v>999614522</v>
      </c>
      <c r="C7" s="138" t="s">
        <v>463</v>
      </c>
      <c r="D7" s="141">
        <f>+'2.1.sz.mell  '!C29+'2.2.sz.mell  '!C30</f>
        <v>999614522</v>
      </c>
      <c r="E7" s="139">
        <f t="shared" si="0"/>
        <v>0</v>
      </c>
    </row>
    <row r="8" spans="1:5" ht="12.75">
      <c r="A8" s="138" t="s">
        <v>511</v>
      </c>
      <c r="B8" s="139">
        <f>+'1.1.sz.mell.'!C88</f>
        <v>1435479421</v>
      </c>
      <c r="C8" s="138" t="s">
        <v>464</v>
      </c>
      <c r="D8" s="141">
        <f>+'2.1.sz.mell  '!C30+'2.2.sz.mell  '!C31</f>
        <v>1435479421</v>
      </c>
      <c r="E8" s="139">
        <f t="shared" si="0"/>
        <v>0</v>
      </c>
    </row>
    <row r="9" spans="1:5" ht="12.75">
      <c r="A9" s="138"/>
      <c r="B9" s="139"/>
      <c r="C9" s="138"/>
      <c r="D9" s="141"/>
      <c r="E9" s="139"/>
    </row>
    <row r="10" spans="1:5" ht="12.75">
      <c r="A10" s="138"/>
      <c r="B10" s="139"/>
      <c r="C10" s="138"/>
      <c r="D10" s="141"/>
      <c r="E10" s="139"/>
    </row>
    <row r="11" spans="1:5" ht="15.75">
      <c r="A11" s="88" t="str">
        <f>+ÖSSZEFÜGGÉSEK!A12</f>
        <v>2018. évi előirányzat KIADÁSOK</v>
      </c>
      <c r="B11" s="140"/>
      <c r="C11" s="148"/>
      <c r="D11" s="141"/>
      <c r="E11" s="139"/>
    </row>
    <row r="12" spans="1:5" ht="12.75">
      <c r="A12" s="138"/>
      <c r="B12" s="139"/>
      <c r="C12" s="138"/>
      <c r="D12" s="141"/>
      <c r="E12" s="139"/>
    </row>
    <row r="13" spans="1:5" ht="12.75">
      <c r="A13" s="138" t="s">
        <v>512</v>
      </c>
      <c r="B13" s="139">
        <f>+'1.1.sz.mell.'!C129</f>
        <v>1030471562</v>
      </c>
      <c r="C13" s="138" t="s">
        <v>465</v>
      </c>
      <c r="D13" s="141">
        <f>+'2.1.sz.mell  '!E18+'2.2.sz.mell  '!E17</f>
        <v>1030471562</v>
      </c>
      <c r="E13" s="139">
        <f t="shared" si="0"/>
        <v>0</v>
      </c>
    </row>
    <row r="14" spans="1:5" ht="12.75">
      <c r="A14" s="138" t="s">
        <v>513</v>
      </c>
      <c r="B14" s="139">
        <f>+'1.1.sz.mell.'!C154</f>
        <v>405007859</v>
      </c>
      <c r="C14" s="138" t="s">
        <v>466</v>
      </c>
      <c r="D14" s="141">
        <f>+'2.1.sz.mell  '!E29+'2.2.sz.mell  '!E30</f>
        <v>405007859</v>
      </c>
      <c r="E14" s="139">
        <f t="shared" si="0"/>
        <v>0</v>
      </c>
    </row>
    <row r="15" spans="1:5" ht="12.75">
      <c r="A15" s="138" t="s">
        <v>514</v>
      </c>
      <c r="B15" s="139">
        <f>+'1.1.sz.mell.'!C155</f>
        <v>1435479421</v>
      </c>
      <c r="C15" s="138" t="s">
        <v>467</v>
      </c>
      <c r="D15" s="141">
        <f>+'2.1.sz.mell  '!E30+'2.2.sz.mell  '!E31</f>
        <v>1435479421</v>
      </c>
      <c r="E15" s="139">
        <f t="shared" si="0"/>
        <v>0</v>
      </c>
    </row>
    <row r="16" spans="1:5" ht="12.75">
      <c r="A16" s="130"/>
      <c r="B16" s="130"/>
      <c r="C16" s="138"/>
      <c r="D16" s="141"/>
      <c r="E16" s="131"/>
    </row>
    <row r="17" spans="1:5" ht="12.75">
      <c r="A17" s="130"/>
      <c r="B17" s="130"/>
      <c r="C17" s="130"/>
      <c r="D17" s="130"/>
      <c r="E17" s="130"/>
    </row>
    <row r="18" spans="1:5" ht="12.75">
      <c r="A18" s="130"/>
      <c r="B18" s="130"/>
      <c r="C18" s="130"/>
      <c r="D18" s="130"/>
      <c r="E18" s="130"/>
    </row>
    <row r="19" spans="1:5" ht="12.75">
      <c r="A19" s="130"/>
      <c r="B19" s="130"/>
      <c r="C19" s="130"/>
      <c r="D19" s="130"/>
      <c r="E19" s="130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workbookViewId="0" topLeftCell="A52">
      <selection activeCell="F91" activeCellId="1" sqref="G89 F91"/>
    </sheetView>
  </sheetViews>
  <sheetFormatPr defaultColWidth="9.00390625" defaultRowHeight="12.75"/>
  <cols>
    <col min="1" max="1" width="5.625" style="151" customWidth="1"/>
    <col min="2" max="2" width="35.625" style="151" customWidth="1"/>
    <col min="3" max="6" width="14.00390625" style="151" customWidth="1"/>
    <col min="7" max="16384" width="9.375" style="151" customWidth="1"/>
  </cols>
  <sheetData>
    <row r="1" spans="1:6" ht="33" customHeight="1">
      <c r="A1" s="615" t="s">
        <v>547</v>
      </c>
      <c r="B1" s="615"/>
      <c r="C1" s="615"/>
      <c r="D1" s="615"/>
      <c r="E1" s="615"/>
      <c r="F1" s="615"/>
    </row>
    <row r="2" spans="1:7" ht="15.75" customHeight="1" thickBot="1">
      <c r="A2" s="152"/>
      <c r="B2" s="152"/>
      <c r="C2" s="616"/>
      <c r="D2" s="616"/>
      <c r="E2" s="623" t="str">
        <f>'2.2.sz.mell  '!E2</f>
        <v>Forintban</v>
      </c>
      <c r="F2" s="623"/>
      <c r="G2" s="158"/>
    </row>
    <row r="3" spans="1:6" ht="63" customHeight="1">
      <c r="A3" s="619" t="s">
        <v>14</v>
      </c>
      <c r="B3" s="621" t="s">
        <v>192</v>
      </c>
      <c r="C3" s="621" t="s">
        <v>245</v>
      </c>
      <c r="D3" s="621"/>
      <c r="E3" s="621"/>
      <c r="F3" s="617" t="s">
        <v>477</v>
      </c>
    </row>
    <row r="4" spans="1:6" ht="15.75" thickBot="1">
      <c r="A4" s="620"/>
      <c r="B4" s="622"/>
      <c r="C4" s="461">
        <f>+LEFT(ÖSSZEFÜGGÉSEK!A5,4)+1</f>
        <v>2019</v>
      </c>
      <c r="D4" s="461">
        <f>+C4+1</f>
        <v>2020</v>
      </c>
      <c r="E4" s="461">
        <f>+D4+1</f>
        <v>2021</v>
      </c>
      <c r="F4" s="618"/>
    </row>
    <row r="5" spans="1:6" ht="15.75" thickBot="1">
      <c r="A5" s="155"/>
      <c r="B5" s="156" t="s">
        <v>468</v>
      </c>
      <c r="C5" s="156" t="s">
        <v>469</v>
      </c>
      <c r="D5" s="156" t="s">
        <v>470</v>
      </c>
      <c r="E5" s="156" t="s">
        <v>472</v>
      </c>
      <c r="F5" s="157" t="s">
        <v>471</v>
      </c>
    </row>
    <row r="6" spans="1:6" ht="15">
      <c r="A6" s="154" t="s">
        <v>16</v>
      </c>
      <c r="B6" s="174"/>
      <c r="C6" s="500"/>
      <c r="D6" s="500"/>
      <c r="E6" s="500"/>
      <c r="F6" s="501">
        <f>SUM(C6:E6)</f>
        <v>0</v>
      </c>
    </row>
    <row r="7" spans="1:6" ht="15">
      <c r="A7" s="153" t="s">
        <v>17</v>
      </c>
      <c r="B7" s="175"/>
      <c r="C7" s="502"/>
      <c r="D7" s="502"/>
      <c r="E7" s="502"/>
      <c r="F7" s="503">
        <f>SUM(C7:E7)</f>
        <v>0</v>
      </c>
    </row>
    <row r="8" spans="1:6" ht="15">
      <c r="A8" s="153" t="s">
        <v>18</v>
      </c>
      <c r="B8" s="175"/>
      <c r="C8" s="502"/>
      <c r="D8" s="502"/>
      <c r="E8" s="502"/>
      <c r="F8" s="503">
        <f>SUM(C8:E8)</f>
        <v>0</v>
      </c>
    </row>
    <row r="9" spans="1:6" ht="15">
      <c r="A9" s="153" t="s">
        <v>19</v>
      </c>
      <c r="B9" s="175"/>
      <c r="C9" s="502"/>
      <c r="D9" s="502"/>
      <c r="E9" s="502"/>
      <c r="F9" s="503">
        <f>SUM(C9:E9)</f>
        <v>0</v>
      </c>
    </row>
    <row r="10" spans="1:6" ht="15.75" thickBot="1">
      <c r="A10" s="159" t="s">
        <v>20</v>
      </c>
      <c r="B10" s="176"/>
      <c r="C10" s="504"/>
      <c r="D10" s="504"/>
      <c r="E10" s="504"/>
      <c r="F10" s="503">
        <f>SUM(C10:E10)</f>
        <v>0</v>
      </c>
    </row>
    <row r="11" spans="1:6" s="451" customFormat="1" ht="15" thickBot="1">
      <c r="A11" s="450" t="s">
        <v>21</v>
      </c>
      <c r="B11" s="160" t="s">
        <v>193</v>
      </c>
      <c r="C11" s="505">
        <f>SUM(C6:C10)</f>
        <v>0</v>
      </c>
      <c r="D11" s="505">
        <f>SUM(D6:D10)</f>
        <v>0</v>
      </c>
      <c r="E11" s="505">
        <f>SUM(E6:E10)</f>
        <v>0</v>
      </c>
      <c r="F11" s="50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2018-03-05T06:44:39Z</cp:lastPrinted>
  <dcterms:created xsi:type="dcterms:W3CDTF">1999-10-30T10:30:45Z</dcterms:created>
  <dcterms:modified xsi:type="dcterms:W3CDTF">2018-03-05T06:49:13Z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