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545" tabRatio="973" firstSheet="11" activeTab="13"/>
  </bookViews>
  <sheets>
    <sheet name="TARTALOMJEGYZÉK" sheetId="1" r:id="rId1"/>
    <sheet name="ALAPADATOK" sheetId="2" r:id="rId2"/>
    <sheet name="KV_ÖSSZEFÜGGÉSEK" sheetId="3" r:id="rId3"/>
    <sheet name="KV_1.1.sz.mell." sheetId="4" r:id="rId4"/>
    <sheet name="KV_1.2.sz.mell." sheetId="5" r:id="rId5"/>
    <sheet name="KV_1.3.sz.mell." sheetId="6" r:id="rId6"/>
    <sheet name="KV_2.1.sz.mell." sheetId="7" r:id="rId7"/>
    <sheet name="KV_2.2.sz.mell." sheetId="8" r:id="rId8"/>
    <sheet name="KV_ELLENŐRZÉS" sheetId="9" r:id="rId9"/>
    <sheet name="KV_3.sz.mell." sheetId="10" r:id="rId10"/>
    <sheet name="KV_4.sz.mell." sheetId="11" r:id="rId11"/>
    <sheet name="KV_5.sz.mell." sheetId="12" r:id="rId12"/>
    <sheet name="KV_6.sz.mell." sheetId="13" r:id="rId13"/>
    <sheet name="KV_7.sz.mell." sheetId="14" r:id="rId14"/>
    <sheet name="KV_8.sz.mell." sheetId="15" r:id="rId15"/>
    <sheet name="KV_9.1.sz.mell" sheetId="16" r:id="rId16"/>
    <sheet name="KV_9.1.1.sz.mell" sheetId="17" r:id="rId17"/>
    <sheet name="KV_9.1.2.sz.mell." sheetId="18" r:id="rId18"/>
    <sheet name="KV_9.2.sz.mell" sheetId="19" r:id="rId19"/>
    <sheet name="KV_9.2.1.sz.mell" sheetId="20" r:id="rId20"/>
    <sheet name="KV_9.3.sz.mell" sheetId="21" r:id="rId21"/>
    <sheet name="KV_9.3.1.sz.mell" sheetId="22" r:id="rId22"/>
    <sheet name="KV_9.3.2.sz.mell" sheetId="23" r:id="rId23"/>
    <sheet name="KV_1.sz.tájékoztató_t." sheetId="24" r:id="rId24"/>
  </sheets>
  <definedNames>
    <definedName name="_xlfn.IFERROR" hidden="1">#NAME?</definedName>
    <definedName name="_xlnm.Print_Titles" localSheetId="16">'KV_9.1.1.sz.mell'!$1:$6</definedName>
    <definedName name="_xlnm.Print_Titles" localSheetId="17">'KV_9.1.2.sz.mell.'!$1:$6</definedName>
    <definedName name="_xlnm.Print_Titles" localSheetId="15">'KV_9.1.sz.mell'!$1:$6</definedName>
    <definedName name="_xlnm.Print_Titles" localSheetId="19">'KV_9.2.1.sz.mell'!$1:$6</definedName>
    <definedName name="_xlnm.Print_Titles" localSheetId="18">'KV_9.2.sz.mell'!$1:$6</definedName>
    <definedName name="_xlnm.Print_Titles" localSheetId="21">'KV_9.3.1.sz.mell'!$1:$6</definedName>
    <definedName name="_xlnm.Print_Titles" localSheetId="22">'KV_9.3.2.sz.mell'!$1:$6</definedName>
    <definedName name="_xlnm.Print_Titles" localSheetId="20">'KV_9.3.sz.mell'!$1:$6</definedName>
    <definedName name="_xlnm.Print_Area" localSheetId="3">'KV_1.1.sz.mell.'!$A$1:$D$164</definedName>
    <definedName name="_xlnm.Print_Area" localSheetId="4">'KV_1.2.sz.mell.'!$A$1:$D$164</definedName>
    <definedName name="_xlnm.Print_Area" localSheetId="5">'KV_1.3.sz.mell.'!$A$1:$D$164</definedName>
    <definedName name="_xlnm.Print_Area" localSheetId="0">'TARTALOMJEGYZÉK'!$A$1:$C$28</definedName>
  </definedNames>
  <calcPr fullCalcOnLoad="1"/>
</workbook>
</file>

<file path=xl/sharedStrings.xml><?xml version="1.0" encoding="utf-8"?>
<sst xmlns="http://schemas.openxmlformats.org/spreadsheetml/2006/main" count="2878" uniqueCount="627">
  <si>
    <t>Beruházási (felhalmozási) kiadások előirányzata beruházásonként</t>
  </si>
  <si>
    <t>Felújítási kiadások előirányzata felújításonként</t>
  </si>
  <si>
    <t>Vállalkozási maradvány igénybevétele</t>
  </si>
  <si>
    <t>Felhalmozási bevételek</t>
  </si>
  <si>
    <t>Finanszírozási kiadások</t>
  </si>
  <si>
    <t>Támogatás összge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</si>
  <si>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</si>
  <si>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</si>
  <si>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</si>
  <si>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</si>
  <si>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</si>
  <si>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</si>
  <si>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</si>
  <si>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</si>
  <si>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</si>
  <si>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</si>
  <si>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</si>
  <si>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</si>
  <si>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</si>
  <si>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</si>
  <si>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</si>
  <si>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</si>
  <si>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</si>
  <si>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</si>
  <si>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</si>
  <si>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</si>
  <si>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</si>
  <si>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</si>
  <si>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</si>
  <si>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</si>
  <si>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</si>
  <si>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</si>
  <si>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</si>
  <si>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</si>
  <si>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</si>
  <si>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</si>
  <si>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</si>
  <si>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</si>
  <si>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</si>
  <si>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Kiadási jogcímek</t>
  </si>
  <si>
    <t>Személyi  juttatások</t>
  </si>
  <si>
    <t>Tartalékok</t>
  </si>
  <si>
    <t>Összesen:</t>
  </si>
  <si>
    <t>01</t>
  </si>
  <si>
    <t>Előirányzat</t>
  </si>
  <si>
    <t>Bevételek</t>
  </si>
  <si>
    <t>Kiadások</t>
  </si>
  <si>
    <t>Egyéb fejlesztési célú kiadások</t>
  </si>
  <si>
    <t>02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</si>
  <si>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</si>
  <si>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</si>
  <si>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</si>
  <si>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</si>
  <si>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</si>
  <si>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</si>
  <si>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</si>
  <si>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</si>
  <si>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</si>
  <si>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</si>
  <si>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</si>
  <si>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</si>
  <si>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</si>
  <si>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</si>
  <si>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</si>
  <si>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</si>
  <si>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</si>
  <si>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</si>
  <si>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</si>
  <si>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</si>
  <si>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</si>
  <si>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</si>
  <si>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</si>
  <si>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</si>
  <si>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</si>
  <si>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</si>
  <si>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</si>
  <si>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</si>
  <si>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</si>
  <si>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</si>
  <si>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</si>
  <si>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Kiadások összesen:</t>
  </si>
  <si>
    <t>1.5</t>
  </si>
  <si>
    <t>1.8.</t>
  </si>
  <si>
    <t>1.9.</t>
  </si>
  <si>
    <t>1.10.</t>
  </si>
  <si>
    <t>1.11.</t>
  </si>
  <si>
    <t>2.6.</t>
  </si>
  <si>
    <t>1.12.</t>
  </si>
  <si>
    <t>2.7.</t>
  </si>
  <si>
    <t>Támogatott szervezet neve</t>
  </si>
  <si>
    <t>Támogatás célja</t>
  </si>
  <si>
    <t>30.</t>
  </si>
  <si>
    <t>31.</t>
  </si>
  <si>
    <t>32.</t>
  </si>
  <si>
    <t>33.</t>
  </si>
  <si>
    <t>Források</t>
  </si>
  <si>
    <t>Saját erő</t>
  </si>
  <si>
    <t>EU-s forrás</t>
  </si>
  <si>
    <t>Hitel</t>
  </si>
  <si>
    <t>Egyéb forrás</t>
  </si>
  <si>
    <t>Források összesen: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</si>
  <si>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</si>
  <si>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</si>
  <si>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</si>
  <si>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</si>
  <si>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</si>
  <si>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</si>
  <si>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</si>
  <si>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Társfinanszírozás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</si>
  <si>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</si>
  <si>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</si>
  <si>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</si>
  <si>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</si>
  <si>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</si>
  <si>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</si>
  <si>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</si>
  <si>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</si>
  <si>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</si>
  <si>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</si>
  <si>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</si>
  <si>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</si>
  <si>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</si>
  <si>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</si>
  <si>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</si>
  <si>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</si>
  <si>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</si>
  <si>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</si>
  <si>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</si>
  <si>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</si>
  <si>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</si>
  <si>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</si>
  <si>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</si>
  <si>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</si>
  <si>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</si>
  <si>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</si>
  <si>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</si>
  <si>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</si>
  <si>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</si>
  <si>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</si>
  <si>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</si>
  <si>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</si>
  <si>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</si>
  <si>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</si>
  <si>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</si>
  <si>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</si>
  <si>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</si>
  <si>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</si>
  <si>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</si>
  <si>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</si>
  <si>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MEGNEVEZÉS</t>
  </si>
  <si>
    <t>ÖSSZES KÖTELEZETTSÉG</t>
  </si>
  <si>
    <t>SAJÁT BEVÉTELEK ÖSSZESEN*</t>
  </si>
  <si>
    <t>Fejlesztési cél leírása</t>
  </si>
  <si>
    <t>Nem kötelező!</t>
  </si>
  <si>
    <t>Feladat megnevezése</t>
  </si>
  <si>
    <t>Költségvetési szerv megnevezése</t>
  </si>
  <si>
    <t>Száma</t>
  </si>
  <si>
    <t>Közfoglalkoztatottak létszáma (fő)</t>
  </si>
  <si>
    <t>Fejlesztés várható kiadása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</si>
  <si>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</si>
  <si>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</si>
  <si>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</si>
  <si>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</si>
  <si>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</si>
  <si>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</si>
  <si>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</si>
  <si>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</si>
  <si>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</si>
  <si>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</si>
  <si>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</si>
  <si>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</si>
  <si>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</si>
  <si>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</si>
  <si>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</si>
  <si>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</si>
  <si>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</si>
  <si>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</si>
  <si>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</si>
  <si>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</si>
  <si>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</si>
  <si>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</si>
  <si>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</si>
  <si>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Évek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</si>
  <si>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</si>
  <si>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</si>
  <si>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</si>
  <si>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</si>
  <si>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</si>
  <si>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</si>
  <si>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</si>
  <si>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</si>
  <si>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</si>
  <si>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</si>
  <si>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</si>
  <si>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</si>
  <si>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</si>
  <si>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</si>
  <si>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</si>
  <si>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</si>
  <si>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4.2.</t>
  </si>
  <si>
    <t>4.3.</t>
  </si>
  <si>
    <t>4.4.</t>
  </si>
  <si>
    <t>Gépjárműadó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</si>
  <si>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</si>
  <si>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</si>
  <si>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</si>
  <si>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</si>
  <si>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</si>
  <si>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</si>
  <si>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</si>
  <si>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</si>
  <si>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</si>
  <si>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</si>
  <si>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</si>
  <si>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</si>
  <si>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</si>
  <si>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</si>
  <si>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</si>
  <si>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</si>
  <si>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</si>
  <si>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</si>
  <si>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</si>
  <si>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</si>
  <si>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</si>
  <si>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</si>
  <si>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</si>
  <si>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</si>
  <si>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</si>
  <si>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</si>
  <si>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</si>
  <si>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</si>
  <si>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</si>
  <si>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</si>
  <si>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</si>
  <si>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</si>
  <si>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</si>
  <si>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</si>
  <si>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</si>
  <si>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</si>
  <si>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</si>
  <si>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</si>
  <si>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</si>
  <si>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</si>
  <si>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</si>
  <si>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Befektetési célú belföldi értékpapírok beváltása,  értékesítése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</si>
  <si>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</si>
  <si>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</si>
  <si>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</si>
  <si>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</si>
  <si>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</si>
  <si>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</si>
  <si>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</si>
  <si>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</si>
  <si>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</si>
  <si>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</si>
  <si>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</si>
  <si>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</si>
  <si>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</si>
  <si>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</si>
  <si>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</si>
  <si>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</si>
  <si>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</si>
  <si>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</si>
  <si>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</si>
  <si>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</si>
  <si>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</si>
  <si>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</si>
  <si>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</si>
  <si>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</si>
  <si>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</si>
  <si>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</si>
  <si>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</si>
  <si>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</si>
  <si>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</si>
  <si>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</si>
  <si>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</si>
  <si>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</si>
  <si>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</si>
  <si>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</si>
  <si>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</si>
  <si>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</si>
  <si>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</si>
  <si>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</si>
  <si>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</si>
  <si>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</si>
  <si>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</si>
  <si>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</si>
  <si>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</si>
  <si>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</si>
  <si>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</si>
  <si>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</si>
  <si>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</si>
  <si>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</si>
  <si>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</si>
  <si>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</si>
  <si>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</si>
  <si>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</si>
  <si>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</si>
  <si>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</si>
  <si>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</si>
  <si>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</si>
  <si>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</si>
  <si>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</si>
  <si>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</si>
  <si>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</si>
  <si>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</si>
  <si>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</si>
  <si>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</si>
  <si>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</si>
  <si>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</si>
  <si>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</si>
  <si>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</si>
  <si>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</si>
  <si>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</si>
  <si>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</si>
  <si>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</si>
  <si>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</si>
  <si>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</si>
  <si>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</si>
  <si>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</si>
  <si>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</si>
  <si>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</si>
  <si>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</si>
  <si>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</si>
  <si>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</si>
  <si>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</si>
  <si>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</si>
  <si>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</si>
  <si>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</si>
  <si>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</si>
  <si>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</si>
  <si>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</si>
  <si>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</si>
  <si>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</si>
  <si>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</si>
  <si>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</si>
  <si>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</si>
  <si>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</si>
  <si>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</si>
  <si>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</si>
  <si>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</si>
  <si>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</si>
  <si>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</si>
  <si>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</si>
  <si>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</si>
  <si>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Kötelező feladatok bevételei, kiadásai</t>
  </si>
  <si>
    <t>Önként vállalt feladatok bevételei, kiadásai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</si>
  <si>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</si>
  <si>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</si>
  <si>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</si>
  <si>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</si>
  <si>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</si>
  <si>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</si>
  <si>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</si>
  <si>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</si>
  <si>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</si>
  <si>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>Önként vállalt feladatok bevételei, kiadása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</si>
  <si>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</si>
  <si>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</si>
  <si>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</si>
  <si>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</si>
  <si>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</si>
  <si>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</si>
  <si>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</si>
  <si>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</si>
  <si>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</si>
  <si>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</si>
  <si>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</si>
  <si>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</si>
  <si>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</si>
  <si>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</si>
  <si>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</si>
  <si>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</si>
  <si>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</si>
  <si>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</si>
  <si>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</si>
  <si>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</si>
  <si>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</si>
  <si>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</si>
  <si>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</si>
  <si>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</si>
  <si>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</si>
  <si>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</si>
  <si>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</si>
  <si>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</si>
  <si>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</si>
  <si>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</si>
  <si>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</si>
  <si>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</si>
  <si>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</si>
  <si>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</si>
  <si>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</si>
  <si>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</si>
  <si>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</si>
  <si>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</si>
  <si>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</si>
  <si>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</si>
  <si>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</si>
  <si>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</si>
  <si>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</si>
  <si>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</si>
  <si>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</si>
  <si>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</si>
  <si>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</si>
  <si>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</si>
  <si>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</si>
  <si>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</si>
  <si>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</si>
  <si>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</si>
  <si>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</si>
  <si>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</si>
  <si>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 xml:space="preserve">2.1. számú melléklet C. oszlop 13. sor + 2.2. számú melléklet C. oszlop 12. sor </t>
  </si>
  <si>
    <t xml:space="preserve">2.1. számú melléklet C. oszlop 24. sor + 2.2. számú melléklet C. oszlop 25. sor </t>
  </si>
  <si>
    <t xml:space="preserve">2.1. számú melléklet C. oszlop 25. sor + 2.2. számú melléklet C. oszlop 26. sor </t>
  </si>
  <si>
    <t xml:space="preserve">2.1. számú melléklet E. oszlop 13. sor + 2.2. számú melléklet E. oszlop 12. sor </t>
  </si>
  <si>
    <t xml:space="preserve">2.1. számú melléklet E. oszlop 24. sor + 2.2. számú melléklet E. oszlop 25. sor </t>
  </si>
  <si>
    <t xml:space="preserve">2.1. számú melléklet E. oszlop 25. sor + 2.2. számú melléklet E. oszlop 26. sor </t>
  </si>
  <si>
    <t>A</t>
  </si>
  <si>
    <t>B</t>
  </si>
  <si>
    <t>C</t>
  </si>
  <si>
    <t>E</t>
  </si>
  <si>
    <t>D</t>
  </si>
  <si>
    <t>Összesen
(F=C+D+E)</t>
  </si>
  <si>
    <t>Helyi adóból és a települési adóból származó bevétel</t>
  </si>
  <si>
    <t>Osztalék, koncessziós díj és hozambevétel</t>
  </si>
  <si>
    <t>Kezesség-, illetve garanciavállalással kapcsolatos megtérülés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</si>
  <si>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</si>
  <si>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</si>
  <si>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</si>
  <si>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</si>
  <si>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</si>
  <si>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</si>
  <si>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</si>
  <si>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</si>
  <si>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</si>
  <si>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</si>
  <si>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</si>
  <si>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</si>
  <si>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</si>
  <si>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</si>
  <si>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Működési bevételek (1.1.+…+1.11.)</t>
  </si>
  <si>
    <t xml:space="preserve">  2.3-ból EU támogatás</t>
  </si>
  <si>
    <t>Felhalmozási célú támogatások államháztartáson belülről (4.1.+…+4.3.)</t>
  </si>
  <si>
    <t xml:space="preserve">  4.3.-ból EU-s támogatás</t>
  </si>
  <si>
    <t xml:space="preserve"> 2.3.-ból EU-s támogatásból megvalósuló programok, projektek kiadása</t>
  </si>
  <si>
    <t xml:space="preserve">  2.3.-ból EU támogatás</t>
  </si>
  <si>
    <t xml:space="preserve">  4.2.-ből EU-s támogatás</t>
  </si>
  <si>
    <t>KÖLTSÉGVETÉSI BEVÉTELEK ÖSSZESEN (1.+…+7.)</t>
  </si>
  <si>
    <t>KIADÁSOK ÖSSZESEN: (1.+2.+3.)</t>
  </si>
  <si>
    <t>Központi, irányító szervi támogatás</t>
  </si>
  <si>
    <t>Belföldi finanszírozás kiadásai (6.1. + … + 6.5.)</t>
  </si>
  <si>
    <t>1.1. sz. melléklet Bevételek táblázat C. oszlop 9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</si>
  <si>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</si>
  <si>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</si>
  <si>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</si>
  <si>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C. oszlop 10 sora =</t>
  </si>
  <si>
    <t>1.1. sz. melléklet Kiadások táblázat C. oszlop 11 sora =</t>
  </si>
  <si>
    <t>Önkormányzatok szociális és gyermekjóléti, étkeztetési feladatainak támogatása</t>
  </si>
  <si>
    <t>Közhatalmi bevételek (4.1.+…+4.7.)</t>
  </si>
  <si>
    <t>4.5.</t>
  </si>
  <si>
    <t>4.6.</t>
  </si>
  <si>
    <t>4.7.</t>
  </si>
  <si>
    <t>Idegenforgalmi adó</t>
  </si>
  <si>
    <t>Iparűzési adó</t>
  </si>
  <si>
    <t>Talajterhelési díj</t>
  </si>
  <si>
    <t>Kamatbevételek és más nyereségjellegű bevételek</t>
  </si>
  <si>
    <t>Közhatalmi bevételek (4.1.+...+4.7.)</t>
  </si>
  <si>
    <t>Kamatbevételek és más nyereség jellegű bevételek</t>
  </si>
  <si>
    <t>F=(B-D-E)</t>
  </si>
  <si>
    <t>Kiemelt előirányzat, előirányzat megnevezése</t>
  </si>
  <si>
    <t>Forintban!</t>
  </si>
  <si>
    <t>Bruttó  hiány:</t>
  </si>
  <si>
    <t>Bruttó  többlet:</t>
  </si>
  <si>
    <t xml:space="preserve">   3.5.-ből EU-s támogatás</t>
  </si>
  <si>
    <t xml:space="preserve">   Rövid lejáratú  hitelek, kölcsönök felvétele pénzügyi vállalkozástól</t>
  </si>
  <si>
    <t>Éven belüli lejáratú belföldi értékpapírok kibocsátása</t>
  </si>
  <si>
    <t>Éven túli lejáratú belföldi értékpapírok kibocsátása</t>
  </si>
  <si>
    <t>Lekötött betétek megszüntetése</t>
  </si>
  <si>
    <t xml:space="preserve">Egyéb működési célú támogatások bevételei államháztartáson belülről </t>
  </si>
  <si>
    <t>Egyéb felhalmozási célú kiadások</t>
  </si>
  <si>
    <t xml:space="preserve">   Elszámolásból származó bevételek</t>
  </si>
  <si>
    <t xml:space="preserve">   2.5.-ből EU-s támogatás</t>
  </si>
  <si>
    <t xml:space="preserve">   Egyéb működési bevételek</t>
  </si>
  <si>
    <t>ÖSSZEVONT MÉRLEGE</t>
  </si>
  <si>
    <t>KÖTELEZŐ FELADATOK MÉRLEGE</t>
  </si>
  <si>
    <t>ÖNKÉNT VÁLLALT FELADATOK MÉRLEGE</t>
  </si>
  <si>
    <t>Tartalomjegyzék</t>
  </si>
  <si>
    <t>Ugrás</t>
  </si>
  <si>
    <t>ALAPADATOK</t>
  </si>
  <si>
    <t>KÖLTSÉGVETÉSI RENDLET</t>
  </si>
  <si>
    <t>1. költségvetési szerv neve</t>
  </si>
  <si>
    <t>2. költségvetési szerv neve</t>
  </si>
  <si>
    <t>3. költségvetési szerv neve</t>
  </si>
  <si>
    <t>4. költségvetési szerv neve</t>
  </si>
  <si>
    <t>5. költségvetési szerv neve</t>
  </si>
  <si>
    <t>6. költségvetési szerv neve</t>
  </si>
  <si>
    <t>7. költségvetési szerv neve</t>
  </si>
  <si>
    <t>8. költségvetési szerv neve</t>
  </si>
  <si>
    <t>10. költségvetési szerv neve</t>
  </si>
  <si>
    <t>2 kvi név</t>
  </si>
  <si>
    <t>4 kvi név</t>
  </si>
  <si>
    <t>5 kvi név</t>
  </si>
  <si>
    <t>6 kvi név</t>
  </si>
  <si>
    <t>7 kvi név</t>
  </si>
  <si>
    <t>8 kvi név</t>
  </si>
  <si>
    <t>9 kvi név</t>
  </si>
  <si>
    <t>10 kvi név</t>
  </si>
  <si>
    <t>A dokumentációs rendszerben található táblázatok listája</t>
  </si>
  <si>
    <t>Dokumentum neve</t>
  </si>
  <si>
    <t>Alapadatok</t>
  </si>
  <si>
    <t>Adatok megadása</t>
  </si>
  <si>
    <t>Összefüggések</t>
  </si>
  <si>
    <t xml:space="preserve">1.1. melléklet </t>
  </si>
  <si>
    <t>Önkormányzat összevont pénzügyi mérlege összesen</t>
  </si>
  <si>
    <t>1.2. melléklet</t>
  </si>
  <si>
    <t>1.3. melléklet</t>
  </si>
  <si>
    <t xml:space="preserve">Önkormányzat kötelező feladatainak összevont pénzügyi mérlege  </t>
  </si>
  <si>
    <t xml:space="preserve">Önkormányzat önként vállalt feladatainak összevont pénzügyi mérlege  </t>
  </si>
  <si>
    <t>1.4. melléklet</t>
  </si>
  <si>
    <t xml:space="preserve">Önkormányzat államigazgatási feladatainak összevont pénzügyi mérlege  </t>
  </si>
  <si>
    <t>2.1. melléklet</t>
  </si>
  <si>
    <t>Működési célú bevételek, kiadások mérlege</t>
  </si>
  <si>
    <t>2.2. melléklet</t>
  </si>
  <si>
    <t>Felhalmozási célú bevételek, kiadások mérlege</t>
  </si>
  <si>
    <t>Ellenőrző lista</t>
  </si>
  <si>
    <t>Ellenőrzés az 1-es és 2.1., 2.2. mellékletek adati esetében</t>
  </si>
  <si>
    <t>3. melléklet</t>
  </si>
  <si>
    <t>4. melléklet</t>
  </si>
  <si>
    <t>Önkormányzat saját bevételeinek bemutatása</t>
  </si>
  <si>
    <t>Az önkormányzat adósságot keletkeztető fejlesztései céljai</t>
  </si>
  <si>
    <t>5. melléklet</t>
  </si>
  <si>
    <t>6. melléklet</t>
  </si>
  <si>
    <t>Beruházások előirányzatai</t>
  </si>
  <si>
    <t>7. melléklet</t>
  </si>
  <si>
    <t>Felújítások előirányzatai</t>
  </si>
  <si>
    <t>8. melléklet</t>
  </si>
  <si>
    <t>EU-s projektek táblázatai</t>
  </si>
  <si>
    <t>9.1. melléklet</t>
  </si>
  <si>
    <t>Önkormányzat bevételei kiadásai (összesen)</t>
  </si>
  <si>
    <t>9.1.1. melléklet</t>
  </si>
  <si>
    <t xml:space="preserve">Önkormányzat kötelező feladatai  </t>
  </si>
  <si>
    <t>9.1.2. melléklet</t>
  </si>
  <si>
    <t xml:space="preserve">Önkormányzat önként vállalt feladatai </t>
  </si>
  <si>
    <t>9.1.3. melléklet</t>
  </si>
  <si>
    <t xml:space="preserve">Önkormányzat államigazgatási feladatai </t>
  </si>
  <si>
    <t>9.2. melléklet</t>
  </si>
  <si>
    <t>Polgármesteri/Közös hivatal költségvetési táblái (9.2.1., 9.2.2., 9.2.3.)</t>
  </si>
  <si>
    <t>9.3. melléklet</t>
  </si>
  <si>
    <t>/</t>
  </si>
  <si>
    <t>(</t>
  </si>
  <si>
    <t>)</t>
  </si>
  <si>
    <t>a</t>
  </si>
  <si>
    <t>önkormányzati rendelethez</t>
  </si>
  <si>
    <t>1. számú tájékoztató tábla</t>
  </si>
  <si>
    <t>Európai uniós támogatással megvalósuló projektek</t>
  </si>
  <si>
    <t>Előterjesztéskor</t>
  </si>
  <si>
    <t xml:space="preserve">3 kvi név  </t>
  </si>
  <si>
    <t>Egyéb</t>
  </si>
  <si>
    <t>Telekadó</t>
  </si>
  <si>
    <t>Kommunális adó</t>
  </si>
  <si>
    <t>Mellékletben külön?</t>
  </si>
  <si>
    <t>.</t>
  </si>
  <si>
    <t>Támogatási szerződés szerinti bevételek, kiadások</t>
  </si>
  <si>
    <t>Évenkénti ütemezés</t>
  </si>
  <si>
    <t>B=(C+D+E)</t>
  </si>
  <si>
    <t xml:space="preserve">Önkormányzaton kívüli EU-s projekthez történő hozzájárulás </t>
  </si>
  <si>
    <t xml:space="preserve">Összesen: </t>
  </si>
  <si>
    <r>
      <t>EU-s projekt neve, azonosítója:</t>
    </r>
    <r>
      <rPr>
        <sz val="11"/>
        <rFont val="Times New Roman"/>
        <family val="1"/>
      </rPr>
      <t>*</t>
    </r>
  </si>
  <si>
    <t xml:space="preserve">* Amennyiben több projekt megvalósítása történi egy időben akkor azokat külön-külön, projektenként be kell mutatni!  </t>
  </si>
  <si>
    <t>Igen</t>
  </si>
  <si>
    <t>Táblázatok adatainak összefüggései</t>
  </si>
  <si>
    <t>Adósságot keletkeztető ügyletek táblázata</t>
  </si>
  <si>
    <t xml:space="preserve">* Magyarország gazdasági stabilitásáról szóló 2011. évi CXCIV. törvény 8. § (2) bekezdése szerinti adósságot keletkezető ügyletek.
</t>
  </si>
  <si>
    <t>ADÓSSÁGOT KELETKEZTETŐ ÜGYLETEK VÁRHATÓ EGYÜTTES ÖSSZEGE*</t>
  </si>
  <si>
    <t xml:space="preserve">bevételei, kiadásai, hozzájárulások  </t>
  </si>
  <si>
    <t>Összes tervezett
 forrás, kiadás</t>
  </si>
  <si>
    <t>Murakeresztúri Közös Önkormányzati Hivatal</t>
  </si>
  <si>
    <t>Murakeresztúri Óvoda</t>
  </si>
  <si>
    <t>Magánszemélyek kommunális adója</t>
  </si>
  <si>
    <t>Egyéb közhatalmi bevételek</t>
  </si>
  <si>
    <t>MURAKERESZTÚR KÖZSÉG ÖNKORMÁNYZATA</t>
  </si>
  <si>
    <t>2019-2020</t>
  </si>
  <si>
    <t>Közösségi közlekedés projekt beruházás része</t>
  </si>
  <si>
    <t>Dacia gépkocsi vásárlás</t>
  </si>
  <si>
    <t>2020000</t>
  </si>
  <si>
    <t>Kis értékű tárgyi eszköz beszerzések (Önkormányzat)</t>
  </si>
  <si>
    <t>2020</t>
  </si>
  <si>
    <t>Kis értékű tárgyi eszköz beszerzések (Óvoda)</t>
  </si>
  <si>
    <t>Közösségi közlekedés projekt felújítás része</t>
  </si>
  <si>
    <t>Hivatal tetőfelújítás</t>
  </si>
  <si>
    <t>Hivatal felújítás (Magyar Falu Program)</t>
  </si>
  <si>
    <t>Zrínyi M. utcai épület felújítása</t>
  </si>
  <si>
    <t xml:space="preserve">TOP-3.1.1-15-ZA1-2016-00010 "Fenntartható, biztonságos közösségi közlekedés Murakeresztúron"       </t>
  </si>
  <si>
    <t>Egyéb működési támogatások államháztartáson belülre</t>
  </si>
  <si>
    <t>Muramenti Nemzetiségi Területfejlesztési Társulás</t>
  </si>
  <si>
    <t>működési támogatás</t>
  </si>
  <si>
    <t>Nagykanizsa és Térsége Önkormányzati Társulás</t>
  </si>
  <si>
    <t>Városkörnyéki Ügyeleti Társulás</t>
  </si>
  <si>
    <t>működési támogatás (háziorvosi ügyelet működtetéséhez)</t>
  </si>
  <si>
    <t>Emberi Erőforrás Támogatáskezelő</t>
  </si>
  <si>
    <t>Bursa Hungarica támogatás</t>
  </si>
  <si>
    <t>Térségi Közterület-felügyeleti és Mezőri Társulás</t>
  </si>
  <si>
    <t>Műk.tám.államháztartáson belülre összesen:</t>
  </si>
  <si>
    <t>Egyéb működési támogatások államháztartáson kívülre</t>
  </si>
  <si>
    <t>Tűzoltó Egyesület Murakeresztúr</t>
  </si>
  <si>
    <t>Közművelődési Egyesület Murakeresztúr</t>
  </si>
  <si>
    <t>Polgárőrség Murakeresztúr</t>
  </si>
  <si>
    <t>Sport Egyesület Murakeresztúr</t>
  </si>
  <si>
    <t>Zrínyi Kadétok Hagyományőrző Egyesülete</t>
  </si>
  <si>
    <t>56-os Emlékműért Polgári Egyesület</t>
  </si>
  <si>
    <t>Összefogás a Mura Régióért Egyesület</t>
  </si>
  <si>
    <t>COR 98 Bt.</t>
  </si>
  <si>
    <t>iskolaeü.támogatás átadása</t>
  </si>
  <si>
    <t>Műk.tám.államháztartáson kívülre összesen:</t>
  </si>
  <si>
    <t>Horvát Nemz.Önk.Murakersztúr</t>
  </si>
  <si>
    <t>2020. évi eredeti előirányzat</t>
  </si>
  <si>
    <t>2020. évi módosított előirányzat</t>
  </si>
  <si>
    <t>Zrínyi Miklós Általános Iskola</t>
  </si>
  <si>
    <t>2020. évi I. módosított előirányzat 2020.06.29.</t>
  </si>
  <si>
    <t>2020. év eredeti előirányzat</t>
  </si>
  <si>
    <t xml:space="preserve">D </t>
  </si>
  <si>
    <t xml:space="preserve">F </t>
  </si>
  <si>
    <t>Államháztartáson belüli megelőlegezés</t>
  </si>
  <si>
    <t>Szárzúzó vásárlás</t>
  </si>
  <si>
    <t>STIHL fűkasza vásárlás</t>
  </si>
  <si>
    <t>VI.30.</t>
  </si>
  <si>
    <t>2020. évi I. módosított előirányzat 2020.06.30.</t>
  </si>
</sst>
</file>

<file path=xl/styles.xml><?xml version="1.0" encoding="utf-8"?>
<styleSheet xmlns="http://schemas.openxmlformats.org/spreadsheetml/2006/main">
  <numFmts count="26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_-;\-* #,##0_-;_-* &quot;-&quot;_-;_-@_-"/>
    <numFmt numFmtId="44" formatCode="_-* #,##0.00\ &quot;HUF&quot;_-;\-* #,##0.00\ &quot;HUF&quot;_-;_-* &quot;-&quot;??\ &quot;HUF&quot;_-;_-@_-"/>
    <numFmt numFmtId="43" formatCode="_-* #,##0.00_-;\-* #,##0.00_-;_-* &quot;-&quot;??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#,###"/>
    <numFmt numFmtId="173" formatCode="#"/>
    <numFmt numFmtId="174" formatCode="_-* #,##0\ _F_t_-;\-* #,##0\ _F_t_-;_-* &quot;-&quot;??\ _F_t_-;_-@_-"/>
    <numFmt numFmtId="175" formatCode="[$-40E]yyyy\.\ mmmm\ d\."/>
    <numFmt numFmtId="176" formatCode="&quot;Igen&quot;;&quot;Igen&quot;;&quot;Nem&quot;"/>
    <numFmt numFmtId="177" formatCode="&quot;Igaz&quot;;&quot;Igaz&quot;;&quot;Hamis&quot;"/>
    <numFmt numFmtId="178" formatCode="&quot;Be&quot;;&quot;Be&quot;;&quot;Ki&quot;"/>
    <numFmt numFmtId="179" formatCode="[$€-2]\ #\ ##,000_);[Red]\([$€-2]\ #\ ##,000\)"/>
    <numFmt numFmtId="180" formatCode="0&quot;.&quot;"/>
    <numFmt numFmtId="181" formatCode="#,##0.0"/>
  </numFmts>
  <fonts count="92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sz val="7"/>
      <name val="Times New Roman CE"/>
      <family val="1"/>
    </font>
    <font>
      <b/>
      <sz val="7"/>
      <name val="Times New Roman CE"/>
      <family val="1"/>
    </font>
    <font>
      <sz val="10"/>
      <name val="Times New Roman"/>
      <family val="1"/>
    </font>
    <font>
      <b/>
      <sz val="14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i/>
      <sz val="9"/>
      <name val="Times New Roman CE"/>
      <family val="0"/>
    </font>
    <font>
      <b/>
      <i/>
      <sz val="8"/>
      <name val="Times New Roman"/>
      <family val="1"/>
    </font>
    <font>
      <i/>
      <sz val="12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10"/>
      <name val="Times New Roman CE"/>
      <family val="0"/>
    </font>
    <font>
      <sz val="8"/>
      <color indexed="10"/>
      <name val="Times New Roman CE"/>
      <family val="0"/>
    </font>
    <font>
      <i/>
      <sz val="12"/>
      <color indexed="8"/>
      <name val="Calibri"/>
      <family val="2"/>
    </font>
    <font>
      <sz val="10"/>
      <color indexed="9"/>
      <name val="Times New Roman CE"/>
      <family val="0"/>
    </font>
    <font>
      <b/>
      <sz val="14"/>
      <color indexed="8"/>
      <name val="Times New Roman"/>
      <family val="1"/>
    </font>
    <font>
      <sz val="10"/>
      <color indexed="8"/>
      <name val="Calibri"/>
      <family val="2"/>
    </font>
    <font>
      <b/>
      <i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0"/>
      <color rgb="FFFF0000"/>
      <name val="Times New Roman CE"/>
      <family val="0"/>
    </font>
    <font>
      <sz val="8"/>
      <color rgb="FFFF0000"/>
      <name val="Times New Roman CE"/>
      <family val="0"/>
    </font>
    <font>
      <i/>
      <sz val="12"/>
      <color theme="1"/>
      <name val="Calibri"/>
      <family val="2"/>
    </font>
    <font>
      <sz val="10"/>
      <color theme="0"/>
      <name val="Times New Roman CE"/>
      <family val="0"/>
    </font>
    <font>
      <b/>
      <sz val="14"/>
      <color rgb="FF000000"/>
      <name val="Times New Roman"/>
      <family val="1"/>
    </font>
    <font>
      <b/>
      <sz val="12"/>
      <color rgb="FFFF0000"/>
      <name val="Times New Roman CE"/>
      <family val="0"/>
    </font>
    <font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darkHorizontal"/>
    </fill>
    <fill>
      <patternFill patternType="solid">
        <fgColor rgb="FFD8D8D8"/>
        <bgColor indexed="64"/>
      </patternFill>
    </fill>
    <fill>
      <patternFill patternType="solid">
        <fgColor rgb="FFFFC000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/>
      <top/>
      <bottom style="medium"/>
    </border>
    <border>
      <left style="medium"/>
      <right style="medium"/>
      <top>
        <color indexed="63"/>
      </top>
      <bottom style="medium"/>
    </border>
    <border>
      <left style="medium"/>
      <right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ck">
        <color rgb="FF006600"/>
      </left>
      <right style="thick">
        <color rgb="FF006600"/>
      </right>
      <top style="thick">
        <color rgb="FF006600"/>
      </top>
      <bottom style="thick">
        <color rgb="FF006600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/>
      <right/>
      <top style="thin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6" fillId="20" borderId="1" applyNumberFormat="0" applyAlignment="0" applyProtection="0"/>
    <xf numFmtId="0" fontId="67" fillId="0" borderId="0" applyNumberFormat="0" applyFill="0" applyBorder="0" applyAlignment="0" applyProtection="0"/>
    <xf numFmtId="0" fontId="68" fillId="0" borderId="2" applyNumberFormat="0" applyFill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0" fillId="0" borderId="0" applyNumberFormat="0" applyFill="0" applyBorder="0" applyAlignment="0" applyProtection="0"/>
    <xf numFmtId="0" fontId="71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0" fillId="22" borderId="7" applyNumberFormat="0" applyFont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5" fillId="26" borderId="0" applyNumberFormat="0" applyBorder="0" applyAlignment="0" applyProtection="0"/>
    <xf numFmtId="0" fontId="65" fillId="27" borderId="0" applyNumberFormat="0" applyBorder="0" applyAlignment="0" applyProtection="0"/>
    <xf numFmtId="0" fontId="65" fillId="28" borderId="0" applyNumberFormat="0" applyBorder="0" applyAlignment="0" applyProtection="0"/>
    <xf numFmtId="0" fontId="75" fillId="29" borderId="0" applyNumberFormat="0" applyBorder="0" applyAlignment="0" applyProtection="0"/>
    <xf numFmtId="0" fontId="76" fillId="30" borderId="8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79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0" fillId="31" borderId="0" applyNumberFormat="0" applyBorder="0" applyAlignment="0" applyProtection="0"/>
    <xf numFmtId="0" fontId="81" fillId="32" borderId="0" applyNumberFormat="0" applyBorder="0" applyAlignment="0" applyProtection="0"/>
    <xf numFmtId="0" fontId="82" fillId="30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9">
    <xf numFmtId="0" fontId="0" fillId="0" borderId="0" xfId="0" applyAlignment="1">
      <alignment/>
    </xf>
    <xf numFmtId="172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6" fillId="0" borderId="0" xfId="60" applyFont="1" applyFill="1" applyBorder="1" applyAlignment="1" applyProtection="1">
      <alignment horizontal="center" vertical="center" wrapText="1"/>
      <protection/>
    </xf>
    <xf numFmtId="0" fontId="6" fillId="0" borderId="0" xfId="60" applyFont="1" applyFill="1" applyBorder="1" applyAlignment="1" applyProtection="1">
      <alignment vertical="center" wrapText="1"/>
      <protection/>
    </xf>
    <xf numFmtId="0" fontId="16" fillId="0" borderId="10" xfId="60" applyFont="1" applyFill="1" applyBorder="1" applyAlignment="1" applyProtection="1">
      <alignment horizontal="left" vertical="center" wrapText="1" indent="1"/>
      <protection/>
    </xf>
    <xf numFmtId="0" fontId="16" fillId="0" borderId="11" xfId="60" applyFont="1" applyFill="1" applyBorder="1" applyAlignment="1" applyProtection="1">
      <alignment horizontal="left" vertical="center" wrapText="1" indent="1"/>
      <protection/>
    </xf>
    <xf numFmtId="0" fontId="16" fillId="0" borderId="12" xfId="60" applyFont="1" applyFill="1" applyBorder="1" applyAlignment="1" applyProtection="1">
      <alignment horizontal="left" vertical="center" wrapText="1" indent="1"/>
      <protection/>
    </xf>
    <xf numFmtId="0" fontId="16" fillId="0" borderId="13" xfId="60" applyFont="1" applyFill="1" applyBorder="1" applyAlignment="1" applyProtection="1">
      <alignment horizontal="left" vertical="center" wrapText="1" indent="1"/>
      <protection/>
    </xf>
    <xf numFmtId="0" fontId="16" fillId="0" borderId="14" xfId="60" applyFont="1" applyFill="1" applyBorder="1" applyAlignment="1" applyProtection="1">
      <alignment horizontal="left" vertical="center" wrapText="1" indent="1"/>
      <protection/>
    </xf>
    <xf numFmtId="0" fontId="16" fillId="0" borderId="15" xfId="60" applyFont="1" applyFill="1" applyBorder="1" applyAlignment="1" applyProtection="1">
      <alignment horizontal="left" vertical="center" wrapText="1" indent="1"/>
      <protection/>
    </xf>
    <xf numFmtId="49" fontId="16" fillId="0" borderId="16" xfId="60" applyNumberFormat="1" applyFont="1" applyFill="1" applyBorder="1" applyAlignment="1" applyProtection="1">
      <alignment horizontal="left" vertical="center" wrapText="1" indent="1"/>
      <protection/>
    </xf>
    <xf numFmtId="49" fontId="16" fillId="0" borderId="17" xfId="60" applyNumberFormat="1" applyFont="1" applyFill="1" applyBorder="1" applyAlignment="1" applyProtection="1">
      <alignment horizontal="left" vertical="center" wrapText="1" indent="1"/>
      <protection/>
    </xf>
    <xf numFmtId="49" fontId="16" fillId="0" borderId="18" xfId="60" applyNumberFormat="1" applyFont="1" applyFill="1" applyBorder="1" applyAlignment="1" applyProtection="1">
      <alignment horizontal="left" vertical="center" wrapText="1" indent="1"/>
      <protection/>
    </xf>
    <xf numFmtId="49" fontId="16" fillId="0" borderId="19" xfId="60" applyNumberFormat="1" applyFont="1" applyFill="1" applyBorder="1" applyAlignment="1" applyProtection="1">
      <alignment horizontal="left" vertical="center" wrapText="1" indent="1"/>
      <protection/>
    </xf>
    <xf numFmtId="49" fontId="16" fillId="0" borderId="20" xfId="60" applyNumberFormat="1" applyFont="1" applyFill="1" applyBorder="1" applyAlignment="1" applyProtection="1">
      <alignment horizontal="left" vertical="center" wrapText="1" indent="1"/>
      <protection/>
    </xf>
    <xf numFmtId="49" fontId="16" fillId="0" borderId="21" xfId="60" applyNumberFormat="1" applyFont="1" applyFill="1" applyBorder="1" applyAlignment="1" applyProtection="1">
      <alignment horizontal="left" vertical="center" wrapText="1" indent="1"/>
      <protection/>
    </xf>
    <xf numFmtId="0" fontId="16" fillId="0" borderId="0" xfId="60" applyFont="1" applyFill="1" applyBorder="1" applyAlignment="1" applyProtection="1">
      <alignment horizontal="left" vertical="center" wrapText="1" indent="1"/>
      <protection/>
    </xf>
    <xf numFmtId="0" fontId="14" fillId="0" borderId="22" xfId="60" applyFont="1" applyFill="1" applyBorder="1" applyAlignment="1" applyProtection="1">
      <alignment horizontal="left" vertical="center" wrapText="1" indent="1"/>
      <protection/>
    </xf>
    <xf numFmtId="0" fontId="14" fillId="0" borderId="23" xfId="60" applyFont="1" applyFill="1" applyBorder="1" applyAlignment="1" applyProtection="1">
      <alignment horizontal="left" vertical="center" wrapText="1" indent="1"/>
      <protection/>
    </xf>
    <xf numFmtId="0" fontId="14" fillId="0" borderId="24" xfId="60" applyFont="1" applyFill="1" applyBorder="1" applyAlignment="1" applyProtection="1">
      <alignment horizontal="left" vertical="center" wrapText="1" indent="1"/>
      <protection/>
    </xf>
    <xf numFmtId="172" fontId="16" fillId="0" borderId="11" xfId="0" applyNumberFormat="1" applyFont="1" applyFill="1" applyBorder="1" applyAlignment="1" applyProtection="1">
      <alignment vertical="center" wrapText="1"/>
      <protection locked="0"/>
    </xf>
    <xf numFmtId="172" fontId="16" fillId="0" borderId="15" xfId="0" applyNumberFormat="1" applyFont="1" applyFill="1" applyBorder="1" applyAlignment="1" applyProtection="1">
      <alignment vertical="center" wrapText="1"/>
      <protection locked="0"/>
    </xf>
    <xf numFmtId="0" fontId="14" fillId="0" borderId="23" xfId="60" applyFont="1" applyFill="1" applyBorder="1" applyAlignment="1" applyProtection="1">
      <alignment vertical="center" wrapText="1"/>
      <protection/>
    </xf>
    <xf numFmtId="0" fontId="14" fillId="0" borderId="25" xfId="60" applyFont="1" applyFill="1" applyBorder="1" applyAlignment="1" applyProtection="1">
      <alignment vertical="center" wrapText="1"/>
      <protection/>
    </xf>
    <xf numFmtId="0" fontId="16" fillId="0" borderId="13" xfId="0" applyFont="1" applyBorder="1" applyAlignment="1" applyProtection="1">
      <alignment horizontal="left" vertical="center" indent="1"/>
      <protection locked="0"/>
    </xf>
    <xf numFmtId="0" fontId="16" fillId="0" borderId="11" xfId="0" applyFont="1" applyBorder="1" applyAlignment="1" applyProtection="1">
      <alignment horizontal="left" vertical="center" indent="1"/>
      <protection locked="0"/>
    </xf>
    <xf numFmtId="0" fontId="16" fillId="0" borderId="15" xfId="0" applyFont="1" applyBorder="1" applyAlignment="1" applyProtection="1">
      <alignment horizontal="left" vertical="center" indent="1"/>
      <protection locked="0"/>
    </xf>
    <xf numFmtId="0" fontId="14" fillId="0" borderId="22" xfId="60" applyFont="1" applyFill="1" applyBorder="1" applyAlignment="1" applyProtection="1">
      <alignment horizontal="center" vertical="center" wrapText="1"/>
      <protection/>
    </xf>
    <xf numFmtId="172" fontId="0" fillId="0" borderId="0" xfId="0" applyNumberFormat="1" applyFill="1" applyAlignment="1">
      <alignment vertical="center" wrapText="1"/>
    </xf>
    <xf numFmtId="172" fontId="0" fillId="0" borderId="0" xfId="0" applyNumberFormat="1" applyFill="1" applyAlignment="1">
      <alignment horizontal="center" vertical="center" wrapText="1"/>
    </xf>
    <xf numFmtId="172" fontId="3" fillId="0" borderId="0" xfId="0" applyNumberFormat="1" applyFont="1" applyFill="1" applyAlignment="1">
      <alignment horizontal="center" vertical="center" wrapText="1"/>
    </xf>
    <xf numFmtId="172" fontId="16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172" fontId="7" fillId="0" borderId="26" xfId="0" applyNumberFormat="1" applyFont="1" applyFill="1" applyBorder="1" applyAlignment="1" applyProtection="1">
      <alignment horizontal="center" vertical="center" wrapText="1"/>
      <protection/>
    </xf>
    <xf numFmtId="172" fontId="14" fillId="0" borderId="27" xfId="0" applyNumberFormat="1" applyFont="1" applyFill="1" applyBorder="1" applyAlignment="1" applyProtection="1">
      <alignment horizontal="center" vertical="center" wrapText="1"/>
      <protection/>
    </xf>
    <xf numFmtId="172" fontId="14" fillId="0" borderId="28" xfId="0" applyNumberFormat="1" applyFont="1" applyFill="1" applyBorder="1" applyAlignment="1" applyProtection="1">
      <alignment horizontal="center" vertical="center" wrapText="1"/>
      <protection/>
    </xf>
    <xf numFmtId="172" fontId="0" fillId="0" borderId="0" xfId="0" applyNumberFormat="1" applyFill="1" applyAlignment="1" applyProtection="1">
      <alignment vertical="center" wrapText="1"/>
      <protection/>
    </xf>
    <xf numFmtId="172" fontId="16" fillId="0" borderId="29" xfId="0" applyNumberFormat="1" applyFont="1" applyFill="1" applyBorder="1" applyAlignment="1" applyProtection="1">
      <alignment vertical="center" wrapText="1"/>
      <protection/>
    </xf>
    <xf numFmtId="172" fontId="16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72" fontId="16" fillId="0" borderId="30" xfId="0" applyNumberFormat="1" applyFont="1" applyFill="1" applyBorder="1" applyAlignment="1" applyProtection="1">
      <alignment vertical="center" wrapText="1"/>
      <protection/>
    </xf>
    <xf numFmtId="172" fontId="14" fillId="0" borderId="23" xfId="0" applyNumberFormat="1" applyFont="1" applyFill="1" applyBorder="1" applyAlignment="1" applyProtection="1">
      <alignment vertical="center" wrapText="1"/>
      <protection/>
    </xf>
    <xf numFmtId="172" fontId="14" fillId="0" borderId="26" xfId="0" applyNumberFormat="1" applyFont="1" applyFill="1" applyBorder="1" applyAlignment="1" applyProtection="1">
      <alignment vertical="center" wrapText="1"/>
      <protection/>
    </xf>
    <xf numFmtId="172" fontId="3" fillId="0" borderId="0" xfId="0" applyNumberFormat="1" applyFont="1" applyFill="1" applyAlignment="1">
      <alignment vertical="center" wrapText="1"/>
    </xf>
    <xf numFmtId="172" fontId="13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72" fontId="13" fillId="0" borderId="11" xfId="0" applyNumberFormat="1" applyFont="1" applyFill="1" applyBorder="1" applyAlignment="1" applyProtection="1">
      <alignment vertical="center" wrapText="1"/>
      <protection locked="0"/>
    </xf>
    <xf numFmtId="172" fontId="13" fillId="0" borderId="29" xfId="0" applyNumberFormat="1" applyFont="1" applyFill="1" applyBorder="1" applyAlignment="1" applyProtection="1">
      <alignment vertical="center" wrapText="1"/>
      <protection/>
    </xf>
    <xf numFmtId="172" fontId="13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72" fontId="13" fillId="0" borderId="15" xfId="0" applyNumberFormat="1" applyFont="1" applyFill="1" applyBorder="1" applyAlignment="1" applyProtection="1">
      <alignment vertical="center" wrapText="1"/>
      <protection locked="0"/>
    </xf>
    <xf numFmtId="172" fontId="13" fillId="0" borderId="30" xfId="0" applyNumberFormat="1" applyFont="1" applyFill="1" applyBorder="1" applyAlignment="1" applyProtection="1">
      <alignment vertical="center" wrapText="1"/>
      <protection/>
    </xf>
    <xf numFmtId="172" fontId="7" fillId="0" borderId="26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Alignment="1">
      <alignment horizontal="center" vertical="center" wrapText="1"/>
    </xf>
    <xf numFmtId="172" fontId="16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72" fontId="16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72" fontId="16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72" fontId="16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172" fontId="14" fillId="33" borderId="23" xfId="0" applyNumberFormat="1" applyFont="1" applyFill="1" applyBorder="1" applyAlignment="1" applyProtection="1">
      <alignment vertical="center" wrapText="1"/>
      <protection/>
    </xf>
    <xf numFmtId="172" fontId="7" fillId="33" borderId="23" xfId="0" applyNumberFormat="1" applyFont="1" applyFill="1" applyBorder="1" applyAlignment="1" applyProtection="1">
      <alignment vertical="center" wrapText="1"/>
      <protection/>
    </xf>
    <xf numFmtId="3" fontId="3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72" fontId="16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4" fillId="0" borderId="23" xfId="60" applyFont="1" applyFill="1" applyBorder="1" applyAlignment="1" applyProtection="1">
      <alignment horizontal="left" vertical="center" wrapText="1" indent="1"/>
      <protection/>
    </xf>
    <xf numFmtId="0" fontId="6" fillId="0" borderId="0" xfId="60" applyFont="1" applyFill="1">
      <alignment/>
      <protection/>
    </xf>
    <xf numFmtId="172" fontId="14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2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right" indent="1"/>
    </xf>
    <xf numFmtId="0" fontId="17" fillId="0" borderId="0" xfId="0" applyFont="1" applyAlignment="1">
      <alignment horizontal="center"/>
    </xf>
    <xf numFmtId="0" fontId="14" fillId="0" borderId="23" xfId="60" applyFont="1" applyFill="1" applyBorder="1" applyAlignment="1" applyProtection="1">
      <alignment horizontal="left" vertical="center" wrapText="1"/>
      <protection/>
    </xf>
    <xf numFmtId="0" fontId="13" fillId="0" borderId="0" xfId="0" applyFont="1" applyFill="1" applyAlignment="1">
      <alignment/>
    </xf>
    <xf numFmtId="3" fontId="13" fillId="0" borderId="0" xfId="0" applyNumberFormat="1" applyFont="1" applyFill="1" applyAlignment="1">
      <alignment horizontal="right" indent="1"/>
    </xf>
    <xf numFmtId="3" fontId="7" fillId="0" borderId="0" xfId="0" applyNumberFormat="1" applyFont="1" applyFill="1" applyAlignment="1">
      <alignment horizontal="right" indent="1"/>
    </xf>
    <xf numFmtId="0" fontId="13" fillId="0" borderId="0" xfId="0" applyFont="1" applyFill="1" applyAlignment="1">
      <alignment horizontal="right" indent="1"/>
    </xf>
    <xf numFmtId="172" fontId="15" fillId="0" borderId="33" xfId="60" applyNumberFormat="1" applyFont="1" applyFill="1" applyBorder="1" applyAlignment="1" applyProtection="1">
      <alignment horizontal="left" vertical="center"/>
      <protection/>
    </xf>
    <xf numFmtId="0" fontId="16" fillId="0" borderId="28" xfId="60" applyFont="1" applyFill="1" applyBorder="1" applyAlignment="1" applyProtection="1">
      <alignment horizontal="left" vertical="center" wrapText="1" indent="1"/>
      <protection/>
    </xf>
    <xf numFmtId="0" fontId="16" fillId="0" borderId="11" xfId="60" applyFont="1" applyFill="1" applyBorder="1" applyAlignment="1" applyProtection="1">
      <alignment horizontal="left" indent="6"/>
      <protection/>
    </xf>
    <xf numFmtId="0" fontId="16" fillId="0" borderId="11" xfId="60" applyFont="1" applyFill="1" applyBorder="1" applyAlignment="1" applyProtection="1">
      <alignment horizontal="left" vertical="center" wrapText="1" indent="6"/>
      <protection/>
    </xf>
    <xf numFmtId="0" fontId="16" fillId="0" borderId="15" xfId="60" applyFont="1" applyFill="1" applyBorder="1" applyAlignment="1" applyProtection="1">
      <alignment horizontal="left" vertical="center" wrapText="1" indent="6"/>
      <protection/>
    </xf>
    <xf numFmtId="0" fontId="16" fillId="0" borderId="34" xfId="60" applyFont="1" applyFill="1" applyBorder="1" applyAlignment="1" applyProtection="1">
      <alignment horizontal="left" vertical="center" wrapText="1" indent="6"/>
      <protection/>
    </xf>
    <xf numFmtId="0" fontId="25" fillId="0" borderId="0" xfId="0" applyFont="1" applyFill="1" applyAlignment="1">
      <alignment/>
    </xf>
    <xf numFmtId="0" fontId="26" fillId="0" borderId="0" xfId="0" applyFont="1" applyAlignment="1">
      <alignment/>
    </xf>
    <xf numFmtId="0" fontId="1" fillId="0" borderId="0" xfId="60" applyFont="1" applyFill="1">
      <alignment/>
      <protection/>
    </xf>
    <xf numFmtId="0" fontId="0" fillId="0" borderId="17" xfId="60" applyFont="1" applyFill="1" applyBorder="1" applyAlignment="1">
      <alignment horizontal="center" vertical="center"/>
      <protection/>
    </xf>
    <xf numFmtId="0" fontId="0" fillId="0" borderId="18" xfId="60" applyFont="1" applyFill="1" applyBorder="1" applyAlignment="1">
      <alignment horizontal="center" vertical="center"/>
      <protection/>
    </xf>
    <xf numFmtId="0" fontId="0" fillId="0" borderId="22" xfId="60" applyFont="1" applyFill="1" applyBorder="1" applyAlignment="1">
      <alignment horizontal="center" vertical="center"/>
      <protection/>
    </xf>
    <xf numFmtId="0" fontId="0" fillId="0" borderId="23" xfId="60" applyFont="1" applyFill="1" applyBorder="1" applyAlignment="1">
      <alignment horizontal="center" vertical="center"/>
      <protection/>
    </xf>
    <xf numFmtId="0" fontId="0" fillId="0" borderId="26" xfId="60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 applyProtection="1">
      <alignment/>
      <protection/>
    </xf>
    <xf numFmtId="0" fontId="0" fillId="0" borderId="19" xfId="60" applyFont="1" applyFill="1" applyBorder="1" applyAlignment="1">
      <alignment horizontal="center" vertical="center"/>
      <protection/>
    </xf>
    <xf numFmtId="0" fontId="3" fillId="0" borderId="23" xfId="60" applyFont="1" applyFill="1" applyBorder="1">
      <alignment/>
      <protection/>
    </xf>
    <xf numFmtId="0" fontId="0" fillId="0" borderId="0" xfId="0" applyFill="1" applyAlignment="1" applyProtection="1">
      <alignment/>
      <protection locked="0"/>
    </xf>
    <xf numFmtId="0" fontId="0" fillId="0" borderId="12" xfId="60" applyFont="1" applyFill="1" applyBorder="1" applyProtection="1">
      <alignment/>
      <protection locked="0"/>
    </xf>
    <xf numFmtId="0" fontId="0" fillId="0" borderId="11" xfId="60" applyFont="1" applyFill="1" applyBorder="1" applyProtection="1">
      <alignment/>
      <protection locked="0"/>
    </xf>
    <xf numFmtId="0" fontId="0" fillId="0" borderId="15" xfId="60" applyFont="1" applyFill="1" applyBorder="1" applyProtection="1">
      <alignment/>
      <protection locked="0"/>
    </xf>
    <xf numFmtId="0" fontId="16" fillId="0" borderId="22" xfId="60" applyFont="1" applyFill="1" applyBorder="1" applyAlignment="1" applyProtection="1">
      <alignment horizontal="center" vertical="center"/>
      <protection/>
    </xf>
    <xf numFmtId="0" fontId="16" fillId="0" borderId="20" xfId="60" applyFont="1" applyFill="1" applyBorder="1" applyAlignment="1" applyProtection="1">
      <alignment horizontal="center" vertical="center"/>
      <protection/>
    </xf>
    <xf numFmtId="0" fontId="16" fillId="0" borderId="17" xfId="60" applyFont="1" applyFill="1" applyBorder="1" applyAlignment="1" applyProtection="1">
      <alignment horizontal="center" vertical="center"/>
      <protection/>
    </xf>
    <xf numFmtId="0" fontId="16" fillId="0" borderId="19" xfId="60" applyFont="1" applyFill="1" applyBorder="1" applyAlignment="1" applyProtection="1">
      <alignment horizontal="center" vertical="center"/>
      <protection/>
    </xf>
    <xf numFmtId="174" fontId="14" fillId="0" borderId="26" xfId="40" applyNumberFormat="1" applyFont="1" applyFill="1" applyBorder="1" applyAlignment="1" applyProtection="1">
      <alignment/>
      <protection/>
    </xf>
    <xf numFmtId="174" fontId="16" fillId="0" borderId="35" xfId="40" applyNumberFormat="1" applyFont="1" applyFill="1" applyBorder="1" applyAlignment="1" applyProtection="1">
      <alignment/>
      <protection locked="0"/>
    </xf>
    <xf numFmtId="174" fontId="16" fillId="0" borderId="29" xfId="40" applyNumberFormat="1" applyFont="1" applyFill="1" applyBorder="1" applyAlignment="1" applyProtection="1">
      <alignment/>
      <protection locked="0"/>
    </xf>
    <xf numFmtId="174" fontId="16" fillId="0" borderId="30" xfId="40" applyNumberFormat="1" applyFont="1" applyFill="1" applyBorder="1" applyAlignment="1" applyProtection="1">
      <alignment/>
      <protection locked="0"/>
    </xf>
    <xf numFmtId="0" fontId="16" fillId="0" borderId="13" xfId="60" applyFont="1" applyFill="1" applyBorder="1" applyProtection="1">
      <alignment/>
      <protection locked="0"/>
    </xf>
    <xf numFmtId="0" fontId="16" fillId="0" borderId="11" xfId="60" applyFont="1" applyFill="1" applyBorder="1" applyProtection="1">
      <alignment/>
      <protection locked="0"/>
    </xf>
    <xf numFmtId="0" fontId="16" fillId="0" borderId="15" xfId="60" applyFont="1" applyFill="1" applyBorder="1" applyProtection="1">
      <alignment/>
      <protection locked="0"/>
    </xf>
    <xf numFmtId="172" fontId="0" fillId="0" borderId="0" xfId="0" applyNumberFormat="1" applyFill="1" applyAlignment="1" applyProtection="1">
      <alignment horizontal="center" vertical="center" wrapText="1"/>
      <protection/>
    </xf>
    <xf numFmtId="172" fontId="7" fillId="0" borderId="22" xfId="0" applyNumberFormat="1" applyFont="1" applyFill="1" applyBorder="1" applyAlignment="1" applyProtection="1">
      <alignment horizontal="center" vertical="center" wrapText="1"/>
      <protection/>
    </xf>
    <xf numFmtId="172" fontId="7" fillId="0" borderId="23" xfId="0" applyNumberFormat="1" applyFont="1" applyFill="1" applyBorder="1" applyAlignment="1" applyProtection="1">
      <alignment horizontal="center" vertical="center" wrapText="1"/>
      <protection/>
    </xf>
    <xf numFmtId="172" fontId="7" fillId="0" borderId="22" xfId="0" applyNumberFormat="1" applyFont="1" applyFill="1" applyBorder="1" applyAlignment="1" applyProtection="1">
      <alignment horizontal="left" vertical="center" wrapText="1"/>
      <protection/>
    </xf>
    <xf numFmtId="172" fontId="7" fillId="0" borderId="23" xfId="0" applyNumberFormat="1" applyFont="1" applyFill="1" applyBorder="1" applyAlignment="1" applyProtection="1">
      <alignment vertical="center" wrapText="1"/>
      <protection/>
    </xf>
    <xf numFmtId="0" fontId="14" fillId="0" borderId="22" xfId="0" applyFont="1" applyFill="1" applyBorder="1" applyAlignment="1" applyProtection="1">
      <alignment horizontal="center" vertical="center" wrapText="1"/>
      <protection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6" xfId="0" applyFont="1" applyFill="1" applyBorder="1" applyAlignment="1" applyProtection="1">
      <alignment horizontal="center" vertical="center" wrapText="1"/>
      <protection/>
    </xf>
    <xf numFmtId="0" fontId="14" fillId="0" borderId="22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16" fillId="0" borderId="20" xfId="0" applyFont="1" applyBorder="1" applyAlignment="1" applyProtection="1">
      <alignment horizontal="right" vertical="center" indent="1"/>
      <protection/>
    </xf>
    <xf numFmtId="0" fontId="16" fillId="0" borderId="17" xfId="0" applyFont="1" applyBorder="1" applyAlignment="1" applyProtection="1">
      <alignment horizontal="right" vertical="center" indent="1"/>
      <protection/>
    </xf>
    <xf numFmtId="0" fontId="16" fillId="0" borderId="19" xfId="0" applyFont="1" applyBorder="1" applyAlignment="1" applyProtection="1">
      <alignment horizontal="right" vertical="center" indent="1"/>
      <protection/>
    </xf>
    <xf numFmtId="172" fontId="0" fillId="34" borderId="36" xfId="0" applyNumberFormat="1" applyFont="1" applyFill="1" applyBorder="1" applyAlignment="1" applyProtection="1">
      <alignment horizontal="left" vertical="center" wrapText="1" indent="2"/>
      <protection/>
    </xf>
    <xf numFmtId="172" fontId="2" fillId="0" borderId="0" xfId="0" applyNumberFormat="1" applyFont="1" applyFill="1" applyAlignment="1" applyProtection="1">
      <alignment horizontal="left" vertical="center" wrapText="1"/>
      <protection/>
    </xf>
    <xf numFmtId="172" fontId="2" fillId="0" borderId="0" xfId="0" applyNumberFormat="1" applyFont="1" applyFill="1" applyAlignment="1" applyProtection="1">
      <alignment vertical="center" wrapText="1"/>
      <protection/>
    </xf>
    <xf numFmtId="172" fontId="13" fillId="0" borderId="0" xfId="0" applyNumberFormat="1" applyFont="1" applyFill="1" applyAlignment="1" applyProtection="1">
      <alignment vertical="center" wrapText="1"/>
      <protection/>
    </xf>
    <xf numFmtId="0" fontId="7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/>
      <protection/>
    </xf>
    <xf numFmtId="0" fontId="7" fillId="0" borderId="25" xfId="0" applyFont="1" applyFill="1" applyBorder="1" applyAlignment="1" applyProtection="1">
      <alignment horizontal="center" vertical="center" wrapText="1"/>
      <protection/>
    </xf>
    <xf numFmtId="0" fontId="7" fillId="0" borderId="37" xfId="0" applyFont="1" applyFill="1" applyBorder="1" applyAlignment="1" applyProtection="1">
      <alignment horizontal="center" vertical="center" wrapText="1"/>
      <protection/>
    </xf>
    <xf numFmtId="0" fontId="7" fillId="0" borderId="38" xfId="0" applyFont="1" applyFill="1" applyBorder="1" applyAlignment="1" applyProtection="1">
      <alignment horizontal="center" vertical="center" wrapText="1"/>
      <protection/>
    </xf>
    <xf numFmtId="172" fontId="7" fillId="0" borderId="39" xfId="0" applyNumberFormat="1" applyFont="1" applyFill="1" applyBorder="1" applyAlignment="1" applyProtection="1">
      <alignment horizontal="center" vertical="center" wrapText="1"/>
      <protection/>
    </xf>
    <xf numFmtId="0" fontId="14" fillId="0" borderId="23" xfId="0" applyFont="1" applyFill="1" applyBorder="1" applyAlignment="1" applyProtection="1">
      <alignment horizontal="left" vertical="center" wrapText="1" indent="1"/>
      <protection/>
    </xf>
    <xf numFmtId="0" fontId="20" fillId="0" borderId="22" xfId="0" applyFont="1" applyBorder="1" applyAlignment="1" applyProtection="1">
      <alignment horizontal="center" vertical="center" wrapText="1"/>
      <protection/>
    </xf>
    <xf numFmtId="0" fontId="23" fillId="0" borderId="40" xfId="0" applyFont="1" applyBorder="1" applyAlignment="1" applyProtection="1">
      <alignment horizontal="left" wrapText="1" indent="1"/>
      <protection/>
    </xf>
    <xf numFmtId="0" fontId="16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 indent="1"/>
      <protection/>
    </xf>
    <xf numFmtId="0" fontId="16" fillId="0" borderId="0" xfId="0" applyFont="1" applyFill="1" applyAlignment="1" applyProtection="1">
      <alignment horizontal="left" vertical="center" wrapText="1"/>
      <protection/>
    </xf>
    <xf numFmtId="0" fontId="16" fillId="0" borderId="0" xfId="0" applyFont="1" applyFill="1" applyAlignment="1" applyProtection="1">
      <alignment vertical="center" wrapText="1"/>
      <protection/>
    </xf>
    <xf numFmtId="0" fontId="14" fillId="0" borderId="41" xfId="0" applyFont="1" applyFill="1" applyBorder="1" applyAlignment="1" applyProtection="1">
      <alignment horizontal="center" vertical="center" wrapText="1"/>
      <protection/>
    </xf>
    <xf numFmtId="0" fontId="7" fillId="0" borderId="42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40" xfId="0" applyFont="1" applyFill="1" applyBorder="1" applyAlignment="1" applyProtection="1">
      <alignment vertical="center" wrapText="1"/>
      <protection/>
    </xf>
    <xf numFmtId="16" fontId="0" fillId="0" borderId="0" xfId="0" applyNumberFormat="1" applyFill="1" applyAlignment="1">
      <alignment vertical="center" wrapText="1"/>
    </xf>
    <xf numFmtId="172" fontId="14" fillId="0" borderId="43" xfId="60" applyNumberFormat="1" applyFont="1" applyFill="1" applyBorder="1" applyAlignment="1" applyProtection="1">
      <alignment horizontal="right" vertical="center" wrapText="1" indent="1"/>
      <protection/>
    </xf>
    <xf numFmtId="172" fontId="16" fillId="0" borderId="44" xfId="60" applyNumberFormat="1" applyFont="1" applyFill="1" applyBorder="1" applyAlignment="1" applyProtection="1">
      <alignment horizontal="right" vertical="center" wrapText="1" indent="1"/>
      <protection locked="0"/>
    </xf>
    <xf numFmtId="172" fontId="16" fillId="0" borderId="45" xfId="60" applyNumberFormat="1" applyFont="1" applyFill="1" applyBorder="1" applyAlignment="1" applyProtection="1">
      <alignment horizontal="right" vertical="center" wrapText="1" indent="1"/>
      <protection locked="0"/>
    </xf>
    <xf numFmtId="172" fontId="16" fillId="0" borderId="39" xfId="60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23" xfId="0" applyFont="1" applyBorder="1" applyAlignment="1" applyProtection="1">
      <alignment horizontal="left" vertical="center" wrapText="1" indent="1"/>
      <protection/>
    </xf>
    <xf numFmtId="0" fontId="19" fillId="0" borderId="11" xfId="0" applyFont="1" applyBorder="1" applyAlignment="1" applyProtection="1">
      <alignment horizontal="left" vertical="center" wrapText="1" indent="1"/>
      <protection/>
    </xf>
    <xf numFmtId="0" fontId="19" fillId="0" borderId="15" xfId="0" applyFont="1" applyBorder="1" applyAlignment="1" applyProtection="1">
      <alignment horizontal="left" vertical="center" wrapText="1" indent="1"/>
      <protection/>
    </xf>
    <xf numFmtId="0" fontId="20" fillId="0" borderId="27" xfId="0" applyFont="1" applyBorder="1" applyAlignment="1" applyProtection="1">
      <alignment horizontal="left" vertical="center" wrapText="1" indent="1"/>
      <protection/>
    </xf>
    <xf numFmtId="172" fontId="14" fillId="0" borderId="46" xfId="60" applyNumberFormat="1" applyFont="1" applyFill="1" applyBorder="1" applyAlignment="1" applyProtection="1">
      <alignment horizontal="right" vertical="center" wrapText="1" indent="1"/>
      <protection/>
    </xf>
    <xf numFmtId="172" fontId="14" fillId="0" borderId="26" xfId="60" applyNumberFormat="1" applyFont="1" applyFill="1" applyBorder="1" applyAlignment="1" applyProtection="1">
      <alignment horizontal="right" vertical="center" wrapText="1" indent="1"/>
      <protection/>
    </xf>
    <xf numFmtId="172" fontId="16" fillId="0" borderId="35" xfId="60" applyNumberFormat="1" applyFont="1" applyFill="1" applyBorder="1" applyAlignment="1" applyProtection="1">
      <alignment horizontal="right" vertical="center" wrapText="1" indent="1"/>
      <protection locked="0"/>
    </xf>
    <xf numFmtId="172" fontId="16" fillId="0" borderId="29" xfId="60" applyNumberFormat="1" applyFont="1" applyFill="1" applyBorder="1" applyAlignment="1" applyProtection="1">
      <alignment horizontal="right" vertical="center" wrapText="1" indent="1"/>
      <protection locked="0"/>
    </xf>
    <xf numFmtId="172" fontId="16" fillId="0" borderId="31" xfId="60" applyNumberFormat="1" applyFont="1" applyFill="1" applyBorder="1" applyAlignment="1" applyProtection="1">
      <alignment horizontal="right" vertical="center" wrapText="1" indent="1"/>
      <protection locked="0"/>
    </xf>
    <xf numFmtId="172" fontId="16" fillId="0" borderId="30" xfId="60" applyNumberFormat="1" applyFont="1" applyFill="1" applyBorder="1" applyAlignment="1" applyProtection="1">
      <alignment horizontal="right" vertical="center" wrapText="1" indent="1"/>
      <protection locked="0"/>
    </xf>
    <xf numFmtId="172" fontId="16" fillId="0" borderId="29" xfId="60" applyNumberFormat="1" applyFont="1" applyFill="1" applyBorder="1" applyAlignment="1" applyProtection="1">
      <alignment horizontal="right" vertical="center" wrapText="1" indent="1"/>
      <protection locked="0"/>
    </xf>
    <xf numFmtId="172" fontId="14" fillId="0" borderId="26" xfId="60" applyNumberFormat="1" applyFont="1" applyFill="1" applyBorder="1" applyAlignment="1" applyProtection="1">
      <alignment horizontal="right" vertical="center" wrapText="1" indent="1"/>
      <protection/>
    </xf>
    <xf numFmtId="172" fontId="6" fillId="0" borderId="0" xfId="60" applyNumberFormat="1" applyFont="1" applyFill="1" applyBorder="1" applyAlignment="1" applyProtection="1">
      <alignment horizontal="right" vertical="center" wrapText="1" indent="1"/>
      <protection/>
    </xf>
    <xf numFmtId="172" fontId="16" fillId="0" borderId="32" xfId="60" applyNumberFormat="1" applyFont="1" applyFill="1" applyBorder="1" applyAlignment="1" applyProtection="1">
      <alignment horizontal="right" vertical="center" wrapText="1" indent="1"/>
      <protection locked="0"/>
    </xf>
    <xf numFmtId="172" fontId="20" fillId="0" borderId="26" xfId="0" applyNumberFormat="1" applyFont="1" applyBorder="1" applyAlignment="1" applyProtection="1">
      <alignment horizontal="right" vertical="center" wrapText="1" indent="1"/>
      <protection/>
    </xf>
    <xf numFmtId="172" fontId="16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72" fontId="16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72" fontId="16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72" fontId="16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72" fontId="14" fillId="0" borderId="23" xfId="0" applyNumberFormat="1" applyFont="1" applyFill="1" applyBorder="1" applyAlignment="1" applyProtection="1">
      <alignment horizontal="right" vertical="center" wrapText="1" indent="1"/>
      <protection/>
    </xf>
    <xf numFmtId="172" fontId="16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72" fontId="16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72" fontId="16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72" fontId="14" fillId="0" borderId="26" xfId="0" applyNumberFormat="1" applyFont="1" applyFill="1" applyBorder="1" applyAlignment="1" applyProtection="1">
      <alignment horizontal="right" vertical="center" wrapText="1" indent="1"/>
      <protection/>
    </xf>
    <xf numFmtId="172" fontId="16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172" fontId="6" fillId="0" borderId="0" xfId="0" applyNumberFormat="1" applyFont="1" applyFill="1" applyAlignment="1" applyProtection="1">
      <alignment horizontal="centerContinuous" vertical="center" wrapText="1"/>
      <protection/>
    </xf>
    <xf numFmtId="172" fontId="0" fillId="0" borderId="0" xfId="0" applyNumberFormat="1" applyFill="1" applyAlignment="1" applyProtection="1">
      <alignment horizontal="centerContinuous" vertical="center"/>
      <protection/>
    </xf>
    <xf numFmtId="172" fontId="7" fillId="0" borderId="22" xfId="0" applyNumberFormat="1" applyFont="1" applyFill="1" applyBorder="1" applyAlignment="1" applyProtection="1">
      <alignment horizontal="centerContinuous" vertical="center" wrapText="1"/>
      <protection/>
    </xf>
    <xf numFmtId="172" fontId="7" fillId="0" borderId="23" xfId="0" applyNumberFormat="1" applyFont="1" applyFill="1" applyBorder="1" applyAlignment="1" applyProtection="1">
      <alignment horizontal="centerContinuous" vertical="center" wrapText="1"/>
      <protection/>
    </xf>
    <xf numFmtId="172" fontId="7" fillId="0" borderId="26" xfId="0" applyNumberFormat="1" applyFont="1" applyFill="1" applyBorder="1" applyAlignment="1" applyProtection="1">
      <alignment horizontal="centerContinuous" vertical="center" wrapText="1"/>
      <protection/>
    </xf>
    <xf numFmtId="172" fontId="3" fillId="0" borderId="0" xfId="0" applyNumberFormat="1" applyFont="1" applyFill="1" applyAlignment="1" applyProtection="1">
      <alignment horizontal="center" vertical="center" wrapText="1"/>
      <protection/>
    </xf>
    <xf numFmtId="172" fontId="14" fillId="0" borderId="36" xfId="0" applyNumberFormat="1" applyFont="1" applyFill="1" applyBorder="1" applyAlignment="1" applyProtection="1">
      <alignment horizontal="center" vertical="center" wrapText="1"/>
      <protection/>
    </xf>
    <xf numFmtId="172" fontId="14" fillId="0" borderId="22" xfId="0" applyNumberFormat="1" applyFont="1" applyFill="1" applyBorder="1" applyAlignment="1" applyProtection="1">
      <alignment horizontal="center" vertical="center" wrapText="1"/>
      <protection/>
    </xf>
    <xf numFmtId="172" fontId="14" fillId="0" borderId="23" xfId="0" applyNumberFormat="1" applyFont="1" applyFill="1" applyBorder="1" applyAlignment="1" applyProtection="1">
      <alignment horizontal="center" vertical="center" wrapText="1"/>
      <protection/>
    </xf>
    <xf numFmtId="172" fontId="14" fillId="0" borderId="26" xfId="0" applyNumberFormat="1" applyFont="1" applyFill="1" applyBorder="1" applyAlignment="1" applyProtection="1">
      <alignment horizontal="center" vertical="center" wrapText="1"/>
      <protection/>
    </xf>
    <xf numFmtId="172" fontId="14" fillId="0" borderId="0" xfId="0" applyNumberFormat="1" applyFont="1" applyFill="1" applyAlignment="1" applyProtection="1">
      <alignment horizontal="center" vertical="center" wrapText="1"/>
      <protection/>
    </xf>
    <xf numFmtId="172" fontId="0" fillId="0" borderId="49" xfId="0" applyNumberFormat="1" applyFill="1" applyBorder="1" applyAlignment="1" applyProtection="1">
      <alignment horizontal="left" vertical="center" wrapText="1" indent="1"/>
      <protection/>
    </xf>
    <xf numFmtId="172" fontId="16" fillId="0" borderId="18" xfId="0" applyNumberFormat="1" applyFont="1" applyFill="1" applyBorder="1" applyAlignment="1" applyProtection="1">
      <alignment horizontal="left" vertical="center" wrapText="1" indent="1"/>
      <protection/>
    </xf>
    <xf numFmtId="172" fontId="0" fillId="0" borderId="50" xfId="0" applyNumberFormat="1" applyFill="1" applyBorder="1" applyAlignment="1" applyProtection="1">
      <alignment horizontal="left" vertical="center" wrapText="1" indent="1"/>
      <protection/>
    </xf>
    <xf numFmtId="172" fontId="16" fillId="0" borderId="17" xfId="0" applyNumberFormat="1" applyFont="1" applyFill="1" applyBorder="1" applyAlignment="1" applyProtection="1">
      <alignment horizontal="left" vertical="center" wrapText="1" indent="1"/>
      <protection/>
    </xf>
    <xf numFmtId="172" fontId="16" fillId="0" borderId="51" xfId="0" applyNumberFormat="1" applyFont="1" applyFill="1" applyBorder="1" applyAlignment="1" applyProtection="1">
      <alignment horizontal="left" vertical="center" wrapText="1" indent="1"/>
      <protection/>
    </xf>
    <xf numFmtId="172" fontId="3" fillId="0" borderId="36" xfId="0" applyNumberFormat="1" applyFont="1" applyFill="1" applyBorder="1" applyAlignment="1" applyProtection="1">
      <alignment horizontal="left" vertical="center" wrapText="1" indent="1"/>
      <protection/>
    </xf>
    <xf numFmtId="172" fontId="0" fillId="0" borderId="52" xfId="0" applyNumberFormat="1" applyFont="1" applyFill="1" applyBorder="1" applyAlignment="1" applyProtection="1">
      <alignment horizontal="left" vertical="center" wrapText="1" indent="1"/>
      <protection/>
    </xf>
    <xf numFmtId="172" fontId="16" fillId="0" borderId="16" xfId="0" applyNumberFormat="1" applyFont="1" applyFill="1" applyBorder="1" applyAlignment="1" applyProtection="1">
      <alignment horizontal="left" vertical="center" wrapText="1" indent="1"/>
      <protection/>
    </xf>
    <xf numFmtId="172" fontId="16" fillId="0" borderId="17" xfId="0" applyNumberFormat="1" applyFont="1" applyFill="1" applyBorder="1" applyAlignment="1" applyProtection="1">
      <alignment horizontal="left" vertical="center" wrapText="1" indent="1"/>
      <protection/>
    </xf>
    <xf numFmtId="172" fontId="0" fillId="0" borderId="50" xfId="0" applyNumberFormat="1" applyFont="1" applyFill="1" applyBorder="1" applyAlignment="1" applyProtection="1">
      <alignment horizontal="left" vertical="center" wrapText="1" indent="1"/>
      <protection/>
    </xf>
    <xf numFmtId="172" fontId="21" fillId="0" borderId="11" xfId="0" applyNumberFormat="1" applyFont="1" applyFill="1" applyBorder="1" applyAlignment="1" applyProtection="1">
      <alignment horizontal="right" vertical="center" wrapText="1" indent="1"/>
      <protection/>
    </xf>
    <xf numFmtId="172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72" fontId="3" fillId="0" borderId="43" xfId="0" applyNumberFormat="1" applyFont="1" applyFill="1" applyBorder="1" applyAlignment="1" applyProtection="1">
      <alignment horizontal="right" vertical="center" wrapText="1" indent="1"/>
      <protection/>
    </xf>
    <xf numFmtId="172" fontId="14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72" fontId="16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72" fontId="21" fillId="0" borderId="16" xfId="0" applyNumberFormat="1" applyFont="1" applyFill="1" applyBorder="1" applyAlignment="1" applyProtection="1">
      <alignment horizontal="left" vertical="center" wrapText="1" indent="1"/>
      <protection/>
    </xf>
    <xf numFmtId="172" fontId="16" fillId="0" borderId="17" xfId="0" applyNumberFormat="1" applyFont="1" applyFill="1" applyBorder="1" applyAlignment="1" applyProtection="1">
      <alignment horizontal="left" vertical="center" wrapText="1" indent="2"/>
      <protection/>
    </xf>
    <xf numFmtId="172" fontId="16" fillId="0" borderId="11" xfId="0" applyNumberFormat="1" applyFont="1" applyFill="1" applyBorder="1" applyAlignment="1" applyProtection="1">
      <alignment horizontal="left" vertical="center" wrapText="1" indent="2"/>
      <protection/>
    </xf>
    <xf numFmtId="172" fontId="21" fillId="0" borderId="11" xfId="0" applyNumberFormat="1" applyFont="1" applyFill="1" applyBorder="1" applyAlignment="1" applyProtection="1">
      <alignment horizontal="left" vertical="center" wrapText="1" indent="1"/>
      <protection/>
    </xf>
    <xf numFmtId="172" fontId="16" fillId="0" borderId="18" xfId="0" applyNumberFormat="1" applyFont="1" applyFill="1" applyBorder="1" applyAlignment="1" applyProtection="1">
      <alignment horizontal="left" vertical="center" wrapText="1" indent="1"/>
      <protection/>
    </xf>
    <xf numFmtId="172" fontId="16" fillId="0" borderId="18" xfId="0" applyNumberFormat="1" applyFont="1" applyFill="1" applyBorder="1" applyAlignment="1" applyProtection="1">
      <alignment horizontal="left" vertical="center" wrapText="1" indent="2"/>
      <protection/>
    </xf>
    <xf numFmtId="172" fontId="16" fillId="0" borderId="19" xfId="0" applyNumberFormat="1" applyFont="1" applyFill="1" applyBorder="1" applyAlignment="1" applyProtection="1">
      <alignment horizontal="left" vertical="center" wrapText="1" indent="2"/>
      <protection/>
    </xf>
    <xf numFmtId="172" fontId="21" fillId="0" borderId="12" xfId="0" applyNumberFormat="1" applyFont="1" applyFill="1" applyBorder="1" applyAlignment="1" applyProtection="1">
      <alignment horizontal="right" vertical="center" wrapText="1" indent="1"/>
      <protection/>
    </xf>
    <xf numFmtId="174" fontId="16" fillId="0" borderId="53" xfId="40" applyNumberFormat="1" applyFont="1" applyFill="1" applyBorder="1" applyAlignment="1" applyProtection="1">
      <alignment/>
      <protection locked="0"/>
    </xf>
    <xf numFmtId="174" fontId="16" fillId="0" borderId="44" xfId="40" applyNumberFormat="1" applyFont="1" applyFill="1" applyBorder="1" applyAlignment="1" applyProtection="1">
      <alignment/>
      <protection locked="0"/>
    </xf>
    <xf numFmtId="174" fontId="16" fillId="0" borderId="39" xfId="40" applyNumberFormat="1" applyFont="1" applyFill="1" applyBorder="1" applyAlignment="1" applyProtection="1">
      <alignment/>
      <protection locked="0"/>
    </xf>
    <xf numFmtId="0" fontId="16" fillId="0" borderId="12" xfId="60" applyFont="1" applyFill="1" applyBorder="1" applyProtection="1">
      <alignment/>
      <protection/>
    </xf>
    <xf numFmtId="172" fontId="7" fillId="0" borderId="39" xfId="0" applyNumberFormat="1" applyFont="1" applyFill="1" applyBorder="1" applyAlignment="1" applyProtection="1">
      <alignment horizontal="right" vertical="center" wrapText="1" indent="1"/>
      <protection/>
    </xf>
    <xf numFmtId="172" fontId="16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72" fontId="16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172" fontId="14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72" fontId="14" fillId="0" borderId="43" xfId="0" applyNumberFormat="1" applyFont="1" applyFill="1" applyBorder="1" applyAlignment="1" applyProtection="1">
      <alignment horizontal="right" vertical="center" wrapText="1" indent="1"/>
      <protection/>
    </xf>
    <xf numFmtId="172" fontId="14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6" fillId="0" borderId="0" xfId="0" applyFont="1" applyFill="1" applyAlignment="1" applyProtection="1">
      <alignment horizontal="right" vertical="center" wrapText="1" indent="1"/>
      <protection/>
    </xf>
    <xf numFmtId="172" fontId="14" fillId="0" borderId="43" xfId="0" applyNumberFormat="1" applyFont="1" applyFill="1" applyBorder="1" applyAlignment="1" applyProtection="1">
      <alignment horizontal="right" vertical="center" wrapText="1" indent="1"/>
      <protection/>
    </xf>
    <xf numFmtId="172" fontId="14" fillId="0" borderId="26" xfId="0" applyNumberFormat="1" applyFont="1" applyFill="1" applyBorder="1" applyAlignment="1" applyProtection="1">
      <alignment horizontal="right" vertical="center" wrapText="1" indent="1"/>
      <protection/>
    </xf>
    <xf numFmtId="49" fontId="7" fillId="0" borderId="35" xfId="0" applyNumberFormat="1" applyFont="1" applyFill="1" applyBorder="1" applyAlignment="1" applyProtection="1">
      <alignment horizontal="right" vertical="center"/>
      <protection/>
    </xf>
    <xf numFmtId="49" fontId="7" fillId="0" borderId="54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Alignment="1" applyProtection="1">
      <alignment vertical="center" wrapText="1"/>
      <protection/>
    </xf>
    <xf numFmtId="0" fontId="6" fillId="0" borderId="0" xfId="0" applyFont="1" applyAlignment="1">
      <alignment horizontal="center" wrapText="1"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3" fillId="0" borderId="46" xfId="0" applyFont="1" applyBorder="1" applyAlignment="1" applyProtection="1">
      <alignment horizontal="center" vertical="center" wrapText="1"/>
      <protection/>
    </xf>
    <xf numFmtId="0" fontId="18" fillId="0" borderId="28" xfId="0" applyFont="1" applyBorder="1" applyAlignment="1" applyProtection="1">
      <alignment horizontal="left" vertical="center" wrapText="1" indent="1"/>
      <protection/>
    </xf>
    <xf numFmtId="0" fontId="2" fillId="0" borderId="0" xfId="60" applyFont="1" applyFill="1" applyProtection="1">
      <alignment/>
      <protection/>
    </xf>
    <xf numFmtId="0" fontId="2" fillId="0" borderId="0" xfId="60" applyFont="1" applyFill="1" applyAlignment="1" applyProtection="1">
      <alignment horizontal="right" vertical="center" indent="1"/>
      <protection/>
    </xf>
    <xf numFmtId="0" fontId="24" fillId="0" borderId="11" xfId="0" applyFont="1" applyBorder="1" applyAlignment="1">
      <alignment horizontal="justify" wrapText="1"/>
    </xf>
    <xf numFmtId="0" fontId="24" fillId="0" borderId="11" xfId="0" applyFont="1" applyBorder="1" applyAlignment="1">
      <alignment wrapText="1"/>
    </xf>
    <xf numFmtId="0" fontId="24" fillId="0" borderId="34" xfId="0" applyFont="1" applyBorder="1" applyAlignment="1">
      <alignment wrapText="1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72" fontId="0" fillId="0" borderId="52" xfId="0" applyNumberFormat="1" applyFill="1" applyBorder="1" applyAlignment="1" applyProtection="1">
      <alignment horizontal="left" vertical="center" wrapText="1" indent="1"/>
      <protection/>
    </xf>
    <xf numFmtId="172" fontId="16" fillId="0" borderId="16" xfId="0" applyNumberFormat="1" applyFont="1" applyFill="1" applyBorder="1" applyAlignment="1" applyProtection="1">
      <alignment horizontal="left" vertical="center" wrapText="1" indent="1"/>
      <protection/>
    </xf>
    <xf numFmtId="172" fontId="16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172" fontId="14" fillId="0" borderId="25" xfId="60" applyNumberFormat="1" applyFont="1" applyFill="1" applyBorder="1" applyAlignment="1" applyProtection="1">
      <alignment horizontal="right" vertical="center" wrapText="1" indent="1"/>
      <protection/>
    </xf>
    <xf numFmtId="172" fontId="14" fillId="0" borderId="23" xfId="60" applyNumberFormat="1" applyFont="1" applyFill="1" applyBorder="1" applyAlignment="1" applyProtection="1">
      <alignment horizontal="right" vertical="center" wrapText="1" indent="1"/>
      <protection/>
    </xf>
    <xf numFmtId="172" fontId="16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72" fontId="16" fillId="0" borderId="12" xfId="60" applyNumberFormat="1" applyFont="1" applyFill="1" applyBorder="1" applyAlignment="1" applyProtection="1">
      <alignment horizontal="right" vertical="center" wrapText="1" indent="1"/>
      <protection locked="0"/>
    </xf>
    <xf numFmtId="172" fontId="16" fillId="0" borderId="15" xfId="60" applyNumberFormat="1" applyFont="1" applyFill="1" applyBorder="1" applyAlignment="1" applyProtection="1">
      <alignment horizontal="right" vertical="center" wrapText="1" indent="1"/>
      <protection locked="0"/>
    </xf>
    <xf numFmtId="172" fontId="16" fillId="0" borderId="30" xfId="60" applyNumberFormat="1" applyFont="1" applyFill="1" applyBorder="1" applyAlignment="1" applyProtection="1">
      <alignment horizontal="right" vertical="center" wrapText="1" indent="1"/>
      <protection locked="0"/>
    </xf>
    <xf numFmtId="172" fontId="14" fillId="0" borderId="23" xfId="60" applyNumberFormat="1" applyFont="1" applyFill="1" applyBorder="1" applyAlignment="1" applyProtection="1">
      <alignment horizontal="right" vertical="center" wrapText="1" indent="1"/>
      <protection/>
    </xf>
    <xf numFmtId="0" fontId="7" fillId="0" borderId="56" xfId="0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 vertical="center" wrapText="1"/>
      <protection/>
    </xf>
    <xf numFmtId="0" fontId="14" fillId="0" borderId="24" xfId="60" applyFont="1" applyFill="1" applyBorder="1" applyAlignment="1" applyProtection="1">
      <alignment horizontal="center" vertical="center" wrapText="1"/>
      <protection/>
    </xf>
    <xf numFmtId="0" fontId="16" fillId="0" borderId="12" xfId="60" applyFont="1" applyFill="1" applyBorder="1" applyAlignment="1" applyProtection="1">
      <alignment horizontal="left" vertical="center" wrapText="1" indent="6"/>
      <protection/>
    </xf>
    <xf numFmtId="0" fontId="2" fillId="0" borderId="0" xfId="60" applyFill="1" applyProtection="1">
      <alignment/>
      <protection/>
    </xf>
    <xf numFmtId="0" fontId="16" fillId="0" borderId="0" xfId="60" applyFont="1" applyFill="1" applyProtection="1">
      <alignment/>
      <protection/>
    </xf>
    <xf numFmtId="0" fontId="0" fillId="0" borderId="0" xfId="60" applyFont="1" applyFill="1" applyProtection="1">
      <alignment/>
      <protection/>
    </xf>
    <xf numFmtId="0" fontId="19" fillId="0" borderId="12" xfId="0" applyFont="1" applyBorder="1" applyAlignment="1" applyProtection="1">
      <alignment horizontal="left" wrapText="1" indent="1"/>
      <protection/>
    </xf>
    <xf numFmtId="0" fontId="19" fillId="0" borderId="11" xfId="0" applyFont="1" applyBorder="1" applyAlignment="1" applyProtection="1">
      <alignment horizontal="left" wrapText="1" indent="1"/>
      <protection/>
    </xf>
    <xf numFmtId="0" fontId="19" fillId="0" borderId="15" xfId="0" applyFont="1" applyBorder="1" applyAlignment="1" applyProtection="1">
      <alignment horizontal="left" wrapText="1" indent="1"/>
      <protection/>
    </xf>
    <xf numFmtId="0" fontId="19" fillId="0" borderId="15" xfId="0" applyFont="1" applyBorder="1" applyAlignment="1" applyProtection="1">
      <alignment wrapText="1"/>
      <protection/>
    </xf>
    <xf numFmtId="0" fontId="19" fillId="0" borderId="18" xfId="0" applyFont="1" applyBorder="1" applyAlignment="1" applyProtection="1">
      <alignment wrapText="1"/>
      <protection/>
    </xf>
    <xf numFmtId="0" fontId="19" fillId="0" borderId="17" xfId="0" applyFont="1" applyBorder="1" applyAlignment="1" applyProtection="1">
      <alignment wrapText="1"/>
      <protection/>
    </xf>
    <xf numFmtId="0" fontId="19" fillId="0" borderId="19" xfId="0" applyFont="1" applyBorder="1" applyAlignment="1" applyProtection="1">
      <alignment wrapText="1"/>
      <protection/>
    </xf>
    <xf numFmtId="0" fontId="20" fillId="0" borderId="23" xfId="0" applyFont="1" applyBorder="1" applyAlignment="1" applyProtection="1">
      <alignment wrapText="1"/>
      <protection/>
    </xf>
    <xf numFmtId="0" fontId="20" fillId="0" borderId="28" xfId="0" applyFont="1" applyBorder="1" applyAlignment="1" applyProtection="1">
      <alignment wrapText="1"/>
      <protection/>
    </xf>
    <xf numFmtId="0" fontId="2" fillId="0" borderId="0" xfId="60" applyFill="1" applyAlignment="1" applyProtection="1">
      <alignment/>
      <protection/>
    </xf>
    <xf numFmtId="172" fontId="18" fillId="0" borderId="26" xfId="0" applyNumberFormat="1" applyFont="1" applyBorder="1" applyAlignment="1" applyProtection="1" quotePrefix="1">
      <alignment horizontal="right" vertical="center" wrapText="1" indent="1"/>
      <protection/>
    </xf>
    <xf numFmtId="0" fontId="17" fillId="0" borderId="0" xfId="60" applyFont="1" applyFill="1" applyProtection="1">
      <alignment/>
      <protection/>
    </xf>
    <xf numFmtId="0" fontId="6" fillId="0" borderId="0" xfId="60" applyFont="1" applyFill="1" applyProtection="1">
      <alignment/>
      <protection/>
    </xf>
    <xf numFmtId="0" fontId="2" fillId="0" borderId="0" xfId="60" applyFill="1" applyBorder="1" applyProtection="1">
      <alignment/>
      <protection/>
    </xf>
    <xf numFmtId="172" fontId="16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72" fontId="16" fillId="0" borderId="17" xfId="0" applyNumberFormat="1" applyFont="1" applyFill="1" applyBorder="1" applyAlignment="1" applyProtection="1" quotePrefix="1">
      <alignment horizontal="left" vertical="center" wrapText="1" indent="3"/>
      <protection locked="0"/>
    </xf>
    <xf numFmtId="172" fontId="16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72" fontId="16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172" fontId="16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49" fontId="16" fillId="0" borderId="18" xfId="60" applyNumberFormat="1" applyFont="1" applyFill="1" applyBorder="1" applyAlignment="1" applyProtection="1">
      <alignment horizontal="center" vertical="center" wrapText="1"/>
      <protection/>
    </xf>
    <xf numFmtId="49" fontId="16" fillId="0" borderId="17" xfId="60" applyNumberFormat="1" applyFont="1" applyFill="1" applyBorder="1" applyAlignment="1" applyProtection="1">
      <alignment horizontal="center" vertical="center" wrapText="1"/>
      <protection/>
    </xf>
    <xf numFmtId="49" fontId="16" fillId="0" borderId="19" xfId="60" applyNumberFormat="1" applyFont="1" applyFill="1" applyBorder="1" applyAlignment="1" applyProtection="1">
      <alignment horizontal="center" vertical="center" wrapText="1"/>
      <protection/>
    </xf>
    <xf numFmtId="0" fontId="20" fillId="0" borderId="22" xfId="0" applyFont="1" applyBorder="1" applyAlignment="1" applyProtection="1">
      <alignment horizontal="center" wrapText="1"/>
      <protection/>
    </xf>
    <xf numFmtId="0" fontId="19" fillId="0" borderId="18" xfId="0" applyFont="1" applyBorder="1" applyAlignment="1" applyProtection="1">
      <alignment horizontal="center" wrapText="1"/>
      <protection/>
    </xf>
    <xf numFmtId="0" fontId="19" fillId="0" borderId="17" xfId="0" applyFont="1" applyBorder="1" applyAlignment="1" applyProtection="1">
      <alignment horizontal="center" wrapText="1"/>
      <protection/>
    </xf>
    <xf numFmtId="0" fontId="19" fillId="0" borderId="19" xfId="0" applyFont="1" applyBorder="1" applyAlignment="1" applyProtection="1">
      <alignment horizontal="center" wrapText="1"/>
      <protection/>
    </xf>
    <xf numFmtId="0" fontId="20" fillId="0" borderId="27" xfId="0" applyFont="1" applyBorder="1" applyAlignment="1" applyProtection="1">
      <alignment horizontal="center" wrapText="1"/>
      <protection/>
    </xf>
    <xf numFmtId="49" fontId="16" fillId="0" borderId="20" xfId="60" applyNumberFormat="1" applyFont="1" applyFill="1" applyBorder="1" applyAlignment="1" applyProtection="1">
      <alignment horizontal="center" vertical="center" wrapText="1"/>
      <protection/>
    </xf>
    <xf numFmtId="49" fontId="16" fillId="0" borderId="16" xfId="60" applyNumberFormat="1" applyFont="1" applyFill="1" applyBorder="1" applyAlignment="1" applyProtection="1">
      <alignment horizontal="center" vertical="center" wrapText="1"/>
      <protection/>
    </xf>
    <xf numFmtId="49" fontId="16" fillId="0" borderId="21" xfId="60" applyNumberFormat="1" applyFont="1" applyFill="1" applyBorder="1" applyAlignment="1" applyProtection="1">
      <alignment horizontal="center" vertical="center" wrapText="1"/>
      <protection/>
    </xf>
    <xf numFmtId="0" fontId="20" fillId="0" borderId="27" xfId="0" applyFont="1" applyBorder="1" applyAlignment="1" applyProtection="1">
      <alignment horizontal="center" vertical="center" wrapText="1"/>
      <protection/>
    </xf>
    <xf numFmtId="172" fontId="14" fillId="0" borderId="43" xfId="60" applyNumberFormat="1" applyFont="1" applyFill="1" applyBorder="1" applyAlignment="1" applyProtection="1">
      <alignment horizontal="right" vertical="center" wrapText="1" indent="1"/>
      <protection/>
    </xf>
    <xf numFmtId="0" fontId="7" fillId="0" borderId="57" xfId="0" applyFont="1" applyFill="1" applyBorder="1" applyAlignment="1" applyProtection="1">
      <alignment horizontal="center" vertical="center" wrapText="1"/>
      <protection/>
    </xf>
    <xf numFmtId="49" fontId="16" fillId="0" borderId="20" xfId="0" applyNumberFormat="1" applyFont="1" applyFill="1" applyBorder="1" applyAlignment="1" applyProtection="1">
      <alignment horizontal="center" vertical="center" wrapText="1"/>
      <protection/>
    </xf>
    <xf numFmtId="49" fontId="16" fillId="0" borderId="17" xfId="0" applyNumberFormat="1" applyFont="1" applyFill="1" applyBorder="1" applyAlignment="1" applyProtection="1">
      <alignment horizontal="center" vertical="center" wrapText="1"/>
      <protection/>
    </xf>
    <xf numFmtId="49" fontId="16" fillId="0" borderId="18" xfId="0" applyNumberFormat="1" applyFont="1" applyFill="1" applyBorder="1" applyAlignment="1" applyProtection="1">
      <alignment horizontal="center" vertical="center" wrapText="1"/>
      <protection/>
    </xf>
    <xf numFmtId="0" fontId="16" fillId="0" borderId="12" xfId="60" applyFont="1" applyFill="1" applyBorder="1" applyAlignment="1" applyProtection="1">
      <alignment horizontal="left" vertical="center" wrapText="1" indent="1"/>
      <protection/>
    </xf>
    <xf numFmtId="0" fontId="16" fillId="0" borderId="11" xfId="60" applyFont="1" applyFill="1" applyBorder="1" applyAlignment="1" applyProtection="1">
      <alignment horizontal="left" vertical="center" wrapText="1" indent="1"/>
      <protection/>
    </xf>
    <xf numFmtId="0" fontId="6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8" fillId="0" borderId="0" xfId="0" applyFont="1" applyFill="1" applyAlignment="1" applyProtection="1">
      <alignment vertical="center" wrapText="1"/>
      <protection/>
    </xf>
    <xf numFmtId="172" fontId="16" fillId="0" borderId="31" xfId="60" applyNumberFormat="1" applyFont="1" applyFill="1" applyBorder="1" applyAlignment="1" applyProtection="1">
      <alignment horizontal="right" vertical="center" wrapText="1" indent="1"/>
      <protection locked="0"/>
    </xf>
    <xf numFmtId="172" fontId="14" fillId="0" borderId="26" xfId="60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22" xfId="0" applyFont="1" applyBorder="1" applyAlignment="1" applyProtection="1">
      <alignment vertical="center" wrapText="1"/>
      <protection/>
    </xf>
    <xf numFmtId="0" fontId="20" fillId="0" borderId="27" xfId="0" applyFont="1" applyBorder="1" applyAlignment="1" applyProtection="1">
      <alignment vertical="center" wrapText="1"/>
      <protection/>
    </xf>
    <xf numFmtId="0" fontId="3" fillId="0" borderId="22" xfId="60" applyFont="1" applyFill="1" applyBorder="1" applyAlignment="1">
      <alignment horizontal="center" vertical="center"/>
      <protection/>
    </xf>
    <xf numFmtId="0" fontId="4" fillId="0" borderId="0" xfId="60" applyFont="1" applyFill="1">
      <alignment/>
      <protection/>
    </xf>
    <xf numFmtId="0" fontId="14" fillId="0" borderId="22" xfId="60" applyFont="1" applyFill="1" applyBorder="1" applyAlignment="1" applyProtection="1">
      <alignment horizontal="center" vertical="center"/>
      <protection/>
    </xf>
    <xf numFmtId="172" fontId="16" fillId="0" borderId="17" xfId="0" applyNumberFormat="1" applyFont="1" applyFill="1" applyBorder="1" applyAlignment="1" applyProtection="1">
      <alignment horizontal="left" vertical="center" wrapText="1"/>
      <protection locked="0"/>
    </xf>
    <xf numFmtId="49" fontId="16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15" xfId="0" applyNumberFormat="1" applyFont="1" applyFill="1" applyBorder="1" applyAlignment="1" applyProtection="1">
      <alignment horizontal="center" vertical="center" wrapText="1"/>
      <protection locked="0"/>
    </xf>
    <xf numFmtId="180" fontId="3" fillId="0" borderId="15" xfId="60" applyNumberFormat="1" applyFont="1" applyFill="1" applyBorder="1" applyAlignment="1">
      <alignment horizontal="center" vertical="center" wrapText="1"/>
      <protection/>
    </xf>
    <xf numFmtId="0" fontId="19" fillId="0" borderId="15" xfId="0" applyFont="1" applyBorder="1" applyAlignment="1" applyProtection="1">
      <alignment vertical="center" wrapText="1"/>
      <protection/>
    </xf>
    <xf numFmtId="0" fontId="14" fillId="0" borderId="27" xfId="60" applyFont="1" applyFill="1" applyBorder="1" applyAlignment="1" applyProtection="1">
      <alignment horizontal="left" vertical="center" wrapText="1" indent="1"/>
      <protection/>
    </xf>
    <xf numFmtId="0" fontId="14" fillId="0" borderId="28" xfId="60" applyFont="1" applyFill="1" applyBorder="1" applyAlignment="1" applyProtection="1">
      <alignment vertical="center" wrapText="1"/>
      <protection/>
    </xf>
    <xf numFmtId="172" fontId="14" fillId="0" borderId="58" xfId="60" applyNumberFormat="1" applyFont="1" applyFill="1" applyBorder="1" applyAlignment="1" applyProtection="1">
      <alignment horizontal="right" vertical="center" wrapText="1" indent="1"/>
      <protection/>
    </xf>
    <xf numFmtId="0" fontId="16" fillId="0" borderId="34" xfId="60" applyFont="1" applyFill="1" applyBorder="1" applyAlignment="1" applyProtection="1">
      <alignment horizontal="left" vertical="center" wrapText="1" indent="7"/>
      <protection/>
    </xf>
    <xf numFmtId="0" fontId="14" fillId="0" borderId="22" xfId="60" applyFont="1" applyFill="1" applyBorder="1" applyAlignment="1" applyProtection="1">
      <alignment horizontal="left" vertical="center" wrapText="1"/>
      <protection/>
    </xf>
    <xf numFmtId="172" fontId="21" fillId="0" borderId="10" xfId="0" applyNumberFormat="1" applyFont="1" applyFill="1" applyBorder="1" applyAlignment="1" applyProtection="1">
      <alignment horizontal="right" vertical="center" wrapText="1" indent="1"/>
      <protection/>
    </xf>
    <xf numFmtId="49" fontId="14" fillId="0" borderId="22" xfId="60" applyNumberFormat="1" applyFont="1" applyFill="1" applyBorder="1" applyAlignment="1" applyProtection="1">
      <alignment horizontal="center" vertical="center" wrapText="1"/>
      <protection/>
    </xf>
    <xf numFmtId="172" fontId="14" fillId="0" borderId="59" xfId="60" applyNumberFormat="1" applyFont="1" applyFill="1" applyBorder="1" applyAlignment="1" applyProtection="1">
      <alignment horizontal="right" vertical="center" wrapText="1" indent="1"/>
      <protection/>
    </xf>
    <xf numFmtId="172" fontId="16" fillId="0" borderId="53" xfId="60" applyNumberFormat="1" applyFont="1" applyFill="1" applyBorder="1" applyAlignment="1" applyProtection="1">
      <alignment horizontal="right" vertical="center" wrapText="1" indent="1"/>
      <protection locked="0"/>
    </xf>
    <xf numFmtId="172" fontId="16" fillId="0" borderId="60" xfId="60" applyNumberFormat="1" applyFont="1" applyFill="1" applyBorder="1" applyAlignment="1" applyProtection="1">
      <alignment horizontal="right" vertical="center" wrapText="1" indent="1"/>
      <protection locked="0"/>
    </xf>
    <xf numFmtId="172" fontId="14" fillId="0" borderId="54" xfId="60" applyNumberFormat="1" applyFont="1" applyFill="1" applyBorder="1" applyAlignment="1" applyProtection="1">
      <alignment horizontal="right" vertical="center" wrapText="1" indent="1"/>
      <protection/>
    </xf>
    <xf numFmtId="172" fontId="20" fillId="0" borderId="43" xfId="0" applyNumberFormat="1" applyFont="1" applyBorder="1" applyAlignment="1" applyProtection="1">
      <alignment horizontal="right" vertical="center" wrapText="1" indent="1"/>
      <protection/>
    </xf>
    <xf numFmtId="172" fontId="20" fillId="0" borderId="43" xfId="0" applyNumberFormat="1" applyFont="1" applyBorder="1" applyAlignment="1" applyProtection="1">
      <alignment horizontal="right" vertical="center" wrapText="1" indent="1"/>
      <protection locked="0"/>
    </xf>
    <xf numFmtId="172" fontId="18" fillId="0" borderId="43" xfId="0" applyNumberFormat="1" applyFont="1" applyBorder="1" applyAlignment="1" applyProtection="1" quotePrefix="1">
      <alignment horizontal="right" vertical="center" wrapText="1" indent="1"/>
      <protection/>
    </xf>
    <xf numFmtId="172" fontId="16" fillId="0" borderId="13" xfId="60" applyNumberFormat="1" applyFont="1" applyFill="1" applyBorder="1" applyAlignment="1" applyProtection="1">
      <alignment horizontal="right" vertical="center" wrapText="1" indent="1"/>
      <protection locked="0"/>
    </xf>
    <xf numFmtId="172" fontId="16" fillId="0" borderId="34" xfId="60" applyNumberFormat="1" applyFont="1" applyFill="1" applyBorder="1" applyAlignment="1" applyProtection="1">
      <alignment horizontal="right" vertical="center" wrapText="1" indent="1"/>
      <protection locked="0"/>
    </xf>
    <xf numFmtId="172" fontId="14" fillId="0" borderId="28" xfId="60" applyNumberFormat="1" applyFont="1" applyFill="1" applyBorder="1" applyAlignment="1" applyProtection="1">
      <alignment horizontal="right" vertical="center" wrapText="1" indent="1"/>
      <protection/>
    </xf>
    <xf numFmtId="172" fontId="20" fillId="0" borderId="23" xfId="0" applyNumberFormat="1" applyFont="1" applyBorder="1" applyAlignment="1" applyProtection="1">
      <alignment horizontal="right" vertical="center" wrapText="1" indent="1"/>
      <protection/>
    </xf>
    <xf numFmtId="172" fontId="20" fillId="0" borderId="23" xfId="0" applyNumberFormat="1" applyFont="1" applyBorder="1" applyAlignment="1" applyProtection="1">
      <alignment horizontal="right" vertical="center" wrapText="1" indent="1"/>
      <protection locked="0"/>
    </xf>
    <xf numFmtId="172" fontId="18" fillId="0" borderId="23" xfId="0" applyNumberFormat="1" applyFont="1" applyBorder="1" applyAlignment="1" applyProtection="1" quotePrefix="1">
      <alignment horizontal="right" vertical="center" wrapText="1" indent="1"/>
      <protection/>
    </xf>
    <xf numFmtId="0" fontId="14" fillId="0" borderId="23" xfId="60" applyFont="1" applyFill="1" applyBorder="1" applyAlignment="1" applyProtection="1">
      <alignment horizontal="center" vertical="center"/>
      <protection/>
    </xf>
    <xf numFmtId="0" fontId="14" fillId="0" borderId="26" xfId="60" applyFont="1" applyFill="1" applyBorder="1" applyAlignment="1" applyProtection="1">
      <alignment horizontal="center" vertical="center"/>
      <protection/>
    </xf>
    <xf numFmtId="172" fontId="14" fillId="0" borderId="58" xfId="0" applyNumberFormat="1" applyFont="1" applyFill="1" applyBorder="1" applyAlignment="1" applyProtection="1">
      <alignment horizontal="center" vertical="center" wrapText="1"/>
      <protection/>
    </xf>
    <xf numFmtId="172" fontId="14" fillId="0" borderId="58" xfId="0" applyNumberFormat="1" applyFont="1" applyFill="1" applyBorder="1" applyAlignment="1" applyProtection="1">
      <alignment horizontal="center" vertical="center" wrapText="1"/>
      <protection/>
    </xf>
    <xf numFmtId="174" fontId="27" fillId="0" borderId="12" xfId="40" applyNumberFormat="1" applyFont="1" applyFill="1" applyBorder="1" applyAlignment="1" applyProtection="1">
      <alignment/>
      <protection locked="0"/>
    </xf>
    <xf numFmtId="174" fontId="27" fillId="0" borderId="31" xfId="40" applyNumberFormat="1" applyFont="1" applyFill="1" applyBorder="1" applyAlignment="1">
      <alignment/>
    </xf>
    <xf numFmtId="174" fontId="27" fillId="0" borderId="11" xfId="40" applyNumberFormat="1" applyFont="1" applyFill="1" applyBorder="1" applyAlignment="1" applyProtection="1">
      <alignment/>
      <protection locked="0"/>
    </xf>
    <xf numFmtId="174" fontId="27" fillId="0" borderId="29" xfId="40" applyNumberFormat="1" applyFont="1" applyFill="1" applyBorder="1" applyAlignment="1">
      <alignment/>
    </xf>
    <xf numFmtId="174" fontId="27" fillId="0" borderId="15" xfId="40" applyNumberFormat="1" applyFont="1" applyFill="1" applyBorder="1" applyAlignment="1" applyProtection="1">
      <alignment/>
      <protection locked="0"/>
    </xf>
    <xf numFmtId="174" fontId="28" fillId="0" borderId="23" xfId="60" applyNumberFormat="1" applyFont="1" applyFill="1" applyBorder="1">
      <alignment/>
      <protection/>
    </xf>
    <xf numFmtId="174" fontId="28" fillId="0" borderId="26" xfId="60" applyNumberFormat="1" applyFont="1" applyFill="1" applyBorder="1">
      <alignment/>
      <protection/>
    </xf>
    <xf numFmtId="3" fontId="27" fillId="0" borderId="35" xfId="0" applyNumberFormat="1" applyFont="1" applyBorder="1" applyAlignment="1" applyProtection="1">
      <alignment horizontal="right" vertical="center" indent="1"/>
      <protection locked="0"/>
    </xf>
    <xf numFmtId="3" fontId="27" fillId="0" borderId="29" xfId="0" applyNumberFormat="1" applyFont="1" applyBorder="1" applyAlignment="1" applyProtection="1">
      <alignment horizontal="right" vertical="center" indent="1"/>
      <protection locked="0"/>
    </xf>
    <xf numFmtId="3" fontId="27" fillId="0" borderId="29" xfId="0" applyNumberFormat="1" applyFont="1" applyFill="1" applyBorder="1" applyAlignment="1" applyProtection="1">
      <alignment horizontal="right" vertical="center" indent="1"/>
      <protection locked="0"/>
    </xf>
    <xf numFmtId="3" fontId="27" fillId="0" borderId="30" xfId="0" applyNumberFormat="1" applyFont="1" applyFill="1" applyBorder="1" applyAlignment="1" applyProtection="1">
      <alignment horizontal="right" vertical="center" indent="1"/>
      <protection locked="0"/>
    </xf>
    <xf numFmtId="3" fontId="28" fillId="0" borderId="26" xfId="0" applyNumberFormat="1" applyFont="1" applyFill="1" applyBorder="1" applyAlignment="1" applyProtection="1">
      <alignment horizontal="right" vertical="center" indent="1"/>
      <protection/>
    </xf>
    <xf numFmtId="0" fontId="19" fillId="0" borderId="15" xfId="0" applyFont="1" applyBorder="1" applyAlignment="1" applyProtection="1">
      <alignment horizontal="left" vertical="center" wrapText="1"/>
      <protection/>
    </xf>
    <xf numFmtId="172" fontId="16" fillId="0" borderId="30" xfId="6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60" applyFont="1" applyFill="1" applyAlignment="1" applyProtection="1">
      <alignment vertical="center"/>
      <protection/>
    </xf>
    <xf numFmtId="172" fontId="16" fillId="0" borderId="30" xfId="60" applyNumberFormat="1" applyFont="1" applyFill="1" applyBorder="1" applyAlignment="1" applyProtection="1">
      <alignment horizontal="right" vertical="center" wrapText="1"/>
      <protection locked="0"/>
    </xf>
    <xf numFmtId="0" fontId="3" fillId="0" borderId="22" xfId="60" applyFont="1" applyFill="1" applyBorder="1" applyAlignment="1" applyProtection="1">
      <alignment horizontal="center" vertical="center" wrapText="1"/>
      <protection/>
    </xf>
    <xf numFmtId="0" fontId="3" fillId="0" borderId="23" xfId="60" applyFont="1" applyFill="1" applyBorder="1" applyAlignment="1" applyProtection="1">
      <alignment horizontal="center" vertical="center" wrapText="1"/>
      <protection/>
    </xf>
    <xf numFmtId="0" fontId="3" fillId="0" borderId="26" xfId="60" applyFont="1" applyFill="1" applyBorder="1" applyAlignment="1" applyProtection="1">
      <alignment horizontal="center" vertical="center" wrapText="1"/>
      <protection/>
    </xf>
    <xf numFmtId="0" fontId="7" fillId="0" borderId="24" xfId="60" applyFont="1" applyFill="1" applyBorder="1" applyAlignment="1" applyProtection="1">
      <alignment horizontal="center" vertical="center" wrapText="1"/>
      <protection/>
    </xf>
    <xf numFmtId="0" fontId="7" fillId="0" borderId="25" xfId="60" applyFont="1" applyFill="1" applyBorder="1" applyAlignment="1" applyProtection="1">
      <alignment horizontal="center" vertical="center" wrapText="1"/>
      <protection/>
    </xf>
    <xf numFmtId="0" fontId="7" fillId="0" borderId="46" xfId="60" applyFont="1" applyFill="1" applyBorder="1" applyAlignment="1" applyProtection="1">
      <alignment horizontal="center" vertical="center" wrapText="1"/>
      <protection/>
    </xf>
    <xf numFmtId="49" fontId="16" fillId="0" borderId="19" xfId="60" applyNumberFormat="1" applyFont="1" applyFill="1" applyBorder="1" applyAlignment="1" applyProtection="1">
      <alignment horizontal="left" vertical="center" wrapText="1"/>
      <protection/>
    </xf>
    <xf numFmtId="0" fontId="19" fillId="0" borderId="10" xfId="0" applyFont="1" applyBorder="1" applyAlignment="1" applyProtection="1">
      <alignment horizontal="left" wrapText="1" indent="1"/>
      <protection/>
    </xf>
    <xf numFmtId="49" fontId="16" fillId="0" borderId="22" xfId="60" applyNumberFormat="1" applyFont="1" applyFill="1" applyBorder="1" applyAlignment="1" applyProtection="1">
      <alignment horizontal="left" vertical="center" wrapText="1" indent="1"/>
      <protection/>
    </xf>
    <xf numFmtId="0" fontId="19" fillId="0" borderId="23" xfId="0" applyFont="1" applyBorder="1" applyAlignment="1" applyProtection="1">
      <alignment horizontal="left" vertical="center" wrapText="1" indent="1"/>
      <protection/>
    </xf>
    <xf numFmtId="172" fontId="16" fillId="0" borderId="26" xfId="60" applyNumberFormat="1" applyFont="1" applyFill="1" applyBorder="1" applyAlignment="1" applyProtection="1">
      <alignment horizontal="right" vertical="center" wrapText="1" indent="1"/>
      <protection locked="0"/>
    </xf>
    <xf numFmtId="0" fontId="19" fillId="0" borderId="34" xfId="0" applyFont="1" applyBorder="1" applyAlignment="1" applyProtection="1">
      <alignment horizontal="left" vertical="center" wrapText="1" indent="1"/>
      <protection/>
    </xf>
    <xf numFmtId="172" fontId="16" fillId="0" borderId="32" xfId="6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23" xfId="60" applyFont="1" applyFill="1" applyBorder="1" applyAlignment="1" applyProtection="1">
      <alignment horizontal="left" vertical="center" wrapText="1" indent="1"/>
      <protection/>
    </xf>
    <xf numFmtId="172" fontId="16" fillId="0" borderId="43" xfId="60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28" xfId="0" applyFont="1" applyBorder="1" applyAlignment="1" applyProtection="1">
      <alignment horizontal="left" vertical="center" wrapText="1" indent="1"/>
      <protection/>
    </xf>
    <xf numFmtId="0" fontId="16" fillId="0" borderId="0" xfId="60" applyFont="1" applyFill="1" applyProtection="1">
      <alignment/>
      <protection/>
    </xf>
    <xf numFmtId="0" fontId="15" fillId="0" borderId="33" xfId="0" applyFont="1" applyFill="1" applyBorder="1" applyAlignment="1" applyProtection="1">
      <alignment horizontal="right" vertical="center"/>
      <protection locked="0"/>
    </xf>
    <xf numFmtId="0" fontId="15" fillId="0" borderId="33" xfId="0" applyFont="1" applyFill="1" applyBorder="1" applyAlignment="1" applyProtection="1">
      <alignment horizontal="right"/>
      <protection/>
    </xf>
    <xf numFmtId="0" fontId="15" fillId="0" borderId="33" xfId="0" applyFont="1" applyFill="1" applyBorder="1" applyAlignment="1" applyProtection="1">
      <alignment horizontal="right" vertical="center"/>
      <protection/>
    </xf>
    <xf numFmtId="172" fontId="15" fillId="0" borderId="0" xfId="0" applyNumberFormat="1" applyFont="1" applyFill="1" applyAlignment="1" applyProtection="1">
      <alignment horizontal="right" vertical="center"/>
      <protection locked="0"/>
    </xf>
    <xf numFmtId="172" fontId="15" fillId="0" borderId="0" xfId="0" applyNumberFormat="1" applyFont="1" applyFill="1" applyAlignment="1" applyProtection="1">
      <alignment horizontal="right" vertical="center"/>
      <protection/>
    </xf>
    <xf numFmtId="0" fontId="83" fillId="0" borderId="0" xfId="0" applyFont="1" applyAlignment="1">
      <alignment/>
    </xf>
    <xf numFmtId="0" fontId="83" fillId="0" borderId="0" xfId="0" applyFont="1" applyAlignment="1">
      <alignment horizontal="justify" vertical="top" wrapText="1"/>
    </xf>
    <xf numFmtId="0" fontId="84" fillId="35" borderId="0" xfId="0" applyFont="1" applyFill="1" applyAlignment="1">
      <alignment horizontal="center" vertical="center"/>
    </xf>
    <xf numFmtId="0" fontId="84" fillId="35" borderId="0" xfId="0" applyFont="1" applyFill="1" applyAlignment="1">
      <alignment horizontal="center" vertical="top" wrapText="1"/>
    </xf>
    <xf numFmtId="0" fontId="29" fillId="0" borderId="0" xfId="0" applyFont="1" applyAlignment="1">
      <alignment/>
    </xf>
    <xf numFmtId="0" fontId="4" fillId="0" borderId="13" xfId="0" applyFont="1" applyFill="1" applyBorder="1" applyAlignment="1" applyProtection="1">
      <alignment horizontal="center" vertical="center"/>
      <protection/>
    </xf>
    <xf numFmtId="0" fontId="4" fillId="0" borderId="34" xfId="0" applyFont="1" applyFill="1" applyBorder="1" applyAlignment="1" applyProtection="1">
      <alignment horizontal="center" vertical="center"/>
      <protection/>
    </xf>
    <xf numFmtId="0" fontId="31" fillId="0" borderId="0" xfId="0" applyFont="1" applyAlignment="1" applyProtection="1">
      <alignment horizontal="right" vertical="top"/>
      <protection locked="0"/>
    </xf>
    <xf numFmtId="16" fontId="29" fillId="0" borderId="0" xfId="0" applyNumberFormat="1" applyFont="1" applyAlignment="1">
      <alignment/>
    </xf>
    <xf numFmtId="14" fontId="29" fillId="0" borderId="0" xfId="0" applyNumberFormat="1" applyFont="1" applyAlignment="1">
      <alignment/>
    </xf>
    <xf numFmtId="172" fontId="2" fillId="0" borderId="0" xfId="0" applyNumberFormat="1" applyFont="1" applyFill="1" applyAlignment="1" applyProtection="1">
      <alignment horizontal="left" vertical="center" wrapText="1"/>
      <protection locked="0"/>
    </xf>
    <xf numFmtId="172" fontId="13" fillId="0" borderId="0" xfId="0" applyNumberFormat="1" applyFont="1" applyFill="1" applyAlignment="1" applyProtection="1">
      <alignment vertical="center" wrapText="1"/>
      <protection locked="0"/>
    </xf>
    <xf numFmtId="0" fontId="7" fillId="0" borderId="56" xfId="0" applyFont="1" applyFill="1" applyBorder="1" applyAlignment="1" applyProtection="1">
      <alignment horizontal="center" vertical="center" wrapText="1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7" fillId="0" borderId="35" xfId="0" applyFont="1" applyFill="1" applyBorder="1" applyAlignment="1" applyProtection="1" quotePrefix="1">
      <alignment horizontal="right" vertical="center" indent="1"/>
      <protection locked="0"/>
    </xf>
    <xf numFmtId="0" fontId="7" fillId="0" borderId="57" xfId="0" applyFont="1" applyFill="1" applyBorder="1" applyAlignment="1" applyProtection="1">
      <alignment vertical="center"/>
      <protection locked="0"/>
    </xf>
    <xf numFmtId="0" fontId="4" fillId="0" borderId="34" xfId="0" applyFont="1" applyFill="1" applyBorder="1" applyAlignment="1" applyProtection="1">
      <alignment horizontal="center" vertical="center"/>
      <protection locked="0"/>
    </xf>
    <xf numFmtId="49" fontId="7" fillId="0" borderId="54" xfId="0" applyNumberFormat="1" applyFont="1" applyFill="1" applyBorder="1" applyAlignment="1" applyProtection="1">
      <alignment horizontal="right" vertical="center" indent="1"/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horizontal="right"/>
      <protection locked="0"/>
    </xf>
    <xf numFmtId="0" fontId="7" fillId="0" borderId="41" xfId="0" applyFont="1" applyFill="1" applyBorder="1" applyAlignment="1" applyProtection="1">
      <alignment horizontal="center" vertical="center" wrapText="1"/>
      <protection locked="0"/>
    </xf>
    <xf numFmtId="0" fontId="7" fillId="0" borderId="25" xfId="0" applyFont="1" applyFill="1" applyBorder="1" applyAlignment="1" applyProtection="1">
      <alignment horizontal="center" vertical="center" wrapText="1"/>
      <protection locked="0"/>
    </xf>
    <xf numFmtId="0" fontId="14" fillId="0" borderId="22" xfId="0" applyFont="1" applyFill="1" applyBorder="1" applyAlignment="1" applyProtection="1">
      <alignment horizontal="center" vertical="center" wrapText="1"/>
      <protection locked="0"/>
    </xf>
    <xf numFmtId="0" fontId="14" fillId="0" borderId="23" xfId="0" applyFont="1" applyFill="1" applyBorder="1" applyAlignment="1" applyProtection="1">
      <alignment horizontal="center" vertical="center" wrapText="1"/>
      <protection locked="0"/>
    </xf>
    <xf numFmtId="0" fontId="14" fillId="0" borderId="26" xfId="0" applyFont="1" applyFill="1" applyBorder="1" applyAlignment="1" applyProtection="1">
      <alignment horizontal="center" vertical="center" wrapText="1"/>
      <protection locked="0"/>
    </xf>
    <xf numFmtId="0" fontId="7" fillId="0" borderId="37" xfId="0" applyFont="1" applyFill="1" applyBorder="1" applyAlignment="1" applyProtection="1">
      <alignment horizontal="center" vertical="center" wrapText="1"/>
      <protection locked="0"/>
    </xf>
    <xf numFmtId="0" fontId="7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horizontal="left" vertical="center" wrapText="1"/>
      <protection locked="0"/>
    </xf>
    <xf numFmtId="0" fontId="0" fillId="0" borderId="0" xfId="0" applyFont="1" applyFill="1" applyAlignment="1" applyProtection="1">
      <alignment vertical="center" wrapText="1"/>
      <protection locked="0"/>
    </xf>
    <xf numFmtId="0" fontId="0" fillId="0" borderId="0" xfId="0" applyFont="1" applyFill="1" applyAlignment="1" applyProtection="1">
      <alignment horizontal="right" vertical="center" wrapText="1" indent="1"/>
      <protection locked="0"/>
    </xf>
    <xf numFmtId="172" fontId="85" fillId="0" borderId="0" xfId="0" applyNumberFormat="1" applyFont="1" applyFill="1" applyAlignment="1" applyProtection="1">
      <alignment horizontal="right" vertical="center" wrapText="1" indent="1"/>
      <protection/>
    </xf>
    <xf numFmtId="49" fontId="7" fillId="0" borderId="35" xfId="0" applyNumberFormat="1" applyFont="1" applyFill="1" applyBorder="1" applyAlignment="1" applyProtection="1">
      <alignment horizontal="right" vertical="center"/>
      <protection locked="0"/>
    </xf>
    <xf numFmtId="0" fontId="7" fillId="0" borderId="57" xfId="0" applyFont="1" applyFill="1" applyBorder="1" applyAlignment="1" applyProtection="1">
      <alignment horizontal="center" vertical="center" wrapText="1"/>
      <protection locked="0"/>
    </xf>
    <xf numFmtId="49" fontId="7" fillId="0" borderId="54" xfId="0" applyNumberFormat="1" applyFont="1" applyFill="1" applyBorder="1" applyAlignment="1" applyProtection="1">
      <alignment horizontal="right" vertical="center"/>
      <protection locked="0"/>
    </xf>
    <xf numFmtId="0" fontId="7" fillId="0" borderId="46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left" vertical="center" wrapText="1"/>
      <protection locked="0"/>
    </xf>
    <xf numFmtId="0" fontId="0" fillId="0" borderId="0" xfId="0" applyFill="1" applyAlignment="1" applyProtection="1">
      <alignment vertical="center" wrapText="1"/>
      <protection locked="0"/>
    </xf>
    <xf numFmtId="172" fontId="0" fillId="0" borderId="0" xfId="0" applyNumberFormat="1" applyFill="1" applyAlignment="1" applyProtection="1">
      <alignment vertical="center" wrapText="1"/>
      <protection locked="0"/>
    </xf>
    <xf numFmtId="172" fontId="85" fillId="0" borderId="0" xfId="0" applyNumberFormat="1" applyFont="1" applyFill="1" applyAlignment="1" applyProtection="1">
      <alignment vertical="center" wrapText="1"/>
      <protection/>
    </xf>
    <xf numFmtId="0" fontId="6" fillId="0" borderId="0" xfId="0" applyFont="1" applyAlignment="1">
      <alignment/>
    </xf>
    <xf numFmtId="0" fontId="2" fillId="0" borderId="0" xfId="60" applyFont="1" applyFill="1" applyProtection="1">
      <alignment/>
      <protection locked="0"/>
    </xf>
    <xf numFmtId="0" fontId="6" fillId="0" borderId="0" xfId="60" applyFont="1" applyFill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60" applyFont="1" applyFill="1" applyAlignment="1" applyProtection="1">
      <alignment horizontal="right" vertical="center" indent="1"/>
      <protection locked="0"/>
    </xf>
    <xf numFmtId="0" fontId="7" fillId="0" borderId="22" xfId="60" applyFont="1" applyFill="1" applyBorder="1" applyAlignment="1" applyProtection="1">
      <alignment horizontal="center" vertical="center" wrapText="1"/>
      <protection locked="0"/>
    </xf>
    <xf numFmtId="0" fontId="7" fillId="0" borderId="23" xfId="60" applyFont="1" applyFill="1" applyBorder="1" applyAlignment="1" applyProtection="1">
      <alignment horizontal="center" vertical="center" wrapText="1"/>
      <protection locked="0"/>
    </xf>
    <xf numFmtId="0" fontId="7" fillId="0" borderId="26" xfId="60" applyFont="1" applyFill="1" applyBorder="1" applyAlignment="1" applyProtection="1">
      <alignment horizontal="center" vertical="center" wrapText="1"/>
      <protection locked="0"/>
    </xf>
    <xf numFmtId="0" fontId="16" fillId="0" borderId="0" xfId="60" applyFont="1" applyFill="1" applyProtection="1">
      <alignment/>
      <protection locked="0"/>
    </xf>
    <xf numFmtId="172" fontId="86" fillId="0" borderId="0" xfId="60" applyNumberFormat="1" applyFont="1" applyFill="1" applyAlignment="1" applyProtection="1">
      <alignment horizontal="right" vertical="center" indent="1"/>
      <protection/>
    </xf>
    <xf numFmtId="172" fontId="0" fillId="0" borderId="0" xfId="0" applyNumberFormat="1" applyFill="1" applyAlignment="1" applyProtection="1">
      <alignment horizontal="center" vertical="center" wrapText="1"/>
      <protection locked="0"/>
    </xf>
    <xf numFmtId="172" fontId="5" fillId="0" borderId="0" xfId="0" applyNumberFormat="1" applyFont="1" applyFill="1" applyAlignment="1" applyProtection="1">
      <alignment horizontal="right" wrapText="1"/>
      <protection locked="0"/>
    </xf>
    <xf numFmtId="172" fontId="7" fillId="0" borderId="22" xfId="0" applyNumberFormat="1" applyFont="1" applyFill="1" applyBorder="1" applyAlignment="1" applyProtection="1">
      <alignment horizontal="center" vertical="center" wrapText="1"/>
      <protection locked="0"/>
    </xf>
    <xf numFmtId="172" fontId="7" fillId="0" borderId="23" xfId="0" applyNumberFormat="1" applyFont="1" applyFill="1" applyBorder="1" applyAlignment="1" applyProtection="1">
      <alignment horizontal="center" vertical="center" wrapText="1"/>
      <protection locked="0"/>
    </xf>
    <xf numFmtId="172" fontId="7" fillId="0" borderId="26" xfId="0" applyNumberFormat="1" applyFont="1" applyFill="1" applyBorder="1" applyAlignment="1" applyProtection="1">
      <alignment horizontal="center" vertical="center" wrapText="1"/>
      <protection locked="0"/>
    </xf>
    <xf numFmtId="172" fontId="7" fillId="0" borderId="26" xfId="0" applyNumberFormat="1" applyFont="1" applyFill="1" applyBorder="1" applyAlignment="1" applyProtection="1">
      <alignment horizontal="center" wrapText="1"/>
      <protection locked="0"/>
    </xf>
    <xf numFmtId="0" fontId="10" fillId="0" borderId="0" xfId="0" applyFont="1" applyAlignment="1">
      <alignment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0" fontId="73" fillId="0" borderId="0" xfId="45" applyAlignment="1" applyProtection="1">
      <alignment/>
      <protection/>
    </xf>
    <xf numFmtId="0" fontId="9" fillId="0" borderId="0" xfId="0" applyFont="1" applyAlignment="1">
      <alignment horizontal="right"/>
    </xf>
    <xf numFmtId="0" fontId="0" fillId="0" borderId="0" xfId="0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172" fontId="15" fillId="0" borderId="33" xfId="60" applyNumberFormat="1" applyFont="1" applyFill="1" applyBorder="1" applyAlignment="1" applyProtection="1">
      <alignment horizontal="left" vertical="center"/>
      <protection locked="0"/>
    </xf>
    <xf numFmtId="0" fontId="1" fillId="0" borderId="0" xfId="60" applyFont="1" applyFill="1" applyProtection="1">
      <alignment/>
      <protection locked="0"/>
    </xf>
    <xf numFmtId="172" fontId="4" fillId="0" borderId="0" xfId="60" applyNumberFormat="1" applyFont="1" applyFill="1" applyBorder="1" applyAlignment="1" applyProtection="1">
      <alignment horizontal="centerContinuous" vertical="center"/>
      <protection locked="0"/>
    </xf>
    <xf numFmtId="0" fontId="15" fillId="0" borderId="0" xfId="0" applyFont="1" applyFill="1" applyBorder="1" applyAlignment="1" applyProtection="1">
      <alignment horizontal="right"/>
      <protection locked="0"/>
    </xf>
    <xf numFmtId="0" fontId="14" fillId="0" borderId="20" xfId="60" applyFont="1" applyFill="1" applyBorder="1" applyAlignment="1" applyProtection="1">
      <alignment horizontal="center" vertical="center" wrapText="1"/>
      <protection locked="0"/>
    </xf>
    <xf numFmtId="0" fontId="14" fillId="0" borderId="13" xfId="60" applyFont="1" applyFill="1" applyBorder="1" applyAlignment="1" applyProtection="1">
      <alignment horizontal="center" vertical="center" wrapText="1"/>
      <protection locked="0"/>
    </xf>
    <xf numFmtId="0" fontId="14" fillId="0" borderId="35" xfId="60" applyFont="1" applyFill="1" applyBorder="1" applyAlignment="1" applyProtection="1">
      <alignment horizontal="center" vertical="center" wrapText="1"/>
      <protection locked="0"/>
    </xf>
    <xf numFmtId="172" fontId="85" fillId="0" borderId="0" xfId="0" applyNumberFormat="1" applyFont="1" applyFill="1" applyAlignment="1" applyProtection="1">
      <alignment horizontal="right" vertical="center" wrapText="1" indent="1"/>
      <protection locked="0"/>
    </xf>
    <xf numFmtId="0" fontId="19" fillId="0" borderId="15" xfId="0" applyFont="1" applyBorder="1" applyAlignment="1">
      <alignment horizontal="left" indent="1"/>
    </xf>
    <xf numFmtId="0" fontId="0" fillId="0" borderId="0" xfId="0" applyAlignment="1" applyProtection="1">
      <alignment horizontal="left"/>
      <protection locked="0"/>
    </xf>
    <xf numFmtId="49" fontId="0" fillId="0" borderId="0" xfId="0" applyNumberFormat="1" applyAlignment="1">
      <alignment/>
    </xf>
    <xf numFmtId="172" fontId="9" fillId="0" borderId="0" xfId="59" applyNumberFormat="1" applyFont="1" applyFill="1" applyAlignment="1" applyProtection="1">
      <alignment vertical="center" wrapText="1"/>
      <protection locked="0"/>
    </xf>
    <xf numFmtId="172" fontId="14" fillId="0" borderId="61" xfId="59" applyNumberFormat="1" applyFont="1" applyFill="1" applyBorder="1" applyAlignment="1">
      <alignment horizontal="center" vertical="center"/>
      <protection/>
    </xf>
    <xf numFmtId="172" fontId="14" fillId="0" borderId="36" xfId="59" applyNumberFormat="1" applyFont="1" applyFill="1" applyBorder="1" applyAlignment="1">
      <alignment horizontal="center" vertical="center"/>
      <protection/>
    </xf>
    <xf numFmtId="172" fontId="14" fillId="0" borderId="62" xfId="59" applyNumberFormat="1" applyFont="1" applyFill="1" applyBorder="1" applyAlignment="1">
      <alignment horizontal="center" vertical="center"/>
      <protection/>
    </xf>
    <xf numFmtId="172" fontId="14" fillId="0" borderId="36" xfId="59" applyNumberFormat="1" applyFont="1" applyFill="1" applyBorder="1" applyAlignment="1">
      <alignment horizontal="center" vertical="center" wrapText="1"/>
      <protection/>
    </xf>
    <xf numFmtId="172" fontId="14" fillId="0" borderId="62" xfId="59" applyNumberFormat="1" applyFont="1" applyFill="1" applyBorder="1" applyAlignment="1">
      <alignment horizontal="center" vertical="center" wrapText="1"/>
      <protection/>
    </xf>
    <xf numFmtId="49" fontId="13" fillId="0" borderId="56" xfId="59" applyNumberFormat="1" applyFont="1" applyFill="1" applyBorder="1" applyAlignment="1">
      <alignment horizontal="left" vertical="center"/>
      <protection/>
    </xf>
    <xf numFmtId="49" fontId="33" fillId="0" borderId="63" xfId="59" applyNumberFormat="1" applyFont="1" applyFill="1" applyBorder="1" applyAlignment="1" quotePrefix="1">
      <alignment horizontal="left" vertical="center"/>
      <protection/>
    </xf>
    <xf numFmtId="49" fontId="13" fillId="0" borderId="63" xfId="59" applyNumberFormat="1" applyFont="1" applyFill="1" applyBorder="1" applyAlignment="1">
      <alignment horizontal="left" vertical="center"/>
      <protection/>
    </xf>
    <xf numFmtId="49" fontId="7" fillId="0" borderId="41" xfId="59" applyNumberFormat="1" applyFont="1" applyFill="1" applyBorder="1" applyAlignment="1" applyProtection="1">
      <alignment horizontal="left" vertical="center"/>
      <protection locked="0"/>
    </xf>
    <xf numFmtId="49" fontId="13" fillId="0" borderId="18" xfId="59" applyNumberFormat="1" applyFont="1" applyFill="1" applyBorder="1" applyAlignment="1">
      <alignment horizontal="left" vertical="center"/>
      <protection/>
    </xf>
    <xf numFmtId="49" fontId="13" fillId="0" borderId="17" xfId="59" applyNumberFormat="1" applyFont="1" applyFill="1" applyBorder="1" applyAlignment="1">
      <alignment horizontal="left" vertical="center"/>
      <protection/>
    </xf>
    <xf numFmtId="49" fontId="13" fillId="0" borderId="19" xfId="59" applyNumberFormat="1" applyFont="1" applyFill="1" applyBorder="1" applyAlignment="1" applyProtection="1">
      <alignment horizontal="left" vertical="center"/>
      <protection locked="0"/>
    </xf>
    <xf numFmtId="181" fontId="7" fillId="0" borderId="36" xfId="59" applyNumberFormat="1" applyFont="1" applyFill="1" applyBorder="1" applyAlignment="1">
      <alignment horizontal="left" vertical="center" wrapText="1"/>
      <protection/>
    </xf>
    <xf numFmtId="172" fontId="0" fillId="0" borderId="0" xfId="59" applyNumberFormat="1" applyFill="1" applyAlignment="1">
      <alignment vertical="center" wrapText="1"/>
      <protection/>
    </xf>
    <xf numFmtId="172" fontId="5" fillId="0" borderId="33" xfId="59" applyNumberFormat="1" applyFont="1" applyFill="1" applyBorder="1" applyAlignment="1">
      <alignment horizontal="right" vertical="center"/>
      <protection/>
    </xf>
    <xf numFmtId="0" fontId="0" fillId="0" borderId="0" xfId="59" applyFill="1" applyAlignment="1">
      <alignment vertical="center"/>
      <protection/>
    </xf>
    <xf numFmtId="172" fontId="3" fillId="0" borderId="36" xfId="59" applyNumberFormat="1" applyFont="1" applyFill="1" applyBorder="1" applyAlignment="1">
      <alignment horizontal="center" vertical="center" wrapText="1"/>
      <protection/>
    </xf>
    <xf numFmtId="3" fontId="0" fillId="0" borderId="49" xfId="59" applyNumberFormat="1" applyFont="1" applyFill="1" applyBorder="1" applyAlignment="1" applyProtection="1">
      <alignment horizontal="right" vertical="center" wrapText="1"/>
      <protection locked="0"/>
    </xf>
    <xf numFmtId="3" fontId="0" fillId="0" borderId="64" xfId="59" applyNumberFormat="1" applyFont="1" applyFill="1" applyBorder="1" applyAlignment="1" applyProtection="1">
      <alignment horizontal="right" vertical="center" wrapText="1"/>
      <protection locked="0"/>
    </xf>
    <xf numFmtId="172" fontId="3" fillId="0" borderId="36" xfId="59" applyNumberFormat="1" applyFont="1" applyFill="1" applyBorder="1" applyAlignment="1">
      <alignment horizontal="right" vertical="center" wrapText="1"/>
      <protection/>
    </xf>
    <xf numFmtId="0" fontId="87" fillId="0" borderId="0" xfId="0" applyFont="1" applyAlignment="1">
      <alignment vertical="top" textRotation="180"/>
    </xf>
    <xf numFmtId="0" fontId="0" fillId="0" borderId="0" xfId="0" applyFill="1" applyAlignment="1" applyProtection="1">
      <alignment horizontal="right"/>
      <protection locked="0"/>
    </xf>
    <xf numFmtId="172" fontId="3" fillId="0" borderId="0" xfId="59" applyNumberFormat="1" applyFont="1" applyFill="1" applyBorder="1" applyAlignment="1">
      <alignment horizontal="left" vertical="center" wrapText="1"/>
      <protection/>
    </xf>
    <xf numFmtId="172" fontId="3" fillId="0" borderId="0" xfId="59" applyNumberFormat="1" applyFont="1" applyFill="1" applyBorder="1" applyAlignment="1">
      <alignment horizontal="right" vertical="center" wrapText="1"/>
      <protection/>
    </xf>
    <xf numFmtId="0" fontId="88" fillId="0" borderId="0" xfId="0" applyFont="1" applyAlignment="1">
      <alignment/>
    </xf>
    <xf numFmtId="172" fontId="13" fillId="0" borderId="65" xfId="59" applyNumberFormat="1" applyFont="1" applyFill="1" applyBorder="1" applyAlignment="1" applyProtection="1">
      <alignment horizontal="right" vertical="center" indent="2"/>
      <protection/>
    </xf>
    <xf numFmtId="172" fontId="13" fillId="0" borderId="65" xfId="59" applyNumberFormat="1" applyFont="1" applyFill="1" applyBorder="1" applyAlignment="1" applyProtection="1">
      <alignment horizontal="right" vertical="center" wrapText="1" indent="2"/>
      <protection locked="0"/>
    </xf>
    <xf numFmtId="172" fontId="13" fillId="0" borderId="66" xfId="59" applyNumberFormat="1" applyFont="1" applyFill="1" applyBorder="1" applyAlignment="1" applyProtection="1">
      <alignment horizontal="right" vertical="center" wrapText="1" indent="2"/>
      <protection locked="0"/>
    </xf>
    <xf numFmtId="172" fontId="33" fillId="0" borderId="50" xfId="59" applyNumberFormat="1" applyFont="1" applyFill="1" applyBorder="1" applyAlignment="1" applyProtection="1">
      <alignment horizontal="right" vertical="center" indent="2"/>
      <protection/>
    </xf>
    <xf numFmtId="172" fontId="33" fillId="0" borderId="50" xfId="59" applyNumberFormat="1" applyFont="1" applyFill="1" applyBorder="1" applyAlignment="1" applyProtection="1">
      <alignment horizontal="right" vertical="center" wrapText="1" indent="2"/>
      <protection locked="0"/>
    </xf>
    <xf numFmtId="172" fontId="13" fillId="0" borderId="50" xfId="59" applyNumberFormat="1" applyFont="1" applyFill="1" applyBorder="1" applyAlignment="1" applyProtection="1">
      <alignment horizontal="right" vertical="center" indent="2"/>
      <protection/>
    </xf>
    <xf numFmtId="172" fontId="13" fillId="0" borderId="50" xfId="59" applyNumberFormat="1" applyFont="1" applyFill="1" applyBorder="1" applyAlignment="1" applyProtection="1">
      <alignment horizontal="right" vertical="center" wrapText="1" indent="2"/>
      <protection locked="0"/>
    </xf>
    <xf numFmtId="172" fontId="7" fillId="0" borderId="36" xfId="59" applyNumberFormat="1" applyFont="1" applyFill="1" applyBorder="1" applyAlignment="1" applyProtection="1">
      <alignment horizontal="right" vertical="center" indent="2"/>
      <protection/>
    </xf>
    <xf numFmtId="172" fontId="7" fillId="0" borderId="36" xfId="59" applyNumberFormat="1" applyFont="1" applyFill="1" applyBorder="1" applyAlignment="1">
      <alignment horizontal="right" vertical="center" indent="2"/>
      <protection/>
    </xf>
    <xf numFmtId="172" fontId="7" fillId="0" borderId="36" xfId="59" applyNumberFormat="1" applyFont="1" applyFill="1" applyBorder="1" applyAlignment="1" applyProtection="1">
      <alignment horizontal="right" vertical="center" wrapText="1" indent="2"/>
      <protection/>
    </xf>
    <xf numFmtId="172" fontId="13" fillId="0" borderId="64" xfId="59" applyNumberFormat="1" applyFont="1" applyFill="1" applyBorder="1" applyAlignment="1" applyProtection="1">
      <alignment horizontal="right" vertical="center" indent="2"/>
      <protection/>
    </xf>
    <xf numFmtId="172" fontId="13" fillId="0" borderId="64" xfId="59" applyNumberFormat="1" applyFont="1" applyFill="1" applyBorder="1" applyAlignment="1" applyProtection="1">
      <alignment horizontal="right" vertical="center" wrapText="1" indent="2"/>
      <protection locked="0"/>
    </xf>
    <xf numFmtId="172" fontId="13" fillId="0" borderId="67" xfId="59" applyNumberFormat="1" applyFont="1" applyFill="1" applyBorder="1" applyAlignment="1" applyProtection="1">
      <alignment horizontal="right" vertical="center" wrapText="1" indent="2"/>
      <protection locked="0"/>
    </xf>
    <xf numFmtId="0" fontId="16" fillId="0" borderId="34" xfId="60" applyFont="1" applyFill="1" applyBorder="1" applyAlignment="1" applyProtection="1">
      <alignment horizontal="left" vertical="center" wrapText="1" indent="1"/>
      <protection/>
    </xf>
    <xf numFmtId="0" fontId="0" fillId="36" borderId="0" xfId="0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9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0" fontId="3" fillId="0" borderId="68" xfId="0" applyFont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14" fillId="0" borderId="13" xfId="0" applyFont="1" applyBorder="1" applyAlignment="1" applyProtection="1">
      <alignment horizontal="left" vertical="center" indent="1"/>
      <protection locked="0"/>
    </xf>
    <xf numFmtId="0" fontId="16" fillId="0" borderId="11" xfId="0" applyFont="1" applyBorder="1" applyAlignment="1" applyProtection="1">
      <alignment horizontal="left" vertical="center" wrapText="1" indent="1"/>
      <protection locked="0"/>
    </xf>
    <xf numFmtId="0" fontId="14" fillId="0" borderId="11" xfId="0" applyFont="1" applyBorder="1" applyAlignment="1" applyProtection="1">
      <alignment horizontal="left" vertical="center" indent="1"/>
      <protection locked="0"/>
    </xf>
    <xf numFmtId="3" fontId="28" fillId="0" borderId="29" xfId="0" applyNumberFormat="1" applyFont="1" applyBorder="1" applyAlignment="1" applyProtection="1">
      <alignment horizontal="right" vertical="center" indent="1"/>
      <protection locked="0"/>
    </xf>
    <xf numFmtId="181" fontId="3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72" fontId="15" fillId="0" borderId="33" xfId="60" applyNumberFormat="1" applyFont="1" applyFill="1" applyBorder="1" applyAlignment="1" applyProtection="1">
      <alignment horizontal="left"/>
      <protection/>
    </xf>
    <xf numFmtId="0" fontId="7" fillId="0" borderId="69" xfId="60" applyFont="1" applyFill="1" applyBorder="1" applyAlignment="1" applyProtection="1">
      <alignment horizontal="center" vertical="center" wrapText="1"/>
      <protection locked="0"/>
    </xf>
    <xf numFmtId="0" fontId="7" fillId="0" borderId="70" xfId="60" applyFont="1" applyFill="1" applyBorder="1" applyAlignment="1" applyProtection="1">
      <alignment horizontal="center" vertical="center" wrapText="1"/>
      <protection/>
    </xf>
    <xf numFmtId="172" fontId="14" fillId="0" borderId="69" xfId="60" applyNumberFormat="1" applyFont="1" applyFill="1" applyBorder="1" applyAlignment="1" applyProtection="1">
      <alignment horizontal="right" vertical="center" wrapText="1" indent="1"/>
      <protection/>
    </xf>
    <xf numFmtId="172" fontId="16" fillId="0" borderId="71" xfId="60" applyNumberFormat="1" applyFont="1" applyFill="1" applyBorder="1" applyAlignment="1" applyProtection="1">
      <alignment horizontal="right" vertical="center" wrapText="1" indent="1"/>
      <protection locked="0"/>
    </xf>
    <xf numFmtId="172" fontId="16" fillId="0" borderId="47" xfId="60" applyNumberFormat="1" applyFont="1" applyFill="1" applyBorder="1" applyAlignment="1" applyProtection="1">
      <alignment horizontal="right" vertical="center" wrapText="1" indent="1"/>
      <protection locked="0"/>
    </xf>
    <xf numFmtId="172" fontId="16" fillId="0" borderId="72" xfId="60" applyNumberFormat="1" applyFont="1" applyFill="1" applyBorder="1" applyAlignment="1" applyProtection="1">
      <alignment horizontal="right" vertical="center" wrapText="1" indent="1"/>
      <protection locked="0"/>
    </xf>
    <xf numFmtId="172" fontId="16" fillId="0" borderId="72" xfId="60" applyNumberFormat="1" applyFont="1" applyFill="1" applyBorder="1" applyAlignment="1" applyProtection="1">
      <alignment horizontal="right" vertical="center" wrapText="1"/>
      <protection locked="0"/>
    </xf>
    <xf numFmtId="172" fontId="14" fillId="0" borderId="69" xfId="60" applyNumberFormat="1" applyFont="1" applyFill="1" applyBorder="1" applyAlignment="1" applyProtection="1">
      <alignment horizontal="right" vertical="center" wrapText="1" indent="1"/>
      <protection/>
    </xf>
    <xf numFmtId="172" fontId="16" fillId="0" borderId="47" xfId="60" applyNumberFormat="1" applyFont="1" applyFill="1" applyBorder="1" applyAlignment="1" applyProtection="1">
      <alignment horizontal="right" vertical="center" wrapText="1" indent="1"/>
      <protection locked="0"/>
    </xf>
    <xf numFmtId="172" fontId="16" fillId="0" borderId="72" xfId="60" applyNumberFormat="1" applyFont="1" applyFill="1" applyBorder="1" applyAlignment="1" applyProtection="1">
      <alignment horizontal="right" vertical="center" wrapText="1" indent="1"/>
      <protection locked="0"/>
    </xf>
    <xf numFmtId="172" fontId="16" fillId="0" borderId="71" xfId="60" applyNumberFormat="1" applyFont="1" applyFill="1" applyBorder="1" applyAlignment="1" applyProtection="1">
      <alignment horizontal="right" vertical="center" wrapText="1" indent="1"/>
      <protection locked="0"/>
    </xf>
    <xf numFmtId="172" fontId="16" fillId="0" borderId="69" xfId="60" applyNumberFormat="1" applyFont="1" applyFill="1" applyBorder="1" applyAlignment="1" applyProtection="1">
      <alignment horizontal="right" vertical="center" wrapText="1" indent="1"/>
      <protection locked="0"/>
    </xf>
    <xf numFmtId="172" fontId="16" fillId="0" borderId="73" xfId="60" applyNumberFormat="1" applyFont="1" applyFill="1" applyBorder="1" applyAlignment="1" applyProtection="1">
      <alignment horizontal="right" vertical="center" wrapText="1" indent="1"/>
      <protection locked="0"/>
    </xf>
    <xf numFmtId="172" fontId="14" fillId="0" borderId="69" xfId="60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74" xfId="0" applyFont="1" applyFill="1" applyBorder="1" applyAlignment="1" applyProtection="1">
      <alignment horizontal="center" vertical="center"/>
      <protection locked="0"/>
    </xf>
    <xf numFmtId="0" fontId="4" fillId="0" borderId="33" xfId="0" applyFont="1" applyFill="1" applyBorder="1" applyAlignment="1" applyProtection="1">
      <alignment horizontal="center" vertical="center"/>
      <protection locked="0"/>
    </xf>
    <xf numFmtId="0" fontId="7" fillId="0" borderId="70" xfId="0" applyFont="1" applyFill="1" applyBorder="1" applyAlignment="1" applyProtection="1">
      <alignment horizontal="center" vertical="center" wrapText="1"/>
      <protection locked="0"/>
    </xf>
    <xf numFmtId="0" fontId="14" fillId="0" borderId="69" xfId="0" applyFont="1" applyFill="1" applyBorder="1" applyAlignment="1" applyProtection="1">
      <alignment horizontal="center" vertical="center" wrapText="1"/>
      <protection locked="0"/>
    </xf>
    <xf numFmtId="0" fontId="3" fillId="0" borderId="42" xfId="0" applyFont="1" applyFill="1" applyBorder="1" applyAlignment="1" applyProtection="1">
      <alignment vertical="center" wrapText="1"/>
      <protection/>
    </xf>
    <xf numFmtId="172" fontId="7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72" fontId="16" fillId="0" borderId="72" xfId="60" applyNumberFormat="1" applyFont="1" applyFill="1" applyBorder="1" applyAlignment="1" applyProtection="1">
      <alignment horizontal="right" vertical="center" wrapText="1"/>
      <protection locked="0"/>
    </xf>
    <xf numFmtId="172" fontId="14" fillId="0" borderId="75" xfId="60" applyNumberFormat="1" applyFont="1" applyFill="1" applyBorder="1" applyAlignment="1" applyProtection="1">
      <alignment horizontal="right" vertical="center" wrapText="1" indent="1"/>
      <protection/>
    </xf>
    <xf numFmtId="172" fontId="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72" fontId="7" fillId="0" borderId="38" xfId="0" applyNumberFormat="1" applyFont="1" applyFill="1" applyBorder="1" applyAlignment="1" applyProtection="1">
      <alignment horizontal="center" vertical="center" wrapText="1"/>
      <protection/>
    </xf>
    <xf numFmtId="172" fontId="14" fillId="0" borderId="69" xfId="0" applyNumberFormat="1" applyFont="1" applyFill="1" applyBorder="1" applyAlignment="1" applyProtection="1">
      <alignment horizontal="right" vertical="center" wrapText="1" indent="1"/>
      <protection/>
    </xf>
    <xf numFmtId="172" fontId="16" fillId="0" borderId="74" xfId="0" applyNumberFormat="1" applyFont="1" applyFill="1" applyBorder="1" applyAlignment="1" applyProtection="1">
      <alignment horizontal="right" vertical="center" wrapText="1" indent="1"/>
      <protection locked="0"/>
    </xf>
    <xf numFmtId="172" fontId="16" fillId="0" borderId="72" xfId="0" applyNumberFormat="1" applyFont="1" applyFill="1" applyBorder="1" applyAlignment="1" applyProtection="1">
      <alignment horizontal="right" vertical="center" wrapText="1" indent="1"/>
      <protection locked="0"/>
    </xf>
    <xf numFmtId="172" fontId="14" fillId="0" borderId="69" xfId="0" applyNumberFormat="1" applyFont="1" applyFill="1" applyBorder="1" applyAlignment="1" applyProtection="1">
      <alignment horizontal="right" vertical="center" wrapText="1" indent="1"/>
      <protection locked="0"/>
    </xf>
    <xf numFmtId="172" fontId="16" fillId="0" borderId="71" xfId="0" applyNumberFormat="1" applyFont="1" applyFill="1" applyBorder="1" applyAlignment="1" applyProtection="1">
      <alignment horizontal="right" vertical="center" wrapText="1" indent="1"/>
      <protection locked="0"/>
    </xf>
    <xf numFmtId="172" fontId="16" fillId="0" borderId="73" xfId="0" applyNumberFormat="1" applyFont="1" applyFill="1" applyBorder="1" applyAlignment="1" applyProtection="1">
      <alignment horizontal="right" vertical="center" wrapText="1" indent="1"/>
      <protection locked="0"/>
    </xf>
    <xf numFmtId="172" fontId="16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172" fontId="14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172" fontId="14" fillId="0" borderId="42" xfId="0" applyNumberFormat="1" applyFont="1" applyFill="1" applyBorder="1" applyAlignment="1" applyProtection="1">
      <alignment horizontal="right" vertical="center" wrapText="1" indent="1"/>
      <protection/>
    </xf>
    <xf numFmtId="172" fontId="14" fillId="0" borderId="42" xfId="0" applyNumberFormat="1" applyFont="1" applyFill="1" applyBorder="1" applyAlignment="1" applyProtection="1">
      <alignment horizontal="right" vertical="center" wrapText="1" indent="1"/>
      <protection/>
    </xf>
    <xf numFmtId="172" fontId="7" fillId="0" borderId="30" xfId="0" applyNumberFormat="1" applyFont="1" applyFill="1" applyBorder="1" applyAlignment="1" applyProtection="1">
      <alignment horizontal="center" vertical="center" wrapText="1"/>
      <protection/>
    </xf>
    <xf numFmtId="172" fontId="16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72" fontId="14" fillId="0" borderId="69" xfId="0" applyNumberFormat="1" applyFont="1" applyFill="1" applyBorder="1" applyAlignment="1" applyProtection="1">
      <alignment horizontal="right" vertical="center" wrapText="1" indent="1"/>
      <protection/>
    </xf>
    <xf numFmtId="0" fontId="4" fillId="0" borderId="74" xfId="0" applyFont="1" applyFill="1" applyBorder="1" applyAlignment="1" applyProtection="1">
      <alignment horizontal="center" vertical="center"/>
      <protection/>
    </xf>
    <xf numFmtId="0" fontId="4" fillId="0" borderId="33" xfId="0" applyFont="1" applyFill="1" applyBorder="1" applyAlignment="1" applyProtection="1">
      <alignment horizontal="center" vertical="center"/>
      <protection/>
    </xf>
    <xf numFmtId="0" fontId="14" fillId="0" borderId="69" xfId="0" applyFont="1" applyFill="1" applyBorder="1" applyAlignment="1" applyProtection="1">
      <alignment horizontal="center" vertical="center" wrapText="1"/>
      <protection/>
    </xf>
    <xf numFmtId="172" fontId="16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72" fontId="16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72" fontId="16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72" fontId="14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72" fontId="14" fillId="0" borderId="23" xfId="0" applyNumberFormat="1" applyFont="1" applyFill="1" applyBorder="1" applyAlignment="1" applyProtection="1">
      <alignment horizontal="right" vertical="center" wrapText="1" indent="1"/>
      <protection/>
    </xf>
    <xf numFmtId="0" fontId="4" fillId="0" borderId="74" xfId="0" applyFont="1" applyFill="1" applyBorder="1" applyAlignment="1" applyProtection="1">
      <alignment horizontal="center" vertical="center" wrapText="1"/>
      <protection/>
    </xf>
    <xf numFmtId="0" fontId="3" fillId="0" borderId="43" xfId="60" applyFont="1" applyFill="1" applyBorder="1" applyAlignment="1" applyProtection="1">
      <alignment horizontal="center" vertical="center" wrapText="1"/>
      <protection/>
    </xf>
    <xf numFmtId="172" fontId="20" fillId="0" borderId="43" xfId="0" applyNumberFormat="1" applyFont="1" applyBorder="1" applyAlignment="1" applyProtection="1" quotePrefix="1">
      <alignment horizontal="right" vertical="center" wrapText="1" indent="1"/>
      <protection/>
    </xf>
    <xf numFmtId="172" fontId="16" fillId="0" borderId="23" xfId="60" applyNumberFormat="1" applyFont="1" applyFill="1" applyBorder="1" applyAlignment="1" applyProtection="1">
      <alignment horizontal="right" vertical="center" wrapText="1" indent="1"/>
      <protection locked="0"/>
    </xf>
    <xf numFmtId="172" fontId="20" fillId="0" borderId="23" xfId="0" applyNumberFormat="1" applyFont="1" applyBorder="1" applyAlignment="1" applyProtection="1" quotePrefix="1">
      <alignment horizontal="right" vertical="center" wrapText="1" indent="1"/>
      <protection/>
    </xf>
    <xf numFmtId="172" fontId="7" fillId="0" borderId="40" xfId="0" applyNumberFormat="1" applyFont="1" applyFill="1" applyBorder="1" applyAlignment="1" applyProtection="1">
      <alignment horizontal="centerContinuous" vertical="center" wrapText="1"/>
      <protection/>
    </xf>
    <xf numFmtId="172" fontId="7" fillId="0" borderId="40" xfId="0" applyNumberFormat="1" applyFont="1" applyFill="1" applyBorder="1" applyAlignment="1" applyProtection="1">
      <alignment horizontal="center" vertical="center" wrapText="1"/>
      <protection/>
    </xf>
    <xf numFmtId="172" fontId="7" fillId="0" borderId="42" xfId="0" applyNumberFormat="1" applyFont="1" applyFill="1" applyBorder="1" applyAlignment="1" applyProtection="1">
      <alignment horizontal="centerContinuous" vertical="center" wrapText="1"/>
      <protection/>
    </xf>
    <xf numFmtId="172" fontId="7" fillId="0" borderId="42" xfId="0" applyNumberFormat="1" applyFont="1" applyFill="1" applyBorder="1" applyAlignment="1" applyProtection="1">
      <alignment horizontal="center" vertical="center" wrapText="1"/>
      <protection/>
    </xf>
    <xf numFmtId="172" fontId="14" fillId="0" borderId="42" xfId="0" applyNumberFormat="1" applyFont="1" applyFill="1" applyBorder="1" applyAlignment="1" applyProtection="1">
      <alignment horizontal="center" vertical="center" wrapText="1"/>
      <protection/>
    </xf>
    <xf numFmtId="172" fontId="16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72" fontId="16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72" fontId="16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72" fontId="16" fillId="0" borderId="76" xfId="0" applyNumberFormat="1" applyFont="1" applyFill="1" applyBorder="1" applyAlignment="1" applyProtection="1">
      <alignment horizontal="right" vertical="center" wrapText="1" indent="1"/>
      <protection locked="0"/>
    </xf>
    <xf numFmtId="172" fontId="16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72" fontId="3" fillId="0" borderId="23" xfId="0" applyNumberFormat="1" applyFont="1" applyFill="1" applyBorder="1" applyAlignment="1" applyProtection="1">
      <alignment horizontal="right" vertical="center" wrapText="1" indent="1"/>
      <protection/>
    </xf>
    <xf numFmtId="172" fontId="3" fillId="0" borderId="40" xfId="0" applyNumberFormat="1" applyFont="1" applyFill="1" applyBorder="1" applyAlignment="1" applyProtection="1">
      <alignment horizontal="left" vertical="center" wrapText="1" indent="1"/>
      <protection/>
    </xf>
    <xf numFmtId="172" fontId="3" fillId="0" borderId="42" xfId="0" applyNumberFormat="1" applyFont="1" applyFill="1" applyBorder="1" applyAlignment="1" applyProtection="1">
      <alignment horizontal="right" vertical="center" wrapText="1" indent="1"/>
      <protection/>
    </xf>
    <xf numFmtId="172" fontId="3" fillId="0" borderId="26" xfId="0" applyNumberFormat="1" applyFont="1" applyFill="1" applyBorder="1" applyAlignment="1" applyProtection="1">
      <alignment horizontal="right" vertical="center" wrapText="1" indent="1"/>
      <protection/>
    </xf>
    <xf numFmtId="172" fontId="14" fillId="0" borderId="43" xfId="0" applyNumberFormat="1" applyFont="1" applyFill="1" applyBorder="1" applyAlignment="1" applyProtection="1">
      <alignment horizontal="center" vertical="center" wrapText="1"/>
      <protection/>
    </xf>
    <xf numFmtId="172" fontId="16" fillId="0" borderId="76" xfId="0" applyNumberFormat="1" applyFont="1" applyFill="1" applyBorder="1" applyAlignment="1" applyProtection="1">
      <alignment horizontal="right" vertical="center" wrapText="1" indent="1"/>
      <protection locked="0"/>
    </xf>
    <xf numFmtId="172" fontId="16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69" xfId="60" applyFont="1" applyFill="1" applyBorder="1" applyAlignment="1" applyProtection="1">
      <alignment horizontal="left" vertical="center" wrapText="1" indent="1"/>
      <protection/>
    </xf>
    <xf numFmtId="0" fontId="19" fillId="0" borderId="71" xfId="0" applyFont="1" applyBorder="1" applyAlignment="1" applyProtection="1">
      <alignment horizontal="left" wrapText="1" indent="1"/>
      <protection/>
    </xf>
    <xf numFmtId="0" fontId="19" fillId="0" borderId="47" xfId="0" applyFont="1" applyBorder="1" applyAlignment="1" applyProtection="1">
      <alignment horizontal="left" wrapText="1" indent="1"/>
      <protection/>
    </xf>
    <xf numFmtId="0" fontId="19" fillId="0" borderId="72" xfId="0" applyFont="1" applyBorder="1" applyAlignment="1" applyProtection="1">
      <alignment horizontal="left" wrapText="1" indent="1"/>
      <protection/>
    </xf>
    <xf numFmtId="0" fontId="20" fillId="0" borderId="69" xfId="0" applyFont="1" applyBorder="1" applyAlignment="1" applyProtection="1">
      <alignment horizontal="left" vertical="center" wrapText="1" indent="1"/>
      <protection/>
    </xf>
    <xf numFmtId="0" fontId="19" fillId="0" borderId="55" xfId="0" applyFont="1" applyBorder="1" applyAlignment="1" applyProtection="1">
      <alignment horizontal="left" wrapText="1" indent="1"/>
      <protection/>
    </xf>
    <xf numFmtId="0" fontId="19" fillId="0" borderId="72" xfId="0" applyFont="1" applyBorder="1" applyAlignment="1" applyProtection="1">
      <alignment wrapText="1"/>
      <protection/>
    </xf>
    <xf numFmtId="0" fontId="19" fillId="0" borderId="47" xfId="0" applyFont="1" applyBorder="1" applyAlignment="1" applyProtection="1">
      <alignment horizontal="left" vertical="center" wrapText="1" indent="1"/>
      <protection/>
    </xf>
    <xf numFmtId="0" fontId="20" fillId="0" borderId="75" xfId="0" applyFont="1" applyBorder="1" applyAlignment="1" applyProtection="1">
      <alignment horizontal="left" vertical="center" wrapText="1" indent="1"/>
      <protection/>
    </xf>
    <xf numFmtId="0" fontId="20" fillId="0" borderId="69" xfId="0" applyFont="1" applyBorder="1" applyAlignment="1" applyProtection="1">
      <alignment wrapText="1"/>
      <protection/>
    </xf>
    <xf numFmtId="0" fontId="16" fillId="0" borderId="74" xfId="60" applyFont="1" applyFill="1" applyBorder="1" applyAlignment="1" applyProtection="1">
      <alignment horizontal="left" vertical="center" wrapText="1" indent="1"/>
      <protection/>
    </xf>
    <xf numFmtId="0" fontId="16" fillId="0" borderId="47" xfId="60" applyFont="1" applyFill="1" applyBorder="1" applyAlignment="1" applyProtection="1">
      <alignment horizontal="left" vertical="center" wrapText="1" indent="1"/>
      <protection/>
    </xf>
    <xf numFmtId="0" fontId="14" fillId="0" borderId="69" xfId="60" applyFont="1" applyFill="1" applyBorder="1" applyAlignment="1" applyProtection="1">
      <alignment vertical="center" wrapText="1"/>
      <protection/>
    </xf>
    <xf numFmtId="0" fontId="16" fillId="0" borderId="71" xfId="60" applyFont="1" applyFill="1" applyBorder="1" applyAlignment="1" applyProtection="1">
      <alignment horizontal="left" vertical="center" wrapText="1" indent="1"/>
      <protection/>
    </xf>
    <xf numFmtId="0" fontId="16" fillId="0" borderId="55" xfId="60" applyFont="1" applyFill="1" applyBorder="1" applyAlignment="1" applyProtection="1">
      <alignment horizontal="left" vertical="center" wrapText="1" indent="1"/>
      <protection/>
    </xf>
    <xf numFmtId="0" fontId="14" fillId="0" borderId="69" xfId="60" applyFont="1" applyFill="1" applyBorder="1" applyAlignment="1" applyProtection="1">
      <alignment horizontal="left" vertical="center" wrapText="1" indent="1"/>
      <protection/>
    </xf>
    <xf numFmtId="172" fontId="20" fillId="0" borderId="75" xfId="0" applyNumberFormat="1" applyFont="1" applyBorder="1" applyAlignment="1" applyProtection="1">
      <alignment wrapText="1"/>
      <protection/>
    </xf>
    <xf numFmtId="172" fontId="7" fillId="0" borderId="38" xfId="0" applyNumberFormat="1" applyFont="1" applyFill="1" applyBorder="1" applyAlignment="1" applyProtection="1">
      <alignment horizontal="right" vertical="center" wrapText="1" indent="1"/>
      <protection/>
    </xf>
    <xf numFmtId="172" fontId="7" fillId="0" borderId="30" xfId="0" applyNumberFormat="1" applyFont="1" applyFill="1" applyBorder="1" applyAlignment="1" applyProtection="1">
      <alignment horizontal="right" vertical="center" wrapText="1" indent="1"/>
      <protection/>
    </xf>
    <xf numFmtId="172" fontId="14" fillId="0" borderId="70" xfId="60" applyNumberFormat="1" applyFont="1" applyFill="1" applyBorder="1" applyAlignment="1" applyProtection="1">
      <alignment horizontal="right" vertical="center" wrapText="1" indent="1"/>
      <protection/>
    </xf>
    <xf numFmtId="172" fontId="16" fillId="0" borderId="74" xfId="60" applyNumberFormat="1" applyFont="1" applyFill="1" applyBorder="1" applyAlignment="1" applyProtection="1">
      <alignment horizontal="right" vertical="center" wrapText="1" indent="1"/>
      <protection locked="0"/>
    </xf>
    <xf numFmtId="172" fontId="16" fillId="0" borderId="73" xfId="60" applyNumberFormat="1" applyFont="1" applyFill="1" applyBorder="1" applyAlignment="1" applyProtection="1">
      <alignment horizontal="right" vertical="center" wrapText="1" indent="1"/>
      <protection locked="0"/>
    </xf>
    <xf numFmtId="172" fontId="16" fillId="0" borderId="77" xfId="60" applyNumberFormat="1" applyFont="1" applyFill="1" applyBorder="1" applyAlignment="1" applyProtection="1">
      <alignment horizontal="right" vertical="center" wrapText="1" indent="1"/>
      <protection locked="0"/>
    </xf>
    <xf numFmtId="172" fontId="16" fillId="0" borderId="38" xfId="60" applyNumberFormat="1" applyFont="1" applyFill="1" applyBorder="1" applyAlignment="1" applyProtection="1">
      <alignment horizontal="right" vertical="center" wrapText="1" indent="1"/>
      <protection locked="0"/>
    </xf>
    <xf numFmtId="172" fontId="20" fillId="0" borderId="69" xfId="0" applyNumberFormat="1" applyFont="1" applyBorder="1" applyAlignment="1" applyProtection="1">
      <alignment horizontal="right" vertical="center" wrapText="1" indent="1"/>
      <protection/>
    </xf>
    <xf numFmtId="172" fontId="18" fillId="0" borderId="69" xfId="0" applyNumberFormat="1" applyFont="1" applyBorder="1" applyAlignment="1" applyProtection="1" quotePrefix="1">
      <alignment horizontal="right" vertical="center" wrapText="1" indent="1"/>
      <protection/>
    </xf>
    <xf numFmtId="0" fontId="7" fillId="0" borderId="70" xfId="0" applyFont="1" applyFill="1" applyBorder="1" applyAlignment="1" applyProtection="1">
      <alignment horizontal="center" vertical="center" wrapText="1"/>
      <protection/>
    </xf>
    <xf numFmtId="0" fontId="14" fillId="0" borderId="69" xfId="0" applyFont="1" applyFill="1" applyBorder="1" applyAlignment="1" applyProtection="1">
      <alignment horizontal="left" vertical="center" wrapText="1" indent="1"/>
      <protection/>
    </xf>
    <xf numFmtId="0" fontId="16" fillId="0" borderId="71" xfId="60" applyFont="1" applyFill="1" applyBorder="1" applyAlignment="1" applyProtection="1">
      <alignment horizontal="left" vertical="center" wrapText="1" indent="1"/>
      <protection/>
    </xf>
    <xf numFmtId="0" fontId="16" fillId="0" borderId="75" xfId="60" applyFont="1" applyFill="1" applyBorder="1" applyAlignment="1" applyProtection="1">
      <alignment horizontal="left" vertical="center" wrapText="1" indent="1"/>
      <protection/>
    </xf>
    <xf numFmtId="0" fontId="23" fillId="0" borderId="42" xfId="0" applyFont="1" applyBorder="1" applyAlignment="1" applyProtection="1">
      <alignment horizontal="left" wrapText="1" indent="1"/>
      <protection/>
    </xf>
    <xf numFmtId="0" fontId="7" fillId="0" borderId="69" xfId="0" applyFont="1" applyFill="1" applyBorder="1" applyAlignment="1" applyProtection="1">
      <alignment horizontal="left" vertical="center" wrapText="1" indent="1"/>
      <protection/>
    </xf>
    <xf numFmtId="0" fontId="14" fillId="0" borderId="43" xfId="0" applyFont="1" applyFill="1" applyBorder="1" applyAlignment="1" applyProtection="1">
      <alignment horizontal="center" vertical="center" wrapText="1"/>
      <protection/>
    </xf>
    <xf numFmtId="172" fontId="16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172" fontId="16" fillId="0" borderId="60" xfId="0" applyNumberFormat="1" applyFont="1" applyFill="1" applyBorder="1" applyAlignment="1" applyProtection="1">
      <alignment horizontal="right" vertical="center" wrapText="1" indent="1"/>
      <protection locked="0"/>
    </xf>
    <xf numFmtId="172" fontId="7" fillId="0" borderId="78" xfId="0" applyNumberFormat="1" applyFont="1" applyFill="1" applyBorder="1" applyAlignment="1" applyProtection="1">
      <alignment horizontal="center" vertical="center" wrapText="1"/>
      <protection/>
    </xf>
    <xf numFmtId="172" fontId="16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72" fontId="14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72" fontId="14" fillId="0" borderId="40" xfId="0" applyNumberFormat="1" applyFont="1" applyFill="1" applyBorder="1" applyAlignment="1" applyProtection="1">
      <alignment horizontal="right" vertical="center" wrapText="1" indent="1"/>
      <protection/>
    </xf>
    <xf numFmtId="172" fontId="14" fillId="0" borderId="40" xfId="0" applyNumberFormat="1" applyFont="1" applyFill="1" applyBorder="1" applyAlignment="1" applyProtection="1">
      <alignment horizontal="right" vertical="center" wrapText="1" indent="1"/>
      <protection/>
    </xf>
    <xf numFmtId="0" fontId="16" fillId="0" borderId="47" xfId="60" applyFont="1" applyFill="1" applyBorder="1" applyAlignment="1" applyProtection="1">
      <alignment horizontal="left" vertical="center" wrapText="1" indent="1"/>
      <protection/>
    </xf>
    <xf numFmtId="172" fontId="7" fillId="0" borderId="15" xfId="0" applyNumberFormat="1" applyFont="1" applyFill="1" applyBorder="1" applyAlignment="1" applyProtection="1">
      <alignment horizontal="center" vertical="center" wrapText="1"/>
      <protection/>
    </xf>
    <xf numFmtId="181" fontId="3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72" fontId="85" fillId="0" borderId="10" xfId="0" applyNumberFormat="1" applyFont="1" applyFill="1" applyBorder="1" applyAlignment="1" applyProtection="1">
      <alignment vertical="center" wrapText="1"/>
      <protection/>
    </xf>
    <xf numFmtId="181" fontId="3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0" fontId="19" fillId="0" borderId="72" xfId="0" applyFont="1" applyBorder="1" applyAlignment="1" applyProtection="1">
      <alignment horizontal="left" vertical="center" wrapText="1" indent="1"/>
      <protection/>
    </xf>
    <xf numFmtId="0" fontId="3" fillId="0" borderId="69" xfId="60" applyFont="1" applyFill="1" applyBorder="1" applyAlignment="1" applyProtection="1">
      <alignment horizontal="center" vertical="center" wrapText="1"/>
      <protection/>
    </xf>
    <xf numFmtId="172" fontId="16" fillId="0" borderId="39" xfId="60" applyNumberFormat="1" applyFont="1" applyFill="1" applyBorder="1" applyAlignment="1" applyProtection="1">
      <alignment horizontal="right" vertical="center" wrapText="1"/>
      <protection locked="0"/>
    </xf>
    <xf numFmtId="172" fontId="16" fillId="0" borderId="44" xfId="60" applyNumberFormat="1" applyFont="1" applyFill="1" applyBorder="1" applyAlignment="1" applyProtection="1">
      <alignment horizontal="right" vertical="center" wrapText="1" indent="1"/>
      <protection locked="0"/>
    </xf>
    <xf numFmtId="172" fontId="16" fillId="0" borderId="39" xfId="60" applyNumberFormat="1" applyFont="1" applyFill="1" applyBorder="1" applyAlignment="1" applyProtection="1">
      <alignment horizontal="right" vertical="center" wrapText="1" indent="1"/>
      <protection locked="0"/>
    </xf>
    <xf numFmtId="172" fontId="16" fillId="0" borderId="45" xfId="60" applyNumberFormat="1" applyFont="1" applyFill="1" applyBorder="1" applyAlignment="1" applyProtection="1">
      <alignment horizontal="right" vertical="center" wrapText="1" indent="1"/>
      <protection locked="0"/>
    </xf>
    <xf numFmtId="172" fontId="16" fillId="0" borderId="43" xfId="60" applyNumberFormat="1" applyFont="1" applyFill="1" applyBorder="1" applyAlignment="1" applyProtection="1">
      <alignment horizontal="right" vertical="center" wrapText="1" indent="1"/>
      <protection locked="0"/>
    </xf>
    <xf numFmtId="172" fontId="16" fillId="0" borderId="60" xfId="60" applyNumberFormat="1" applyFont="1" applyFill="1" applyBorder="1" applyAlignment="1" applyProtection="1">
      <alignment horizontal="right" vertical="center" wrapText="1" indent="1"/>
      <protection locked="0"/>
    </xf>
    <xf numFmtId="172" fontId="14" fillId="0" borderId="43" xfId="60" applyNumberFormat="1" applyFont="1" applyFill="1" applyBorder="1" applyAlignment="1" applyProtection="1">
      <alignment horizontal="right" vertical="center" wrapText="1" indent="1"/>
      <protection locked="0"/>
    </xf>
    <xf numFmtId="172" fontId="16" fillId="0" borderId="15" xfId="60" applyNumberFormat="1" applyFont="1" applyFill="1" applyBorder="1" applyAlignment="1" applyProtection="1">
      <alignment horizontal="right" vertical="center" wrapText="1"/>
      <protection locked="0"/>
    </xf>
    <xf numFmtId="172" fontId="16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72" fontId="16" fillId="0" borderId="15" xfId="60" applyNumberFormat="1" applyFont="1" applyFill="1" applyBorder="1" applyAlignment="1" applyProtection="1">
      <alignment horizontal="right" vertical="center" wrapText="1" indent="1"/>
      <protection locked="0"/>
    </xf>
    <xf numFmtId="172" fontId="16" fillId="0" borderId="12" xfId="60" applyNumberFormat="1" applyFont="1" applyFill="1" applyBorder="1" applyAlignment="1" applyProtection="1">
      <alignment horizontal="right" vertical="center" wrapText="1" indent="1"/>
      <protection locked="0"/>
    </xf>
    <xf numFmtId="172" fontId="16" fillId="0" borderId="23" xfId="60" applyNumberFormat="1" applyFont="1" applyFill="1" applyBorder="1" applyAlignment="1" applyProtection="1">
      <alignment horizontal="right" vertical="center" wrapText="1" indent="1"/>
      <protection locked="0"/>
    </xf>
    <xf numFmtId="172" fontId="16" fillId="0" borderId="34" xfId="60" applyNumberFormat="1" applyFont="1" applyFill="1" applyBorder="1" applyAlignment="1" applyProtection="1">
      <alignment horizontal="right" vertical="center" wrapText="1" indent="1"/>
      <protection locked="0"/>
    </xf>
    <xf numFmtId="172" fontId="14" fillId="0" borderId="23" xfId="60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59" xfId="60" applyFont="1" applyFill="1" applyBorder="1" applyAlignment="1" applyProtection="1">
      <alignment horizontal="center" vertical="center" wrapText="1"/>
      <protection/>
    </xf>
    <xf numFmtId="0" fontId="89" fillId="0" borderId="0" xfId="0" applyFont="1" applyAlignment="1">
      <alignment horizontal="center" vertical="top" wrapText="1"/>
    </xf>
    <xf numFmtId="0" fontId="30" fillId="0" borderId="0" xfId="0" applyFont="1" applyAlignment="1">
      <alignment horizontal="center"/>
    </xf>
    <xf numFmtId="0" fontId="29" fillId="0" borderId="0" xfId="0" applyFont="1" applyAlignment="1">
      <alignment horizontal="center" vertical="top" wrapText="1"/>
    </xf>
    <xf numFmtId="0" fontId="29" fillId="0" borderId="0" xfId="0" applyFont="1" applyAlignment="1">
      <alignment horizontal="center" vertical="top"/>
    </xf>
    <xf numFmtId="0" fontId="6" fillId="36" borderId="0" xfId="0" applyFont="1" applyFill="1" applyAlignment="1" applyProtection="1">
      <alignment horizontal="center"/>
      <protection locked="0"/>
    </xf>
    <xf numFmtId="0" fontId="22" fillId="0" borderId="0" xfId="0" applyFont="1" applyAlignment="1" applyProtection="1">
      <alignment horizontal="center"/>
      <protection locked="0"/>
    </xf>
    <xf numFmtId="0" fontId="4" fillId="36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36" borderId="0" xfId="0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9" fillId="0" borderId="0" xfId="60" applyFont="1" applyFill="1" applyAlignment="1" applyProtection="1">
      <alignment horizontal="right"/>
      <protection locked="0"/>
    </xf>
    <xf numFmtId="0" fontId="9" fillId="0" borderId="0" xfId="0" applyFont="1" applyAlignment="1" applyProtection="1">
      <alignment horizontal="right"/>
      <protection locked="0"/>
    </xf>
    <xf numFmtId="172" fontId="6" fillId="0" borderId="0" xfId="60" applyNumberFormat="1" applyFont="1" applyFill="1" applyBorder="1" applyAlignment="1" applyProtection="1">
      <alignment horizontal="center" vertical="center"/>
      <protection locked="0"/>
    </xf>
    <xf numFmtId="172" fontId="15" fillId="0" borderId="33" xfId="60" applyNumberFormat="1" applyFont="1" applyFill="1" applyBorder="1" applyAlignment="1" applyProtection="1">
      <alignment horizontal="left" vertical="center"/>
      <protection locked="0"/>
    </xf>
    <xf numFmtId="172" fontId="15" fillId="0" borderId="33" xfId="60" applyNumberFormat="1" applyFont="1" applyFill="1" applyBorder="1" applyAlignment="1" applyProtection="1">
      <alignment horizontal="left"/>
      <protection/>
    </xf>
    <xf numFmtId="0" fontId="14" fillId="0" borderId="0" xfId="60" applyFont="1" applyFill="1" applyAlignment="1" applyProtection="1">
      <alignment horizontal="center"/>
      <protection/>
    </xf>
    <xf numFmtId="172" fontId="15" fillId="0" borderId="33" xfId="60" applyNumberFormat="1" applyFont="1" applyFill="1" applyBorder="1" applyAlignment="1" applyProtection="1">
      <alignment horizontal="left" vertical="center"/>
      <protection/>
    </xf>
    <xf numFmtId="172" fontId="6" fillId="0" borderId="0" xfId="60" applyNumberFormat="1" applyFont="1" applyFill="1" applyBorder="1" applyAlignment="1" applyProtection="1">
      <alignment horizontal="center" vertical="center"/>
      <protection/>
    </xf>
    <xf numFmtId="172" fontId="7" fillId="0" borderId="65" xfId="0" applyNumberFormat="1" applyFont="1" applyFill="1" applyBorder="1" applyAlignment="1" applyProtection="1">
      <alignment horizontal="center" vertical="center" wrapText="1"/>
      <protection/>
    </xf>
    <xf numFmtId="172" fontId="7" fillId="0" borderId="62" xfId="0" applyNumberFormat="1" applyFont="1" applyFill="1" applyBorder="1" applyAlignment="1" applyProtection="1">
      <alignment horizontal="center" vertical="center" wrapText="1"/>
      <protection/>
    </xf>
    <xf numFmtId="172" fontId="9" fillId="0" borderId="0" xfId="0" applyNumberFormat="1" applyFont="1" applyFill="1" applyAlignment="1" applyProtection="1">
      <alignment horizontal="center" textRotation="180" wrapText="1"/>
      <protection/>
    </xf>
    <xf numFmtId="172" fontId="90" fillId="0" borderId="79" xfId="0" applyNumberFormat="1" applyFont="1" applyFill="1" applyBorder="1" applyAlignment="1" applyProtection="1">
      <alignment horizontal="left" vertical="top" wrapText="1"/>
      <protection/>
    </xf>
    <xf numFmtId="172" fontId="7" fillId="0" borderId="66" xfId="0" applyNumberFormat="1" applyFont="1" applyFill="1" applyBorder="1" applyAlignment="1" applyProtection="1">
      <alignment horizontal="center" vertical="center" wrapText="1"/>
      <protection/>
    </xf>
    <xf numFmtId="172" fontId="7" fillId="0" borderId="67" xfId="0" applyNumberFormat="1" applyFont="1" applyFill="1" applyBorder="1" applyAlignment="1" applyProtection="1">
      <alignment horizontal="center" vertical="center" wrapText="1"/>
      <protection/>
    </xf>
    <xf numFmtId="172" fontId="4" fillId="0" borderId="0" xfId="6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right"/>
      <protection locked="0"/>
    </xf>
    <xf numFmtId="0" fontId="3" fillId="0" borderId="35" xfId="60" applyFont="1" applyFill="1" applyBorder="1" applyAlignment="1">
      <alignment horizontal="center" vertical="center" wrapText="1"/>
      <protection/>
    </xf>
    <xf numFmtId="0" fontId="3" fillId="0" borderId="30" xfId="60" applyFont="1" applyFill="1" applyBorder="1" applyAlignment="1">
      <alignment horizontal="center" vertical="center" wrapText="1"/>
      <protection/>
    </xf>
    <xf numFmtId="0" fontId="3" fillId="0" borderId="20" xfId="60" applyFont="1" applyFill="1" applyBorder="1" applyAlignment="1">
      <alignment horizontal="center" vertical="center" wrapText="1"/>
      <protection/>
    </xf>
    <xf numFmtId="0" fontId="3" fillId="0" borderId="19" xfId="60" applyFont="1" applyFill="1" applyBorder="1" applyAlignment="1">
      <alignment horizontal="center" vertical="center" wrapText="1"/>
      <protection/>
    </xf>
    <xf numFmtId="0" fontId="3" fillId="0" borderId="13" xfId="60" applyFont="1" applyFill="1" applyBorder="1" applyAlignment="1">
      <alignment horizontal="center" vertical="center" wrapText="1"/>
      <protection/>
    </xf>
    <xf numFmtId="0" fontId="3" fillId="0" borderId="15" xfId="60" applyFont="1" applyFill="1" applyBorder="1" applyAlignment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right"/>
      <protection locked="0"/>
    </xf>
    <xf numFmtId="172" fontId="6" fillId="0" borderId="0" xfId="60" applyNumberFormat="1" applyFont="1" applyFill="1" applyBorder="1" applyAlignment="1" applyProtection="1">
      <alignment horizontal="center" vertical="center" wrapText="1"/>
      <protection locked="0"/>
    </xf>
    <xf numFmtId="0" fontId="7" fillId="0" borderId="22" xfId="60" applyFont="1" applyFill="1" applyBorder="1" applyAlignment="1" applyProtection="1">
      <alignment horizontal="left"/>
      <protection/>
    </xf>
    <xf numFmtId="0" fontId="7" fillId="0" borderId="23" xfId="60" applyFont="1" applyFill="1" applyBorder="1" applyAlignment="1" applyProtection="1">
      <alignment horizontal="left"/>
      <protection/>
    </xf>
    <xf numFmtId="0" fontId="16" fillId="0" borderId="79" xfId="60" applyFont="1" applyFill="1" applyBorder="1" applyAlignment="1">
      <alignment horizontal="justify" vertical="center" wrapText="1"/>
      <protection/>
    </xf>
    <xf numFmtId="0" fontId="0" fillId="0" borderId="79" xfId="60" applyFont="1" applyBorder="1" applyAlignment="1">
      <alignment horizontal="left" vertical="top" wrapText="1"/>
      <protection/>
    </xf>
    <xf numFmtId="172" fontId="6" fillId="0" borderId="0" xfId="0" applyNumberFormat="1" applyFont="1" applyFill="1" applyAlignment="1" applyProtection="1">
      <alignment horizontal="center" vertical="center" wrapText="1"/>
      <protection locked="0"/>
    </xf>
    <xf numFmtId="172" fontId="9" fillId="0" borderId="0" xfId="0" applyNumberFormat="1" applyFont="1" applyFill="1" applyAlignment="1" applyProtection="1">
      <alignment horizontal="right" vertical="center" wrapText="1"/>
      <protection locked="0"/>
    </xf>
    <xf numFmtId="0" fontId="9" fillId="0" borderId="0" xfId="0" applyFont="1" applyAlignment="1" applyProtection="1">
      <alignment horizontal="right" vertical="center" wrapText="1"/>
      <protection locked="0"/>
    </xf>
    <xf numFmtId="0" fontId="35" fillId="0" borderId="0" xfId="59" applyFont="1" applyFill="1" applyAlignment="1">
      <alignment horizontal="center" vertical="top" textRotation="180"/>
      <protection/>
    </xf>
    <xf numFmtId="172" fontId="3" fillId="0" borderId="80" xfId="59" applyNumberFormat="1" applyFont="1" applyFill="1" applyBorder="1" applyAlignment="1">
      <alignment horizontal="center" vertical="center" wrapText="1"/>
      <protection/>
    </xf>
    <xf numFmtId="172" fontId="3" fillId="0" borderId="79" xfId="59" applyNumberFormat="1" applyFont="1" applyFill="1" applyBorder="1" applyAlignment="1">
      <alignment horizontal="center" vertical="center" wrapText="1"/>
      <protection/>
    </xf>
    <xf numFmtId="0" fontId="0" fillId="0" borderId="59" xfId="59" applyFont="1" applyBorder="1" applyAlignment="1">
      <alignment horizontal="center" vertical="center" wrapText="1"/>
      <protection/>
    </xf>
    <xf numFmtId="172" fontId="3" fillId="0" borderId="65" xfId="59" applyNumberFormat="1" applyFont="1" applyFill="1" applyBorder="1" applyAlignment="1">
      <alignment horizontal="center" vertical="center" wrapText="1"/>
      <protection/>
    </xf>
    <xf numFmtId="172" fontId="3" fillId="0" borderId="52" xfId="59" applyNumberFormat="1" applyFont="1" applyFill="1" applyBorder="1" applyAlignment="1">
      <alignment horizontal="center" vertical="center"/>
      <protection/>
    </xf>
    <xf numFmtId="0" fontId="91" fillId="0" borderId="62" xfId="0" applyFont="1" applyBorder="1" applyAlignment="1">
      <alignment horizontal="center" vertical="center"/>
    </xf>
    <xf numFmtId="0" fontId="6" fillId="0" borderId="0" xfId="59" applyFont="1" applyFill="1" applyAlignment="1" applyProtection="1">
      <alignment horizontal="center" vertical="center"/>
      <protection locked="0"/>
    </xf>
    <xf numFmtId="0" fontId="6" fillId="0" borderId="0" xfId="59" applyFont="1" applyAlignment="1">
      <alignment horizontal="center" vertical="center"/>
      <protection/>
    </xf>
    <xf numFmtId="172" fontId="3" fillId="0" borderId="41" xfId="59" applyNumberFormat="1" applyFont="1" applyFill="1" applyBorder="1" applyAlignment="1">
      <alignment horizontal="center" vertical="center" wrapText="1"/>
      <protection/>
    </xf>
    <xf numFmtId="0" fontId="0" fillId="0" borderId="42" xfId="59" applyFont="1" applyBorder="1" applyAlignment="1">
      <alignment horizontal="center" vertical="center" wrapText="1"/>
      <protection/>
    </xf>
    <xf numFmtId="0" fontId="0" fillId="0" borderId="43" xfId="59" applyFont="1" applyBorder="1" applyAlignment="1">
      <alignment horizontal="center" vertical="center" wrapText="1"/>
      <protection/>
    </xf>
    <xf numFmtId="0" fontId="91" fillId="0" borderId="62" xfId="0" applyFont="1" applyBorder="1" applyAlignment="1">
      <alignment horizontal="center" vertical="center" wrapText="1"/>
    </xf>
    <xf numFmtId="0" fontId="3" fillId="0" borderId="0" xfId="0" applyFont="1" applyAlignment="1" applyProtection="1">
      <alignment horizontal="left" wrapText="1"/>
      <protection locked="0"/>
    </xf>
    <xf numFmtId="181" fontId="6" fillId="0" borderId="0" xfId="59" applyNumberFormat="1" applyFont="1" applyFill="1" applyBorder="1" applyAlignment="1" applyProtection="1">
      <alignment horizontal="center" vertical="center" wrapText="1"/>
      <protection locked="0"/>
    </xf>
    <xf numFmtId="172" fontId="3" fillId="0" borderId="41" xfId="59" applyNumberFormat="1" applyFont="1" applyFill="1" applyBorder="1" applyAlignment="1">
      <alignment horizontal="center" vertical="center" wrapText="1"/>
      <protection/>
    </xf>
    <xf numFmtId="172" fontId="3" fillId="0" borderId="42" xfId="59" applyNumberFormat="1" applyFont="1" applyFill="1" applyBorder="1" applyAlignment="1">
      <alignment horizontal="center" vertical="center" wrapText="1"/>
      <protection/>
    </xf>
    <xf numFmtId="172" fontId="0" fillId="0" borderId="56" xfId="59" applyNumberFormat="1" applyFont="1" applyFill="1" applyBorder="1" applyAlignment="1" applyProtection="1">
      <alignment horizontal="left" vertical="center" wrapText="1"/>
      <protection locked="0"/>
    </xf>
    <xf numFmtId="172" fontId="0" fillId="0" borderId="81" xfId="59" applyNumberFormat="1" applyFill="1" applyBorder="1" applyAlignment="1" applyProtection="1">
      <alignment horizontal="left" vertical="center" wrapText="1"/>
      <protection locked="0"/>
    </xf>
    <xf numFmtId="172" fontId="0" fillId="0" borderId="57" xfId="59" applyNumberFormat="1" applyFill="1" applyBorder="1" applyAlignment="1" applyProtection="1">
      <alignment horizontal="left" vertical="center" wrapText="1"/>
      <protection locked="0"/>
    </xf>
    <xf numFmtId="172" fontId="0" fillId="0" borderId="82" xfId="59" applyNumberFormat="1" applyFill="1" applyBorder="1" applyAlignment="1" applyProtection="1">
      <alignment horizontal="left" vertical="center" wrapText="1"/>
      <protection locked="0"/>
    </xf>
    <xf numFmtId="172" fontId="3" fillId="0" borderId="41" xfId="59" applyNumberFormat="1" applyFont="1" applyFill="1" applyBorder="1" applyAlignment="1">
      <alignment horizontal="left" vertical="center" wrapText="1"/>
      <protection/>
    </xf>
    <xf numFmtId="172" fontId="3" fillId="0" borderId="42" xfId="59" applyNumberFormat="1" applyFont="1" applyFill="1" applyBorder="1" applyAlignment="1">
      <alignment horizontal="left" vertical="center" wrapText="1"/>
      <protection/>
    </xf>
    <xf numFmtId="181" fontId="34" fillId="0" borderId="79" xfId="59" applyNumberFormat="1" applyFont="1" applyFill="1" applyBorder="1" applyAlignment="1" applyProtection="1">
      <alignment horizontal="left" vertical="center" wrapText="1"/>
      <protection locked="0"/>
    </xf>
    <xf numFmtId="0" fontId="6" fillId="0" borderId="0" xfId="59" applyFont="1" applyFill="1" applyAlignment="1">
      <alignment horizontal="center" vertical="center"/>
      <protection/>
    </xf>
    <xf numFmtId="172" fontId="4" fillId="0" borderId="0" xfId="59" applyNumberFormat="1" applyFont="1" applyFill="1" applyAlignment="1" applyProtection="1">
      <alignment horizontal="left" vertical="center" wrapText="1"/>
      <protection locked="0"/>
    </xf>
    <xf numFmtId="172" fontId="5" fillId="0" borderId="0" xfId="59" applyNumberFormat="1" applyFont="1" applyFill="1" applyAlignment="1" applyProtection="1">
      <alignment horizontal="right" vertical="center" wrapText="1"/>
      <protection locked="0"/>
    </xf>
    <xf numFmtId="172" fontId="3" fillId="0" borderId="80" xfId="59" applyNumberFormat="1" applyFont="1" applyFill="1" applyBorder="1" applyAlignment="1">
      <alignment horizontal="center" vertical="center"/>
      <protection/>
    </xf>
    <xf numFmtId="172" fontId="3" fillId="0" borderId="51" xfId="59" applyNumberFormat="1" applyFont="1" applyFill="1" applyBorder="1" applyAlignment="1">
      <alignment horizontal="center" vertical="center"/>
      <protection/>
    </xf>
    <xf numFmtId="172" fontId="3" fillId="0" borderId="61" xfId="59" applyNumberFormat="1" applyFont="1" applyFill="1" applyBorder="1" applyAlignment="1">
      <alignment horizontal="center" vertical="center"/>
      <protection/>
    </xf>
    <xf numFmtId="0" fontId="15" fillId="0" borderId="0" xfId="0" applyFont="1" applyAlignment="1" applyProtection="1">
      <alignment horizontal="right"/>
      <protection/>
    </xf>
    <xf numFmtId="0" fontId="7" fillId="0" borderId="41" xfId="0" applyFont="1" applyBorder="1" applyAlignment="1" applyProtection="1">
      <alignment horizontal="left" vertical="center" indent="2"/>
      <protection/>
    </xf>
    <xf numFmtId="0" fontId="7" fillId="0" borderId="40" xfId="0" applyFont="1" applyBorder="1" applyAlignment="1" applyProtection="1">
      <alignment horizontal="left" vertical="center" indent="2"/>
      <protection/>
    </xf>
    <xf numFmtId="0" fontId="6" fillId="0" borderId="0" xfId="0" applyFont="1" applyAlignment="1" applyProtection="1">
      <alignment horizontal="center" wrapText="1"/>
      <protection locked="0"/>
    </xf>
  </cellXfs>
  <cellStyles count="55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iperhivatkozás" xfId="44"/>
    <cellStyle name="Hyperlink" xfId="45"/>
    <cellStyle name="Hivatkozott cella" xfId="46"/>
    <cellStyle name="Jegyzet" xfId="47"/>
    <cellStyle name="Jelölőszín 1" xfId="48"/>
    <cellStyle name="Jelölőszín 2" xfId="49"/>
    <cellStyle name="Jelölőszín 3" xfId="50"/>
    <cellStyle name="Jelölőszín 4" xfId="51"/>
    <cellStyle name="Jelölőszín 5" xfId="52"/>
    <cellStyle name="Jelölőszín 6" xfId="53"/>
    <cellStyle name="Jó" xfId="54"/>
    <cellStyle name="Kimenet" xfId="55"/>
    <cellStyle name="Followed Hyperlink" xfId="56"/>
    <cellStyle name="Magyarázó szöveg" xfId="57"/>
    <cellStyle name="Már látott hiperhivatkozás" xfId="58"/>
    <cellStyle name="Normál 2" xfId="59"/>
    <cellStyle name="Normál_KVRENMUNKA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  <cellStyle name="Százalék 2" xfId="68"/>
  </cellStyles>
  <dxfs count="9">
    <dxf>
      <font>
        <color indexed="9"/>
      </font>
    </dxf>
    <dxf>
      <font>
        <color indexed="10"/>
      </font>
    </dxf>
    <dxf>
      <font>
        <color rgb="FFFF0000"/>
      </font>
    </dxf>
    <dxf>
      <font>
        <color rgb="FFFF0000"/>
      </font>
    </dxf>
    <dxf>
      <font>
        <color rgb="FFFFC000"/>
      </font>
    </dxf>
    <dxf>
      <font>
        <color rgb="FFFFC000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76200</xdr:colOff>
      <xdr:row>0</xdr:row>
      <xdr:rowOff>133350</xdr:rowOff>
    </xdr:from>
    <xdr:to>
      <xdr:col>25</xdr:col>
      <xdr:colOff>209550</xdr:colOff>
      <xdr:row>15</xdr:row>
      <xdr:rowOff>161925</xdr:rowOff>
    </xdr:to>
    <xdr:grpSp>
      <xdr:nvGrpSpPr>
        <xdr:cNvPr id="1" name="Csoportba foglalás 11"/>
        <xdr:cNvGrpSpPr>
          <a:grpSpLocks/>
        </xdr:cNvGrpSpPr>
      </xdr:nvGrpSpPr>
      <xdr:grpSpPr>
        <a:xfrm>
          <a:off x="10020300" y="133350"/>
          <a:ext cx="6305550" cy="2714625"/>
          <a:chOff x="7866063" y="158750"/>
          <a:chExt cx="4900613" cy="2651125"/>
        </a:xfrm>
        <a:solidFill>
          <a:srgbClr val="FFFFFF"/>
        </a:solidFill>
      </xdr:grpSpPr>
      <xdr:sp>
        <xdr:nvSpPr>
          <xdr:cNvPr id="2" name="Beszédbuborék: négyszög 2"/>
          <xdr:cNvSpPr>
            <a:spLocks/>
          </xdr:cNvSpPr>
        </xdr:nvSpPr>
        <xdr:spPr>
          <a:xfrm>
            <a:off x="7866063" y="158750"/>
            <a:ext cx="4900613" cy="2651125"/>
          </a:xfrm>
          <a:prstGeom prst="wedgeRectCallout">
            <a:avLst>
              <a:gd name="adj1" fmla="val -59893"/>
              <a:gd name="adj2" fmla="val 13217"/>
            </a:avLst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1" i="0" u="none" baseline="0">
                <a:solidFill>
                  <a:srgbClr val="FFFFFF"/>
                </a:solidFill>
              </a:rPr>
              <a:t>Teendő:
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Ha nem a székhely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 szerinti önkormányzatra készülnek a táblázatok, kattintson ide
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
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
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
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,ha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 feljön az "Igen" és "Nem" akkor kattintson a "Nem"-re. Ezt csak a  közös hivatallal rendelkező önkormányzatok esetében kell megtenni, polgármesteri hivatalok esetében minditg az alaphelyzetet (Igen) kell meghagyni!
</a:t>
            </a:r>
            <a:r>
              <a:rPr lang="en-US" cap="none" sz="1100" b="1" i="0" u="none" baseline="0">
                <a:solidFill>
                  <a:srgbClr val="FFFFFF"/>
                </a:solidFill>
              </a:rPr>
              <a:t>Magyarázat:
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Csak székhellyel rendelkező önkormányzatnál lehet közös hivatal, a többinél nem. ezért abban az esetben , ha másik önkormányzat táblázatait készítik az Igen-ről Nem-re történő váltásra azért van szükség, hogy a 9.1 (Önkormányzati táblázatok) melléklet számai után a költségvetési szervek melléklet számai 9.2.-vel folytatódjanak. A közös hivatal táblázatai továbbra is megmaradnak, de azokat ebben az esetben nem kell kinyomtatni. </a:t>
            </a:r>
          </a:p>
        </xdr:txBody>
      </xdr:sp>
      <xdr:pic>
        <xdr:nvPicPr>
          <xdr:cNvPr id="3" name="Kép 3"/>
          <xdr:cNvPicPr preferRelativeResize="1">
            <a:picLocks noChangeAspect="1"/>
          </xdr:cNvPicPr>
        </xdr:nvPicPr>
        <xdr:blipFill>
          <a:blip r:embed="rId1"/>
          <a:srcRect l="21466" t="43756" r="75947" b="52978"/>
          <a:stretch>
            <a:fillRect/>
          </a:stretch>
        </xdr:blipFill>
        <xdr:spPr>
          <a:xfrm>
            <a:off x="7953049" y="525268"/>
            <a:ext cx="1358695" cy="51166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Nyíl: balra mutató 4"/>
          <xdr:cNvSpPr>
            <a:spLocks/>
          </xdr:cNvSpPr>
        </xdr:nvSpPr>
        <xdr:spPr>
          <a:xfrm>
            <a:off x="9151249" y="659150"/>
            <a:ext cx="818402" cy="269089"/>
          </a:xfrm>
          <a:prstGeom prst="leftArrow">
            <a:avLst>
              <a:gd name="adj" fmla="val -33574"/>
            </a:avLst>
          </a:prstGeom>
          <a:solidFill>
            <a:srgbClr val="C0504D"/>
          </a:solidFill>
          <a:ln w="25400" cmpd="sng">
            <a:solidFill>
              <a:srgbClr val="8C383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</xdr:grpSp>
    <xdr:clientData/>
  </xdr:twoCellAnchor>
  <xdr:twoCellAnchor>
    <xdr:from>
      <xdr:col>16</xdr:col>
      <xdr:colOff>9525</xdr:colOff>
      <xdr:row>16</xdr:row>
      <xdr:rowOff>123825</xdr:rowOff>
    </xdr:from>
    <xdr:to>
      <xdr:col>25</xdr:col>
      <xdr:colOff>161925</xdr:colOff>
      <xdr:row>23</xdr:row>
      <xdr:rowOff>66675</xdr:rowOff>
    </xdr:to>
    <xdr:sp>
      <xdr:nvSpPr>
        <xdr:cNvPr id="5" name="Téglalap 5"/>
        <xdr:cNvSpPr>
          <a:spLocks/>
        </xdr:cNvSpPr>
      </xdr:nvSpPr>
      <xdr:spPr>
        <a:xfrm>
          <a:off x="9953625" y="2990850"/>
          <a:ext cx="6324600" cy="120967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A KV_1.1.sz.mell.</a:t>
          </a:r>
          <a:r>
            <a:rPr lang="en-US" cap="none" sz="1100" b="0" i="0" u="none" baseline="0">
              <a:solidFill>
                <a:srgbClr val="FFFFFF"/>
              </a:solidFill>
            </a:rPr>
            <a:t> fülnél a </a:t>
          </a:r>
          <a:r>
            <a:rPr lang="en-US" cap="none" sz="1100" b="1" i="1" u="none" baseline="0">
              <a:solidFill>
                <a:srgbClr val="FFFFFF"/>
              </a:solidFill>
            </a:rPr>
            <a:t>4. Közhatalmi bevételek </a:t>
          </a:r>
          <a:r>
            <a:rPr lang="en-US" cap="none" sz="1100" b="0" i="0" u="none" baseline="0">
              <a:solidFill>
                <a:srgbClr val="FFFFFF"/>
              </a:solidFill>
            </a:rPr>
            <a:t>bevételi jogcímei, abban az esetben ha az önkormányzatnál más bevételi jogcímek is előfordulnak, akkor bármelyik bevételi jogcím átírható arra, amit szerepeltetni szeretne az önkormányzat. 
</a:t>
          </a:r>
          <a:r>
            <a:rPr lang="en-US" cap="none" sz="1100" b="1" i="0" u="none" baseline="0">
              <a:solidFill>
                <a:srgbClr val="FFFFFF"/>
              </a:solidFill>
            </a:rPr>
            <a:t>Ezt csak a KV_1.1.sz.mell. fülnél kell elvégzeni, a többi táblázat automatikusan javítódik!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7"/>
  <sheetViews>
    <sheetView zoomScale="120" zoomScaleNormal="120" zoomScalePageLayoutView="0" workbookViewId="0" topLeftCell="A22">
      <selection activeCell="A28" sqref="A28"/>
    </sheetView>
  </sheetViews>
  <sheetFormatPr defaultColWidth="9.00390625" defaultRowHeight="12.75"/>
  <cols>
    <col min="1" max="1" width="35.375" style="0" customWidth="1"/>
    <col min="2" max="2" width="83.00390625" style="0" customWidth="1"/>
    <col min="3" max="3" width="34.50390625" style="0" customWidth="1"/>
  </cols>
  <sheetData>
    <row r="1" ht="12.75">
      <c r="A1" s="476">
        <v>2020</v>
      </c>
    </row>
    <row r="2" spans="1:3" ht="18.75" customHeight="1">
      <c r="A2" s="634" t="s">
        <v>486</v>
      </c>
      <c r="B2" s="634"/>
      <c r="C2" s="634"/>
    </row>
    <row r="3" spans="1:3" ht="15">
      <c r="A3" s="378"/>
      <c r="B3" s="379"/>
      <c r="C3" s="378"/>
    </row>
    <row r="4" spans="1:3" ht="14.25">
      <c r="A4" s="380" t="s">
        <v>508</v>
      </c>
      <c r="B4" s="381" t="s">
        <v>507</v>
      </c>
      <c r="C4" s="380" t="s">
        <v>487</v>
      </c>
    </row>
    <row r="5" spans="1:3" ht="12.75">
      <c r="A5" s="382"/>
      <c r="B5" s="382"/>
      <c r="C5" s="382"/>
    </row>
    <row r="6" spans="1:3" ht="18.75">
      <c r="A6" s="635" t="s">
        <v>489</v>
      </c>
      <c r="B6" s="635"/>
      <c r="C6" s="635"/>
    </row>
    <row r="7" spans="1:3" ht="12.75">
      <c r="A7" s="382" t="s">
        <v>509</v>
      </c>
      <c r="B7" s="382" t="s">
        <v>510</v>
      </c>
      <c r="C7" s="436" t="str">
        <f ca="1">HYPERLINK(SUBSTITUTE(CELL("address",ALAPADATOK!A1),"'",""),SUBSTITUTE(MID(CELL("address",ALAPADATOK!A1),SEARCH("]",CELL("address",ALAPADATOK!A1),1)+1,LEN(CELL("address",ALAPADATOK!A1))-SEARCH("]",CELL("address",ALAPADATOK!A1),1)),"'",""))</f>
        <v>ALAPADATOK!$A$1</v>
      </c>
    </row>
    <row r="8" spans="1:3" ht="12.75">
      <c r="A8" s="382" t="s">
        <v>511</v>
      </c>
      <c r="B8" s="382" t="s">
        <v>570</v>
      </c>
      <c r="C8" s="436" t="str">
        <f ca="1">HYPERLINK(SUBSTITUTE(CELL("address",KV_ÖSSZEFÜGGÉSEK!A1),"'",""),SUBSTITUTE(MID(CELL("address",KV_ÖSSZEFÜGGÉSEK!A1),SEARCH("]",CELL("address",KV_ÖSSZEFÜGGÉSEK!A1),1)+1,LEN(CELL("address",KV_ÖSSZEFÜGGÉSEK!A1))-SEARCH("]",CELL("address",KV_ÖSSZEFÜGGÉSEK!A1),1)),"'",""))</f>
        <v>KV_ÖSSZEFÜGGÉSEK!$A$1</v>
      </c>
    </row>
    <row r="9" spans="1:3" ht="12.75">
      <c r="A9" s="382" t="s">
        <v>512</v>
      </c>
      <c r="B9" s="382" t="s">
        <v>513</v>
      </c>
      <c r="C9" s="436" t="str">
        <f ca="1">HYPERLINK(SUBSTITUTE(CELL("address",'KV_1.1.sz.mell.'!A1),"'",""),SUBSTITUTE(MID(CELL("address",'KV_1.1.sz.mell.'!A1),SEARCH("]",CELL("address",'KV_1.1.sz.mell.'!A1),1)+1,LEN(CELL("address",'KV_1.1.sz.mell.'!A1))-SEARCH("]",CELL("address",'KV_1.1.sz.mell.'!A1),1)),"'",""))</f>
        <v>KV_1.1.sz.mell.!$A$1</v>
      </c>
    </row>
    <row r="10" spans="1:3" ht="12.75">
      <c r="A10" s="382" t="s">
        <v>514</v>
      </c>
      <c r="B10" s="382" t="s">
        <v>516</v>
      </c>
      <c r="C10" s="436" t="str">
        <f ca="1">HYPERLINK(SUBSTITUTE(CELL("address",'KV_1.2.sz.mell.'!A1),"'",""),SUBSTITUTE(MID(CELL("address",'KV_1.2.sz.mell.'!A1),SEARCH("]",CELL("address",'KV_1.2.sz.mell.'!A1),1)+1,LEN(CELL("address",'KV_1.2.sz.mell.'!A1))-SEARCH("]",CELL("address",'KV_1.2.sz.mell.'!A1),1)),"'",""))</f>
        <v>KV_1.2.sz.mell.!$A$1</v>
      </c>
    </row>
    <row r="11" spans="1:3" ht="12.75">
      <c r="A11" s="382" t="s">
        <v>515</v>
      </c>
      <c r="B11" s="382" t="s">
        <v>517</v>
      </c>
      <c r="C11" s="436" t="str">
        <f ca="1">HYPERLINK(SUBSTITUTE(CELL("address",'KV_1.3.sz.mell.'!A1),"'",""),SUBSTITUTE(MID(CELL("address",'KV_1.3.sz.mell.'!A1),SEARCH("]",CELL("address",'KV_1.3.sz.mell.'!A1),1)+1,LEN(CELL("address",'KV_1.3.sz.mell.'!A1))-SEARCH("]",CELL("address",'KV_1.3.sz.mell.'!A1),1)),"'",""))</f>
        <v>KV_1.3.sz.mell.!$A$1</v>
      </c>
    </row>
    <row r="12" spans="1:3" ht="12.75">
      <c r="A12" s="382" t="s">
        <v>518</v>
      </c>
      <c r="B12" s="382" t="s">
        <v>519</v>
      </c>
      <c r="C12" s="436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13" spans="1:3" ht="12.75">
      <c r="A13" s="382" t="s">
        <v>520</v>
      </c>
      <c r="B13" s="382" t="s">
        <v>521</v>
      </c>
      <c r="C13" s="436" t="str">
        <f ca="1">HYPERLINK(SUBSTITUTE(CELL("address",'KV_2.1.sz.mell.'!A1),"'",""),SUBSTITUTE(MID(CELL("address",'KV_2.1.sz.mell.'!A1),SEARCH("]",CELL("address",'KV_2.1.sz.mell.'!A1),1)+1,LEN(CELL("address",'KV_2.1.sz.mell.'!A1))-SEARCH("]",CELL("address",'KV_2.1.sz.mell.'!A1),1)),"'",""))</f>
        <v>KV_2.1.sz.mell.!$A$1</v>
      </c>
    </row>
    <row r="14" spans="1:3" ht="12.75">
      <c r="A14" s="382" t="s">
        <v>522</v>
      </c>
      <c r="B14" s="382" t="s">
        <v>523</v>
      </c>
      <c r="C14" s="436" t="str">
        <f ca="1">HYPERLINK(SUBSTITUTE(CELL("address",'KV_2.2.sz.mell.'!A1),"'",""),SUBSTITUTE(MID(CELL("address",'KV_2.2.sz.mell.'!A1),SEARCH("]",CELL("address",'KV_2.2.sz.mell.'!A1),1)+1,LEN(CELL("address",'KV_2.2.sz.mell.'!A1))-SEARCH("]",CELL("address",'KV_2.2.sz.mell.'!A1),1)),"'",""))</f>
        <v>KV_2.2.sz.mell.!$A$1</v>
      </c>
    </row>
    <row r="15" spans="1:3" ht="12.75">
      <c r="A15" s="382" t="s">
        <v>524</v>
      </c>
      <c r="B15" s="382" t="s">
        <v>525</v>
      </c>
      <c r="C15" s="436" t="str">
        <f ca="1">HYPERLINK(SUBSTITUTE(CELL("address",KV_ELLENŐRZÉS!A1),"'",""),SUBSTITUTE(MID(CELL("address",KV_ELLENŐRZÉS!A1),SEARCH("]",CELL("address",KV_ELLENŐRZÉS!A1),1)+1,LEN(CELL("address",KV_ELLENŐRZÉS!A1))-SEARCH("]",CELL("address",KV_ELLENŐRZÉS!A1),1)),"'",""))</f>
        <v>KV_ELLENŐRZÉS!$A$1</v>
      </c>
    </row>
    <row r="16" spans="1:3" ht="12.75">
      <c r="A16" s="382" t="s">
        <v>526</v>
      </c>
      <c r="B16" s="382" t="s">
        <v>571</v>
      </c>
      <c r="C16" s="436" t="str">
        <f ca="1">HYPERLINK(SUBSTITUTE(CELL("address",'KV_3.sz.mell.'!A1),"'",""),SUBSTITUTE(MID(CELL("address",'KV_3.sz.mell.'!A1),SEARCH("]",CELL("address",'KV_3.sz.mell.'!A1),1)+1,LEN(CELL("address",'KV_3.sz.mell.'!A1))-SEARCH("]",CELL("address",'KV_3.sz.mell.'!A1),1)),"'",""))</f>
        <v>KV_3.sz.mell.!$A$1</v>
      </c>
    </row>
    <row r="17" spans="1:3" ht="12.75">
      <c r="A17" s="382" t="s">
        <v>527</v>
      </c>
      <c r="B17" s="382" t="s">
        <v>528</v>
      </c>
      <c r="C17" s="436" t="str">
        <f ca="1">HYPERLINK(SUBSTITUTE(CELL("address",'KV_4.sz.mell.'!A1),"'",""),SUBSTITUTE(MID(CELL("address",'KV_4.sz.mell.'!A1),SEARCH("]",CELL("address",'KV_4.sz.mell.'!A1),1)+1,LEN(CELL("address",'KV_4.sz.mell.'!A1))-SEARCH("]",CELL("address",'KV_4.sz.mell.'!A1),1)),"'",""))</f>
        <v>KV_4.sz.mell.!$A$1</v>
      </c>
    </row>
    <row r="18" spans="1:3" ht="12.75">
      <c r="A18" s="382" t="s">
        <v>530</v>
      </c>
      <c r="B18" s="382" t="s">
        <v>529</v>
      </c>
      <c r="C18" s="436" t="str">
        <f ca="1">HYPERLINK(SUBSTITUTE(CELL("address",'KV_5.sz.mell.'!A1),"'",""),SUBSTITUTE(MID(CELL("address",'KV_5.sz.mell.'!A1),SEARCH("]",CELL("address",'KV_5.sz.mell.'!A1),1)+1,LEN(CELL("address",'KV_5.sz.mell.'!A1))-SEARCH("]",CELL("address",'KV_5.sz.mell.'!A1),1)),"'",""))</f>
        <v>KV_5.sz.mell.!$A$1</v>
      </c>
    </row>
    <row r="19" spans="1:3" ht="12.75">
      <c r="A19" s="382" t="s">
        <v>531</v>
      </c>
      <c r="B19" s="382" t="s">
        <v>532</v>
      </c>
      <c r="C19" s="436" t="str">
        <f ca="1">HYPERLINK(SUBSTITUTE(CELL("address",'KV_6.sz.mell.'!A1),"'",""),SUBSTITUTE(MID(CELL("address",'KV_6.sz.mell.'!A1),SEARCH("]",CELL("address",'KV_6.sz.mell.'!A1),1)+1,LEN(CELL("address",'KV_6.sz.mell.'!A1))-SEARCH("]",CELL("address",'KV_6.sz.mell.'!A1),1)),"'",""))</f>
        <v>KV_6.sz.mell.!$A$1</v>
      </c>
    </row>
    <row r="20" spans="1:3" ht="12.75">
      <c r="A20" s="382" t="s">
        <v>533</v>
      </c>
      <c r="B20" s="382" t="s">
        <v>534</v>
      </c>
      <c r="C20" s="436" t="str">
        <f ca="1">HYPERLINK(SUBSTITUTE(CELL("address",'KV_7.sz.mell.'!A1),"'",""),SUBSTITUTE(MID(CELL("address",'KV_7.sz.mell.'!A1),SEARCH("]",CELL("address",'KV_7.sz.mell.'!A1),1)+1,LEN(CELL("address",'KV_7.sz.mell.'!A1))-SEARCH("]",CELL("address",'KV_7.sz.mell.'!A1),1)),"'",""))</f>
        <v>KV_7.sz.mell.!$A$1</v>
      </c>
    </row>
    <row r="21" spans="1:3" ht="12.75">
      <c r="A21" s="382" t="s">
        <v>535</v>
      </c>
      <c r="B21" s="382" t="s">
        <v>536</v>
      </c>
      <c r="C21" s="436" t="str">
        <f ca="1">HYPERLINK(SUBSTITUTE(CELL("address",'KV_8.sz.mell.'!A1),"'",""),SUBSTITUTE(MID(CELL("address",'KV_8.sz.mell.'!A1),SEARCH("]",CELL("address",'KV_8.sz.mell.'!A1),1)+1,LEN(CELL("address",'KV_8.sz.mell.'!A1))-SEARCH("]",CELL("address",'KV_8.sz.mell.'!A1),1)),"'",""))</f>
        <v>KV_8.sz.mell.!$A$1</v>
      </c>
    </row>
    <row r="22" spans="1:3" ht="12.75">
      <c r="A22" s="386" t="s">
        <v>537</v>
      </c>
      <c r="B22" s="382" t="s">
        <v>538</v>
      </c>
      <c r="C22" s="436" t="str">
        <f ca="1">HYPERLINK(SUBSTITUTE(CELL("address",'KV_9.1.sz.mell'!A1),"'",""),SUBSTITUTE(MID(CELL("address",'KV_9.1.sz.mell'!A1),SEARCH("]",CELL("address",'KV_9.1.sz.mell'!A1),1)+1,LEN(CELL("address",'KV_9.1.sz.mell'!A1))-SEARCH("]",CELL("address",'KV_9.1.sz.mell'!A1),1)),"'",""))</f>
        <v>KV_9.1.sz.mell!$A$1</v>
      </c>
    </row>
    <row r="23" spans="1:3" ht="12.75">
      <c r="A23" s="387" t="s">
        <v>539</v>
      </c>
      <c r="B23" s="382" t="s">
        <v>540</v>
      </c>
      <c r="C23" s="436" t="str">
        <f ca="1">HYPERLINK(SUBSTITUTE(CELL("address",'KV_9.1.1.sz.mell'!A1),"'",""),SUBSTITUTE(MID(CELL("address",'KV_9.1.1.sz.mell'!A1),SEARCH("]",CELL("address",'KV_9.1.1.sz.mell'!A1),1)+1,LEN(CELL("address",'KV_9.1.1.sz.mell'!A1))-SEARCH("]",CELL("address",'KV_9.1.1.sz.mell'!A1),1)),"'",""))</f>
        <v>KV_9.1.1.sz.mell!$A$1</v>
      </c>
    </row>
    <row r="24" spans="1:3" ht="12.75">
      <c r="A24" s="382" t="s">
        <v>541</v>
      </c>
      <c r="B24" s="382" t="s">
        <v>542</v>
      </c>
      <c r="C24" s="436" t="str">
        <f ca="1">HYPERLINK(SUBSTITUTE(CELL("address",'KV_9.1.2.sz.mell.'!A1),"'",""),SUBSTITUTE(MID(CELL("address",'KV_9.1.2.sz.mell.'!A1),SEARCH("]",CELL("address",'KV_9.1.2.sz.mell.'!A1),1)+1,LEN(CELL("address",'KV_9.1.2.sz.mell.'!A1))-SEARCH("]",CELL("address",'KV_9.1.2.sz.mell.'!A1),1)),"'",""))</f>
        <v>KV_9.1.2.sz.mell.!$A$1</v>
      </c>
    </row>
    <row r="25" spans="1:3" ht="12.75">
      <c r="A25" s="382" t="s">
        <v>543</v>
      </c>
      <c r="B25" s="382" t="s">
        <v>544</v>
      </c>
      <c r="C25" s="436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6" spans="1:3" ht="12.75">
      <c r="A26" s="382" t="s">
        <v>545</v>
      </c>
      <c r="B26" s="382" t="s">
        <v>546</v>
      </c>
      <c r="C26" s="436" t="str">
        <f ca="1">HYPERLINK(SUBSTITUTE(CELL("address",'KV_9.2.sz.mell'!A1),"'",""),SUBSTITUTE(MID(CELL("address",'KV_9.2.sz.mell'!A1),SEARCH("]",CELL("address",'KV_9.2.sz.mell'!A1),1)+1,LEN(CELL("address",'KV_9.2.sz.mell'!A1))-SEARCH("]",CELL("address",'KV_9.2.sz.mell'!A1),1)),"'",""))</f>
        <v>KV_9.2.sz.mell!$A$1</v>
      </c>
    </row>
    <row r="27" spans="1:3" ht="12.75">
      <c r="A27" s="382" t="s">
        <v>547</v>
      </c>
      <c r="B27" s="382" t="str">
        <f>CONCATENATE(ALAPADATOK!B13)</f>
        <v>Murakeresztúri Óvoda</v>
      </c>
      <c r="C27" s="436" t="str">
        <f ca="1">HYPERLINK(SUBSTITUTE(CELL("address",'KV_9.3.sz.mell'!A1),"'",""),SUBSTITUTE(MID(CELL("address",'KV_9.3.sz.mell'!A1),SEARCH("]",CELL("address",'KV_9.3.sz.mell'!A1),1)+1,LEN(CELL("address",'KV_9.3.sz.mell'!A1))-SEARCH("]",CELL("address",'KV_9.3.sz.mell'!A1),1)),"'",""))</f>
        <v>KV_9.3.sz.mell!$A$1</v>
      </c>
    </row>
    <row r="28" spans="1:3" ht="12.75">
      <c r="A28" s="382" t="s">
        <v>553</v>
      </c>
      <c r="B28" s="382" t="str">
        <f>'KV_1.sz.tájékoztató_t.'!A2</f>
        <v>K I M U T A T Á S
a 2020. évben céljelleggel juttatott támogatásokról</v>
      </c>
      <c r="C28" s="436" t="str">
        <f ca="1">HYPERLINK(SUBSTITUTE(CELL("address",'KV_1.sz.tájékoztató_t.'!A1),"'",""),SUBSTITUTE(MID(CELL("address",'KV_1.sz.tájékoztató_t.'!A1),SEARCH("]",CELL("address",'KV_1.sz.tájékoztató_t.'!A1),1)+1,LEN(CELL("address",'KV_1.sz.tájékoztató_t.'!A1))-SEARCH("]",CELL("address",'KV_1.sz.tájékoztató_t.'!A1),1)),"'",""))</f>
        <v>KV_1.sz.tájékoztató_t.!$A$1</v>
      </c>
    </row>
    <row r="29" spans="1:3" ht="12.75">
      <c r="A29" s="382"/>
      <c r="B29" s="382"/>
      <c r="C29" s="436"/>
    </row>
    <row r="30" spans="1:3" ht="18.75">
      <c r="A30" s="635"/>
      <c r="B30" s="635"/>
      <c r="C30" s="635"/>
    </row>
    <row r="31" spans="1:3" ht="12.75">
      <c r="A31" s="382"/>
      <c r="B31" s="382"/>
      <c r="C31" s="382"/>
    </row>
    <row r="32" spans="1:3" ht="12.75">
      <c r="A32" s="382"/>
      <c r="B32" s="382"/>
      <c r="C32" s="382"/>
    </row>
    <row r="33" spans="1:3" ht="12.75">
      <c r="A33" s="382"/>
      <c r="B33" s="382"/>
      <c r="C33" s="382"/>
    </row>
    <row r="34" spans="1:3" ht="12.75">
      <c r="A34" s="382"/>
      <c r="B34" s="382"/>
      <c r="C34" s="382"/>
    </row>
    <row r="35" spans="1:3" ht="12.75">
      <c r="A35" s="382"/>
      <c r="B35" s="382"/>
      <c r="C35" s="382"/>
    </row>
    <row r="36" spans="1:3" ht="12.75">
      <c r="A36" s="382"/>
      <c r="B36" s="382"/>
      <c r="C36" s="382"/>
    </row>
    <row r="37" spans="1:3" ht="12.75">
      <c r="A37" s="382"/>
      <c r="B37" s="382"/>
      <c r="C37" s="382"/>
    </row>
    <row r="38" spans="1:3" ht="12.75">
      <c r="A38" s="382"/>
      <c r="B38" s="382"/>
      <c r="C38" s="382"/>
    </row>
    <row r="39" spans="1:3" ht="12.75">
      <c r="A39" s="382"/>
      <c r="B39" s="382"/>
      <c r="C39" s="382"/>
    </row>
    <row r="40" spans="1:3" ht="12.75">
      <c r="A40" s="382"/>
      <c r="B40" s="382"/>
      <c r="C40" s="382"/>
    </row>
    <row r="41" spans="1:3" ht="12.75">
      <c r="A41" s="382"/>
      <c r="B41" s="382"/>
      <c r="C41" s="382"/>
    </row>
    <row r="42" spans="1:3" ht="12.75">
      <c r="A42" s="382"/>
      <c r="B42" s="382"/>
      <c r="C42" s="382"/>
    </row>
    <row r="43" spans="1:3" ht="12.75">
      <c r="A43" s="382"/>
      <c r="B43" s="382"/>
      <c r="C43" s="382"/>
    </row>
    <row r="44" spans="1:3" ht="12.75">
      <c r="A44" s="382"/>
      <c r="B44" s="382"/>
      <c r="C44" s="382"/>
    </row>
    <row r="45" spans="1:3" ht="33.75" customHeight="1">
      <c r="A45" s="636"/>
      <c r="B45" s="637"/>
      <c r="C45" s="637"/>
    </row>
    <row r="46" spans="1:3" ht="12.75">
      <c r="A46" s="382"/>
      <c r="B46" s="382"/>
      <c r="C46" s="382"/>
    </row>
    <row r="47" spans="1:3" ht="12.75">
      <c r="A47" s="382"/>
      <c r="B47" s="382"/>
      <c r="C47" s="382"/>
    </row>
    <row r="48" spans="1:3" ht="12.75">
      <c r="A48" s="382"/>
      <c r="B48" s="382"/>
      <c r="C48" s="382"/>
    </row>
    <row r="49" spans="1:3" ht="12.75">
      <c r="A49" s="382"/>
      <c r="B49" s="382"/>
      <c r="C49" s="382"/>
    </row>
    <row r="50" spans="1:3" ht="12.75">
      <c r="A50" s="382"/>
      <c r="B50" s="382"/>
      <c r="C50" s="382"/>
    </row>
    <row r="51" spans="1:3" ht="12.75">
      <c r="A51" s="382"/>
      <c r="B51" s="382"/>
      <c r="C51" s="382"/>
    </row>
    <row r="52" spans="1:3" ht="12.75">
      <c r="A52" s="382"/>
      <c r="B52" s="382"/>
      <c r="C52" s="382"/>
    </row>
    <row r="53" spans="1:3" ht="12.75">
      <c r="A53" s="382"/>
      <c r="B53" s="382"/>
      <c r="C53" s="382"/>
    </row>
    <row r="54" spans="1:3" ht="12.75">
      <c r="A54" s="382"/>
      <c r="B54" s="382"/>
      <c r="C54" s="382"/>
    </row>
    <row r="55" spans="1:3" ht="12.75">
      <c r="A55" s="382"/>
      <c r="B55" s="382"/>
      <c r="C55" s="382"/>
    </row>
    <row r="56" spans="1:3" ht="12.75">
      <c r="A56" s="382"/>
      <c r="B56" s="382"/>
      <c r="C56" s="382"/>
    </row>
    <row r="57" spans="1:3" ht="12.75">
      <c r="A57" s="382"/>
      <c r="B57" s="382"/>
      <c r="C57" s="382"/>
    </row>
    <row r="58" spans="1:3" ht="12.75">
      <c r="A58" s="382"/>
      <c r="B58" s="382"/>
      <c r="C58" s="382"/>
    </row>
    <row r="59" spans="1:3" ht="12.75">
      <c r="A59" s="382"/>
      <c r="B59" s="382"/>
      <c r="C59" s="382"/>
    </row>
    <row r="60" spans="1:3" ht="12.75">
      <c r="A60" s="382"/>
      <c r="B60" s="382"/>
      <c r="C60" s="382"/>
    </row>
    <row r="61" spans="1:3" ht="12.75">
      <c r="A61" s="382"/>
      <c r="B61" s="382"/>
      <c r="C61" s="382"/>
    </row>
    <row r="62" spans="1:3" ht="12.75">
      <c r="A62" s="382"/>
      <c r="B62" s="382"/>
      <c r="C62" s="382"/>
    </row>
    <row r="63" spans="1:3" ht="12.75">
      <c r="A63" s="382"/>
      <c r="B63" s="382"/>
      <c r="C63" s="382"/>
    </row>
    <row r="65" spans="1:3" ht="18.75">
      <c r="A65" s="635"/>
      <c r="B65" s="635"/>
      <c r="C65" s="635"/>
    </row>
    <row r="87" spans="1:3" ht="18.75">
      <c r="A87" s="635"/>
      <c r="B87" s="635"/>
      <c r="C87" s="635"/>
    </row>
  </sheetData>
  <sheetProtection/>
  <mergeCells count="6">
    <mergeCell ref="A2:C2"/>
    <mergeCell ref="A6:C6"/>
    <mergeCell ref="A30:C30"/>
    <mergeCell ref="A45:C45"/>
    <mergeCell ref="A65:C65"/>
    <mergeCell ref="A87:C8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G14"/>
  <sheetViews>
    <sheetView zoomScale="120" zoomScaleNormal="120" workbookViewId="0" topLeftCell="A1">
      <selection activeCell="C7" sqref="C7"/>
    </sheetView>
  </sheetViews>
  <sheetFormatPr defaultColWidth="9.00390625" defaultRowHeight="12.75"/>
  <cols>
    <col min="1" max="1" width="5.625" style="86" customWidth="1"/>
    <col min="2" max="2" width="35.625" style="86" customWidth="1"/>
    <col min="3" max="6" width="14.00390625" style="86" customWidth="1"/>
    <col min="7" max="16384" width="9.375" style="86" customWidth="1"/>
  </cols>
  <sheetData>
    <row r="1" spans="1:6" ht="15">
      <c r="A1" s="441"/>
      <c r="B1" s="441"/>
      <c r="C1" s="441"/>
      <c r="D1" s="441"/>
      <c r="E1" s="441"/>
      <c r="F1" s="441"/>
    </row>
    <row r="2" spans="1:6" ht="15">
      <c r="A2" s="441"/>
      <c r="B2" s="644" t="str">
        <f>CONCATENATE("3. melléklet ",ALAPADATOK!A7," ",ALAPADATOK!B7," ",ALAPADATOK!C7," ",ALAPADATOK!D7," ",ALAPADATOK!E7," ",ALAPADATOK!F7," ",ALAPADATOK!G7," ",ALAPADATOK!H7)</f>
        <v>3. melléklet a 8 / 2020 ( VI.30. ) önkormányzati rendelethez</v>
      </c>
      <c r="C2" s="644"/>
      <c r="D2" s="644"/>
      <c r="E2" s="644"/>
      <c r="F2" s="644"/>
    </row>
    <row r="3" spans="1:6" ht="15">
      <c r="A3" s="441"/>
      <c r="B3" s="441"/>
      <c r="C3" s="441"/>
      <c r="D3" s="441"/>
      <c r="E3" s="441"/>
      <c r="F3" s="441"/>
    </row>
    <row r="4" spans="1:6" ht="33" customHeight="1">
      <c r="A4" s="658" t="str">
        <f>CONCATENATE(PROPER(ALAPADATOK!A3)," adósságot keletkeztető ügyletekből és kezességvállalásokból fennálló kötelezettségei")</f>
        <v>Murakeresztúr Község Önkormányzata adósságot keletkeztető ügyletekből és kezességvállalásokból fennálló kötelezettségei</v>
      </c>
      <c r="B4" s="658"/>
      <c r="C4" s="658"/>
      <c r="D4" s="658"/>
      <c r="E4" s="658"/>
      <c r="F4" s="658"/>
    </row>
    <row r="5" spans="1:7" ht="15.75" customHeight="1" thickBot="1">
      <c r="A5" s="442"/>
      <c r="B5" s="442"/>
      <c r="C5" s="659"/>
      <c r="D5" s="659"/>
      <c r="E5" s="666" t="str">
        <f>'KV_2.2.sz.mell.'!G2</f>
        <v>Forintban!</v>
      </c>
      <c r="F5" s="666"/>
      <c r="G5" s="92"/>
    </row>
    <row r="6" spans="1:6" ht="63" customHeight="1">
      <c r="A6" s="662" t="s">
        <v>7</v>
      </c>
      <c r="B6" s="664" t="s">
        <v>149</v>
      </c>
      <c r="C6" s="664" t="s">
        <v>182</v>
      </c>
      <c r="D6" s="664"/>
      <c r="E6" s="664"/>
      <c r="F6" s="660" t="s">
        <v>422</v>
      </c>
    </row>
    <row r="7" spans="1:6" ht="15.75" thickBot="1">
      <c r="A7" s="663"/>
      <c r="B7" s="665"/>
      <c r="C7" s="314">
        <f>+LEFT(KV_ÖSSZEFÜGGÉSEK!A5,4)+1</f>
        <v>2021</v>
      </c>
      <c r="D7" s="314">
        <f>+C7+1</f>
        <v>2022</v>
      </c>
      <c r="E7" s="314">
        <f>+D7+1</f>
        <v>2023</v>
      </c>
      <c r="F7" s="661"/>
    </row>
    <row r="8" spans="1:6" ht="15.75" thickBot="1">
      <c r="A8" s="89"/>
      <c r="B8" s="90" t="s">
        <v>417</v>
      </c>
      <c r="C8" s="90" t="s">
        <v>418</v>
      </c>
      <c r="D8" s="90" t="s">
        <v>419</v>
      </c>
      <c r="E8" s="90" t="s">
        <v>421</v>
      </c>
      <c r="F8" s="91" t="s">
        <v>420</v>
      </c>
    </row>
    <row r="9" spans="1:6" ht="15">
      <c r="A9" s="88" t="s">
        <v>9</v>
      </c>
      <c r="B9" s="96"/>
      <c r="C9" s="340"/>
      <c r="D9" s="340"/>
      <c r="E9" s="340"/>
      <c r="F9" s="341">
        <f>SUM(C9:E9)</f>
        <v>0</v>
      </c>
    </row>
    <row r="10" spans="1:6" ht="15">
      <c r="A10" s="87" t="s">
        <v>10</v>
      </c>
      <c r="B10" s="97"/>
      <c r="C10" s="342"/>
      <c r="D10" s="342"/>
      <c r="E10" s="342"/>
      <c r="F10" s="343">
        <f>SUM(C10:E10)</f>
        <v>0</v>
      </c>
    </row>
    <row r="11" spans="1:6" ht="15">
      <c r="A11" s="87" t="s">
        <v>11</v>
      </c>
      <c r="B11" s="97"/>
      <c r="C11" s="342"/>
      <c r="D11" s="342"/>
      <c r="E11" s="342"/>
      <c r="F11" s="343">
        <f>SUM(C11:E11)</f>
        <v>0</v>
      </c>
    </row>
    <row r="12" spans="1:6" ht="15">
      <c r="A12" s="87" t="s">
        <v>12</v>
      </c>
      <c r="B12" s="97"/>
      <c r="C12" s="342"/>
      <c r="D12" s="342"/>
      <c r="E12" s="342"/>
      <c r="F12" s="343">
        <f>SUM(C12:E12)</f>
        <v>0</v>
      </c>
    </row>
    <row r="13" spans="1:6" ht="15.75" thickBot="1">
      <c r="A13" s="93" t="s">
        <v>13</v>
      </c>
      <c r="B13" s="98"/>
      <c r="C13" s="344"/>
      <c r="D13" s="344"/>
      <c r="E13" s="344"/>
      <c r="F13" s="343">
        <f>SUM(C13:E13)</f>
        <v>0</v>
      </c>
    </row>
    <row r="14" spans="1:6" s="307" customFormat="1" ht="15" thickBot="1">
      <c r="A14" s="306" t="s">
        <v>14</v>
      </c>
      <c r="B14" s="94" t="s">
        <v>150</v>
      </c>
      <c r="C14" s="345">
        <f>SUM(C9:C13)</f>
        <v>0</v>
      </c>
      <c r="D14" s="345">
        <f>SUM(D9:D13)</f>
        <v>0</v>
      </c>
      <c r="E14" s="345">
        <f>SUM(E9:E13)</f>
        <v>0</v>
      </c>
      <c r="F14" s="346">
        <f>SUM(F9:F13)</f>
        <v>0</v>
      </c>
    </row>
  </sheetData>
  <sheetProtection sheet="1"/>
  <mergeCells count="8">
    <mergeCell ref="B2:F2"/>
    <mergeCell ref="A4:F4"/>
    <mergeCell ref="C5:D5"/>
    <mergeCell ref="F6:F7"/>
    <mergeCell ref="A6:A7"/>
    <mergeCell ref="B6:B7"/>
    <mergeCell ref="C6:E6"/>
    <mergeCell ref="E5:F5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D15"/>
  <sheetViews>
    <sheetView zoomScale="120" zoomScaleNormal="120" workbookViewId="0" topLeftCell="A1">
      <selection activeCell="C11" sqref="C11"/>
    </sheetView>
  </sheetViews>
  <sheetFormatPr defaultColWidth="9.00390625" defaultRowHeight="12.75"/>
  <cols>
    <col min="1" max="1" width="5.625" style="86" customWidth="1"/>
    <col min="2" max="2" width="68.625" style="86" customWidth="1"/>
    <col min="3" max="3" width="19.50390625" style="86" customWidth="1"/>
    <col min="4" max="16384" width="9.375" style="86" customWidth="1"/>
  </cols>
  <sheetData>
    <row r="1" spans="1:3" ht="15">
      <c r="A1" s="441"/>
      <c r="B1" s="441"/>
      <c r="C1" s="441"/>
    </row>
    <row r="2" spans="1:3" ht="15">
      <c r="A2" s="441"/>
      <c r="B2" s="644" t="str">
        <f>CONCATENATE("4. melléklet ",ALAPADATOK!A7," ",ALAPADATOK!B7," ",ALAPADATOK!C7," ",ALAPADATOK!D7," ",ALAPADATOK!E7," ",ALAPADATOK!F7," ",ALAPADATOK!G7," ",ALAPADATOK!H7)</f>
        <v>4. melléklet a 8 / 2020 ( VI.30. ) önkormányzati rendelethez</v>
      </c>
      <c r="C2" s="644"/>
    </row>
    <row r="3" spans="1:3" ht="15">
      <c r="A3" s="441"/>
      <c r="B3" s="441"/>
      <c r="C3" s="441"/>
    </row>
    <row r="4" spans="1:3" ht="54" customHeight="1">
      <c r="A4" s="667" t="str">
        <f>CONCATENATE(PROPER(ALAPADATOK!A3)," saját bevételeinek részletezése az adósságot keletkeztető ügyletből származó tárgyévi fizetési kötelezettség megállapításához")</f>
        <v>Murakeresztúr Község Önkormányzata saját bevételeinek részletezése az adósságot keletkeztető ügyletből származó tárgyévi fizetési kötelezettség megállapításához</v>
      </c>
      <c r="B4" s="667"/>
      <c r="C4" s="667"/>
    </row>
    <row r="5" spans="1:4" ht="15.75" customHeight="1" thickBot="1">
      <c r="A5" s="442"/>
      <c r="B5" s="442"/>
      <c r="C5" s="443" t="str">
        <f>'KV_2.2.sz.mell.'!G2</f>
        <v>Forintban!</v>
      </c>
      <c r="D5" s="92"/>
    </row>
    <row r="6" spans="1:3" ht="26.25" customHeight="1" thickBot="1">
      <c r="A6" s="444" t="s">
        <v>7</v>
      </c>
      <c r="B6" s="445" t="s">
        <v>148</v>
      </c>
      <c r="C6" s="446" t="str">
        <f>+'KV_1.1.sz.mell.'!D8</f>
        <v>2020. évi I. módosított előirányzat 2020.06.30.</v>
      </c>
    </row>
    <row r="7" spans="1:3" ht="15.75" thickBot="1">
      <c r="A7" s="99"/>
      <c r="B7" s="336" t="s">
        <v>417</v>
      </c>
      <c r="C7" s="337" t="s">
        <v>418</v>
      </c>
    </row>
    <row r="8" spans="1:3" ht="15">
      <c r="A8" s="100" t="s">
        <v>9</v>
      </c>
      <c r="B8" s="214" t="s">
        <v>423</v>
      </c>
      <c r="C8" s="211">
        <v>35300000</v>
      </c>
    </row>
    <row r="9" spans="1:3" ht="24.75">
      <c r="A9" s="101" t="s">
        <v>10</v>
      </c>
      <c r="B9" s="234" t="s">
        <v>179</v>
      </c>
      <c r="C9" s="212">
        <v>2615840</v>
      </c>
    </row>
    <row r="10" spans="1:3" ht="15">
      <c r="A10" s="101" t="s">
        <v>11</v>
      </c>
      <c r="B10" s="235" t="s">
        <v>424</v>
      </c>
      <c r="C10" s="212"/>
    </row>
    <row r="11" spans="1:3" ht="24.75">
      <c r="A11" s="101" t="s">
        <v>12</v>
      </c>
      <c r="B11" s="235" t="s">
        <v>181</v>
      </c>
      <c r="C11" s="212"/>
    </row>
    <row r="12" spans="1:3" ht="15">
      <c r="A12" s="102" t="s">
        <v>13</v>
      </c>
      <c r="B12" s="235" t="s">
        <v>180</v>
      </c>
      <c r="C12" s="213">
        <v>570000</v>
      </c>
    </row>
    <row r="13" spans="1:3" ht="15.75" thickBot="1">
      <c r="A13" s="101" t="s">
        <v>14</v>
      </c>
      <c r="B13" s="236" t="s">
        <v>425</v>
      </c>
      <c r="C13" s="212"/>
    </row>
    <row r="14" spans="1:3" ht="15.75" thickBot="1">
      <c r="A14" s="668" t="s">
        <v>151</v>
      </c>
      <c r="B14" s="669"/>
      <c r="C14" s="103">
        <f>SUM(C8:C13)</f>
        <v>38485840</v>
      </c>
    </row>
    <row r="15" spans="1:3" ht="23.25" customHeight="1">
      <c r="A15" s="670" t="s">
        <v>159</v>
      </c>
      <c r="B15" s="670"/>
      <c r="C15" s="670"/>
    </row>
  </sheetData>
  <sheetProtection sheet="1"/>
  <mergeCells count="4">
    <mergeCell ref="A4:C4"/>
    <mergeCell ref="A14:B14"/>
    <mergeCell ref="A15:C15"/>
    <mergeCell ref="B2:C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D15"/>
  <sheetViews>
    <sheetView zoomScale="120" zoomScaleNormal="120" workbookViewId="0" topLeftCell="A1">
      <selection activeCell="F19" sqref="F19"/>
    </sheetView>
  </sheetViews>
  <sheetFormatPr defaultColWidth="9.00390625" defaultRowHeight="12.75"/>
  <cols>
    <col min="1" max="1" width="5.625" style="86" customWidth="1"/>
    <col min="2" max="2" width="66.875" style="86" customWidth="1"/>
    <col min="3" max="3" width="27.00390625" style="86" customWidth="1"/>
    <col min="4" max="16384" width="9.375" style="86" customWidth="1"/>
  </cols>
  <sheetData>
    <row r="1" spans="1:3" ht="15">
      <c r="A1" s="441"/>
      <c r="B1" s="441"/>
      <c r="C1" s="441"/>
    </row>
    <row r="2" spans="1:3" ht="15">
      <c r="A2" s="441"/>
      <c r="B2" s="644" t="str">
        <f>CONCATENATE("5. melléklet ",ALAPADATOK!A7," ",ALAPADATOK!B7," ",ALAPADATOK!C7," ",ALAPADATOK!D7," ",ALAPADATOK!E7," ",ALAPADATOK!F7," ",ALAPADATOK!G7," ",ALAPADATOK!H7)</f>
        <v>5. melléklet a 8 / 2020 ( VI.30. ) önkormányzati rendelethez</v>
      </c>
      <c r="C2" s="644"/>
    </row>
    <row r="3" spans="1:3" ht="15">
      <c r="A3" s="441"/>
      <c r="B3" s="441"/>
      <c r="C3" s="441"/>
    </row>
    <row r="4" spans="1:3" ht="33" customHeight="1">
      <c r="A4" s="667" t="str">
        <f>CONCATENATE(PROPER(ALAPADATOK!A3)," ",ALAPADATOK!D7,". évi adósságot keletkeztető fejlesztési céljai")</f>
        <v>Murakeresztúr Község Önkormányzata 2020. évi adósságot keletkeztető fejlesztési céljai</v>
      </c>
      <c r="B4" s="667"/>
      <c r="C4" s="667"/>
    </row>
    <row r="5" spans="1:4" ht="15.75" customHeight="1" thickBot="1">
      <c r="A5" s="442"/>
      <c r="B5" s="442"/>
      <c r="C5" s="443" t="str">
        <f>'KV_4.sz.mell.'!C5</f>
        <v>Forintban!</v>
      </c>
      <c r="D5" s="92"/>
    </row>
    <row r="6" spans="1:3" ht="26.25" customHeight="1" thickBot="1">
      <c r="A6" s="444" t="s">
        <v>7</v>
      </c>
      <c r="B6" s="445" t="s">
        <v>152</v>
      </c>
      <c r="C6" s="446" t="s">
        <v>158</v>
      </c>
    </row>
    <row r="7" spans="1:3" ht="15.75" thickBot="1">
      <c r="A7" s="99"/>
      <c r="B7" s="336" t="s">
        <v>417</v>
      </c>
      <c r="C7" s="337" t="s">
        <v>418</v>
      </c>
    </row>
    <row r="8" spans="1:3" ht="15">
      <c r="A8" s="100" t="s">
        <v>9</v>
      </c>
      <c r="B8" s="107"/>
      <c r="C8" s="104"/>
    </row>
    <row r="9" spans="1:3" ht="15">
      <c r="A9" s="101" t="s">
        <v>10</v>
      </c>
      <c r="B9" s="108"/>
      <c r="C9" s="105"/>
    </row>
    <row r="10" spans="1:3" ht="15.75" thickBot="1">
      <c r="A10" s="102" t="s">
        <v>11</v>
      </c>
      <c r="B10" s="109"/>
      <c r="C10" s="106"/>
    </row>
    <row r="11" spans="1:3" s="307" customFormat="1" ht="17.25" customHeight="1" thickBot="1">
      <c r="A11" s="308" t="s">
        <v>12</v>
      </c>
      <c r="B11" s="73" t="s">
        <v>573</v>
      </c>
      <c r="C11" s="103">
        <f>SUM(C8:C10)</f>
        <v>0</v>
      </c>
    </row>
    <row r="12" spans="1:3" ht="24.75" customHeight="1">
      <c r="A12" s="671" t="s">
        <v>572</v>
      </c>
      <c r="B12" s="671"/>
      <c r="C12" s="671"/>
    </row>
    <row r="15" ht="15.75">
      <c r="B15" s="67"/>
    </row>
  </sheetData>
  <sheetProtection sheet="1"/>
  <mergeCells count="3">
    <mergeCell ref="A4:C4"/>
    <mergeCell ref="B2:C2"/>
    <mergeCell ref="A12:C1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F24"/>
  <sheetViews>
    <sheetView zoomScale="120" zoomScaleNormal="120" workbookViewId="0" topLeftCell="A1">
      <selection activeCell="E15" sqref="E15"/>
    </sheetView>
  </sheetViews>
  <sheetFormatPr defaultColWidth="9.00390625" defaultRowHeight="12.75"/>
  <cols>
    <col min="1" max="1" width="47.125" style="30" customWidth="1"/>
    <col min="2" max="2" width="15.625" style="29" customWidth="1"/>
    <col min="3" max="3" width="16.375" style="29" customWidth="1"/>
    <col min="4" max="4" width="18.00390625" style="29" customWidth="1"/>
    <col min="5" max="5" width="16.625" style="29" customWidth="1"/>
    <col min="6" max="6" width="18.875" style="37" customWidth="1"/>
    <col min="7" max="8" width="12.875" style="29" customWidth="1"/>
    <col min="9" max="9" width="13.875" style="29" customWidth="1"/>
    <col min="10" max="16384" width="9.375" style="29" customWidth="1"/>
  </cols>
  <sheetData>
    <row r="1" spans="1:6" ht="12.75">
      <c r="A1" s="428"/>
      <c r="B1" s="415"/>
      <c r="C1" s="415"/>
      <c r="D1" s="415"/>
      <c r="E1" s="415"/>
      <c r="F1" s="415"/>
    </row>
    <row r="2" spans="1:6" ht="18" customHeight="1">
      <c r="A2" s="428"/>
      <c r="B2" s="673" t="str">
        <f>CONCATENATE("6. melléklet ",ALAPADATOK!A7," ",ALAPADATOK!B7," ",ALAPADATOK!C7," ",ALAPADATOK!D7," ",ALAPADATOK!E7," ",ALAPADATOK!F7," ",ALAPADATOK!G7," ",ALAPADATOK!H7)</f>
        <v>6. melléklet a 8 / 2020 ( VI.30. ) önkormányzati rendelethez</v>
      </c>
      <c r="C2" s="674"/>
      <c r="D2" s="674"/>
      <c r="E2" s="674"/>
      <c r="F2" s="674"/>
    </row>
    <row r="3" spans="1:6" ht="12.75">
      <c r="A3" s="428"/>
      <c r="B3" s="415"/>
      <c r="C3" s="415"/>
      <c r="D3" s="415"/>
      <c r="E3" s="415"/>
      <c r="F3" s="415"/>
    </row>
    <row r="4" spans="1:6" ht="25.5" customHeight="1">
      <c r="A4" s="672" t="s">
        <v>0</v>
      </c>
      <c r="B4" s="672"/>
      <c r="C4" s="672"/>
      <c r="D4" s="672"/>
      <c r="E4" s="672"/>
      <c r="F4" s="672"/>
    </row>
    <row r="5" spans="1:6" ht="16.5" customHeight="1" thickBot="1">
      <c r="A5" s="428"/>
      <c r="B5" s="415"/>
      <c r="C5" s="415"/>
      <c r="D5" s="415"/>
      <c r="E5" s="415"/>
      <c r="F5" s="429" t="str">
        <f>'KV_5.sz.mell.'!C5</f>
        <v>Forintban!</v>
      </c>
    </row>
    <row r="6" spans="1:6" s="31" customFormat="1" ht="44.25" customHeight="1" thickBot="1">
      <c r="A6" s="430" t="s">
        <v>53</v>
      </c>
      <c r="B6" s="431" t="s">
        <v>54</v>
      </c>
      <c r="C6" s="431" t="s">
        <v>55</v>
      </c>
      <c r="D6" s="431" t="str">
        <f>+CONCATENATE("Felhasználás   ",LEFT(KV_ÖSSZEFÜGGÉSEK!A5,4)-1,". XII. 31-ig")</f>
        <v>Felhasználás   2019. XII. 31-ig</v>
      </c>
      <c r="E6" s="431" t="str">
        <f>+'KV_1.1.sz.mell.'!D8</f>
        <v>2020. évi I. módosított előirányzat 2020.06.30.</v>
      </c>
      <c r="F6" s="432" t="str">
        <f>+CONCATENATE(LEFT(KV_ÖSSZEFÜGGÉSEK!A5,4),". utáni szükséglet")</f>
        <v>2020. utáni szükséglet</v>
      </c>
    </row>
    <row r="7" spans="1:6" s="37" customFormat="1" ht="12" customHeight="1" thickBot="1">
      <c r="A7" s="35" t="s">
        <v>417</v>
      </c>
      <c r="B7" s="36" t="s">
        <v>418</v>
      </c>
      <c r="C7" s="36" t="s">
        <v>419</v>
      </c>
      <c r="D7" s="36" t="s">
        <v>421</v>
      </c>
      <c r="E7" s="36" t="s">
        <v>420</v>
      </c>
      <c r="F7" s="338" t="s">
        <v>468</v>
      </c>
    </row>
    <row r="8" spans="1:6" ht="15.75" customHeight="1">
      <c r="A8" s="309" t="s">
        <v>582</v>
      </c>
      <c r="B8" s="21">
        <v>127593862</v>
      </c>
      <c r="C8" s="310" t="s">
        <v>581</v>
      </c>
      <c r="D8" s="21">
        <v>5588000</v>
      </c>
      <c r="E8" s="21">
        <v>122005862</v>
      </c>
      <c r="F8" s="38">
        <f aca="true" t="shared" si="0" ref="F8:F23">B8-D8-E8</f>
        <v>0</v>
      </c>
    </row>
    <row r="9" spans="1:6" ht="15.75" customHeight="1">
      <c r="A9" s="309" t="s">
        <v>583</v>
      </c>
      <c r="B9" s="21">
        <v>3465000</v>
      </c>
      <c r="C9" s="310" t="s">
        <v>584</v>
      </c>
      <c r="D9" s="21"/>
      <c r="E9" s="21">
        <v>3465000</v>
      </c>
      <c r="F9" s="38">
        <f t="shared" si="0"/>
        <v>0</v>
      </c>
    </row>
    <row r="10" spans="1:6" ht="15.75" customHeight="1">
      <c r="A10" s="309" t="s">
        <v>623</v>
      </c>
      <c r="B10" s="21">
        <v>574040</v>
      </c>
      <c r="C10" s="310" t="s">
        <v>586</v>
      </c>
      <c r="D10" s="21"/>
      <c r="E10" s="21">
        <v>574040</v>
      </c>
      <c r="F10" s="38">
        <f t="shared" si="0"/>
        <v>0</v>
      </c>
    </row>
    <row r="11" spans="1:6" ht="15.75" customHeight="1">
      <c r="A11" s="309" t="s">
        <v>624</v>
      </c>
      <c r="B11" s="21">
        <v>273900</v>
      </c>
      <c r="C11" s="310" t="s">
        <v>586</v>
      </c>
      <c r="D11" s="21"/>
      <c r="E11" s="21">
        <v>273900</v>
      </c>
      <c r="F11" s="38">
        <f t="shared" si="0"/>
        <v>0</v>
      </c>
    </row>
    <row r="12" spans="1:6" ht="15.75" customHeight="1">
      <c r="A12" s="309" t="s">
        <v>585</v>
      </c>
      <c r="B12" s="21">
        <v>825500</v>
      </c>
      <c r="C12" s="310" t="s">
        <v>586</v>
      </c>
      <c r="D12" s="21"/>
      <c r="E12" s="21">
        <v>825500</v>
      </c>
      <c r="F12" s="38">
        <f t="shared" si="0"/>
        <v>0</v>
      </c>
    </row>
    <row r="13" spans="1:6" ht="15.75" customHeight="1">
      <c r="A13" s="309" t="s">
        <v>587</v>
      </c>
      <c r="B13" s="21">
        <v>200000</v>
      </c>
      <c r="C13" s="310" t="s">
        <v>586</v>
      </c>
      <c r="D13" s="21"/>
      <c r="E13" s="21">
        <v>200000</v>
      </c>
      <c r="F13" s="38">
        <f t="shared" si="0"/>
        <v>0</v>
      </c>
    </row>
    <row r="14" spans="1:6" ht="15.75" customHeight="1">
      <c r="A14" s="309"/>
      <c r="B14" s="21"/>
      <c r="C14" s="310"/>
      <c r="D14" s="21"/>
      <c r="E14" s="21"/>
      <c r="F14" s="38">
        <f t="shared" si="0"/>
        <v>0</v>
      </c>
    </row>
    <row r="15" spans="1:6" ht="15.75" customHeight="1">
      <c r="A15" s="309"/>
      <c r="B15" s="21"/>
      <c r="C15" s="310"/>
      <c r="D15" s="21"/>
      <c r="E15" s="21"/>
      <c r="F15" s="38">
        <f t="shared" si="0"/>
        <v>0</v>
      </c>
    </row>
    <row r="16" spans="1:6" ht="15.75" customHeight="1">
      <c r="A16" s="309"/>
      <c r="B16" s="21"/>
      <c r="C16" s="310"/>
      <c r="D16" s="21"/>
      <c r="E16" s="21"/>
      <c r="F16" s="38">
        <f t="shared" si="0"/>
        <v>0</v>
      </c>
    </row>
    <row r="17" spans="1:6" ht="15.75" customHeight="1">
      <c r="A17" s="309"/>
      <c r="B17" s="21"/>
      <c r="C17" s="310"/>
      <c r="D17" s="21"/>
      <c r="E17" s="21"/>
      <c r="F17" s="38">
        <f t="shared" si="0"/>
        <v>0</v>
      </c>
    </row>
    <row r="18" spans="1:6" ht="15.75" customHeight="1">
      <c r="A18" s="309"/>
      <c r="B18" s="21"/>
      <c r="C18" s="310"/>
      <c r="D18" s="21"/>
      <c r="E18" s="21"/>
      <c r="F18" s="38">
        <f t="shared" si="0"/>
        <v>0</v>
      </c>
    </row>
    <row r="19" spans="1:6" ht="15.75" customHeight="1">
      <c r="A19" s="309"/>
      <c r="B19" s="21"/>
      <c r="C19" s="310"/>
      <c r="D19" s="21"/>
      <c r="E19" s="21"/>
      <c r="F19" s="38">
        <f t="shared" si="0"/>
        <v>0</v>
      </c>
    </row>
    <row r="20" spans="1:6" ht="15.75" customHeight="1">
      <c r="A20" s="309"/>
      <c r="B20" s="21"/>
      <c r="C20" s="310"/>
      <c r="D20" s="21"/>
      <c r="E20" s="21"/>
      <c r="F20" s="38">
        <f t="shared" si="0"/>
        <v>0</v>
      </c>
    </row>
    <row r="21" spans="1:6" ht="15.75" customHeight="1">
      <c r="A21" s="309"/>
      <c r="B21" s="21"/>
      <c r="C21" s="310"/>
      <c r="D21" s="21"/>
      <c r="E21" s="21"/>
      <c r="F21" s="38">
        <f t="shared" si="0"/>
        <v>0</v>
      </c>
    </row>
    <row r="22" spans="1:6" ht="15.75" customHeight="1">
      <c r="A22" s="309"/>
      <c r="B22" s="21"/>
      <c r="C22" s="310"/>
      <c r="D22" s="21"/>
      <c r="E22" s="21"/>
      <c r="F22" s="38">
        <f t="shared" si="0"/>
        <v>0</v>
      </c>
    </row>
    <row r="23" spans="1:6" ht="15.75" customHeight="1" thickBot="1">
      <c r="A23" s="39"/>
      <c r="B23" s="22"/>
      <c r="C23" s="311"/>
      <c r="D23" s="22"/>
      <c r="E23" s="22"/>
      <c r="F23" s="40">
        <f t="shared" si="0"/>
        <v>0</v>
      </c>
    </row>
    <row r="24" spans="1:6" s="43" customFormat="1" ht="18" customHeight="1" thickBot="1">
      <c r="A24" s="113" t="s">
        <v>52</v>
      </c>
      <c r="B24" s="41">
        <f>SUM(B8:B23)</f>
        <v>132932302</v>
      </c>
      <c r="C24" s="62"/>
      <c r="D24" s="41">
        <f>SUM(D8:D23)</f>
        <v>5588000</v>
      </c>
      <c r="E24" s="41">
        <f>SUM(E8:E23)</f>
        <v>127344302</v>
      </c>
      <c r="F24" s="42">
        <f>SUM(F8:F23)</f>
        <v>0</v>
      </c>
    </row>
  </sheetData>
  <sheetProtection sheet="1"/>
  <mergeCells count="2">
    <mergeCell ref="A4:F4"/>
    <mergeCell ref="B2:F2"/>
  </mergeCells>
  <printOptions horizontalCentered="1"/>
  <pageMargins left="0.7874015748031497" right="0.7874015748031497" top="1.0236220472440944" bottom="0.984251968503937" header="0.7874015748031497" footer="0.7874015748031497"/>
  <pageSetup horizontalDpi="600" verticalDpi="600" orientation="landscape" paperSize="9" scale="10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F25"/>
  <sheetViews>
    <sheetView tabSelected="1" view="pageLayout" zoomScaleNormal="120" workbookViewId="0" topLeftCell="A1">
      <selection activeCell="E3" sqref="E3"/>
    </sheetView>
  </sheetViews>
  <sheetFormatPr defaultColWidth="9.00390625" defaultRowHeight="12.75"/>
  <cols>
    <col min="1" max="1" width="60.625" style="30" customWidth="1"/>
    <col min="2" max="2" width="15.625" style="29" customWidth="1"/>
    <col min="3" max="3" width="16.375" style="29" customWidth="1"/>
    <col min="4" max="4" width="18.00390625" style="29" customWidth="1"/>
    <col min="5" max="5" width="16.625" style="29" customWidth="1"/>
    <col min="6" max="6" width="18.875" style="29" customWidth="1"/>
    <col min="7" max="8" width="12.875" style="29" customWidth="1"/>
    <col min="9" max="9" width="13.875" style="29" customWidth="1"/>
    <col min="10" max="16384" width="9.375" style="29" customWidth="1"/>
  </cols>
  <sheetData>
    <row r="1" spans="1:6" ht="12.75">
      <c r="A1" s="428"/>
      <c r="B1" s="415"/>
      <c r="C1" s="415"/>
      <c r="D1" s="415"/>
      <c r="E1" s="415"/>
      <c r="F1" s="415"/>
    </row>
    <row r="2" spans="1:6" ht="21" customHeight="1">
      <c r="A2" s="428"/>
      <c r="B2" s="673"/>
      <c r="C2" s="673"/>
      <c r="D2" s="673"/>
      <c r="E2" s="673"/>
      <c r="F2" s="673"/>
    </row>
    <row r="3" spans="1:6" ht="12.75">
      <c r="A3" s="428"/>
      <c r="B3" s="415"/>
      <c r="C3" s="415"/>
      <c r="D3" s="415"/>
      <c r="E3" s="415"/>
      <c r="F3" s="415"/>
    </row>
    <row r="4" spans="1:6" ht="24.75" customHeight="1">
      <c r="A4" s="672" t="s">
        <v>1</v>
      </c>
      <c r="B4" s="672"/>
      <c r="C4" s="672"/>
      <c r="D4" s="672"/>
      <c r="E4" s="672"/>
      <c r="F4" s="672"/>
    </row>
    <row r="5" spans="1:6" ht="23.25" customHeight="1" thickBot="1">
      <c r="A5" s="428"/>
      <c r="B5" s="415"/>
      <c r="C5" s="415"/>
      <c r="D5" s="415"/>
      <c r="E5" s="415"/>
      <c r="F5" s="429" t="str">
        <f>'KV_6.sz.mell.'!F5</f>
        <v>Forintban!</v>
      </c>
    </row>
    <row r="6" spans="1:6" s="31" customFormat="1" ht="48.75" customHeight="1" thickBot="1">
      <c r="A6" s="430" t="s">
        <v>56</v>
      </c>
      <c r="B6" s="431" t="s">
        <v>54</v>
      </c>
      <c r="C6" s="431" t="s">
        <v>55</v>
      </c>
      <c r="D6" s="431" t="str">
        <f>+'KV_6.sz.mell.'!D6</f>
        <v>Felhasználás   2019. XII. 31-ig</v>
      </c>
      <c r="E6" s="431" t="str">
        <f>+'KV_6.sz.mell.'!E6</f>
        <v>2020. évi I. módosított előirányzat 2020.06.30.</v>
      </c>
      <c r="F6" s="433" t="str">
        <f>+CONCATENATE(LEFT(KV_ÖSSZEFÜGGÉSEK!A5,4),". utáni szükséglet ",CHAR(10),"")</f>
        <v>2020. utáni szükséglet 
</v>
      </c>
    </row>
    <row r="7" spans="1:6" s="37" customFormat="1" ht="15" customHeight="1" thickBot="1">
      <c r="A7" s="35" t="s">
        <v>417</v>
      </c>
      <c r="B7" s="36" t="s">
        <v>418</v>
      </c>
      <c r="C7" s="36" t="s">
        <v>419</v>
      </c>
      <c r="D7" s="36" t="s">
        <v>421</v>
      </c>
      <c r="E7" s="36" t="s">
        <v>420</v>
      </c>
      <c r="F7" s="339" t="s">
        <v>468</v>
      </c>
    </row>
    <row r="8" spans="1:6" ht="15.75" customHeight="1">
      <c r="A8" s="44" t="s">
        <v>588</v>
      </c>
      <c r="B8" s="45">
        <v>40510079</v>
      </c>
      <c r="C8" s="312" t="s">
        <v>581</v>
      </c>
      <c r="D8" s="45"/>
      <c r="E8" s="45">
        <v>40510079</v>
      </c>
      <c r="F8" s="46">
        <f aca="true" t="shared" si="0" ref="F8:F24">B8-D8-E8</f>
        <v>0</v>
      </c>
    </row>
    <row r="9" spans="1:6" ht="15.75" customHeight="1">
      <c r="A9" s="44" t="s">
        <v>589</v>
      </c>
      <c r="B9" s="45">
        <v>33284121</v>
      </c>
      <c r="C9" s="312" t="s">
        <v>581</v>
      </c>
      <c r="D9" s="45"/>
      <c r="E9" s="45">
        <v>33284121</v>
      </c>
      <c r="F9" s="46">
        <f t="shared" si="0"/>
        <v>0</v>
      </c>
    </row>
    <row r="10" spans="1:6" ht="15.75" customHeight="1">
      <c r="A10" s="44" t="s">
        <v>590</v>
      </c>
      <c r="B10" s="45">
        <v>7229668</v>
      </c>
      <c r="C10" s="312" t="s">
        <v>586</v>
      </c>
      <c r="D10" s="45"/>
      <c r="E10" s="45">
        <v>7229668</v>
      </c>
      <c r="F10" s="46">
        <f t="shared" si="0"/>
        <v>0</v>
      </c>
    </row>
    <row r="11" spans="1:6" ht="15.75" customHeight="1">
      <c r="A11" s="44" t="s">
        <v>591</v>
      </c>
      <c r="B11" s="45">
        <v>1270000</v>
      </c>
      <c r="C11" s="312" t="s">
        <v>586</v>
      </c>
      <c r="D11" s="45"/>
      <c r="E11" s="45">
        <v>1270000</v>
      </c>
      <c r="F11" s="46">
        <f t="shared" si="0"/>
        <v>0</v>
      </c>
    </row>
    <row r="12" spans="1:6" ht="15.75" customHeight="1">
      <c r="A12" s="44"/>
      <c r="B12" s="45"/>
      <c r="C12" s="312"/>
      <c r="D12" s="45"/>
      <c r="E12" s="45"/>
      <c r="F12" s="46">
        <f t="shared" si="0"/>
        <v>0</v>
      </c>
    </row>
    <row r="13" spans="1:6" ht="15.75" customHeight="1">
      <c r="A13" s="44"/>
      <c r="B13" s="45"/>
      <c r="C13" s="312"/>
      <c r="D13" s="45"/>
      <c r="E13" s="45"/>
      <c r="F13" s="46">
        <f t="shared" si="0"/>
        <v>0</v>
      </c>
    </row>
    <row r="14" spans="1:6" ht="15.75" customHeight="1">
      <c r="A14" s="44"/>
      <c r="B14" s="45"/>
      <c r="C14" s="312"/>
      <c r="D14" s="45"/>
      <c r="E14" s="45"/>
      <c r="F14" s="46">
        <f t="shared" si="0"/>
        <v>0</v>
      </c>
    </row>
    <row r="15" spans="1:6" ht="15.75" customHeight="1">
      <c r="A15" s="44"/>
      <c r="B15" s="45"/>
      <c r="C15" s="312"/>
      <c r="D15" s="45"/>
      <c r="E15" s="45"/>
      <c r="F15" s="46">
        <f t="shared" si="0"/>
        <v>0</v>
      </c>
    </row>
    <row r="16" spans="1:6" ht="15.75" customHeight="1">
      <c r="A16" s="44"/>
      <c r="B16" s="45"/>
      <c r="C16" s="312"/>
      <c r="D16" s="45"/>
      <c r="E16" s="45"/>
      <c r="F16" s="46">
        <f t="shared" si="0"/>
        <v>0</v>
      </c>
    </row>
    <row r="17" spans="1:6" ht="15.75" customHeight="1">
      <c r="A17" s="44"/>
      <c r="B17" s="45"/>
      <c r="C17" s="312"/>
      <c r="D17" s="45"/>
      <c r="E17" s="45"/>
      <c r="F17" s="46">
        <f t="shared" si="0"/>
        <v>0</v>
      </c>
    </row>
    <row r="18" spans="1:6" ht="15.75" customHeight="1">
      <c r="A18" s="44"/>
      <c r="B18" s="45"/>
      <c r="C18" s="312"/>
      <c r="D18" s="45"/>
      <c r="E18" s="45"/>
      <c r="F18" s="46">
        <f t="shared" si="0"/>
        <v>0</v>
      </c>
    </row>
    <row r="19" spans="1:6" ht="15.75" customHeight="1">
      <c r="A19" s="44"/>
      <c r="B19" s="45"/>
      <c r="C19" s="312"/>
      <c r="D19" s="45"/>
      <c r="E19" s="45"/>
      <c r="F19" s="46">
        <f t="shared" si="0"/>
        <v>0</v>
      </c>
    </row>
    <row r="20" spans="1:6" ht="15.75" customHeight="1">
      <c r="A20" s="44"/>
      <c r="B20" s="45"/>
      <c r="C20" s="312"/>
      <c r="D20" s="45"/>
      <c r="E20" s="45"/>
      <c r="F20" s="46">
        <f t="shared" si="0"/>
        <v>0</v>
      </c>
    </row>
    <row r="21" spans="1:6" ht="15.75" customHeight="1">
      <c r="A21" s="44"/>
      <c r="B21" s="45"/>
      <c r="C21" s="312"/>
      <c r="D21" s="45"/>
      <c r="E21" s="45"/>
      <c r="F21" s="46">
        <f t="shared" si="0"/>
        <v>0</v>
      </c>
    </row>
    <row r="22" spans="1:6" ht="15.75" customHeight="1">
      <c r="A22" s="44"/>
      <c r="B22" s="45"/>
      <c r="C22" s="312"/>
      <c r="D22" s="45"/>
      <c r="E22" s="45"/>
      <c r="F22" s="46">
        <f t="shared" si="0"/>
        <v>0</v>
      </c>
    </row>
    <row r="23" spans="1:6" ht="15.75" customHeight="1">
      <c r="A23" s="44"/>
      <c r="B23" s="45"/>
      <c r="C23" s="312"/>
      <c r="D23" s="45"/>
      <c r="E23" s="45"/>
      <c r="F23" s="46">
        <f t="shared" si="0"/>
        <v>0</v>
      </c>
    </row>
    <row r="24" spans="1:6" ht="15.75" customHeight="1" thickBot="1">
      <c r="A24" s="47"/>
      <c r="B24" s="48"/>
      <c r="C24" s="313"/>
      <c r="D24" s="48"/>
      <c r="E24" s="48"/>
      <c r="F24" s="49">
        <f t="shared" si="0"/>
        <v>0</v>
      </c>
    </row>
    <row r="25" spans="1:6" s="43" customFormat="1" ht="18" customHeight="1" thickBot="1">
      <c r="A25" s="113" t="s">
        <v>52</v>
      </c>
      <c r="B25" s="114">
        <f>SUM(B8:B24)</f>
        <v>82293868</v>
      </c>
      <c r="C25" s="63"/>
      <c r="D25" s="114">
        <f>SUM(D8:D24)</f>
        <v>0</v>
      </c>
      <c r="E25" s="114">
        <f>SUM(E8:E24)</f>
        <v>82293868</v>
      </c>
      <c r="F25" s="50">
        <f>SUM(F8:F24)</f>
        <v>0</v>
      </c>
    </row>
  </sheetData>
  <sheetProtection sheet="1"/>
  <mergeCells count="2">
    <mergeCell ref="A4:F4"/>
    <mergeCell ref="B2:F2"/>
  </mergeCells>
  <printOptions horizontalCentered="1"/>
  <pageMargins left="0.7874015748031497" right="0.7874015748031497" top="1.220472440944882" bottom="0.984251968503937" header="0.7874015748031497" footer="0.7874015748031497"/>
  <pageSetup horizontalDpi="600" verticalDpi="600" orientation="landscape" paperSize="9" scale="95" r:id="rId1"/>
  <headerFooter alignWithMargins="0">
    <oddHeader xml:space="preserve">&amp;R&amp;"Times New Roman CE,Félkövér dőlt"&amp;12 &amp;11 7. melléklet a 8/2018. (VI.30.) önkormányzati rendelethez&amp;"Times New Roman CE,Normál"&amp;10
   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F32"/>
  <sheetViews>
    <sheetView zoomScale="120" zoomScaleNormal="120" workbookViewId="0" topLeftCell="A1">
      <selection activeCell="C11" sqref="C11:E11"/>
    </sheetView>
  </sheetViews>
  <sheetFormatPr defaultColWidth="9.00390625" defaultRowHeight="12.75"/>
  <cols>
    <col min="1" max="1" width="38.625" style="33" customWidth="1"/>
    <col min="2" max="4" width="24.875" style="33" customWidth="1"/>
    <col min="5" max="5" width="26.875" style="33" customWidth="1"/>
    <col min="6" max="6" width="5.00390625" style="33" bestFit="1" customWidth="1"/>
    <col min="7" max="16384" width="9.375" style="33" customWidth="1"/>
  </cols>
  <sheetData>
    <row r="1" ht="12.75">
      <c r="F1" s="675" t="str">
        <f>CONCATENATE("8. melléklet ",ALAPADATOK!A7," ",ALAPADATOK!B7," ",ALAPADATOK!C7," ",ALAPADATOK!D7," ",ALAPADATOK!E7," ",ALAPADATOK!F7," ",ALAPADATOK!G7," ",ALAPADATOK!H7)</f>
        <v>8. melléklet a 8 / 2020 ( VI.30. ) önkormányzati rendelethez</v>
      </c>
    </row>
    <row r="2" spans="1:6" ht="15.75">
      <c r="A2" s="689" t="s">
        <v>565</v>
      </c>
      <c r="B2" s="689"/>
      <c r="C2" s="689"/>
      <c r="D2" s="689"/>
      <c r="E2" s="689"/>
      <c r="F2" s="675"/>
    </row>
    <row r="3" spans="1:6" ht="14.25" thickBot="1">
      <c r="A3" s="465"/>
      <c r="B3" s="465"/>
      <c r="C3" s="465"/>
      <c r="D3" s="465"/>
      <c r="E3" s="466" t="str">
        <f>'KV_7.sz.mell.'!F5</f>
        <v>Forintban!</v>
      </c>
      <c r="F3" s="675"/>
    </row>
    <row r="4" spans="1:6" ht="13.5" thickBot="1">
      <c r="A4" s="690" t="s">
        <v>101</v>
      </c>
      <c r="B4" s="691"/>
      <c r="C4" s="691"/>
      <c r="D4" s="691"/>
      <c r="E4" s="468" t="s">
        <v>44</v>
      </c>
      <c r="F4" s="675"/>
    </row>
    <row r="5" spans="1:6" ht="12.75">
      <c r="A5" s="692"/>
      <c r="B5" s="693"/>
      <c r="C5" s="693"/>
      <c r="D5" s="693"/>
      <c r="E5" s="469"/>
      <c r="F5" s="675"/>
    </row>
    <row r="6" spans="1:6" ht="13.5" thickBot="1">
      <c r="A6" s="694"/>
      <c r="B6" s="695"/>
      <c r="C6" s="695"/>
      <c r="D6" s="695"/>
      <c r="E6" s="470"/>
      <c r="F6" s="675"/>
    </row>
    <row r="7" spans="1:6" ht="13.5" customHeight="1" thickBot="1">
      <c r="A7" s="696" t="s">
        <v>566</v>
      </c>
      <c r="B7" s="697"/>
      <c r="C7" s="697"/>
      <c r="D7" s="697"/>
      <c r="E7" s="471">
        <f>SUM(E5:E6)</f>
        <v>0</v>
      </c>
      <c r="F7" s="675"/>
    </row>
    <row r="8" spans="1:6" ht="13.5" customHeight="1">
      <c r="A8" s="474"/>
      <c r="B8" s="474"/>
      <c r="C8" s="474"/>
      <c r="D8" s="474"/>
      <c r="E8" s="475"/>
      <c r="F8" s="675"/>
    </row>
    <row r="9" spans="1:6" ht="15.75">
      <c r="A9" s="699" t="s">
        <v>554</v>
      </c>
      <c r="B9" s="699"/>
      <c r="C9" s="699"/>
      <c r="D9" s="699"/>
      <c r="E9" s="699"/>
      <c r="F9" s="675"/>
    </row>
    <row r="10" spans="1:6" ht="15.75">
      <c r="A10" s="682" t="s">
        <v>574</v>
      </c>
      <c r="B10" s="683"/>
      <c r="C10" s="683"/>
      <c r="D10" s="683"/>
      <c r="E10" s="683"/>
      <c r="F10" s="675"/>
    </row>
    <row r="11" spans="1:6" ht="14.25" customHeight="1">
      <c r="A11" s="700" t="s">
        <v>567</v>
      </c>
      <c r="B11" s="700"/>
      <c r="C11" s="701" t="s">
        <v>470</v>
      </c>
      <c r="D11" s="701"/>
      <c r="E11" s="701"/>
      <c r="F11" s="675"/>
    </row>
    <row r="12" spans="1:6" ht="21" customHeight="1" thickBot="1">
      <c r="A12" s="451"/>
      <c r="B12" s="688" t="s">
        <v>592</v>
      </c>
      <c r="C12" s="688"/>
      <c r="D12" s="688"/>
      <c r="E12" s="688"/>
      <c r="F12" s="675"/>
    </row>
    <row r="13" spans="1:6" ht="13.5" customHeight="1" thickBot="1">
      <c r="A13" s="702" t="s">
        <v>95</v>
      </c>
      <c r="B13" s="676" t="s">
        <v>562</v>
      </c>
      <c r="C13" s="677"/>
      <c r="D13" s="677"/>
      <c r="E13" s="678"/>
      <c r="F13" s="675"/>
    </row>
    <row r="14" spans="1:6" ht="13.5" customHeight="1" thickBot="1">
      <c r="A14" s="703"/>
      <c r="B14" s="679" t="s">
        <v>575</v>
      </c>
      <c r="C14" s="684" t="s">
        <v>563</v>
      </c>
      <c r="D14" s="685"/>
      <c r="E14" s="686"/>
      <c r="F14" s="675"/>
    </row>
    <row r="15" spans="1:6" ht="12.75" customHeight="1">
      <c r="A15" s="703"/>
      <c r="B15" s="680"/>
      <c r="C15" s="679" t="str">
        <f>CONCATENATE(TARTALOMJEGYZÉK!$A$1,". előtti tervezett forrás, kiadás")</f>
        <v>2020. előtti tervezett forrás, kiadás</v>
      </c>
      <c r="D15" s="679" t="str">
        <f>CONCATENATE(TARTALOMJEGYZÉK!$A$1,". évi eredeti előirányzat")</f>
        <v>2020. évi eredeti előirányzat</v>
      </c>
      <c r="E15" s="679" t="str">
        <f>CONCATENATE(TARTALOMJEGYZÉK!$A$1,". év utáni tervezett forrás, kiadás")</f>
        <v>2020. év utáni tervezett forrás, kiadás</v>
      </c>
      <c r="F15" s="675"/>
    </row>
    <row r="16" spans="1:6" ht="13.5" thickBot="1">
      <c r="A16" s="704"/>
      <c r="B16" s="681"/>
      <c r="C16" s="687"/>
      <c r="D16" s="687"/>
      <c r="E16" s="681"/>
      <c r="F16" s="675"/>
    </row>
    <row r="17" spans="1:6" ht="13.5" thickBot="1">
      <c r="A17" s="452" t="s">
        <v>417</v>
      </c>
      <c r="B17" s="453" t="s">
        <v>564</v>
      </c>
      <c r="C17" s="454" t="s">
        <v>419</v>
      </c>
      <c r="D17" s="455" t="s">
        <v>421</v>
      </c>
      <c r="E17" s="456" t="s">
        <v>420</v>
      </c>
      <c r="F17" s="675"/>
    </row>
    <row r="18" spans="1:6" ht="12.75">
      <c r="A18" s="457" t="s">
        <v>96</v>
      </c>
      <c r="B18" s="477">
        <f>C18+D18+E18</f>
        <v>0</v>
      </c>
      <c r="C18" s="478"/>
      <c r="D18" s="478"/>
      <c r="E18" s="479"/>
      <c r="F18" s="675"/>
    </row>
    <row r="19" spans="1:6" ht="12.75">
      <c r="A19" s="458" t="s">
        <v>107</v>
      </c>
      <c r="B19" s="480">
        <f aca="true" t="shared" si="0" ref="B19:B29">C19+D19+E19</f>
        <v>0</v>
      </c>
      <c r="C19" s="481"/>
      <c r="D19" s="481"/>
      <c r="E19" s="481"/>
      <c r="F19" s="675"/>
    </row>
    <row r="20" spans="1:6" ht="12.75">
      <c r="A20" s="459" t="s">
        <v>97</v>
      </c>
      <c r="B20" s="482">
        <f t="shared" si="0"/>
        <v>179629826</v>
      </c>
      <c r="C20" s="483"/>
      <c r="D20" s="483">
        <v>179629826</v>
      </c>
      <c r="E20" s="483"/>
      <c r="F20" s="675"/>
    </row>
    <row r="21" spans="1:6" ht="12.75">
      <c r="A21" s="459" t="s">
        <v>108</v>
      </c>
      <c r="B21" s="482">
        <f t="shared" si="0"/>
        <v>0</v>
      </c>
      <c r="C21" s="483"/>
      <c r="D21" s="483"/>
      <c r="E21" s="483"/>
      <c r="F21" s="675"/>
    </row>
    <row r="22" spans="1:6" ht="12.75">
      <c r="A22" s="459" t="s">
        <v>98</v>
      </c>
      <c r="B22" s="482">
        <f t="shared" si="0"/>
        <v>0</v>
      </c>
      <c r="C22" s="483"/>
      <c r="D22" s="483"/>
      <c r="E22" s="483"/>
      <c r="F22" s="675"/>
    </row>
    <row r="23" spans="1:6" ht="13.5" thickBot="1">
      <c r="A23" s="459" t="s">
        <v>99</v>
      </c>
      <c r="B23" s="482">
        <f t="shared" si="0"/>
        <v>0</v>
      </c>
      <c r="C23" s="483"/>
      <c r="D23" s="483"/>
      <c r="E23" s="483"/>
      <c r="F23" s="675"/>
    </row>
    <row r="24" spans="1:6" ht="13.5" thickBot="1">
      <c r="A24" s="460" t="s">
        <v>100</v>
      </c>
      <c r="B24" s="484">
        <f>B18+SUM(B20:B23)</f>
        <v>179629826</v>
      </c>
      <c r="C24" s="485">
        <f>C18+SUM(C20:C23)</f>
        <v>0</v>
      </c>
      <c r="D24" s="485">
        <f>D18+SUM(D20:D23)</f>
        <v>179629826</v>
      </c>
      <c r="E24" s="486">
        <f>E18+SUM(E20:E23)</f>
        <v>0</v>
      </c>
      <c r="F24" s="675"/>
    </row>
    <row r="25" spans="1:6" ht="12.75">
      <c r="A25" s="461" t="s">
        <v>103</v>
      </c>
      <c r="B25" s="477">
        <f t="shared" si="0"/>
        <v>3080385</v>
      </c>
      <c r="C25" s="478"/>
      <c r="D25" s="478">
        <v>3080385</v>
      </c>
      <c r="E25" s="479"/>
      <c r="F25" s="675"/>
    </row>
    <row r="26" spans="1:6" ht="12.75">
      <c r="A26" s="462" t="s">
        <v>104</v>
      </c>
      <c r="B26" s="482">
        <f t="shared" si="0"/>
        <v>168103941</v>
      </c>
      <c r="C26" s="483">
        <v>5588000</v>
      </c>
      <c r="D26" s="483">
        <v>162515941</v>
      </c>
      <c r="E26" s="483"/>
      <c r="F26" s="675"/>
    </row>
    <row r="27" spans="1:6" ht="12.75">
      <c r="A27" s="462" t="s">
        <v>105</v>
      </c>
      <c r="B27" s="482">
        <f t="shared" si="0"/>
        <v>8445500</v>
      </c>
      <c r="C27" s="483"/>
      <c r="D27" s="483">
        <v>8445500</v>
      </c>
      <c r="E27" s="483"/>
      <c r="F27" s="675"/>
    </row>
    <row r="28" spans="1:6" ht="12.75">
      <c r="A28" s="462" t="s">
        <v>106</v>
      </c>
      <c r="B28" s="482">
        <f t="shared" si="0"/>
        <v>0</v>
      </c>
      <c r="C28" s="483"/>
      <c r="D28" s="483"/>
      <c r="E28" s="483"/>
      <c r="F28" s="675"/>
    </row>
    <row r="29" spans="1:6" ht="13.5" thickBot="1">
      <c r="A29" s="463"/>
      <c r="B29" s="487">
        <f t="shared" si="0"/>
        <v>0</v>
      </c>
      <c r="C29" s="488"/>
      <c r="D29" s="488"/>
      <c r="E29" s="489"/>
      <c r="F29" s="675"/>
    </row>
    <row r="30" spans="1:6" ht="13.5" thickBot="1">
      <c r="A30" s="464" t="s">
        <v>80</v>
      </c>
      <c r="B30" s="484">
        <f>SUM(B25:B29)</f>
        <v>179629826</v>
      </c>
      <c r="C30" s="485">
        <f>SUM(C25:C29)</f>
        <v>5588000</v>
      </c>
      <c r="D30" s="485">
        <f>SUM(D25:D29)</f>
        <v>174041826</v>
      </c>
      <c r="E30" s="486">
        <f>SUM(E25:E29)</f>
        <v>0</v>
      </c>
      <c r="F30" s="675"/>
    </row>
    <row r="31" spans="1:6" ht="12.75" customHeight="1">
      <c r="A31" s="698" t="s">
        <v>568</v>
      </c>
      <c r="B31" s="698"/>
      <c r="C31" s="698"/>
      <c r="D31" s="698"/>
      <c r="E31" s="698"/>
      <c r="F31" s="675"/>
    </row>
    <row r="32" spans="1:6" ht="12.75">
      <c r="A32" s="467"/>
      <c r="B32" s="467"/>
      <c r="C32" s="467"/>
      <c r="D32" s="467"/>
      <c r="E32" s="467"/>
      <c r="F32" s="472"/>
    </row>
  </sheetData>
  <sheetProtection/>
  <mergeCells count="19">
    <mergeCell ref="A4:D4"/>
    <mergeCell ref="A5:D5"/>
    <mergeCell ref="A6:D6"/>
    <mergeCell ref="A7:D7"/>
    <mergeCell ref="A31:E31"/>
    <mergeCell ref="A9:E9"/>
    <mergeCell ref="A11:B11"/>
    <mergeCell ref="C11:E11"/>
    <mergeCell ref="A13:A16"/>
    <mergeCell ref="F1:F31"/>
    <mergeCell ref="B13:E13"/>
    <mergeCell ref="B14:B16"/>
    <mergeCell ref="A10:E10"/>
    <mergeCell ref="C14:E14"/>
    <mergeCell ref="C15:C16"/>
    <mergeCell ref="D15:D16"/>
    <mergeCell ref="E15:E16"/>
    <mergeCell ref="B12:E12"/>
    <mergeCell ref="A2:E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landscape" paperSize="9" scale="9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L178"/>
  <sheetViews>
    <sheetView zoomScale="120" zoomScaleNormal="120" zoomScaleSheetLayoutView="85" workbookViewId="0" topLeftCell="A1">
      <selection activeCell="C5" sqref="C5:D5"/>
    </sheetView>
  </sheetViews>
  <sheetFormatPr defaultColWidth="9.00390625" defaultRowHeight="12.75"/>
  <cols>
    <col min="1" max="1" width="9.625" style="239" customWidth="1"/>
    <col min="2" max="2" width="64.50390625" style="240" customWidth="1"/>
    <col min="3" max="3" width="23.50390625" style="240" customWidth="1"/>
    <col min="4" max="4" width="23.50390625" style="241" customWidth="1"/>
    <col min="5" max="16384" width="9.375" style="2" customWidth="1"/>
  </cols>
  <sheetData>
    <row r="1" spans="1:4" s="1" customFormat="1" ht="16.5" customHeight="1" thickBot="1">
      <c r="A1" s="388"/>
      <c r="B1" s="389"/>
      <c r="C1" s="389"/>
      <c r="D1" s="385" t="str">
        <f>CONCATENATE("9.1. melléklet ",ALAPADATOK!A7," ",ALAPADATOK!B7," ",ALAPADATOK!C7," ",ALAPADATOK!D7," ",ALAPADATOK!E7," ",ALAPADATOK!F7," ",ALAPADATOK!G7," ",ALAPADATOK!H7)</f>
        <v>9.1. melléklet a 8 / 2020 ( VI.30. ) önkormányzati rendelethez</v>
      </c>
    </row>
    <row r="2" spans="1:4" s="57" customFormat="1" ht="21" customHeight="1">
      <c r="A2" s="390" t="s">
        <v>50</v>
      </c>
      <c r="B2" s="391" t="str">
        <f>CONCATENATE(ALAPADATOK!A3)</f>
        <v>MURAKERESZTÚR KÖZSÉG ÖNKORMÁNYZATA</v>
      </c>
      <c r="C2" s="517"/>
      <c r="D2" s="392" t="s">
        <v>43</v>
      </c>
    </row>
    <row r="3" spans="1:4" s="57" customFormat="1" ht="16.5" thickBot="1">
      <c r="A3" s="393" t="s">
        <v>154</v>
      </c>
      <c r="B3" s="394" t="s">
        <v>326</v>
      </c>
      <c r="C3" s="518"/>
      <c r="D3" s="395" t="s">
        <v>43</v>
      </c>
    </row>
    <row r="4" spans="1:4" s="58" customFormat="1" ht="22.5" customHeight="1" thickBot="1">
      <c r="A4" s="396"/>
      <c r="B4" s="396"/>
      <c r="C4" s="396"/>
      <c r="D4" s="397" t="str">
        <f>'KV_7.sz.mell.'!F5</f>
        <v>Forintban!</v>
      </c>
    </row>
    <row r="5" spans="1:4" ht="24.75" thickBot="1">
      <c r="A5" s="398" t="s">
        <v>156</v>
      </c>
      <c r="B5" s="399" t="s">
        <v>469</v>
      </c>
      <c r="C5" s="519" t="s">
        <v>615</v>
      </c>
      <c r="D5" s="412" t="s">
        <v>616</v>
      </c>
    </row>
    <row r="6" spans="1:4" s="51" customFormat="1" ht="12.75" customHeight="1" thickBot="1">
      <c r="A6" s="400"/>
      <c r="B6" s="401" t="s">
        <v>417</v>
      </c>
      <c r="C6" s="520" t="s">
        <v>418</v>
      </c>
      <c r="D6" s="402" t="s">
        <v>419</v>
      </c>
    </row>
    <row r="7" spans="1:4" s="51" customFormat="1" ht="15.75" customHeight="1" thickBot="1">
      <c r="A7" s="403"/>
      <c r="B7" s="404" t="s">
        <v>45</v>
      </c>
      <c r="C7" s="522"/>
      <c r="D7" s="525"/>
    </row>
    <row r="8" spans="1:4" s="51" customFormat="1" ht="12" customHeight="1" thickBot="1">
      <c r="A8" s="28" t="s">
        <v>9</v>
      </c>
      <c r="B8" s="19" t="s">
        <v>183</v>
      </c>
      <c r="C8" s="505">
        <f>+C9+C10+C11+C12+C13+C14</f>
        <v>164910297</v>
      </c>
      <c r="D8" s="157">
        <f>+D9+D10+D11+D12+D13+D14</f>
        <v>170408392</v>
      </c>
    </row>
    <row r="9" spans="1:4" s="59" customFormat="1" ht="12" customHeight="1">
      <c r="A9" s="278" t="s">
        <v>69</v>
      </c>
      <c r="B9" s="259" t="s">
        <v>184</v>
      </c>
      <c r="C9" s="506">
        <v>93224874</v>
      </c>
      <c r="D9" s="160">
        <v>99925829</v>
      </c>
    </row>
    <row r="10" spans="1:4" s="60" customFormat="1" ht="12" customHeight="1">
      <c r="A10" s="279" t="s">
        <v>70</v>
      </c>
      <c r="B10" s="260" t="s">
        <v>185</v>
      </c>
      <c r="C10" s="507">
        <v>28686330</v>
      </c>
      <c r="D10" s="159">
        <v>28686330</v>
      </c>
    </row>
    <row r="11" spans="1:4" s="60" customFormat="1" ht="12" customHeight="1">
      <c r="A11" s="279" t="s">
        <v>71</v>
      </c>
      <c r="B11" s="260" t="s">
        <v>457</v>
      </c>
      <c r="C11" s="507">
        <v>40859883</v>
      </c>
      <c r="D11" s="159">
        <v>39657023</v>
      </c>
    </row>
    <row r="12" spans="1:4" s="60" customFormat="1" ht="12" customHeight="1">
      <c r="A12" s="279" t="s">
        <v>72</v>
      </c>
      <c r="B12" s="260" t="s">
        <v>186</v>
      </c>
      <c r="C12" s="507">
        <v>2139210</v>
      </c>
      <c r="D12" s="159">
        <v>2139210</v>
      </c>
    </row>
    <row r="13" spans="1:4" s="60" customFormat="1" ht="12" customHeight="1">
      <c r="A13" s="279" t="s">
        <v>109</v>
      </c>
      <c r="B13" s="260" t="s">
        <v>426</v>
      </c>
      <c r="C13" s="507"/>
      <c r="D13" s="159"/>
    </row>
    <row r="14" spans="1:4" s="59" customFormat="1" ht="12" customHeight="1" thickBot="1">
      <c r="A14" s="280" t="s">
        <v>73</v>
      </c>
      <c r="B14" s="352" t="s">
        <v>480</v>
      </c>
      <c r="C14" s="507"/>
      <c r="D14" s="159"/>
    </row>
    <row r="15" spans="1:4" s="59" customFormat="1" ht="12" customHeight="1" thickBot="1">
      <c r="A15" s="28" t="s">
        <v>10</v>
      </c>
      <c r="B15" s="152" t="s">
        <v>187</v>
      </c>
      <c r="C15" s="505">
        <f>+C16+C17+C18+C19+C20</f>
        <v>19574453</v>
      </c>
      <c r="D15" s="157">
        <f>+D16+D17+D18+D19+D20</f>
        <v>26624703</v>
      </c>
    </row>
    <row r="16" spans="1:4" s="59" customFormat="1" ht="12" customHeight="1">
      <c r="A16" s="278" t="s">
        <v>75</v>
      </c>
      <c r="B16" s="259" t="s">
        <v>188</v>
      </c>
      <c r="C16" s="506"/>
      <c r="D16" s="160"/>
    </row>
    <row r="17" spans="1:4" s="59" customFormat="1" ht="12" customHeight="1">
      <c r="A17" s="279" t="s">
        <v>76</v>
      </c>
      <c r="B17" s="260" t="s">
        <v>189</v>
      </c>
      <c r="C17" s="507"/>
      <c r="D17" s="159"/>
    </row>
    <row r="18" spans="1:4" s="59" customFormat="1" ht="12" customHeight="1">
      <c r="A18" s="279" t="s">
        <v>77</v>
      </c>
      <c r="B18" s="260" t="s">
        <v>348</v>
      </c>
      <c r="C18" s="507"/>
      <c r="D18" s="159"/>
    </row>
    <row r="19" spans="1:4" s="59" customFormat="1" ht="12" customHeight="1">
      <c r="A19" s="279" t="s">
        <v>78</v>
      </c>
      <c r="B19" s="260" t="s">
        <v>349</v>
      </c>
      <c r="C19" s="507"/>
      <c r="D19" s="159"/>
    </row>
    <row r="20" spans="1:4" s="59" customFormat="1" ht="12" customHeight="1">
      <c r="A20" s="279" t="s">
        <v>79</v>
      </c>
      <c r="B20" s="260" t="s">
        <v>190</v>
      </c>
      <c r="C20" s="507">
        <v>19574453</v>
      </c>
      <c r="D20" s="159">
        <v>26624703</v>
      </c>
    </row>
    <row r="21" spans="1:4" s="60" customFormat="1" ht="12" customHeight="1" thickBot="1">
      <c r="A21" s="280" t="s">
        <v>86</v>
      </c>
      <c r="B21" s="352" t="s">
        <v>481</v>
      </c>
      <c r="C21" s="508"/>
      <c r="D21" s="161"/>
    </row>
    <row r="22" spans="1:4" s="60" customFormat="1" ht="12" customHeight="1" thickBot="1">
      <c r="A22" s="28" t="s">
        <v>11</v>
      </c>
      <c r="B22" s="19" t="s">
        <v>192</v>
      </c>
      <c r="C22" s="505">
        <f>+C23+C24+C25+C26+C27</f>
        <v>179629826</v>
      </c>
      <c r="D22" s="157">
        <f>+D23+D24+D25+D26+D27</f>
        <v>179629826</v>
      </c>
    </row>
    <row r="23" spans="1:4" s="60" customFormat="1" ht="12" customHeight="1">
      <c r="A23" s="278" t="s">
        <v>58</v>
      </c>
      <c r="B23" s="259" t="s">
        <v>193</v>
      </c>
      <c r="C23" s="506"/>
      <c r="D23" s="160"/>
    </row>
    <row r="24" spans="1:4" s="59" customFormat="1" ht="12" customHeight="1">
      <c r="A24" s="279" t="s">
        <v>59</v>
      </c>
      <c r="B24" s="260" t="s">
        <v>194</v>
      </c>
      <c r="C24" s="507"/>
      <c r="D24" s="159"/>
    </row>
    <row r="25" spans="1:4" s="60" customFormat="1" ht="12" customHeight="1">
      <c r="A25" s="279" t="s">
        <v>60</v>
      </c>
      <c r="B25" s="260" t="s">
        <v>350</v>
      </c>
      <c r="C25" s="507"/>
      <c r="D25" s="159"/>
    </row>
    <row r="26" spans="1:4" s="60" customFormat="1" ht="12" customHeight="1">
      <c r="A26" s="279" t="s">
        <v>61</v>
      </c>
      <c r="B26" s="260" t="s">
        <v>351</v>
      </c>
      <c r="C26" s="507"/>
      <c r="D26" s="159"/>
    </row>
    <row r="27" spans="1:4" s="60" customFormat="1" ht="12" customHeight="1">
      <c r="A27" s="279" t="s">
        <v>123</v>
      </c>
      <c r="B27" s="260" t="s">
        <v>195</v>
      </c>
      <c r="C27" s="507">
        <v>179629826</v>
      </c>
      <c r="D27" s="159">
        <v>179629826</v>
      </c>
    </row>
    <row r="28" spans="1:4" s="60" customFormat="1" ht="12" customHeight="1" thickBot="1">
      <c r="A28" s="280" t="s">
        <v>124</v>
      </c>
      <c r="B28" s="352" t="s">
        <v>473</v>
      </c>
      <c r="C28" s="509">
        <v>179629826</v>
      </c>
      <c r="D28" s="353">
        <v>179629826</v>
      </c>
    </row>
    <row r="29" spans="1:4" s="60" customFormat="1" ht="12" customHeight="1" thickBot="1">
      <c r="A29" s="28" t="s">
        <v>125</v>
      </c>
      <c r="B29" s="19" t="s">
        <v>466</v>
      </c>
      <c r="C29" s="510">
        <f>C30+C31+C32+C33+C34+C35+C36</f>
        <v>40170000</v>
      </c>
      <c r="D29" s="163">
        <f>D30+D31+D32+D33+D34+D35+D36</f>
        <v>35870000</v>
      </c>
    </row>
    <row r="30" spans="1:4" s="60" customFormat="1" ht="12" customHeight="1">
      <c r="A30" s="278" t="s">
        <v>198</v>
      </c>
      <c r="B30" s="259" t="s">
        <v>578</v>
      </c>
      <c r="C30" s="506">
        <v>8300000</v>
      </c>
      <c r="D30" s="160">
        <v>8300000</v>
      </c>
    </row>
    <row r="31" spans="1:4" s="60" customFormat="1" ht="12" customHeight="1">
      <c r="A31" s="279" t="s">
        <v>199</v>
      </c>
      <c r="B31" s="259" t="str">
        <f>'KV_1.1.sz.mell.'!B33</f>
        <v>Idegenforgalmi adó</v>
      </c>
      <c r="C31" s="507"/>
      <c r="D31" s="159"/>
    </row>
    <row r="32" spans="1:4" s="60" customFormat="1" ht="12" customHeight="1">
      <c r="A32" s="279" t="s">
        <v>200</v>
      </c>
      <c r="B32" s="259" t="str">
        <f>'KV_1.1.sz.mell.'!B34</f>
        <v>Iparűzési adó</v>
      </c>
      <c r="C32" s="507">
        <v>27000000</v>
      </c>
      <c r="D32" s="159">
        <v>27000000</v>
      </c>
    </row>
    <row r="33" spans="1:4" s="60" customFormat="1" ht="12" customHeight="1">
      <c r="A33" s="279" t="s">
        <v>201</v>
      </c>
      <c r="B33" s="259" t="str">
        <f>'KV_1.1.sz.mell.'!B35</f>
        <v>Talajterhelési díj</v>
      </c>
      <c r="C33" s="507"/>
      <c r="D33" s="159"/>
    </row>
    <row r="34" spans="1:4" s="60" customFormat="1" ht="12" customHeight="1">
      <c r="A34" s="279" t="s">
        <v>459</v>
      </c>
      <c r="B34" s="259" t="str">
        <f>'KV_1.1.sz.mell.'!B36</f>
        <v>Gépjárműadó</v>
      </c>
      <c r="C34" s="507">
        <v>4300000</v>
      </c>
      <c r="D34" s="159"/>
    </row>
    <row r="35" spans="1:4" s="60" customFormat="1" ht="12" customHeight="1">
      <c r="A35" s="279" t="s">
        <v>460</v>
      </c>
      <c r="B35" s="259" t="str">
        <f>'KV_1.1.sz.mell.'!B37</f>
        <v>Telekadó</v>
      </c>
      <c r="C35" s="507"/>
      <c r="D35" s="159"/>
    </row>
    <row r="36" spans="1:4" s="60" customFormat="1" ht="12" customHeight="1" thickBot="1">
      <c r="A36" s="280" t="s">
        <v>461</v>
      </c>
      <c r="B36" s="259" t="s">
        <v>579</v>
      </c>
      <c r="C36" s="508">
        <v>570000</v>
      </c>
      <c r="D36" s="161">
        <v>570000</v>
      </c>
    </row>
    <row r="37" spans="1:4" s="60" customFormat="1" ht="12" customHeight="1" thickBot="1">
      <c r="A37" s="28" t="s">
        <v>13</v>
      </c>
      <c r="B37" s="19" t="s">
        <v>359</v>
      </c>
      <c r="C37" s="505">
        <f>SUM(C38:C48)</f>
        <v>23394670</v>
      </c>
      <c r="D37" s="157">
        <f>SUM(D38:D48)</f>
        <v>23394670</v>
      </c>
    </row>
    <row r="38" spans="1:4" s="60" customFormat="1" ht="12" customHeight="1">
      <c r="A38" s="278" t="s">
        <v>62</v>
      </c>
      <c r="B38" s="259" t="s">
        <v>205</v>
      </c>
      <c r="C38" s="506"/>
      <c r="D38" s="160"/>
    </row>
    <row r="39" spans="1:4" s="60" customFormat="1" ht="12" customHeight="1">
      <c r="A39" s="279" t="s">
        <v>63</v>
      </c>
      <c r="B39" s="260" t="s">
        <v>206</v>
      </c>
      <c r="C39" s="507">
        <v>2560100</v>
      </c>
      <c r="D39" s="159">
        <v>2560100</v>
      </c>
    </row>
    <row r="40" spans="1:4" s="60" customFormat="1" ht="12" customHeight="1">
      <c r="A40" s="279" t="s">
        <v>64</v>
      </c>
      <c r="B40" s="260" t="s">
        <v>207</v>
      </c>
      <c r="C40" s="507">
        <v>285000</v>
      </c>
      <c r="D40" s="159">
        <v>285000</v>
      </c>
    </row>
    <row r="41" spans="1:4" s="60" customFormat="1" ht="12" customHeight="1">
      <c r="A41" s="279" t="s">
        <v>127</v>
      </c>
      <c r="B41" s="260" t="s">
        <v>208</v>
      </c>
      <c r="C41" s="507">
        <v>2615840</v>
      </c>
      <c r="D41" s="159">
        <v>2615840</v>
      </c>
    </row>
    <row r="42" spans="1:4" s="60" customFormat="1" ht="12" customHeight="1">
      <c r="A42" s="279" t="s">
        <v>128</v>
      </c>
      <c r="B42" s="260" t="s">
        <v>209</v>
      </c>
      <c r="C42" s="507">
        <v>8724960</v>
      </c>
      <c r="D42" s="159">
        <v>8724960</v>
      </c>
    </row>
    <row r="43" spans="1:4" s="60" customFormat="1" ht="12" customHeight="1">
      <c r="A43" s="279" t="s">
        <v>129</v>
      </c>
      <c r="B43" s="260" t="s">
        <v>210</v>
      </c>
      <c r="C43" s="507">
        <v>3314466</v>
      </c>
      <c r="D43" s="159">
        <v>3314466</v>
      </c>
    </row>
    <row r="44" spans="1:4" s="60" customFormat="1" ht="12" customHeight="1">
      <c r="A44" s="279" t="s">
        <v>130</v>
      </c>
      <c r="B44" s="260" t="s">
        <v>211</v>
      </c>
      <c r="C44" s="507">
        <v>736830</v>
      </c>
      <c r="D44" s="159">
        <v>736830</v>
      </c>
    </row>
    <row r="45" spans="1:4" s="60" customFormat="1" ht="12" customHeight="1">
      <c r="A45" s="279" t="s">
        <v>131</v>
      </c>
      <c r="B45" s="260" t="s">
        <v>465</v>
      </c>
      <c r="C45" s="507"/>
      <c r="D45" s="159"/>
    </row>
    <row r="46" spans="1:4" s="60" customFormat="1" ht="12" customHeight="1">
      <c r="A46" s="279" t="s">
        <v>203</v>
      </c>
      <c r="B46" s="260" t="s">
        <v>213</v>
      </c>
      <c r="C46" s="511"/>
      <c r="D46" s="162"/>
    </row>
    <row r="47" spans="1:4" s="60" customFormat="1" ht="12" customHeight="1">
      <c r="A47" s="280" t="s">
        <v>204</v>
      </c>
      <c r="B47" s="261" t="s">
        <v>361</v>
      </c>
      <c r="C47" s="512"/>
      <c r="D47" s="250"/>
    </row>
    <row r="48" spans="1:4" s="60" customFormat="1" ht="12" customHeight="1" thickBot="1">
      <c r="A48" s="280" t="s">
        <v>360</v>
      </c>
      <c r="B48" s="352" t="s">
        <v>482</v>
      </c>
      <c r="C48" s="523">
        <v>5157474</v>
      </c>
      <c r="D48" s="355">
        <v>5157474</v>
      </c>
    </row>
    <row r="49" spans="1:4" s="60" customFormat="1" ht="12" customHeight="1" thickBot="1">
      <c r="A49" s="28" t="s">
        <v>14</v>
      </c>
      <c r="B49" s="19" t="s">
        <v>215</v>
      </c>
      <c r="C49" s="505">
        <f>SUM(C50:C54)</f>
        <v>0</v>
      </c>
      <c r="D49" s="157">
        <f>SUM(D50:D54)</f>
        <v>5375000</v>
      </c>
    </row>
    <row r="50" spans="1:4" s="60" customFormat="1" ht="12" customHeight="1">
      <c r="A50" s="278" t="s">
        <v>65</v>
      </c>
      <c r="B50" s="259" t="s">
        <v>219</v>
      </c>
      <c r="C50" s="513"/>
      <c r="D50" s="302"/>
    </row>
    <row r="51" spans="1:4" s="60" customFormat="1" ht="12" customHeight="1">
      <c r="A51" s="279" t="s">
        <v>66</v>
      </c>
      <c r="B51" s="260" t="s">
        <v>220</v>
      </c>
      <c r="C51" s="511"/>
      <c r="D51" s="162">
        <v>4500000</v>
      </c>
    </row>
    <row r="52" spans="1:4" s="60" customFormat="1" ht="12" customHeight="1">
      <c r="A52" s="279" t="s">
        <v>216</v>
      </c>
      <c r="B52" s="260" t="s">
        <v>221</v>
      </c>
      <c r="C52" s="511"/>
      <c r="D52" s="162">
        <v>875000</v>
      </c>
    </row>
    <row r="53" spans="1:4" s="60" customFormat="1" ht="12" customHeight="1">
      <c r="A53" s="279" t="s">
        <v>217</v>
      </c>
      <c r="B53" s="260" t="s">
        <v>222</v>
      </c>
      <c r="C53" s="511"/>
      <c r="D53" s="162"/>
    </row>
    <row r="54" spans="1:4" s="60" customFormat="1" ht="12" customHeight="1" thickBot="1">
      <c r="A54" s="280" t="s">
        <v>218</v>
      </c>
      <c r="B54" s="261" t="s">
        <v>223</v>
      </c>
      <c r="C54" s="512"/>
      <c r="D54" s="250"/>
    </row>
    <row r="55" spans="1:4" s="60" customFormat="1" ht="12" customHeight="1" thickBot="1">
      <c r="A55" s="28" t="s">
        <v>132</v>
      </c>
      <c r="B55" s="19" t="s">
        <v>224</v>
      </c>
      <c r="C55" s="505">
        <f>SUM(C56:C58)</f>
        <v>980000</v>
      </c>
      <c r="D55" s="157">
        <f>SUM(D56:D58)</f>
        <v>1430000</v>
      </c>
    </row>
    <row r="56" spans="1:4" s="60" customFormat="1" ht="12" customHeight="1">
      <c r="A56" s="278" t="s">
        <v>67</v>
      </c>
      <c r="B56" s="259" t="s">
        <v>225</v>
      </c>
      <c r="C56" s="506"/>
      <c r="D56" s="160"/>
    </row>
    <row r="57" spans="1:4" s="60" customFormat="1" ht="12" customHeight="1">
      <c r="A57" s="279" t="s">
        <v>68</v>
      </c>
      <c r="B57" s="260" t="s">
        <v>352</v>
      </c>
      <c r="C57" s="507"/>
      <c r="D57" s="159"/>
    </row>
    <row r="58" spans="1:4" s="60" customFormat="1" ht="12" customHeight="1">
      <c r="A58" s="279" t="s">
        <v>228</v>
      </c>
      <c r="B58" s="260" t="s">
        <v>226</v>
      </c>
      <c r="C58" s="507">
        <v>980000</v>
      </c>
      <c r="D58" s="159">
        <v>1430000</v>
      </c>
    </row>
    <row r="59" spans="1:4" s="60" customFormat="1" ht="12" customHeight="1" thickBot="1">
      <c r="A59" s="280" t="s">
        <v>229</v>
      </c>
      <c r="B59" s="261" t="s">
        <v>227</v>
      </c>
      <c r="C59" s="508"/>
      <c r="D59" s="161"/>
    </row>
    <row r="60" spans="1:4" s="60" customFormat="1" ht="12" customHeight="1" thickBot="1">
      <c r="A60" s="28" t="s">
        <v>16</v>
      </c>
      <c r="B60" s="152" t="s">
        <v>230</v>
      </c>
      <c r="C60" s="505">
        <f>SUM(C61:C63)</f>
        <v>100000</v>
      </c>
      <c r="D60" s="157">
        <f>SUM(D61:D63)</f>
        <v>100000</v>
      </c>
    </row>
    <row r="61" spans="1:4" s="60" customFormat="1" ht="12" customHeight="1">
      <c r="A61" s="278" t="s">
        <v>133</v>
      </c>
      <c r="B61" s="259" t="s">
        <v>232</v>
      </c>
      <c r="C61" s="511"/>
      <c r="D61" s="162"/>
    </row>
    <row r="62" spans="1:4" s="60" customFormat="1" ht="12" customHeight="1">
      <c r="A62" s="279" t="s">
        <v>134</v>
      </c>
      <c r="B62" s="260" t="s">
        <v>353</v>
      </c>
      <c r="C62" s="511">
        <v>100000</v>
      </c>
      <c r="D62" s="162">
        <v>100000</v>
      </c>
    </row>
    <row r="63" spans="1:4" s="60" customFormat="1" ht="12" customHeight="1">
      <c r="A63" s="279" t="s">
        <v>163</v>
      </c>
      <c r="B63" s="260" t="s">
        <v>233</v>
      </c>
      <c r="C63" s="511"/>
      <c r="D63" s="162"/>
    </row>
    <row r="64" spans="1:4" s="60" customFormat="1" ht="12" customHeight="1" thickBot="1">
      <c r="A64" s="280" t="s">
        <v>231</v>
      </c>
      <c r="B64" s="261" t="s">
        <v>234</v>
      </c>
      <c r="C64" s="511"/>
      <c r="D64" s="162"/>
    </row>
    <row r="65" spans="1:4" s="60" customFormat="1" ht="12" customHeight="1" thickBot="1">
      <c r="A65" s="28" t="s">
        <v>17</v>
      </c>
      <c r="B65" s="19" t="s">
        <v>235</v>
      </c>
      <c r="C65" s="510">
        <f>+C8+C15+C22+C29+C37+C49+C55+C60</f>
        <v>428759246</v>
      </c>
      <c r="D65" s="163">
        <f>+D8+D15+D22+D29+D37+D49+D55+D60</f>
        <v>442832591</v>
      </c>
    </row>
    <row r="66" spans="1:4" s="60" customFormat="1" ht="12" customHeight="1" thickBot="1">
      <c r="A66" s="281" t="s">
        <v>322</v>
      </c>
      <c r="B66" s="152" t="s">
        <v>237</v>
      </c>
      <c r="C66" s="505">
        <f>SUM(C67:C69)</f>
        <v>0</v>
      </c>
      <c r="D66" s="157">
        <f>SUM(D67:D69)</f>
        <v>0</v>
      </c>
    </row>
    <row r="67" spans="1:4" s="60" customFormat="1" ht="12" customHeight="1">
      <c r="A67" s="278" t="s">
        <v>265</v>
      </c>
      <c r="B67" s="259" t="s">
        <v>238</v>
      </c>
      <c r="C67" s="511"/>
      <c r="D67" s="162"/>
    </row>
    <row r="68" spans="1:4" s="60" customFormat="1" ht="12" customHeight="1">
      <c r="A68" s="279" t="s">
        <v>274</v>
      </c>
      <c r="B68" s="260" t="s">
        <v>239</v>
      </c>
      <c r="C68" s="511"/>
      <c r="D68" s="162"/>
    </row>
    <row r="69" spans="1:4" s="60" customFormat="1" ht="12" customHeight="1" thickBot="1">
      <c r="A69" s="280" t="s">
        <v>275</v>
      </c>
      <c r="B69" s="262" t="s">
        <v>386</v>
      </c>
      <c r="C69" s="511"/>
      <c r="D69" s="162"/>
    </row>
    <row r="70" spans="1:4" s="60" customFormat="1" ht="12" customHeight="1" thickBot="1">
      <c r="A70" s="281" t="s">
        <v>241</v>
      </c>
      <c r="B70" s="152" t="s">
        <v>242</v>
      </c>
      <c r="C70" s="505">
        <f>SUM(C71:C74)</f>
        <v>0</v>
      </c>
      <c r="D70" s="157">
        <f>SUM(D71:D74)</f>
        <v>0</v>
      </c>
    </row>
    <row r="71" spans="1:4" s="60" customFormat="1" ht="12" customHeight="1">
      <c r="A71" s="278" t="s">
        <v>110</v>
      </c>
      <c r="B71" s="259" t="s">
        <v>243</v>
      </c>
      <c r="C71" s="511"/>
      <c r="D71" s="162"/>
    </row>
    <row r="72" spans="1:4" s="60" customFormat="1" ht="12" customHeight="1">
      <c r="A72" s="279" t="s">
        <v>111</v>
      </c>
      <c r="B72" s="260" t="s">
        <v>475</v>
      </c>
      <c r="C72" s="511"/>
      <c r="D72" s="162"/>
    </row>
    <row r="73" spans="1:4" s="60" customFormat="1" ht="12" customHeight="1">
      <c r="A73" s="279" t="s">
        <v>266</v>
      </c>
      <c r="B73" s="260" t="s">
        <v>244</v>
      </c>
      <c r="C73" s="511"/>
      <c r="D73" s="162"/>
    </row>
    <row r="74" spans="1:4" s="60" customFormat="1" ht="12" customHeight="1">
      <c r="A74" s="279" t="s">
        <v>267</v>
      </c>
      <c r="B74" s="153" t="s">
        <v>476</v>
      </c>
      <c r="C74" s="511"/>
      <c r="D74" s="162"/>
    </row>
    <row r="75" spans="1:4" s="60" customFormat="1" ht="12" customHeight="1" thickBot="1">
      <c r="A75" s="285" t="s">
        <v>245</v>
      </c>
      <c r="B75" s="371" t="s">
        <v>246</v>
      </c>
      <c r="C75" s="524">
        <f>SUM(C76:C77)</f>
        <v>53457034</v>
      </c>
      <c r="D75" s="318">
        <f>SUM(D76:D77)</f>
        <v>53457034</v>
      </c>
    </row>
    <row r="76" spans="1:4" s="60" customFormat="1" ht="12" customHeight="1">
      <c r="A76" s="278" t="s">
        <v>268</v>
      </c>
      <c r="B76" s="259" t="s">
        <v>247</v>
      </c>
      <c r="C76" s="511">
        <v>53457034</v>
      </c>
      <c r="D76" s="162">
        <v>53457034</v>
      </c>
    </row>
    <row r="77" spans="1:4" s="60" customFormat="1" ht="12" customHeight="1" thickBot="1">
      <c r="A77" s="280" t="s">
        <v>269</v>
      </c>
      <c r="B77" s="261" t="s">
        <v>248</v>
      </c>
      <c r="C77" s="511"/>
      <c r="D77" s="162"/>
    </row>
    <row r="78" spans="1:4" s="59" customFormat="1" ht="12" customHeight="1" thickBot="1">
      <c r="A78" s="281" t="s">
        <v>249</v>
      </c>
      <c r="B78" s="152" t="s">
        <v>250</v>
      </c>
      <c r="C78" s="505">
        <f>SUM(C79:C81)</f>
        <v>0</v>
      </c>
      <c r="D78" s="157">
        <f>SUM(D79:D81)</f>
        <v>101134</v>
      </c>
    </row>
    <row r="79" spans="1:4" s="60" customFormat="1" ht="12" customHeight="1">
      <c r="A79" s="278" t="s">
        <v>270</v>
      </c>
      <c r="B79" s="259" t="s">
        <v>251</v>
      </c>
      <c r="C79" s="511"/>
      <c r="D79" s="162">
        <v>101134</v>
      </c>
    </row>
    <row r="80" spans="1:4" s="60" customFormat="1" ht="12" customHeight="1">
      <c r="A80" s="279" t="s">
        <v>271</v>
      </c>
      <c r="B80" s="260" t="s">
        <v>252</v>
      </c>
      <c r="C80" s="511"/>
      <c r="D80" s="162"/>
    </row>
    <row r="81" spans="1:4" s="60" customFormat="1" ht="12" customHeight="1" thickBot="1">
      <c r="A81" s="280" t="s">
        <v>272</v>
      </c>
      <c r="B81" s="261" t="s">
        <v>477</v>
      </c>
      <c r="C81" s="511"/>
      <c r="D81" s="162"/>
    </row>
    <row r="82" spans="1:4" s="60" customFormat="1" ht="12" customHeight="1" thickBot="1">
      <c r="A82" s="281" t="s">
        <v>253</v>
      </c>
      <c r="B82" s="152" t="s">
        <v>273</v>
      </c>
      <c r="C82" s="505">
        <f>SUM(C83:C86)</f>
        <v>0</v>
      </c>
      <c r="D82" s="157">
        <f>SUM(D83:D86)</f>
        <v>0</v>
      </c>
    </row>
    <row r="83" spans="1:4" s="60" customFormat="1" ht="12" customHeight="1">
      <c r="A83" s="282" t="s">
        <v>254</v>
      </c>
      <c r="B83" s="259" t="s">
        <v>255</v>
      </c>
      <c r="C83" s="511"/>
      <c r="D83" s="162"/>
    </row>
    <row r="84" spans="1:4" s="60" customFormat="1" ht="12" customHeight="1">
      <c r="A84" s="283" t="s">
        <v>256</v>
      </c>
      <c r="B84" s="260" t="s">
        <v>257</v>
      </c>
      <c r="C84" s="511"/>
      <c r="D84" s="162"/>
    </row>
    <row r="85" spans="1:4" s="60" customFormat="1" ht="12" customHeight="1">
      <c r="A85" s="283" t="s">
        <v>258</v>
      </c>
      <c r="B85" s="260" t="s">
        <v>259</v>
      </c>
      <c r="C85" s="511"/>
      <c r="D85" s="162"/>
    </row>
    <row r="86" spans="1:4" s="59" customFormat="1" ht="12" customHeight="1" thickBot="1">
      <c r="A86" s="284" t="s">
        <v>260</v>
      </c>
      <c r="B86" s="261" t="s">
        <v>261</v>
      </c>
      <c r="C86" s="511"/>
      <c r="D86" s="162"/>
    </row>
    <row r="87" spans="1:4" s="59" customFormat="1" ht="12" customHeight="1" thickBot="1">
      <c r="A87" s="281" t="s">
        <v>262</v>
      </c>
      <c r="B87" s="152" t="s">
        <v>399</v>
      </c>
      <c r="C87" s="516"/>
      <c r="D87" s="303"/>
    </row>
    <row r="88" spans="1:4" s="59" customFormat="1" ht="12" customHeight="1" thickBot="1">
      <c r="A88" s="281" t="s">
        <v>427</v>
      </c>
      <c r="B88" s="152" t="s">
        <v>263</v>
      </c>
      <c r="C88" s="516"/>
      <c r="D88" s="303"/>
    </row>
    <row r="89" spans="1:4" s="59" customFormat="1" ht="12" customHeight="1" thickBot="1">
      <c r="A89" s="281" t="s">
        <v>428</v>
      </c>
      <c r="B89" s="266" t="s">
        <v>402</v>
      </c>
      <c r="C89" s="510">
        <f>+C66+C70+C75+C78+C82+C88+C87</f>
        <v>53457034</v>
      </c>
      <c r="D89" s="163">
        <f>+D66+D70+D75+D78+D82+D88+D87</f>
        <v>53558168</v>
      </c>
    </row>
    <row r="90" spans="1:4" s="59" customFormat="1" ht="12" customHeight="1" thickBot="1">
      <c r="A90" s="285" t="s">
        <v>429</v>
      </c>
      <c r="B90" s="267" t="s">
        <v>430</v>
      </c>
      <c r="C90" s="510">
        <f>+C65+C89</f>
        <v>482216280</v>
      </c>
      <c r="D90" s="163">
        <f>+D65+D89</f>
        <v>496390759</v>
      </c>
    </row>
    <row r="91" spans="1:4" s="60" customFormat="1" ht="6.75" customHeight="1" thickBot="1">
      <c r="A91" s="136"/>
      <c r="B91" s="137"/>
      <c r="C91" s="137"/>
      <c r="D91" s="220"/>
    </row>
    <row r="92" spans="1:4" s="51" customFormat="1" ht="16.5" customHeight="1" thickBot="1">
      <c r="A92" s="140"/>
      <c r="B92" s="141" t="s">
        <v>46</v>
      </c>
      <c r="C92" s="141"/>
      <c r="D92" s="222"/>
    </row>
    <row r="93" spans="1:4" s="61" customFormat="1" ht="12" customHeight="1" thickBot="1">
      <c r="A93" s="254" t="s">
        <v>9</v>
      </c>
      <c r="B93" s="24" t="s">
        <v>434</v>
      </c>
      <c r="C93" s="245">
        <f>+C94+C95+C96+C97+C98+C111</f>
        <v>146798528</v>
      </c>
      <c r="D93" s="323">
        <f>+D94+D95+D96+D97+D98+D111</f>
        <v>160835433</v>
      </c>
    </row>
    <row r="94" spans="1:4" ht="12" customHeight="1">
      <c r="A94" s="286" t="s">
        <v>69</v>
      </c>
      <c r="B94" s="8" t="s">
        <v>40</v>
      </c>
      <c r="C94" s="330">
        <v>57140183</v>
      </c>
      <c r="D94" s="324">
        <v>59169183</v>
      </c>
    </row>
    <row r="95" spans="1:4" ht="12" customHeight="1">
      <c r="A95" s="279" t="s">
        <v>70</v>
      </c>
      <c r="B95" s="6" t="s">
        <v>135</v>
      </c>
      <c r="C95" s="247">
        <v>9116123</v>
      </c>
      <c r="D95" s="149">
        <v>9471198</v>
      </c>
    </row>
    <row r="96" spans="1:4" ht="12" customHeight="1">
      <c r="A96" s="279" t="s">
        <v>71</v>
      </c>
      <c r="B96" s="6" t="s">
        <v>102</v>
      </c>
      <c r="C96" s="249">
        <v>61245594</v>
      </c>
      <c r="D96" s="151">
        <v>75982510</v>
      </c>
    </row>
    <row r="97" spans="1:4" ht="12" customHeight="1">
      <c r="A97" s="279" t="s">
        <v>72</v>
      </c>
      <c r="B97" s="9" t="s">
        <v>136</v>
      </c>
      <c r="C97" s="249">
        <v>1875000</v>
      </c>
      <c r="D97" s="151">
        <v>1875000</v>
      </c>
    </row>
    <row r="98" spans="1:4" ht="12" customHeight="1">
      <c r="A98" s="279" t="s">
        <v>81</v>
      </c>
      <c r="B98" s="17" t="s">
        <v>137</v>
      </c>
      <c r="C98" s="249">
        <f>C101+C105+C110</f>
        <v>10721912</v>
      </c>
      <c r="D98" s="151">
        <f>D101+D105+D110</f>
        <v>8014160</v>
      </c>
    </row>
    <row r="99" spans="1:4" ht="12" customHeight="1">
      <c r="A99" s="279" t="s">
        <v>73</v>
      </c>
      <c r="B99" s="6" t="s">
        <v>431</v>
      </c>
      <c r="C99" s="249"/>
      <c r="D99" s="151"/>
    </row>
    <row r="100" spans="1:4" ht="12" customHeight="1">
      <c r="A100" s="279" t="s">
        <v>74</v>
      </c>
      <c r="B100" s="80" t="s">
        <v>366</v>
      </c>
      <c r="C100" s="249"/>
      <c r="D100" s="151"/>
    </row>
    <row r="101" spans="1:4" ht="12" customHeight="1">
      <c r="A101" s="279" t="s">
        <v>82</v>
      </c>
      <c r="B101" s="80" t="s">
        <v>365</v>
      </c>
      <c r="C101" s="249"/>
      <c r="D101" s="151">
        <v>703648</v>
      </c>
    </row>
    <row r="102" spans="1:4" ht="12" customHeight="1">
      <c r="A102" s="279" t="s">
        <v>83</v>
      </c>
      <c r="B102" s="80" t="s">
        <v>279</v>
      </c>
      <c r="C102" s="249"/>
      <c r="D102" s="151"/>
    </row>
    <row r="103" spans="1:4" ht="12" customHeight="1">
      <c r="A103" s="279" t="s">
        <v>84</v>
      </c>
      <c r="B103" s="81" t="s">
        <v>280</v>
      </c>
      <c r="C103" s="249"/>
      <c r="D103" s="151"/>
    </row>
    <row r="104" spans="1:4" ht="12" customHeight="1">
      <c r="A104" s="279" t="s">
        <v>85</v>
      </c>
      <c r="B104" s="81" t="s">
        <v>281</v>
      </c>
      <c r="C104" s="249"/>
      <c r="D104" s="151"/>
    </row>
    <row r="105" spans="1:4" ht="12" customHeight="1">
      <c r="A105" s="279" t="s">
        <v>87</v>
      </c>
      <c r="B105" s="80" t="s">
        <v>282</v>
      </c>
      <c r="C105" s="249">
        <v>4844612</v>
      </c>
      <c r="D105" s="151">
        <v>4864612</v>
      </c>
    </row>
    <row r="106" spans="1:4" ht="12" customHeight="1">
      <c r="A106" s="279" t="s">
        <v>138</v>
      </c>
      <c r="B106" s="80" t="s">
        <v>283</v>
      </c>
      <c r="C106" s="249"/>
      <c r="D106" s="151"/>
    </row>
    <row r="107" spans="1:4" ht="12" customHeight="1">
      <c r="A107" s="279" t="s">
        <v>277</v>
      </c>
      <c r="B107" s="81" t="s">
        <v>284</v>
      </c>
      <c r="C107" s="249"/>
      <c r="D107" s="151"/>
    </row>
    <row r="108" spans="1:4" ht="12" customHeight="1">
      <c r="A108" s="287" t="s">
        <v>278</v>
      </c>
      <c r="B108" s="82" t="s">
        <v>285</v>
      </c>
      <c r="C108" s="249"/>
      <c r="D108" s="151"/>
    </row>
    <row r="109" spans="1:4" ht="12" customHeight="1">
      <c r="A109" s="279" t="s">
        <v>363</v>
      </c>
      <c r="B109" s="82" t="s">
        <v>286</v>
      </c>
      <c r="C109" s="249"/>
      <c r="D109" s="151"/>
    </row>
    <row r="110" spans="1:4" ht="12" customHeight="1">
      <c r="A110" s="279" t="s">
        <v>364</v>
      </c>
      <c r="B110" s="81" t="s">
        <v>287</v>
      </c>
      <c r="C110" s="247">
        <v>5877300</v>
      </c>
      <c r="D110" s="149">
        <v>2445900</v>
      </c>
    </row>
    <row r="111" spans="1:4" ht="12" customHeight="1">
      <c r="A111" s="279" t="s">
        <v>368</v>
      </c>
      <c r="B111" s="9" t="s">
        <v>41</v>
      </c>
      <c r="C111" s="247">
        <f>C112+C113</f>
        <v>6699716</v>
      </c>
      <c r="D111" s="149">
        <f>D112+D113</f>
        <v>6323382</v>
      </c>
    </row>
    <row r="112" spans="1:4" ht="12" customHeight="1">
      <c r="A112" s="280" t="s">
        <v>369</v>
      </c>
      <c r="B112" s="6" t="s">
        <v>432</v>
      </c>
      <c r="C112" s="249">
        <v>1898823</v>
      </c>
      <c r="D112" s="151">
        <v>1522489</v>
      </c>
    </row>
    <row r="113" spans="1:4" ht="12" customHeight="1" thickBot="1">
      <c r="A113" s="288" t="s">
        <v>370</v>
      </c>
      <c r="B113" s="83" t="s">
        <v>433</v>
      </c>
      <c r="C113" s="331">
        <v>4800893</v>
      </c>
      <c r="D113" s="325">
        <v>4800893</v>
      </c>
    </row>
    <row r="114" spans="1:4" ht="12" customHeight="1" thickBot="1">
      <c r="A114" s="28" t="s">
        <v>10</v>
      </c>
      <c r="B114" s="23" t="s">
        <v>288</v>
      </c>
      <c r="C114" s="246">
        <f>+C115+C117+C119</f>
        <v>211822730</v>
      </c>
      <c r="D114" s="148">
        <f>+D115+D117+D119</f>
        <v>212988170</v>
      </c>
    </row>
    <row r="115" spans="1:4" ht="12" customHeight="1">
      <c r="A115" s="278" t="s">
        <v>75</v>
      </c>
      <c r="B115" s="6" t="s">
        <v>162</v>
      </c>
      <c r="C115" s="248">
        <v>125978862</v>
      </c>
      <c r="D115" s="150">
        <v>127144302</v>
      </c>
    </row>
    <row r="116" spans="1:4" ht="12" customHeight="1">
      <c r="A116" s="278" t="s">
        <v>76</v>
      </c>
      <c r="B116" s="10" t="s">
        <v>292</v>
      </c>
      <c r="C116" s="248">
        <v>122005862</v>
      </c>
      <c r="D116" s="150">
        <v>122005862</v>
      </c>
    </row>
    <row r="117" spans="1:4" ht="12" customHeight="1">
      <c r="A117" s="278" t="s">
        <v>77</v>
      </c>
      <c r="B117" s="10" t="s">
        <v>139</v>
      </c>
      <c r="C117" s="247">
        <v>82293868</v>
      </c>
      <c r="D117" s="149">
        <v>82293868</v>
      </c>
    </row>
    <row r="118" spans="1:4" ht="12" customHeight="1">
      <c r="A118" s="278" t="s">
        <v>78</v>
      </c>
      <c r="B118" s="10" t="s">
        <v>293</v>
      </c>
      <c r="C118" s="247">
        <v>40510079</v>
      </c>
      <c r="D118" s="149">
        <v>40510079</v>
      </c>
    </row>
    <row r="119" spans="1:4" ht="12" customHeight="1">
      <c r="A119" s="278" t="s">
        <v>79</v>
      </c>
      <c r="B119" s="154" t="s">
        <v>164</v>
      </c>
      <c r="C119" s="247">
        <f>C122+C127</f>
        <v>3550000</v>
      </c>
      <c r="D119" s="149">
        <f>D122+D127</f>
        <v>3550000</v>
      </c>
    </row>
    <row r="120" spans="1:4" ht="12" customHeight="1">
      <c r="A120" s="278" t="s">
        <v>86</v>
      </c>
      <c r="B120" s="153" t="s">
        <v>354</v>
      </c>
      <c r="C120" s="247"/>
      <c r="D120" s="149"/>
    </row>
    <row r="121" spans="1:4" ht="12" customHeight="1">
      <c r="A121" s="278" t="s">
        <v>88</v>
      </c>
      <c r="B121" s="255" t="s">
        <v>298</v>
      </c>
      <c r="C121" s="247"/>
      <c r="D121" s="149"/>
    </row>
    <row r="122" spans="1:4" ht="12" customHeight="1">
      <c r="A122" s="278" t="s">
        <v>140</v>
      </c>
      <c r="B122" s="81" t="s">
        <v>281</v>
      </c>
      <c r="C122" s="247">
        <v>50000</v>
      </c>
      <c r="D122" s="149">
        <v>50000</v>
      </c>
    </row>
    <row r="123" spans="1:4" ht="12" customHeight="1">
      <c r="A123" s="278" t="s">
        <v>141</v>
      </c>
      <c r="B123" s="81" t="s">
        <v>297</v>
      </c>
      <c r="C123" s="247"/>
      <c r="D123" s="149"/>
    </row>
    <row r="124" spans="1:4" ht="12" customHeight="1">
      <c r="A124" s="278" t="s">
        <v>142</v>
      </c>
      <c r="B124" s="81" t="s">
        <v>296</v>
      </c>
      <c r="C124" s="247"/>
      <c r="D124" s="149"/>
    </row>
    <row r="125" spans="1:4" ht="12" customHeight="1">
      <c r="A125" s="278" t="s">
        <v>289</v>
      </c>
      <c r="B125" s="81" t="s">
        <v>284</v>
      </c>
      <c r="C125" s="247"/>
      <c r="D125" s="149"/>
    </row>
    <row r="126" spans="1:4" ht="12" customHeight="1">
      <c r="A126" s="278" t="s">
        <v>290</v>
      </c>
      <c r="B126" s="81" t="s">
        <v>295</v>
      </c>
      <c r="C126" s="247"/>
      <c r="D126" s="149"/>
    </row>
    <row r="127" spans="1:4" ht="12" customHeight="1" thickBot="1">
      <c r="A127" s="287" t="s">
        <v>291</v>
      </c>
      <c r="B127" s="81" t="s">
        <v>294</v>
      </c>
      <c r="C127" s="249">
        <v>3500000</v>
      </c>
      <c r="D127" s="151">
        <v>3500000</v>
      </c>
    </row>
    <row r="128" spans="1:4" ht="12" customHeight="1" thickBot="1">
      <c r="A128" s="28" t="s">
        <v>11</v>
      </c>
      <c r="B128" s="66" t="s">
        <v>373</v>
      </c>
      <c r="C128" s="246">
        <f>+C93+C114</f>
        <v>358621258</v>
      </c>
      <c r="D128" s="148">
        <f>+D93+D114</f>
        <v>373823603</v>
      </c>
    </row>
    <row r="129" spans="1:4" ht="12" customHeight="1" thickBot="1">
      <c r="A129" s="28" t="s">
        <v>12</v>
      </c>
      <c r="B129" s="66" t="s">
        <v>374</v>
      </c>
      <c r="C129" s="246">
        <f>+C130+C131+C132</f>
        <v>0</v>
      </c>
      <c r="D129" s="148">
        <f>+D130+D131+D132</f>
        <v>0</v>
      </c>
    </row>
    <row r="130" spans="1:4" s="61" customFormat="1" ht="12" customHeight="1">
      <c r="A130" s="278" t="s">
        <v>198</v>
      </c>
      <c r="B130" s="7" t="s">
        <v>437</v>
      </c>
      <c r="C130" s="247"/>
      <c r="D130" s="149"/>
    </row>
    <row r="131" spans="1:4" ht="12" customHeight="1">
      <c r="A131" s="278" t="s">
        <v>199</v>
      </c>
      <c r="B131" s="7" t="s">
        <v>382</v>
      </c>
      <c r="C131" s="247"/>
      <c r="D131" s="149"/>
    </row>
    <row r="132" spans="1:4" ht="12" customHeight="1" thickBot="1">
      <c r="A132" s="287" t="s">
        <v>200</v>
      </c>
      <c r="B132" s="5" t="s">
        <v>436</v>
      </c>
      <c r="C132" s="247"/>
      <c r="D132" s="149"/>
    </row>
    <row r="133" spans="1:4" ht="12" customHeight="1" thickBot="1">
      <c r="A133" s="28" t="s">
        <v>13</v>
      </c>
      <c r="B133" s="66" t="s">
        <v>375</v>
      </c>
      <c r="C133" s="246">
        <f>+C134+C135+C136+C137+C138+C139</f>
        <v>0</v>
      </c>
      <c r="D133" s="148">
        <f>+D134+D135+D136+D137+D138+D139</f>
        <v>0</v>
      </c>
    </row>
    <row r="134" spans="1:4" ht="12" customHeight="1">
      <c r="A134" s="278" t="s">
        <v>62</v>
      </c>
      <c r="B134" s="7" t="s">
        <v>384</v>
      </c>
      <c r="C134" s="247"/>
      <c r="D134" s="149"/>
    </row>
    <row r="135" spans="1:4" ht="12" customHeight="1">
      <c r="A135" s="278" t="s">
        <v>63</v>
      </c>
      <c r="B135" s="7" t="s">
        <v>376</v>
      </c>
      <c r="C135" s="247"/>
      <c r="D135" s="149"/>
    </row>
    <row r="136" spans="1:4" ht="12" customHeight="1">
      <c r="A136" s="278" t="s">
        <v>64</v>
      </c>
      <c r="B136" s="7" t="s">
        <v>377</v>
      </c>
      <c r="C136" s="247"/>
      <c r="D136" s="149"/>
    </row>
    <row r="137" spans="1:4" ht="12" customHeight="1">
      <c r="A137" s="278" t="s">
        <v>127</v>
      </c>
      <c r="B137" s="7" t="s">
        <v>435</v>
      </c>
      <c r="C137" s="247"/>
      <c r="D137" s="149"/>
    </row>
    <row r="138" spans="1:4" ht="12" customHeight="1">
      <c r="A138" s="278" t="s">
        <v>128</v>
      </c>
      <c r="B138" s="7" t="s">
        <v>379</v>
      </c>
      <c r="C138" s="247"/>
      <c r="D138" s="149"/>
    </row>
    <row r="139" spans="1:4" s="61" customFormat="1" ht="12" customHeight="1" thickBot="1">
      <c r="A139" s="287" t="s">
        <v>129</v>
      </c>
      <c r="B139" s="5" t="s">
        <v>380</v>
      </c>
      <c r="C139" s="247"/>
      <c r="D139" s="149"/>
    </row>
    <row r="140" spans="1:12" ht="12" customHeight="1" thickBot="1">
      <c r="A140" s="28" t="s">
        <v>14</v>
      </c>
      <c r="B140" s="66" t="s">
        <v>450</v>
      </c>
      <c r="C140" s="251">
        <f>+C141+C142+C144+C145+C143</f>
        <v>123595022</v>
      </c>
      <c r="D140" s="290">
        <f>+D141+D142+D144+D145+D143</f>
        <v>122567156</v>
      </c>
      <c r="L140" s="147"/>
    </row>
    <row r="141" spans="1:4" ht="12.75">
      <c r="A141" s="278" t="s">
        <v>65</v>
      </c>
      <c r="B141" s="7" t="s">
        <v>299</v>
      </c>
      <c r="C141" s="247"/>
      <c r="D141" s="149"/>
    </row>
    <row r="142" spans="1:4" ht="12" customHeight="1">
      <c r="A142" s="278" t="s">
        <v>66</v>
      </c>
      <c r="B142" s="7" t="s">
        <v>300</v>
      </c>
      <c r="C142" s="247">
        <v>5661116</v>
      </c>
      <c r="D142" s="149">
        <v>5762250</v>
      </c>
    </row>
    <row r="143" spans="1:4" ht="12" customHeight="1">
      <c r="A143" s="278" t="s">
        <v>216</v>
      </c>
      <c r="B143" s="7" t="s">
        <v>449</v>
      </c>
      <c r="C143" s="247">
        <v>117933906</v>
      </c>
      <c r="D143" s="149">
        <v>116804906</v>
      </c>
    </row>
    <row r="144" spans="1:4" s="61" customFormat="1" ht="12" customHeight="1">
      <c r="A144" s="278" t="s">
        <v>217</v>
      </c>
      <c r="B144" s="7" t="s">
        <v>389</v>
      </c>
      <c r="C144" s="247"/>
      <c r="D144" s="149"/>
    </row>
    <row r="145" spans="1:4" s="61" customFormat="1" ht="12" customHeight="1" thickBot="1">
      <c r="A145" s="287" t="s">
        <v>218</v>
      </c>
      <c r="B145" s="5" t="s">
        <v>318</v>
      </c>
      <c r="C145" s="247"/>
      <c r="D145" s="149"/>
    </row>
    <row r="146" spans="1:4" s="61" customFormat="1" ht="12" customHeight="1" thickBot="1">
      <c r="A146" s="28" t="s">
        <v>15</v>
      </c>
      <c r="B146" s="66" t="s">
        <v>390</v>
      </c>
      <c r="C146" s="333">
        <f>+C147+C148+C149+C150+C151</f>
        <v>0</v>
      </c>
      <c r="D146" s="327">
        <f>+D147+D148+D149+D150+D151</f>
        <v>0</v>
      </c>
    </row>
    <row r="147" spans="1:4" s="61" customFormat="1" ht="12" customHeight="1">
      <c r="A147" s="278" t="s">
        <v>67</v>
      </c>
      <c r="B147" s="7" t="s">
        <v>385</v>
      </c>
      <c r="C147" s="247"/>
      <c r="D147" s="149"/>
    </row>
    <row r="148" spans="1:4" s="61" customFormat="1" ht="12" customHeight="1">
      <c r="A148" s="278" t="s">
        <v>68</v>
      </c>
      <c r="B148" s="7" t="s">
        <v>392</v>
      </c>
      <c r="C148" s="247"/>
      <c r="D148" s="149"/>
    </row>
    <row r="149" spans="1:4" s="61" customFormat="1" ht="12" customHeight="1">
      <c r="A149" s="278" t="s">
        <v>228</v>
      </c>
      <c r="B149" s="7" t="s">
        <v>387</v>
      </c>
      <c r="C149" s="247"/>
      <c r="D149" s="149"/>
    </row>
    <row r="150" spans="1:4" s="61" customFormat="1" ht="12" customHeight="1">
      <c r="A150" s="278" t="s">
        <v>229</v>
      </c>
      <c r="B150" s="7" t="s">
        <v>438</v>
      </c>
      <c r="C150" s="247"/>
      <c r="D150" s="149"/>
    </row>
    <row r="151" spans="1:4" ht="12.75" customHeight="1" thickBot="1">
      <c r="A151" s="287" t="s">
        <v>391</v>
      </c>
      <c r="B151" s="5" t="s">
        <v>393</v>
      </c>
      <c r="C151" s="249"/>
      <c r="D151" s="151"/>
    </row>
    <row r="152" spans="1:4" ht="12.75" customHeight="1" thickBot="1">
      <c r="A152" s="322" t="s">
        <v>16</v>
      </c>
      <c r="B152" s="66" t="s">
        <v>394</v>
      </c>
      <c r="C152" s="333"/>
      <c r="D152" s="327"/>
    </row>
    <row r="153" spans="1:4" ht="12.75" customHeight="1" thickBot="1">
      <c r="A153" s="322" t="s">
        <v>17</v>
      </c>
      <c r="B153" s="66" t="s">
        <v>395</v>
      </c>
      <c r="C153" s="333"/>
      <c r="D153" s="327"/>
    </row>
    <row r="154" spans="1:4" ht="12" customHeight="1" thickBot="1">
      <c r="A154" s="28" t="s">
        <v>18</v>
      </c>
      <c r="B154" s="66" t="s">
        <v>397</v>
      </c>
      <c r="C154" s="335">
        <f>+C129+C133+C140+C146+C152+C153</f>
        <v>123595022</v>
      </c>
      <c r="D154" s="329">
        <f>+D129+D133+D140+D146+D152+D153</f>
        <v>122567156</v>
      </c>
    </row>
    <row r="155" spans="1:4" ht="15" customHeight="1" thickBot="1">
      <c r="A155" s="289" t="s">
        <v>19</v>
      </c>
      <c r="B155" s="231" t="s">
        <v>396</v>
      </c>
      <c r="C155" s="335">
        <f>+C128+C154</f>
        <v>482216280</v>
      </c>
      <c r="D155" s="329">
        <f>+D128+D154</f>
        <v>496390759</v>
      </c>
    </row>
    <row r="156" spans="1:4" ht="15" customHeight="1" thickBot="1">
      <c r="A156" s="145" t="s">
        <v>439</v>
      </c>
      <c r="B156" s="146"/>
      <c r="C156" s="521">
        <v>12</v>
      </c>
      <c r="D156" s="64">
        <v>13</v>
      </c>
    </row>
    <row r="157" spans="1:4" ht="14.25" customHeight="1" thickBot="1">
      <c r="A157" s="145" t="s">
        <v>157</v>
      </c>
      <c r="B157" s="146"/>
      <c r="C157" s="521">
        <v>10</v>
      </c>
      <c r="D157" s="64">
        <v>10</v>
      </c>
    </row>
    <row r="158" spans="1:4" ht="12.75">
      <c r="A158" s="405"/>
      <c r="B158" s="406"/>
      <c r="C158" s="406"/>
      <c r="D158" s="447"/>
    </row>
    <row r="159" spans="1:3" ht="12.75">
      <c r="A159" s="405"/>
      <c r="B159" s="406"/>
      <c r="C159" s="406"/>
    </row>
    <row r="160" spans="1:4" ht="12.75">
      <c r="A160" s="405"/>
      <c r="B160" s="406"/>
      <c r="C160" s="406"/>
      <c r="D160" s="407"/>
    </row>
    <row r="161" spans="1:4" ht="12.75">
      <c r="A161" s="405"/>
      <c r="B161" s="406"/>
      <c r="C161" s="406"/>
      <c r="D161" s="407"/>
    </row>
    <row r="162" spans="1:4" ht="12.75">
      <c r="A162" s="405"/>
      <c r="B162" s="406"/>
      <c r="C162" s="406"/>
      <c r="D162" s="407"/>
    </row>
    <row r="163" spans="1:4" ht="12.75">
      <c r="A163" s="405"/>
      <c r="B163" s="406"/>
      <c r="C163" s="406"/>
      <c r="D163" s="407"/>
    </row>
    <row r="164" spans="1:4" ht="12.75">
      <c r="A164" s="405"/>
      <c r="B164" s="406"/>
      <c r="C164" s="406"/>
      <c r="D164" s="407"/>
    </row>
    <row r="165" spans="1:4" ht="12.75">
      <c r="A165" s="405"/>
      <c r="B165" s="406"/>
      <c r="C165" s="406"/>
      <c r="D165" s="407"/>
    </row>
    <row r="166" spans="1:4" ht="12.75">
      <c r="A166" s="405"/>
      <c r="B166" s="406"/>
      <c r="C166" s="406"/>
      <c r="D166" s="407"/>
    </row>
    <row r="167" spans="1:4" ht="12.75">
      <c r="A167" s="405"/>
      <c r="B167" s="406"/>
      <c r="C167" s="406"/>
      <c r="D167" s="407"/>
    </row>
    <row r="168" spans="1:4" ht="12.75">
      <c r="A168" s="405"/>
      <c r="B168" s="406"/>
      <c r="C168" s="406"/>
      <c r="D168" s="407"/>
    </row>
    <row r="169" spans="1:4" ht="12.75">
      <c r="A169" s="405"/>
      <c r="B169" s="406"/>
      <c r="C169" s="406"/>
      <c r="D169" s="407"/>
    </row>
    <row r="170" spans="1:4" ht="12.75">
      <c r="A170" s="405"/>
      <c r="B170" s="406"/>
      <c r="C170" s="406"/>
      <c r="D170" s="407"/>
    </row>
    <row r="171" spans="1:4" ht="12.75">
      <c r="A171" s="405"/>
      <c r="B171" s="406"/>
      <c r="C171" s="406"/>
      <c r="D171" s="407"/>
    </row>
    <row r="172" spans="1:4" ht="12.75">
      <c r="A172" s="405"/>
      <c r="B172" s="406"/>
      <c r="C172" s="406"/>
      <c r="D172" s="407"/>
    </row>
    <row r="173" spans="1:4" ht="12.75">
      <c r="A173" s="405"/>
      <c r="B173" s="406"/>
      <c r="C173" s="406"/>
      <c r="D173" s="407"/>
    </row>
    <row r="174" spans="1:4" ht="12.75">
      <c r="A174" s="405"/>
      <c r="B174" s="406"/>
      <c r="C174" s="406"/>
      <c r="D174" s="407"/>
    </row>
    <row r="175" spans="1:4" ht="12.75">
      <c r="A175" s="405"/>
      <c r="B175" s="406"/>
      <c r="C175" s="406"/>
      <c r="D175" s="407"/>
    </row>
    <row r="176" spans="1:4" ht="12.75">
      <c r="A176" s="405"/>
      <c r="B176" s="406"/>
      <c r="C176" s="406"/>
      <c r="D176" s="407"/>
    </row>
    <row r="177" spans="1:4" ht="12.75">
      <c r="A177" s="405"/>
      <c r="B177" s="406"/>
      <c r="C177" s="406"/>
      <c r="D177" s="407"/>
    </row>
    <row r="178" spans="1:4" ht="12.75">
      <c r="A178" s="405"/>
      <c r="B178" s="406"/>
      <c r="C178" s="406"/>
      <c r="D178" s="407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0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L178"/>
  <sheetViews>
    <sheetView zoomScale="120" zoomScaleNormal="120" zoomScaleSheetLayoutView="85" workbookViewId="0" topLeftCell="A1">
      <selection activeCell="C12" sqref="C12"/>
    </sheetView>
  </sheetViews>
  <sheetFormatPr defaultColWidth="9.00390625" defaultRowHeight="12.75"/>
  <cols>
    <col min="1" max="1" width="10.625" style="239" customWidth="1"/>
    <col min="2" max="2" width="63.50390625" style="240" customWidth="1"/>
    <col min="3" max="3" width="19.625" style="240" customWidth="1"/>
    <col min="4" max="4" width="21.125" style="241" customWidth="1"/>
    <col min="5" max="16384" width="9.375" style="2" customWidth="1"/>
  </cols>
  <sheetData>
    <row r="1" spans="1:4" s="1" customFormat="1" ht="16.5" customHeight="1" thickBot="1">
      <c r="A1" s="388"/>
      <c r="B1" s="389"/>
      <c r="C1" s="389"/>
      <c r="D1" s="385" t="str">
        <f>CONCATENATE("9.1.1. melléklet ",ALAPADATOK!A7," ",ALAPADATOK!B7," ",ALAPADATOK!C7," ",ALAPADATOK!D7," ",ALAPADATOK!E7," ",ALAPADATOK!F7," ",ALAPADATOK!G7," ",ALAPADATOK!H7)</f>
        <v>9.1.1. melléklet a 8 / 2020 ( VI.30. ) önkormányzati rendelethez</v>
      </c>
    </row>
    <row r="2" spans="1:4" s="57" customFormat="1" ht="21" customHeight="1">
      <c r="A2" s="390" t="s">
        <v>50</v>
      </c>
      <c r="B2" s="391" t="str">
        <f>CONCATENATE(ALAPADATOK!A3)</f>
        <v>MURAKERESZTÚR KÖZSÉG ÖNKORMÁNYZATA</v>
      </c>
      <c r="C2" s="517"/>
      <c r="D2" s="392" t="s">
        <v>43</v>
      </c>
    </row>
    <row r="3" spans="1:4" s="57" customFormat="1" ht="16.5" thickBot="1">
      <c r="A3" s="393" t="s">
        <v>154</v>
      </c>
      <c r="B3" s="394" t="s">
        <v>355</v>
      </c>
      <c r="C3" s="518"/>
      <c r="D3" s="395" t="s">
        <v>48</v>
      </c>
    </row>
    <row r="4" spans="1:4" s="58" customFormat="1" ht="22.5" customHeight="1" thickBot="1">
      <c r="A4" s="396"/>
      <c r="B4" s="396"/>
      <c r="C4" s="396"/>
      <c r="D4" s="397" t="str">
        <f>'KV_9.1.sz.mell'!D4</f>
        <v>Forintban!</v>
      </c>
    </row>
    <row r="5" spans="1:4" ht="24.75" thickBot="1">
      <c r="A5" s="398" t="s">
        <v>156</v>
      </c>
      <c r="B5" s="399" t="s">
        <v>469</v>
      </c>
      <c r="C5" s="519" t="s">
        <v>615</v>
      </c>
      <c r="D5" s="412" t="s">
        <v>616</v>
      </c>
    </row>
    <row r="6" spans="1:4" s="51" customFormat="1" ht="12.75" customHeight="1" thickBot="1">
      <c r="A6" s="400"/>
      <c r="B6" s="401" t="s">
        <v>417</v>
      </c>
      <c r="C6" s="520" t="s">
        <v>418</v>
      </c>
      <c r="D6" s="402" t="s">
        <v>419</v>
      </c>
    </row>
    <row r="7" spans="1:4" s="51" customFormat="1" ht="15.75" customHeight="1" thickBot="1">
      <c r="A7" s="130"/>
      <c r="B7" s="131" t="s">
        <v>45</v>
      </c>
      <c r="C7" s="587"/>
      <c r="D7" s="588"/>
    </row>
    <row r="8" spans="1:4" s="51" customFormat="1" ht="12" customHeight="1" thickBot="1">
      <c r="A8" s="28" t="s">
        <v>9</v>
      </c>
      <c r="B8" s="19" t="s">
        <v>183</v>
      </c>
      <c r="C8" s="505">
        <f>+C9+C10+C11+C12+C13+C14</f>
        <v>164910297</v>
      </c>
      <c r="D8" s="157">
        <f>+D9+D10+D11+D12+D13+D14</f>
        <v>170408392</v>
      </c>
    </row>
    <row r="9" spans="1:4" s="59" customFormat="1" ht="12" customHeight="1">
      <c r="A9" s="278" t="s">
        <v>69</v>
      </c>
      <c r="B9" s="259" t="s">
        <v>184</v>
      </c>
      <c r="C9" s="506">
        <v>93224874</v>
      </c>
      <c r="D9" s="160">
        <v>99925829</v>
      </c>
    </row>
    <row r="10" spans="1:4" s="60" customFormat="1" ht="12" customHeight="1">
      <c r="A10" s="279" t="s">
        <v>70</v>
      </c>
      <c r="B10" s="260" t="s">
        <v>185</v>
      </c>
      <c r="C10" s="507">
        <v>28686330</v>
      </c>
      <c r="D10" s="159">
        <v>28686330</v>
      </c>
    </row>
    <row r="11" spans="1:4" s="60" customFormat="1" ht="12" customHeight="1">
      <c r="A11" s="279" t="s">
        <v>71</v>
      </c>
      <c r="B11" s="260" t="s">
        <v>457</v>
      </c>
      <c r="C11" s="507">
        <v>40859883</v>
      </c>
      <c r="D11" s="159">
        <v>39657023</v>
      </c>
    </row>
    <row r="12" spans="1:4" s="60" customFormat="1" ht="12" customHeight="1">
      <c r="A12" s="279" t="s">
        <v>72</v>
      </c>
      <c r="B12" s="260" t="s">
        <v>186</v>
      </c>
      <c r="C12" s="507">
        <v>2139210</v>
      </c>
      <c r="D12" s="159">
        <v>2139210</v>
      </c>
    </row>
    <row r="13" spans="1:4" s="60" customFormat="1" ht="12" customHeight="1">
      <c r="A13" s="279" t="s">
        <v>109</v>
      </c>
      <c r="B13" s="260" t="s">
        <v>426</v>
      </c>
      <c r="C13" s="507"/>
      <c r="D13" s="159"/>
    </row>
    <row r="14" spans="1:4" s="59" customFormat="1" ht="12" customHeight="1" thickBot="1">
      <c r="A14" s="280" t="s">
        <v>73</v>
      </c>
      <c r="B14" s="261" t="s">
        <v>358</v>
      </c>
      <c r="C14" s="507"/>
      <c r="D14" s="159"/>
    </row>
    <row r="15" spans="1:4" s="59" customFormat="1" ht="12" customHeight="1" thickBot="1">
      <c r="A15" s="28" t="s">
        <v>10</v>
      </c>
      <c r="B15" s="152" t="s">
        <v>187</v>
      </c>
      <c r="C15" s="505">
        <f>+C16+C17+C18+C19+C20</f>
        <v>19574453</v>
      </c>
      <c r="D15" s="157">
        <f>+D16+D17+D18+D19+D20</f>
        <v>26624703</v>
      </c>
    </row>
    <row r="16" spans="1:4" s="59" customFormat="1" ht="12" customHeight="1">
      <c r="A16" s="278" t="s">
        <v>75</v>
      </c>
      <c r="B16" s="259" t="s">
        <v>188</v>
      </c>
      <c r="C16" s="506"/>
      <c r="D16" s="160"/>
    </row>
    <row r="17" spans="1:4" s="59" customFormat="1" ht="12" customHeight="1">
      <c r="A17" s="279" t="s">
        <v>76</v>
      </c>
      <c r="B17" s="260" t="s">
        <v>189</v>
      </c>
      <c r="C17" s="507"/>
      <c r="D17" s="159"/>
    </row>
    <row r="18" spans="1:4" s="59" customFormat="1" ht="12" customHeight="1">
      <c r="A18" s="279" t="s">
        <v>77</v>
      </c>
      <c r="B18" s="260" t="s">
        <v>348</v>
      </c>
      <c r="C18" s="507"/>
      <c r="D18" s="159"/>
    </row>
    <row r="19" spans="1:4" s="59" customFormat="1" ht="12" customHeight="1">
      <c r="A19" s="279" t="s">
        <v>78</v>
      </c>
      <c r="B19" s="260" t="s">
        <v>349</v>
      </c>
      <c r="C19" s="507"/>
      <c r="D19" s="159"/>
    </row>
    <row r="20" spans="1:4" s="59" customFormat="1" ht="12" customHeight="1">
      <c r="A20" s="279" t="s">
        <v>79</v>
      </c>
      <c r="B20" s="260" t="s">
        <v>190</v>
      </c>
      <c r="C20" s="507">
        <v>19574453</v>
      </c>
      <c r="D20" s="159">
        <v>26624703</v>
      </c>
    </row>
    <row r="21" spans="1:4" s="60" customFormat="1" ht="12" customHeight="1" thickBot="1">
      <c r="A21" s="280" t="s">
        <v>86</v>
      </c>
      <c r="B21" s="261" t="s">
        <v>191</v>
      </c>
      <c r="C21" s="508"/>
      <c r="D21" s="161"/>
    </row>
    <row r="22" spans="1:4" s="60" customFormat="1" ht="12" customHeight="1" thickBot="1">
      <c r="A22" s="28" t="s">
        <v>11</v>
      </c>
      <c r="B22" s="19" t="s">
        <v>192</v>
      </c>
      <c r="C22" s="505">
        <f>+C23+C24+C25+C26+C27</f>
        <v>179629826</v>
      </c>
      <c r="D22" s="157">
        <f>+D23+D24+D25+D26+D27</f>
        <v>179629826</v>
      </c>
    </row>
    <row r="23" spans="1:4" s="60" customFormat="1" ht="12" customHeight="1">
      <c r="A23" s="278" t="s">
        <v>58</v>
      </c>
      <c r="B23" s="259" t="s">
        <v>193</v>
      </c>
      <c r="C23" s="506"/>
      <c r="D23" s="160"/>
    </row>
    <row r="24" spans="1:4" s="59" customFormat="1" ht="12" customHeight="1">
      <c r="A24" s="279" t="s">
        <v>59</v>
      </c>
      <c r="B24" s="260" t="s">
        <v>194</v>
      </c>
      <c r="C24" s="507"/>
      <c r="D24" s="159"/>
    </row>
    <row r="25" spans="1:4" s="60" customFormat="1" ht="12" customHeight="1">
      <c r="A25" s="279" t="s">
        <v>60</v>
      </c>
      <c r="B25" s="260" t="s">
        <v>350</v>
      </c>
      <c r="C25" s="507"/>
      <c r="D25" s="159"/>
    </row>
    <row r="26" spans="1:4" s="60" customFormat="1" ht="12" customHeight="1">
      <c r="A26" s="279" t="s">
        <v>61</v>
      </c>
      <c r="B26" s="260" t="s">
        <v>351</v>
      </c>
      <c r="C26" s="507"/>
      <c r="D26" s="159"/>
    </row>
    <row r="27" spans="1:4" s="60" customFormat="1" ht="12" customHeight="1">
      <c r="A27" s="279" t="s">
        <v>123</v>
      </c>
      <c r="B27" s="260" t="s">
        <v>195</v>
      </c>
      <c r="C27" s="507">
        <v>179629826</v>
      </c>
      <c r="D27" s="159">
        <v>179629826</v>
      </c>
    </row>
    <row r="28" spans="1:4" s="60" customFormat="1" ht="12" customHeight="1" thickBot="1">
      <c r="A28" s="280" t="s">
        <v>124</v>
      </c>
      <c r="B28" s="261" t="s">
        <v>196</v>
      </c>
      <c r="C28" s="509">
        <v>179629826</v>
      </c>
      <c r="D28" s="353">
        <v>179629826</v>
      </c>
    </row>
    <row r="29" spans="1:4" s="60" customFormat="1" ht="12" customHeight="1" thickBot="1">
      <c r="A29" s="28" t="s">
        <v>125</v>
      </c>
      <c r="B29" s="19" t="s">
        <v>466</v>
      </c>
      <c r="C29" s="510">
        <f>C30+C31+C32+C33+C34+C35+C36</f>
        <v>31923508</v>
      </c>
      <c r="D29" s="163">
        <f>D30+D31+D32+D33+D34+D35+D36</f>
        <v>27623508</v>
      </c>
    </row>
    <row r="30" spans="1:4" s="60" customFormat="1" ht="12" customHeight="1">
      <c r="A30" s="278" t="s">
        <v>198</v>
      </c>
      <c r="B30" s="259" t="str">
        <f>'KV_1.1.sz.mell.'!B32</f>
        <v>Magánszemélyek kommunális adója</v>
      </c>
      <c r="C30" s="506">
        <v>8300000</v>
      </c>
      <c r="D30" s="160">
        <v>8300000</v>
      </c>
    </row>
    <row r="31" spans="1:4" s="60" customFormat="1" ht="12" customHeight="1">
      <c r="A31" s="279" t="s">
        <v>199</v>
      </c>
      <c r="B31" s="259" t="str">
        <f>'KV_1.1.sz.mell.'!B33</f>
        <v>Idegenforgalmi adó</v>
      </c>
      <c r="C31" s="507"/>
      <c r="D31" s="159"/>
    </row>
    <row r="32" spans="1:4" s="60" customFormat="1" ht="12" customHeight="1">
      <c r="A32" s="279" t="s">
        <v>200</v>
      </c>
      <c r="B32" s="259" t="str">
        <f>'KV_1.1.sz.mell.'!B34</f>
        <v>Iparűzési adó</v>
      </c>
      <c r="C32" s="507">
        <v>18753508</v>
      </c>
      <c r="D32" s="159">
        <v>18753508</v>
      </c>
    </row>
    <row r="33" spans="1:4" s="60" customFormat="1" ht="12" customHeight="1">
      <c r="A33" s="279" t="s">
        <v>201</v>
      </c>
      <c r="B33" s="259" t="str">
        <f>'KV_1.1.sz.mell.'!B35</f>
        <v>Talajterhelési díj</v>
      </c>
      <c r="C33" s="507"/>
      <c r="D33" s="159"/>
    </row>
    <row r="34" spans="1:4" s="60" customFormat="1" ht="12" customHeight="1">
      <c r="A34" s="279" t="s">
        <v>459</v>
      </c>
      <c r="B34" s="259" t="str">
        <f>'KV_1.1.sz.mell.'!B36</f>
        <v>Gépjárműadó</v>
      </c>
      <c r="C34" s="507">
        <v>4300000</v>
      </c>
      <c r="D34" s="159"/>
    </row>
    <row r="35" spans="1:4" s="60" customFormat="1" ht="12" customHeight="1">
      <c r="A35" s="279" t="s">
        <v>460</v>
      </c>
      <c r="B35" s="259" t="str">
        <f>'KV_1.1.sz.mell.'!B37</f>
        <v>Telekadó</v>
      </c>
      <c r="C35" s="507"/>
      <c r="D35" s="159"/>
    </row>
    <row r="36" spans="1:4" s="60" customFormat="1" ht="12" customHeight="1" thickBot="1">
      <c r="A36" s="280" t="s">
        <v>461</v>
      </c>
      <c r="B36" s="259" t="s">
        <v>579</v>
      </c>
      <c r="C36" s="508">
        <v>570000</v>
      </c>
      <c r="D36" s="161">
        <v>570000</v>
      </c>
    </row>
    <row r="37" spans="1:4" s="60" customFormat="1" ht="12" customHeight="1" thickBot="1">
      <c r="A37" s="28" t="s">
        <v>13</v>
      </c>
      <c r="B37" s="19" t="s">
        <v>359</v>
      </c>
      <c r="C37" s="505">
        <f>SUM(C38:C48)</f>
        <v>23394670</v>
      </c>
      <c r="D37" s="157">
        <f>SUM(D38:D48)</f>
        <v>23394670</v>
      </c>
    </row>
    <row r="38" spans="1:4" s="60" customFormat="1" ht="12" customHeight="1">
      <c r="A38" s="278" t="s">
        <v>62</v>
      </c>
      <c r="B38" s="259" t="s">
        <v>205</v>
      </c>
      <c r="C38" s="506"/>
      <c r="D38" s="160"/>
    </row>
    <row r="39" spans="1:4" s="60" customFormat="1" ht="12" customHeight="1">
      <c r="A39" s="279" t="s">
        <v>63</v>
      </c>
      <c r="B39" s="260" t="s">
        <v>206</v>
      </c>
      <c r="C39" s="507">
        <v>2560100</v>
      </c>
      <c r="D39" s="159">
        <v>2560100</v>
      </c>
    </row>
    <row r="40" spans="1:4" s="60" customFormat="1" ht="12" customHeight="1">
      <c r="A40" s="279" t="s">
        <v>64</v>
      </c>
      <c r="B40" s="260" t="s">
        <v>207</v>
      </c>
      <c r="C40" s="507">
        <v>285000</v>
      </c>
      <c r="D40" s="159">
        <v>285000</v>
      </c>
    </row>
    <row r="41" spans="1:4" s="60" customFormat="1" ht="12" customHeight="1">
      <c r="A41" s="279" t="s">
        <v>127</v>
      </c>
      <c r="B41" s="260" t="s">
        <v>208</v>
      </c>
      <c r="C41" s="507">
        <v>2615840</v>
      </c>
      <c r="D41" s="159">
        <v>2615840</v>
      </c>
    </row>
    <row r="42" spans="1:4" s="60" customFormat="1" ht="12" customHeight="1">
      <c r="A42" s="279" t="s">
        <v>128</v>
      </c>
      <c r="B42" s="260" t="s">
        <v>209</v>
      </c>
      <c r="C42" s="507">
        <v>8724960</v>
      </c>
      <c r="D42" s="159">
        <v>8724960</v>
      </c>
    </row>
    <row r="43" spans="1:4" s="60" customFormat="1" ht="12" customHeight="1">
      <c r="A43" s="279" t="s">
        <v>129</v>
      </c>
      <c r="B43" s="260" t="s">
        <v>210</v>
      </c>
      <c r="C43" s="507">
        <v>3314466</v>
      </c>
      <c r="D43" s="159">
        <v>3314466</v>
      </c>
    </row>
    <row r="44" spans="1:4" s="60" customFormat="1" ht="12" customHeight="1">
      <c r="A44" s="279" t="s">
        <v>130</v>
      </c>
      <c r="B44" s="260" t="s">
        <v>211</v>
      </c>
      <c r="C44" s="507">
        <v>736830</v>
      </c>
      <c r="D44" s="159">
        <v>736830</v>
      </c>
    </row>
    <row r="45" spans="1:4" s="60" customFormat="1" ht="12" customHeight="1">
      <c r="A45" s="279" t="s">
        <v>131</v>
      </c>
      <c r="B45" s="260" t="s">
        <v>465</v>
      </c>
      <c r="C45" s="507"/>
      <c r="D45" s="159"/>
    </row>
    <row r="46" spans="1:4" s="60" customFormat="1" ht="12" customHeight="1">
      <c r="A46" s="279" t="s">
        <v>203</v>
      </c>
      <c r="B46" s="260" t="s">
        <v>213</v>
      </c>
      <c r="C46" s="511"/>
      <c r="D46" s="162"/>
    </row>
    <row r="47" spans="1:4" s="60" customFormat="1" ht="12" customHeight="1">
      <c r="A47" s="280" t="s">
        <v>204</v>
      </c>
      <c r="B47" s="261" t="s">
        <v>361</v>
      </c>
      <c r="C47" s="512"/>
      <c r="D47" s="250"/>
    </row>
    <row r="48" spans="1:4" s="60" customFormat="1" ht="12" customHeight="1" thickBot="1">
      <c r="A48" s="280" t="s">
        <v>360</v>
      </c>
      <c r="B48" s="261" t="s">
        <v>214</v>
      </c>
      <c r="C48" s="523">
        <v>5157474</v>
      </c>
      <c r="D48" s="355">
        <v>5157474</v>
      </c>
    </row>
    <row r="49" spans="1:4" s="60" customFormat="1" ht="12" customHeight="1" thickBot="1">
      <c r="A49" s="28" t="s">
        <v>14</v>
      </c>
      <c r="B49" s="19" t="s">
        <v>215</v>
      </c>
      <c r="C49" s="505">
        <f>SUM(C50:C54)</f>
        <v>0</v>
      </c>
      <c r="D49" s="157">
        <f>SUM(D50:D54)</f>
        <v>5375000</v>
      </c>
    </row>
    <row r="50" spans="1:4" s="60" customFormat="1" ht="12" customHeight="1">
      <c r="A50" s="278" t="s">
        <v>65</v>
      </c>
      <c r="B50" s="259" t="s">
        <v>219</v>
      </c>
      <c r="C50" s="513"/>
      <c r="D50" s="302"/>
    </row>
    <row r="51" spans="1:4" s="60" customFormat="1" ht="12" customHeight="1">
      <c r="A51" s="279" t="s">
        <v>66</v>
      </c>
      <c r="B51" s="260" t="s">
        <v>220</v>
      </c>
      <c r="C51" s="511"/>
      <c r="D51" s="162">
        <v>4500000</v>
      </c>
    </row>
    <row r="52" spans="1:4" s="60" customFormat="1" ht="12" customHeight="1">
      <c r="A52" s="279" t="s">
        <v>216</v>
      </c>
      <c r="B52" s="260" t="s">
        <v>221</v>
      </c>
      <c r="C52" s="511"/>
      <c r="D52" s="162">
        <v>875000</v>
      </c>
    </row>
    <row r="53" spans="1:4" s="60" customFormat="1" ht="12" customHeight="1">
      <c r="A53" s="279" t="s">
        <v>217</v>
      </c>
      <c r="B53" s="260" t="s">
        <v>222</v>
      </c>
      <c r="C53" s="511"/>
      <c r="D53" s="162"/>
    </row>
    <row r="54" spans="1:4" s="60" customFormat="1" ht="12" customHeight="1" thickBot="1">
      <c r="A54" s="280" t="s">
        <v>218</v>
      </c>
      <c r="B54" s="261" t="s">
        <v>223</v>
      </c>
      <c r="C54" s="512"/>
      <c r="D54" s="250"/>
    </row>
    <row r="55" spans="1:4" s="60" customFormat="1" ht="12" customHeight="1" thickBot="1">
      <c r="A55" s="28" t="s">
        <v>132</v>
      </c>
      <c r="B55" s="19" t="s">
        <v>224</v>
      </c>
      <c r="C55" s="505">
        <f>SUM(C56:C58)</f>
        <v>980000</v>
      </c>
      <c r="D55" s="157">
        <f>SUM(D56:D58)</f>
        <v>1430000</v>
      </c>
    </row>
    <row r="56" spans="1:4" s="60" customFormat="1" ht="12" customHeight="1">
      <c r="A56" s="278" t="s">
        <v>67</v>
      </c>
      <c r="B56" s="259" t="s">
        <v>225</v>
      </c>
      <c r="C56" s="506"/>
      <c r="D56" s="160"/>
    </row>
    <row r="57" spans="1:4" s="60" customFormat="1" ht="12" customHeight="1">
      <c r="A57" s="279" t="s">
        <v>68</v>
      </c>
      <c r="B57" s="260" t="s">
        <v>352</v>
      </c>
      <c r="C57" s="507"/>
      <c r="D57" s="159"/>
    </row>
    <row r="58" spans="1:4" s="60" customFormat="1" ht="12" customHeight="1">
      <c r="A58" s="279" t="s">
        <v>228</v>
      </c>
      <c r="B58" s="260" t="s">
        <v>226</v>
      </c>
      <c r="C58" s="507">
        <v>980000</v>
      </c>
      <c r="D58" s="159">
        <v>1430000</v>
      </c>
    </row>
    <row r="59" spans="1:4" s="60" customFormat="1" ht="12" customHeight="1" thickBot="1">
      <c r="A59" s="280" t="s">
        <v>229</v>
      </c>
      <c r="B59" s="261" t="s">
        <v>227</v>
      </c>
      <c r="C59" s="508"/>
      <c r="D59" s="161"/>
    </row>
    <row r="60" spans="1:4" s="60" customFormat="1" ht="12" customHeight="1" thickBot="1">
      <c r="A60" s="28" t="s">
        <v>16</v>
      </c>
      <c r="B60" s="152" t="s">
        <v>230</v>
      </c>
      <c r="C60" s="505">
        <f>SUM(C61:C63)</f>
        <v>100000</v>
      </c>
      <c r="D60" s="157">
        <f>SUM(D61:D63)</f>
        <v>100000</v>
      </c>
    </row>
    <row r="61" spans="1:4" s="60" customFormat="1" ht="12" customHeight="1">
      <c r="A61" s="278" t="s">
        <v>133</v>
      </c>
      <c r="B61" s="259" t="s">
        <v>232</v>
      </c>
      <c r="C61" s="511"/>
      <c r="D61" s="162"/>
    </row>
    <row r="62" spans="1:4" s="60" customFormat="1" ht="12" customHeight="1">
      <c r="A62" s="279" t="s">
        <v>134</v>
      </c>
      <c r="B62" s="260" t="s">
        <v>353</v>
      </c>
      <c r="C62" s="511">
        <v>100000</v>
      </c>
      <c r="D62" s="162">
        <v>100000</v>
      </c>
    </row>
    <row r="63" spans="1:4" s="60" customFormat="1" ht="12" customHeight="1">
      <c r="A63" s="279" t="s">
        <v>163</v>
      </c>
      <c r="B63" s="260" t="s">
        <v>233</v>
      </c>
      <c r="C63" s="511"/>
      <c r="D63" s="162"/>
    </row>
    <row r="64" spans="1:4" s="60" customFormat="1" ht="12" customHeight="1" thickBot="1">
      <c r="A64" s="280" t="s">
        <v>231</v>
      </c>
      <c r="B64" s="261" t="s">
        <v>234</v>
      </c>
      <c r="C64" s="511"/>
      <c r="D64" s="162"/>
    </row>
    <row r="65" spans="1:4" s="60" customFormat="1" ht="12" customHeight="1" thickBot="1">
      <c r="A65" s="28" t="s">
        <v>17</v>
      </c>
      <c r="B65" s="19" t="s">
        <v>235</v>
      </c>
      <c r="C65" s="510">
        <f>+C8+C15+C22+C29+C37+C49+C55+C60</f>
        <v>420512754</v>
      </c>
      <c r="D65" s="163">
        <f>+D8+D15+D22+D29+D37+D49+D55+D60</f>
        <v>434586099</v>
      </c>
    </row>
    <row r="66" spans="1:4" s="60" customFormat="1" ht="12" customHeight="1" thickBot="1">
      <c r="A66" s="281" t="s">
        <v>322</v>
      </c>
      <c r="B66" s="152" t="s">
        <v>237</v>
      </c>
      <c r="C66" s="505">
        <f>SUM(C67:C69)</f>
        <v>0</v>
      </c>
      <c r="D66" s="157">
        <f>SUM(D67:D69)</f>
        <v>0</v>
      </c>
    </row>
    <row r="67" spans="1:4" s="60" customFormat="1" ht="12" customHeight="1">
      <c r="A67" s="278" t="s">
        <v>265</v>
      </c>
      <c r="B67" s="259" t="s">
        <v>238</v>
      </c>
      <c r="C67" s="511"/>
      <c r="D67" s="162"/>
    </row>
    <row r="68" spans="1:4" s="60" customFormat="1" ht="12" customHeight="1">
      <c r="A68" s="279" t="s">
        <v>274</v>
      </c>
      <c r="B68" s="260" t="s">
        <v>239</v>
      </c>
      <c r="C68" s="511"/>
      <c r="D68" s="162"/>
    </row>
    <row r="69" spans="1:4" s="60" customFormat="1" ht="12" customHeight="1" thickBot="1">
      <c r="A69" s="280" t="s">
        <v>275</v>
      </c>
      <c r="B69" s="262" t="s">
        <v>240</v>
      </c>
      <c r="C69" s="511"/>
      <c r="D69" s="162"/>
    </row>
    <row r="70" spans="1:4" s="60" customFormat="1" ht="12" customHeight="1" thickBot="1">
      <c r="A70" s="281" t="s">
        <v>241</v>
      </c>
      <c r="B70" s="152" t="s">
        <v>242</v>
      </c>
      <c r="C70" s="505">
        <f>SUM(C71:C74)</f>
        <v>0</v>
      </c>
      <c r="D70" s="157">
        <f>SUM(D71:D74)</f>
        <v>0</v>
      </c>
    </row>
    <row r="71" spans="1:4" s="60" customFormat="1" ht="12" customHeight="1">
      <c r="A71" s="278" t="s">
        <v>110</v>
      </c>
      <c r="B71" s="259" t="s">
        <v>243</v>
      </c>
      <c r="C71" s="511"/>
      <c r="D71" s="162"/>
    </row>
    <row r="72" spans="1:4" s="60" customFormat="1" ht="12" customHeight="1">
      <c r="A72" s="279" t="s">
        <v>111</v>
      </c>
      <c r="B72" s="260" t="s">
        <v>475</v>
      </c>
      <c r="C72" s="511"/>
      <c r="D72" s="162"/>
    </row>
    <row r="73" spans="1:4" s="60" customFormat="1" ht="12" customHeight="1">
      <c r="A73" s="279" t="s">
        <v>266</v>
      </c>
      <c r="B73" s="260" t="s">
        <v>244</v>
      </c>
      <c r="C73" s="511"/>
      <c r="D73" s="162"/>
    </row>
    <row r="74" spans="1:4" s="60" customFormat="1" ht="12" customHeight="1">
      <c r="A74" s="279" t="s">
        <v>267</v>
      </c>
      <c r="B74" s="153" t="s">
        <v>476</v>
      </c>
      <c r="C74" s="511"/>
      <c r="D74" s="162"/>
    </row>
    <row r="75" spans="1:4" s="60" customFormat="1" ht="12" customHeight="1" thickBot="1">
      <c r="A75" s="285" t="s">
        <v>245</v>
      </c>
      <c r="B75" s="371" t="s">
        <v>246</v>
      </c>
      <c r="C75" s="524">
        <f>SUM(C76:C77)</f>
        <v>53457034</v>
      </c>
      <c r="D75" s="318">
        <f>SUM(D76:D77)</f>
        <v>53457034</v>
      </c>
    </row>
    <row r="76" spans="1:4" s="60" customFormat="1" ht="12" customHeight="1">
      <c r="A76" s="278" t="s">
        <v>268</v>
      </c>
      <c r="B76" s="259" t="s">
        <v>247</v>
      </c>
      <c r="C76" s="511">
        <v>53457034</v>
      </c>
      <c r="D76" s="162">
        <v>53457034</v>
      </c>
    </row>
    <row r="77" spans="1:4" s="60" customFormat="1" ht="12" customHeight="1" thickBot="1">
      <c r="A77" s="280" t="s">
        <v>269</v>
      </c>
      <c r="B77" s="261" t="s">
        <v>248</v>
      </c>
      <c r="C77" s="511"/>
      <c r="D77" s="162"/>
    </row>
    <row r="78" spans="1:4" s="59" customFormat="1" ht="12" customHeight="1" thickBot="1">
      <c r="A78" s="281" t="s">
        <v>249</v>
      </c>
      <c r="B78" s="152" t="s">
        <v>250</v>
      </c>
      <c r="C78" s="505">
        <f>SUM(C79:C81)</f>
        <v>0</v>
      </c>
      <c r="D78" s="157">
        <f>SUM(D79:D81)</f>
        <v>101134</v>
      </c>
    </row>
    <row r="79" spans="1:4" s="60" customFormat="1" ht="12" customHeight="1">
      <c r="A79" s="278" t="s">
        <v>270</v>
      </c>
      <c r="B79" s="259" t="s">
        <v>251</v>
      </c>
      <c r="C79" s="511"/>
      <c r="D79" s="162">
        <v>101134</v>
      </c>
    </row>
    <row r="80" spans="1:4" s="60" customFormat="1" ht="12" customHeight="1">
      <c r="A80" s="279" t="s">
        <v>271</v>
      </c>
      <c r="B80" s="260" t="s">
        <v>252</v>
      </c>
      <c r="C80" s="511"/>
      <c r="D80" s="162"/>
    </row>
    <row r="81" spans="1:4" s="60" customFormat="1" ht="12" customHeight="1" thickBot="1">
      <c r="A81" s="280" t="s">
        <v>272</v>
      </c>
      <c r="B81" s="261" t="s">
        <v>477</v>
      </c>
      <c r="C81" s="511"/>
      <c r="D81" s="162"/>
    </row>
    <row r="82" spans="1:4" s="60" customFormat="1" ht="12" customHeight="1" thickBot="1">
      <c r="A82" s="281" t="s">
        <v>253</v>
      </c>
      <c r="B82" s="152" t="s">
        <v>273</v>
      </c>
      <c r="C82" s="505">
        <f>SUM(C83:C86)</f>
        <v>0</v>
      </c>
      <c r="D82" s="157">
        <f>SUM(D83:D86)</f>
        <v>0</v>
      </c>
    </row>
    <row r="83" spans="1:4" s="60" customFormat="1" ht="12" customHeight="1">
      <c r="A83" s="282" t="s">
        <v>254</v>
      </c>
      <c r="B83" s="259" t="s">
        <v>255</v>
      </c>
      <c r="C83" s="511"/>
      <c r="D83" s="162"/>
    </row>
    <row r="84" spans="1:4" s="60" customFormat="1" ht="12" customHeight="1">
      <c r="A84" s="283" t="s">
        <v>256</v>
      </c>
      <c r="B84" s="260" t="s">
        <v>257</v>
      </c>
      <c r="C84" s="511"/>
      <c r="D84" s="162"/>
    </row>
    <row r="85" spans="1:4" s="60" customFormat="1" ht="12" customHeight="1">
      <c r="A85" s="283" t="s">
        <v>258</v>
      </c>
      <c r="B85" s="260" t="s">
        <v>259</v>
      </c>
      <c r="C85" s="511"/>
      <c r="D85" s="162"/>
    </row>
    <row r="86" spans="1:4" s="59" customFormat="1" ht="12" customHeight="1" thickBot="1">
      <c r="A86" s="284" t="s">
        <v>260</v>
      </c>
      <c r="B86" s="261" t="s">
        <v>261</v>
      </c>
      <c r="C86" s="511"/>
      <c r="D86" s="162"/>
    </row>
    <row r="87" spans="1:4" s="59" customFormat="1" ht="12" customHeight="1" thickBot="1">
      <c r="A87" s="281" t="s">
        <v>262</v>
      </c>
      <c r="B87" s="152" t="s">
        <v>399</v>
      </c>
      <c r="C87" s="516"/>
      <c r="D87" s="303"/>
    </row>
    <row r="88" spans="1:4" s="59" customFormat="1" ht="12" customHeight="1" thickBot="1">
      <c r="A88" s="281" t="s">
        <v>427</v>
      </c>
      <c r="B88" s="152" t="s">
        <v>263</v>
      </c>
      <c r="C88" s="516"/>
      <c r="D88" s="303"/>
    </row>
    <row r="89" spans="1:4" s="59" customFormat="1" ht="12" customHeight="1" thickBot="1">
      <c r="A89" s="281" t="s">
        <v>428</v>
      </c>
      <c r="B89" s="266" t="s">
        <v>402</v>
      </c>
      <c r="C89" s="510">
        <f>+C66+C70+C75+C78+C82+C88+C87</f>
        <v>53457034</v>
      </c>
      <c r="D89" s="163">
        <f>+D66+D70+D75+D78+D82+D88+D87</f>
        <v>53558168</v>
      </c>
    </row>
    <row r="90" spans="1:4" s="59" customFormat="1" ht="12" customHeight="1" thickBot="1">
      <c r="A90" s="285" t="s">
        <v>429</v>
      </c>
      <c r="B90" s="267" t="s">
        <v>430</v>
      </c>
      <c r="C90" s="510">
        <f>+C65+C89</f>
        <v>473969788</v>
      </c>
      <c r="D90" s="163">
        <f>+D65+D89</f>
        <v>488144267</v>
      </c>
    </row>
    <row r="91" spans="1:4" s="60" customFormat="1" ht="6.75" customHeight="1" thickBot="1">
      <c r="A91" s="136"/>
      <c r="B91" s="137"/>
      <c r="C91" s="137"/>
      <c r="D91" s="220"/>
    </row>
    <row r="92" spans="1:4" s="51" customFormat="1" ht="16.5" customHeight="1" thickBot="1">
      <c r="A92" s="140"/>
      <c r="B92" s="141" t="s">
        <v>46</v>
      </c>
      <c r="C92" s="141"/>
      <c r="D92" s="222"/>
    </row>
    <row r="93" spans="1:4" s="61" customFormat="1" ht="12" customHeight="1" thickBot="1">
      <c r="A93" s="254" t="s">
        <v>9</v>
      </c>
      <c r="B93" s="24" t="s">
        <v>434</v>
      </c>
      <c r="C93" s="589">
        <f>+C94+C95+C96+C97+C98+C111</f>
        <v>142052036</v>
      </c>
      <c r="D93" s="156">
        <f>+D94+D95+D96+D97+D98+D111</f>
        <v>156088941</v>
      </c>
    </row>
    <row r="94" spans="1:4" ht="12" customHeight="1">
      <c r="A94" s="286" t="s">
        <v>69</v>
      </c>
      <c r="B94" s="8" t="s">
        <v>40</v>
      </c>
      <c r="C94" s="590">
        <v>57140183</v>
      </c>
      <c r="D94" s="158">
        <v>59169183</v>
      </c>
    </row>
    <row r="95" spans="1:4" ht="12" customHeight="1">
      <c r="A95" s="279" t="s">
        <v>70</v>
      </c>
      <c r="B95" s="6" t="s">
        <v>135</v>
      </c>
      <c r="C95" s="507">
        <v>9116123</v>
      </c>
      <c r="D95" s="159">
        <v>9471198</v>
      </c>
    </row>
    <row r="96" spans="1:4" ht="12" customHeight="1">
      <c r="A96" s="279" t="s">
        <v>71</v>
      </c>
      <c r="B96" s="6" t="s">
        <v>102</v>
      </c>
      <c r="C96" s="508">
        <v>61245594</v>
      </c>
      <c r="D96" s="161">
        <v>75982510</v>
      </c>
    </row>
    <row r="97" spans="1:4" ht="12" customHeight="1">
      <c r="A97" s="279" t="s">
        <v>72</v>
      </c>
      <c r="B97" s="9" t="s">
        <v>136</v>
      </c>
      <c r="C97" s="508">
        <v>1875000</v>
      </c>
      <c r="D97" s="161">
        <v>1875000</v>
      </c>
    </row>
    <row r="98" spans="1:4" ht="12" customHeight="1">
      <c r="A98" s="279" t="s">
        <v>81</v>
      </c>
      <c r="B98" s="17" t="s">
        <v>137</v>
      </c>
      <c r="C98" s="508">
        <f>C101+C105+C110</f>
        <v>5975420</v>
      </c>
      <c r="D98" s="161">
        <f>D101+D105+D110</f>
        <v>3267668</v>
      </c>
    </row>
    <row r="99" spans="1:4" ht="12" customHeight="1">
      <c r="A99" s="279" t="s">
        <v>73</v>
      </c>
      <c r="B99" s="6" t="s">
        <v>431</v>
      </c>
      <c r="C99" s="508"/>
      <c r="D99" s="161"/>
    </row>
    <row r="100" spans="1:4" ht="12" customHeight="1">
      <c r="A100" s="279" t="s">
        <v>74</v>
      </c>
      <c r="B100" s="80" t="s">
        <v>366</v>
      </c>
      <c r="C100" s="508"/>
      <c r="D100" s="161"/>
    </row>
    <row r="101" spans="1:4" ht="12" customHeight="1">
      <c r="A101" s="279" t="s">
        <v>82</v>
      </c>
      <c r="B101" s="80" t="s">
        <v>365</v>
      </c>
      <c r="C101" s="508"/>
      <c r="D101" s="161">
        <v>703648</v>
      </c>
    </row>
    <row r="102" spans="1:4" ht="12" customHeight="1">
      <c r="A102" s="279" t="s">
        <v>83</v>
      </c>
      <c r="B102" s="80" t="s">
        <v>279</v>
      </c>
      <c r="C102" s="508"/>
      <c r="D102" s="161"/>
    </row>
    <row r="103" spans="1:4" ht="12" customHeight="1">
      <c r="A103" s="279" t="s">
        <v>84</v>
      </c>
      <c r="B103" s="81" t="s">
        <v>280</v>
      </c>
      <c r="C103" s="508"/>
      <c r="D103" s="161"/>
    </row>
    <row r="104" spans="1:4" ht="12" customHeight="1">
      <c r="A104" s="279" t="s">
        <v>85</v>
      </c>
      <c r="B104" s="81" t="s">
        <v>281</v>
      </c>
      <c r="C104" s="508"/>
      <c r="D104" s="161"/>
    </row>
    <row r="105" spans="1:4" ht="12" customHeight="1">
      <c r="A105" s="279" t="s">
        <v>87</v>
      </c>
      <c r="B105" s="80" t="s">
        <v>282</v>
      </c>
      <c r="C105" s="508">
        <v>2498120</v>
      </c>
      <c r="D105" s="161">
        <v>2518120</v>
      </c>
    </row>
    <row r="106" spans="1:4" ht="12" customHeight="1">
      <c r="A106" s="279" t="s">
        <v>138</v>
      </c>
      <c r="B106" s="80" t="s">
        <v>283</v>
      </c>
      <c r="C106" s="508"/>
      <c r="D106" s="161"/>
    </row>
    <row r="107" spans="1:4" ht="12" customHeight="1">
      <c r="A107" s="279" t="s">
        <v>277</v>
      </c>
      <c r="B107" s="81" t="s">
        <v>284</v>
      </c>
      <c r="C107" s="508"/>
      <c r="D107" s="161"/>
    </row>
    <row r="108" spans="1:4" ht="12" customHeight="1">
      <c r="A108" s="287" t="s">
        <v>278</v>
      </c>
      <c r="B108" s="82" t="s">
        <v>285</v>
      </c>
      <c r="C108" s="508"/>
      <c r="D108" s="161"/>
    </row>
    <row r="109" spans="1:4" ht="12" customHeight="1">
      <c r="A109" s="279" t="s">
        <v>363</v>
      </c>
      <c r="B109" s="82" t="s">
        <v>286</v>
      </c>
      <c r="C109" s="508"/>
      <c r="D109" s="161"/>
    </row>
    <row r="110" spans="1:4" ht="12" customHeight="1">
      <c r="A110" s="279" t="s">
        <v>364</v>
      </c>
      <c r="B110" s="81" t="s">
        <v>287</v>
      </c>
      <c r="C110" s="507">
        <v>3477300</v>
      </c>
      <c r="D110" s="159">
        <v>45900</v>
      </c>
    </row>
    <row r="111" spans="1:4" ht="12" customHeight="1">
      <c r="A111" s="279" t="s">
        <v>368</v>
      </c>
      <c r="B111" s="9" t="s">
        <v>41</v>
      </c>
      <c r="C111" s="507">
        <f>C112+C113</f>
        <v>6699716</v>
      </c>
      <c r="D111" s="159">
        <f>D112+D113</f>
        <v>6323382</v>
      </c>
    </row>
    <row r="112" spans="1:4" ht="12" customHeight="1">
      <c r="A112" s="280" t="s">
        <v>369</v>
      </c>
      <c r="B112" s="6" t="s">
        <v>432</v>
      </c>
      <c r="C112" s="508">
        <v>1898823</v>
      </c>
      <c r="D112" s="161">
        <v>1522489</v>
      </c>
    </row>
    <row r="113" spans="1:4" ht="12" customHeight="1" thickBot="1">
      <c r="A113" s="288" t="s">
        <v>370</v>
      </c>
      <c r="B113" s="83" t="s">
        <v>433</v>
      </c>
      <c r="C113" s="591">
        <v>4800893</v>
      </c>
      <c r="D113" s="165">
        <v>4800893</v>
      </c>
    </row>
    <row r="114" spans="1:4" ht="12" customHeight="1" thickBot="1">
      <c r="A114" s="28" t="s">
        <v>10</v>
      </c>
      <c r="B114" s="23" t="s">
        <v>288</v>
      </c>
      <c r="C114" s="505">
        <f>+C115+C117+C119</f>
        <v>208322730</v>
      </c>
      <c r="D114" s="157">
        <f>+D115+D117+D119</f>
        <v>209488170</v>
      </c>
    </row>
    <row r="115" spans="1:4" ht="12" customHeight="1">
      <c r="A115" s="278" t="s">
        <v>75</v>
      </c>
      <c r="B115" s="6" t="s">
        <v>162</v>
      </c>
      <c r="C115" s="506">
        <v>125978862</v>
      </c>
      <c r="D115" s="160">
        <v>127144302</v>
      </c>
    </row>
    <row r="116" spans="1:4" ht="12" customHeight="1">
      <c r="A116" s="278" t="s">
        <v>76</v>
      </c>
      <c r="B116" s="10" t="s">
        <v>292</v>
      </c>
      <c r="C116" s="506">
        <v>122005862</v>
      </c>
      <c r="D116" s="160">
        <v>122005862</v>
      </c>
    </row>
    <row r="117" spans="1:4" ht="12" customHeight="1">
      <c r="A117" s="278" t="s">
        <v>77</v>
      </c>
      <c r="B117" s="10" t="s">
        <v>139</v>
      </c>
      <c r="C117" s="507">
        <v>82293868</v>
      </c>
      <c r="D117" s="159">
        <v>82293868</v>
      </c>
    </row>
    <row r="118" spans="1:4" ht="12" customHeight="1">
      <c r="A118" s="278" t="s">
        <v>78</v>
      </c>
      <c r="B118" s="10" t="s">
        <v>293</v>
      </c>
      <c r="C118" s="592">
        <v>40510079</v>
      </c>
      <c r="D118" s="159">
        <v>40510079</v>
      </c>
    </row>
    <row r="119" spans="1:4" ht="12" customHeight="1">
      <c r="A119" s="278" t="s">
        <v>79</v>
      </c>
      <c r="B119" s="154" t="s">
        <v>164</v>
      </c>
      <c r="C119" s="592">
        <f>C122+C127</f>
        <v>50000</v>
      </c>
      <c r="D119" s="159">
        <f>D122+D127</f>
        <v>50000</v>
      </c>
    </row>
    <row r="120" spans="1:4" ht="12" customHeight="1">
      <c r="A120" s="278" t="s">
        <v>86</v>
      </c>
      <c r="B120" s="153" t="s">
        <v>354</v>
      </c>
      <c r="C120" s="592"/>
      <c r="D120" s="159"/>
    </row>
    <row r="121" spans="1:4" ht="12" customHeight="1">
      <c r="A121" s="278" t="s">
        <v>88</v>
      </c>
      <c r="B121" s="255" t="s">
        <v>298</v>
      </c>
      <c r="C121" s="592"/>
      <c r="D121" s="159"/>
    </row>
    <row r="122" spans="1:4" ht="12" customHeight="1">
      <c r="A122" s="278" t="s">
        <v>140</v>
      </c>
      <c r="B122" s="81" t="s">
        <v>281</v>
      </c>
      <c r="C122" s="592">
        <v>50000</v>
      </c>
      <c r="D122" s="159">
        <v>50000</v>
      </c>
    </row>
    <row r="123" spans="1:4" ht="12" customHeight="1">
      <c r="A123" s="278" t="s">
        <v>141</v>
      </c>
      <c r="B123" s="81" t="s">
        <v>297</v>
      </c>
      <c r="C123" s="592"/>
      <c r="D123" s="159"/>
    </row>
    <row r="124" spans="1:4" ht="12" customHeight="1">
      <c r="A124" s="278" t="s">
        <v>142</v>
      </c>
      <c r="B124" s="81" t="s">
        <v>296</v>
      </c>
      <c r="C124" s="592"/>
      <c r="D124" s="159"/>
    </row>
    <row r="125" spans="1:4" ht="12" customHeight="1">
      <c r="A125" s="278" t="s">
        <v>289</v>
      </c>
      <c r="B125" s="81" t="s">
        <v>284</v>
      </c>
      <c r="C125" s="592"/>
      <c r="D125" s="159"/>
    </row>
    <row r="126" spans="1:4" ht="12" customHeight="1">
      <c r="A126" s="278" t="s">
        <v>290</v>
      </c>
      <c r="B126" s="81" t="s">
        <v>295</v>
      </c>
      <c r="C126" s="592"/>
      <c r="D126" s="159"/>
    </row>
    <row r="127" spans="1:4" ht="12" customHeight="1" thickBot="1">
      <c r="A127" s="287" t="s">
        <v>291</v>
      </c>
      <c r="B127" s="81" t="s">
        <v>294</v>
      </c>
      <c r="C127" s="593"/>
      <c r="D127" s="161"/>
    </row>
    <row r="128" spans="1:4" ht="12" customHeight="1" thickBot="1">
      <c r="A128" s="28" t="s">
        <v>11</v>
      </c>
      <c r="B128" s="66" t="s">
        <v>373</v>
      </c>
      <c r="C128" s="505">
        <f>+C93+C114</f>
        <v>350374766</v>
      </c>
      <c r="D128" s="157">
        <f>+D93+D114</f>
        <v>365577111</v>
      </c>
    </row>
    <row r="129" spans="1:4" ht="12" customHeight="1" thickBot="1">
      <c r="A129" s="28" t="s">
        <v>12</v>
      </c>
      <c r="B129" s="66" t="s">
        <v>374</v>
      </c>
      <c r="C129" s="505">
        <f>+C130+C131+C132</f>
        <v>0</v>
      </c>
      <c r="D129" s="157">
        <f>+D130+D131+D132</f>
        <v>0</v>
      </c>
    </row>
    <row r="130" spans="1:4" s="61" customFormat="1" ht="12" customHeight="1">
      <c r="A130" s="278" t="s">
        <v>198</v>
      </c>
      <c r="B130" s="7" t="s">
        <v>437</v>
      </c>
      <c r="C130" s="592"/>
      <c r="D130" s="159"/>
    </row>
    <row r="131" spans="1:4" ht="12" customHeight="1">
      <c r="A131" s="278" t="s">
        <v>199</v>
      </c>
      <c r="B131" s="7" t="s">
        <v>382</v>
      </c>
      <c r="C131" s="592"/>
      <c r="D131" s="159"/>
    </row>
    <row r="132" spans="1:4" ht="12" customHeight="1" thickBot="1">
      <c r="A132" s="287" t="s">
        <v>200</v>
      </c>
      <c r="B132" s="5" t="s">
        <v>436</v>
      </c>
      <c r="C132" s="592"/>
      <c r="D132" s="159"/>
    </row>
    <row r="133" spans="1:4" ht="12" customHeight="1" thickBot="1">
      <c r="A133" s="28" t="s">
        <v>13</v>
      </c>
      <c r="B133" s="66" t="s">
        <v>375</v>
      </c>
      <c r="C133" s="505">
        <f>+C134+C135+C136+C137+C138+C139</f>
        <v>0</v>
      </c>
      <c r="D133" s="157">
        <f>+D134+D135+D136+D137+D138+D139</f>
        <v>0</v>
      </c>
    </row>
    <row r="134" spans="1:4" ht="12" customHeight="1">
      <c r="A134" s="278" t="s">
        <v>62</v>
      </c>
      <c r="B134" s="7" t="s">
        <v>384</v>
      </c>
      <c r="C134" s="592"/>
      <c r="D134" s="159"/>
    </row>
    <row r="135" spans="1:4" ht="12" customHeight="1">
      <c r="A135" s="278" t="s">
        <v>63</v>
      </c>
      <c r="B135" s="7" t="s">
        <v>376</v>
      </c>
      <c r="C135" s="592"/>
      <c r="D135" s="159"/>
    </row>
    <row r="136" spans="1:4" ht="12" customHeight="1">
      <c r="A136" s="278" t="s">
        <v>64</v>
      </c>
      <c r="B136" s="7" t="s">
        <v>377</v>
      </c>
      <c r="C136" s="592"/>
      <c r="D136" s="159"/>
    </row>
    <row r="137" spans="1:4" ht="12" customHeight="1">
      <c r="A137" s="278" t="s">
        <v>127</v>
      </c>
      <c r="B137" s="7" t="s">
        <v>435</v>
      </c>
      <c r="C137" s="592"/>
      <c r="D137" s="159"/>
    </row>
    <row r="138" spans="1:4" ht="12" customHeight="1">
      <c r="A138" s="278" t="s">
        <v>128</v>
      </c>
      <c r="B138" s="7" t="s">
        <v>379</v>
      </c>
      <c r="C138" s="592"/>
      <c r="D138" s="159"/>
    </row>
    <row r="139" spans="1:4" s="61" customFormat="1" ht="12" customHeight="1" thickBot="1">
      <c r="A139" s="287" t="s">
        <v>129</v>
      </c>
      <c r="B139" s="5" t="s">
        <v>380</v>
      </c>
      <c r="C139" s="592"/>
      <c r="D139" s="159"/>
    </row>
    <row r="140" spans="1:12" ht="12" customHeight="1" thickBot="1">
      <c r="A140" s="28" t="s">
        <v>14</v>
      </c>
      <c r="B140" s="66" t="s">
        <v>450</v>
      </c>
      <c r="C140" s="510">
        <f>+C141+C142+C144+C145+C143</f>
        <v>123595022</v>
      </c>
      <c r="D140" s="163">
        <f>+D141+D142+D144+D145+D143</f>
        <v>122567156</v>
      </c>
      <c r="L140" s="147"/>
    </row>
    <row r="141" spans="1:4" ht="12.75">
      <c r="A141" s="278" t="s">
        <v>65</v>
      </c>
      <c r="B141" s="7" t="s">
        <v>299</v>
      </c>
      <c r="C141" s="592"/>
      <c r="D141" s="159"/>
    </row>
    <row r="142" spans="1:4" ht="12" customHeight="1">
      <c r="A142" s="278" t="s">
        <v>66</v>
      </c>
      <c r="B142" s="7" t="s">
        <v>300</v>
      </c>
      <c r="C142" s="592">
        <v>5661116</v>
      </c>
      <c r="D142" s="159">
        <v>5762250</v>
      </c>
    </row>
    <row r="143" spans="1:4" s="61" customFormat="1" ht="12" customHeight="1">
      <c r="A143" s="278" t="s">
        <v>216</v>
      </c>
      <c r="B143" s="7" t="s">
        <v>449</v>
      </c>
      <c r="C143" s="592">
        <v>117933906</v>
      </c>
      <c r="D143" s="159">
        <v>116804906</v>
      </c>
    </row>
    <row r="144" spans="1:4" s="61" customFormat="1" ht="12" customHeight="1">
      <c r="A144" s="278" t="s">
        <v>217</v>
      </c>
      <c r="B144" s="7" t="s">
        <v>389</v>
      </c>
      <c r="C144" s="592"/>
      <c r="D144" s="159"/>
    </row>
    <row r="145" spans="1:4" s="61" customFormat="1" ht="12" customHeight="1" thickBot="1">
      <c r="A145" s="287" t="s">
        <v>218</v>
      </c>
      <c r="B145" s="5" t="s">
        <v>318</v>
      </c>
      <c r="C145" s="592"/>
      <c r="D145" s="159"/>
    </row>
    <row r="146" spans="1:4" s="61" customFormat="1" ht="12" customHeight="1" thickBot="1">
      <c r="A146" s="28" t="s">
        <v>15</v>
      </c>
      <c r="B146" s="66" t="s">
        <v>390</v>
      </c>
      <c r="C146" s="594">
        <f>+C147+C148+C149+C150+C151</f>
        <v>0</v>
      </c>
      <c r="D146" s="166">
        <f>+D147+D148+D149+D150+D151</f>
        <v>0</v>
      </c>
    </row>
    <row r="147" spans="1:4" s="61" customFormat="1" ht="12" customHeight="1">
      <c r="A147" s="278" t="s">
        <v>67</v>
      </c>
      <c r="B147" s="7" t="s">
        <v>385</v>
      </c>
      <c r="C147" s="592"/>
      <c r="D147" s="159"/>
    </row>
    <row r="148" spans="1:4" s="61" customFormat="1" ht="12" customHeight="1">
      <c r="A148" s="278" t="s">
        <v>68</v>
      </c>
      <c r="B148" s="7" t="s">
        <v>392</v>
      </c>
      <c r="C148" s="592"/>
      <c r="D148" s="159"/>
    </row>
    <row r="149" spans="1:4" s="61" customFormat="1" ht="12" customHeight="1">
      <c r="A149" s="278" t="s">
        <v>228</v>
      </c>
      <c r="B149" s="7" t="s">
        <v>387</v>
      </c>
      <c r="C149" s="592"/>
      <c r="D149" s="159"/>
    </row>
    <row r="150" spans="1:4" ht="12.75" customHeight="1">
      <c r="A150" s="278" t="s">
        <v>229</v>
      </c>
      <c r="B150" s="7" t="s">
        <v>438</v>
      </c>
      <c r="C150" s="592"/>
      <c r="D150" s="159"/>
    </row>
    <row r="151" spans="1:4" ht="12.75" customHeight="1" thickBot="1">
      <c r="A151" s="287" t="s">
        <v>391</v>
      </c>
      <c r="B151" s="5" t="s">
        <v>393</v>
      </c>
      <c r="C151" s="593"/>
      <c r="D151" s="161"/>
    </row>
    <row r="152" spans="1:4" ht="12.75" customHeight="1" thickBot="1">
      <c r="A152" s="322" t="s">
        <v>16</v>
      </c>
      <c r="B152" s="66" t="s">
        <v>394</v>
      </c>
      <c r="C152" s="594"/>
      <c r="D152" s="166"/>
    </row>
    <row r="153" spans="1:4" ht="12" customHeight="1" thickBot="1">
      <c r="A153" s="322" t="s">
        <v>17</v>
      </c>
      <c r="B153" s="66" t="s">
        <v>395</v>
      </c>
      <c r="C153" s="594"/>
      <c r="D153" s="166"/>
    </row>
    <row r="154" spans="1:4" ht="15" customHeight="1" thickBot="1">
      <c r="A154" s="28" t="s">
        <v>18</v>
      </c>
      <c r="B154" s="66" t="s">
        <v>397</v>
      </c>
      <c r="C154" s="595">
        <f>+C129+C133+C140+C146+C152+C153</f>
        <v>123595022</v>
      </c>
      <c r="D154" s="269">
        <f>+D129+D133+D140+D146+D152+D153</f>
        <v>122567156</v>
      </c>
    </row>
    <row r="155" spans="1:4" ht="13.5" thickBot="1">
      <c r="A155" s="289" t="s">
        <v>19</v>
      </c>
      <c r="B155" s="231" t="s">
        <v>396</v>
      </c>
      <c r="C155" s="595">
        <f>+C128+C154</f>
        <v>473969788</v>
      </c>
      <c r="D155" s="269">
        <f>+D128+D154</f>
        <v>488144267</v>
      </c>
    </row>
    <row r="156" spans="1:4" ht="9" customHeight="1" thickBot="1">
      <c r="A156" s="237"/>
      <c r="B156" s="238"/>
      <c r="C156" s="238"/>
      <c r="D156" s="408">
        <f>D90-D155</f>
        <v>0</v>
      </c>
    </row>
    <row r="157" spans="1:4" ht="14.25" customHeight="1" thickBot="1">
      <c r="A157" s="145" t="s">
        <v>439</v>
      </c>
      <c r="B157" s="146"/>
      <c r="C157" s="521">
        <v>12</v>
      </c>
      <c r="D157" s="64">
        <v>13</v>
      </c>
    </row>
    <row r="158" spans="1:4" ht="13.5" thickBot="1">
      <c r="A158" s="145" t="s">
        <v>157</v>
      </c>
      <c r="B158" s="146"/>
      <c r="C158" s="521">
        <v>10</v>
      </c>
      <c r="D158" s="64">
        <v>10</v>
      </c>
    </row>
    <row r="159" spans="1:4" ht="12.75">
      <c r="A159" s="405"/>
      <c r="B159" s="406"/>
      <c r="C159" s="406"/>
      <c r="D159" s="407"/>
    </row>
    <row r="160" spans="1:3" ht="12.75">
      <c r="A160" s="405"/>
      <c r="B160" s="406"/>
      <c r="C160" s="406"/>
    </row>
    <row r="161" spans="1:4" ht="12.75">
      <c r="A161" s="405"/>
      <c r="B161" s="406"/>
      <c r="C161" s="406"/>
      <c r="D161" s="407"/>
    </row>
    <row r="162" spans="1:4" ht="12.75">
      <c r="A162" s="405"/>
      <c r="B162" s="406"/>
      <c r="C162" s="406"/>
      <c r="D162" s="407"/>
    </row>
    <row r="163" spans="1:4" ht="12.75">
      <c r="A163" s="405"/>
      <c r="B163" s="406"/>
      <c r="C163" s="406"/>
      <c r="D163" s="407"/>
    </row>
    <row r="164" spans="1:4" ht="12.75">
      <c r="A164" s="405"/>
      <c r="B164" s="406"/>
      <c r="C164" s="406"/>
      <c r="D164" s="407"/>
    </row>
    <row r="165" spans="1:4" ht="12.75">
      <c r="A165" s="405"/>
      <c r="B165" s="406"/>
      <c r="C165" s="406"/>
      <c r="D165" s="407"/>
    </row>
    <row r="166" spans="1:4" ht="12.75">
      <c r="A166" s="405"/>
      <c r="B166" s="406"/>
      <c r="C166" s="406"/>
      <c r="D166" s="407"/>
    </row>
    <row r="167" spans="1:4" ht="12.75">
      <c r="A167" s="405"/>
      <c r="B167" s="406"/>
      <c r="C167" s="406"/>
      <c r="D167" s="407"/>
    </row>
    <row r="168" spans="1:4" ht="12.75">
      <c r="A168" s="405"/>
      <c r="B168" s="406"/>
      <c r="C168" s="406"/>
      <c r="D168" s="407"/>
    </row>
    <row r="169" spans="1:4" ht="12.75">
      <c r="A169" s="405"/>
      <c r="B169" s="406"/>
      <c r="C169" s="406"/>
      <c r="D169" s="407"/>
    </row>
    <row r="170" spans="1:4" ht="12.75">
      <c r="A170" s="405"/>
      <c r="B170" s="406"/>
      <c r="C170" s="406"/>
      <c r="D170" s="407"/>
    </row>
    <row r="171" spans="1:4" ht="12.75">
      <c r="A171" s="405"/>
      <c r="B171" s="406"/>
      <c r="C171" s="406"/>
      <c r="D171" s="407"/>
    </row>
    <row r="172" spans="1:4" ht="12.75">
      <c r="A172" s="405"/>
      <c r="B172" s="406"/>
      <c r="C172" s="406"/>
      <c r="D172" s="407"/>
    </row>
    <row r="173" spans="1:4" ht="12.75">
      <c r="A173" s="405"/>
      <c r="B173" s="406"/>
      <c r="C173" s="406"/>
      <c r="D173" s="407"/>
    </row>
    <row r="174" spans="1:4" ht="12.75">
      <c r="A174" s="405"/>
      <c r="B174" s="406"/>
      <c r="C174" s="406"/>
      <c r="D174" s="407"/>
    </row>
    <row r="175" spans="1:4" ht="12.75">
      <c r="A175" s="405"/>
      <c r="B175" s="406"/>
      <c r="C175" s="406"/>
      <c r="D175" s="407"/>
    </row>
    <row r="176" spans="1:4" ht="12.75">
      <c r="A176" s="405"/>
      <c r="B176" s="406"/>
      <c r="C176" s="406"/>
      <c r="D176" s="407"/>
    </row>
    <row r="177" spans="1:4" ht="12.75">
      <c r="A177" s="405"/>
      <c r="B177" s="406"/>
      <c r="C177" s="406"/>
      <c r="D177" s="407"/>
    </row>
    <row r="178" spans="1:4" ht="12.75">
      <c r="A178" s="405"/>
      <c r="B178" s="406"/>
      <c r="C178" s="406"/>
      <c r="D178" s="407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0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L178"/>
  <sheetViews>
    <sheetView zoomScale="120" zoomScaleNormal="120" zoomScaleSheetLayoutView="85" workbookViewId="0" topLeftCell="A1">
      <selection activeCell="D5" sqref="D5"/>
    </sheetView>
  </sheetViews>
  <sheetFormatPr defaultColWidth="9.00390625" defaultRowHeight="12.75"/>
  <cols>
    <col min="1" max="1" width="11.00390625" style="239" customWidth="1"/>
    <col min="2" max="2" width="63.125" style="240" customWidth="1"/>
    <col min="3" max="3" width="18.875" style="240" customWidth="1"/>
    <col min="4" max="4" width="19.125" style="241" customWidth="1"/>
    <col min="5" max="16384" width="9.375" style="2" customWidth="1"/>
  </cols>
  <sheetData>
    <row r="1" spans="1:4" s="1" customFormat="1" ht="16.5" customHeight="1" thickBot="1">
      <c r="A1" s="388"/>
      <c r="B1" s="389"/>
      <c r="C1" s="389"/>
      <c r="D1" s="385" t="str">
        <f>CONCATENATE("9.1.2. melléklet ",ALAPADATOK!A7," ",ALAPADATOK!B7," ",ALAPADATOK!C7," ",ALAPADATOK!D7," ",ALAPADATOK!E7," ",ALAPADATOK!F7," ",ALAPADATOK!G7," ",ALAPADATOK!H7)</f>
        <v>9.1.2. melléklet a 8 / 2020 ( VI.30. ) önkormányzati rendelethez</v>
      </c>
    </row>
    <row r="2" spans="1:4" s="57" customFormat="1" ht="21" customHeight="1">
      <c r="A2" s="390" t="s">
        <v>50</v>
      </c>
      <c r="B2" s="391" t="str">
        <f>CONCATENATE(ALAPADATOK!A3)</f>
        <v>MURAKERESZTÚR KÖZSÉG ÖNKORMÁNYZATA</v>
      </c>
      <c r="C2" s="517"/>
      <c r="D2" s="392" t="s">
        <v>43</v>
      </c>
    </row>
    <row r="3" spans="1:4" s="57" customFormat="1" ht="16.5" thickBot="1">
      <c r="A3" s="393" t="s">
        <v>154</v>
      </c>
      <c r="B3" s="394" t="s">
        <v>356</v>
      </c>
      <c r="C3" s="518"/>
      <c r="D3" s="395" t="s">
        <v>49</v>
      </c>
    </row>
    <row r="4" spans="1:4" s="58" customFormat="1" ht="22.5" customHeight="1" thickBot="1">
      <c r="A4" s="396"/>
      <c r="B4" s="396"/>
      <c r="C4" s="396"/>
      <c r="D4" s="397" t="str">
        <f>'KV_9.1.1.sz.mell'!D4</f>
        <v>Forintban!</v>
      </c>
    </row>
    <row r="5" spans="1:4" ht="24.75" thickBot="1">
      <c r="A5" s="398" t="s">
        <v>156</v>
      </c>
      <c r="B5" s="399" t="s">
        <v>469</v>
      </c>
      <c r="C5" s="519" t="s">
        <v>615</v>
      </c>
      <c r="D5" s="412" t="s">
        <v>616</v>
      </c>
    </row>
    <row r="6" spans="1:4" s="51" customFormat="1" ht="12.75" customHeight="1" thickBot="1">
      <c r="A6" s="400"/>
      <c r="B6" s="401" t="s">
        <v>417</v>
      </c>
      <c r="C6" s="520" t="s">
        <v>418</v>
      </c>
      <c r="D6" s="402" t="s">
        <v>419</v>
      </c>
    </row>
    <row r="7" spans="1:4" s="51" customFormat="1" ht="15.75" customHeight="1" thickBot="1">
      <c r="A7" s="130"/>
      <c r="B7" s="131" t="s">
        <v>45</v>
      </c>
      <c r="C7" s="131"/>
      <c r="D7" s="215"/>
    </row>
    <row r="8" spans="1:4" s="51" customFormat="1" ht="12" customHeight="1" thickBot="1">
      <c r="A8" s="28" t="s">
        <v>9</v>
      </c>
      <c r="B8" s="19" t="s">
        <v>183</v>
      </c>
      <c r="C8" s="570"/>
      <c r="D8" s="157">
        <f>+D9+D10+D11+D12+D13+D14</f>
        <v>0</v>
      </c>
    </row>
    <row r="9" spans="1:4" s="59" customFormat="1" ht="12" customHeight="1">
      <c r="A9" s="278" t="s">
        <v>69</v>
      </c>
      <c r="B9" s="259" t="s">
        <v>184</v>
      </c>
      <c r="C9" s="571"/>
      <c r="D9" s="160"/>
    </row>
    <row r="10" spans="1:4" s="60" customFormat="1" ht="12" customHeight="1">
      <c r="A10" s="279" t="s">
        <v>70</v>
      </c>
      <c r="B10" s="260" t="s">
        <v>185</v>
      </c>
      <c r="C10" s="572"/>
      <c r="D10" s="159"/>
    </row>
    <row r="11" spans="1:4" s="60" customFormat="1" ht="12" customHeight="1">
      <c r="A11" s="279" t="s">
        <v>71</v>
      </c>
      <c r="B11" s="260" t="s">
        <v>457</v>
      </c>
      <c r="C11" s="572"/>
      <c r="D11" s="159"/>
    </row>
    <row r="12" spans="1:4" s="60" customFormat="1" ht="12" customHeight="1">
      <c r="A12" s="279" t="s">
        <v>72</v>
      </c>
      <c r="B12" s="260" t="s">
        <v>186</v>
      </c>
      <c r="C12" s="572"/>
      <c r="D12" s="159"/>
    </row>
    <row r="13" spans="1:4" s="60" customFormat="1" ht="12" customHeight="1">
      <c r="A13" s="279" t="s">
        <v>109</v>
      </c>
      <c r="B13" s="260" t="s">
        <v>426</v>
      </c>
      <c r="C13" s="572"/>
      <c r="D13" s="159"/>
    </row>
    <row r="14" spans="1:4" s="59" customFormat="1" ht="12" customHeight="1" thickBot="1">
      <c r="A14" s="280" t="s">
        <v>73</v>
      </c>
      <c r="B14" s="261" t="s">
        <v>358</v>
      </c>
      <c r="C14" s="573"/>
      <c r="D14" s="159"/>
    </row>
    <row r="15" spans="1:4" s="59" customFormat="1" ht="12" customHeight="1" thickBot="1">
      <c r="A15" s="28" t="s">
        <v>10</v>
      </c>
      <c r="B15" s="152" t="s">
        <v>187</v>
      </c>
      <c r="C15" s="574"/>
      <c r="D15" s="157">
        <f>+D16+D17+D18+D19+D20</f>
        <v>0</v>
      </c>
    </row>
    <row r="16" spans="1:4" s="59" customFormat="1" ht="12" customHeight="1">
      <c r="A16" s="278" t="s">
        <v>75</v>
      </c>
      <c r="B16" s="259" t="s">
        <v>188</v>
      </c>
      <c r="C16" s="571"/>
      <c r="D16" s="160"/>
    </row>
    <row r="17" spans="1:4" s="59" customFormat="1" ht="12" customHeight="1">
      <c r="A17" s="279" t="s">
        <v>76</v>
      </c>
      <c r="B17" s="260" t="s">
        <v>189</v>
      </c>
      <c r="C17" s="572"/>
      <c r="D17" s="159"/>
    </row>
    <row r="18" spans="1:4" s="59" customFormat="1" ht="12" customHeight="1">
      <c r="A18" s="279" t="s">
        <v>77</v>
      </c>
      <c r="B18" s="260" t="s">
        <v>348</v>
      </c>
      <c r="C18" s="572"/>
      <c r="D18" s="159"/>
    </row>
    <row r="19" spans="1:4" s="59" customFormat="1" ht="12" customHeight="1">
      <c r="A19" s="279" t="s">
        <v>78</v>
      </c>
      <c r="B19" s="260" t="s">
        <v>349</v>
      </c>
      <c r="C19" s="572"/>
      <c r="D19" s="159"/>
    </row>
    <row r="20" spans="1:4" s="59" customFormat="1" ht="12" customHeight="1">
      <c r="A20" s="279" t="s">
        <v>79</v>
      </c>
      <c r="B20" s="260" t="s">
        <v>190</v>
      </c>
      <c r="C20" s="572"/>
      <c r="D20" s="159"/>
    </row>
    <row r="21" spans="1:4" s="60" customFormat="1" ht="12" customHeight="1" thickBot="1">
      <c r="A21" s="280" t="s">
        <v>86</v>
      </c>
      <c r="B21" s="261" t="s">
        <v>191</v>
      </c>
      <c r="C21" s="573"/>
      <c r="D21" s="161"/>
    </row>
    <row r="22" spans="1:4" s="60" customFormat="1" ht="12" customHeight="1" thickBot="1">
      <c r="A22" s="28" t="s">
        <v>11</v>
      </c>
      <c r="B22" s="19" t="s">
        <v>192</v>
      </c>
      <c r="C22" s="570"/>
      <c r="D22" s="157">
        <f>+D23+D24+D25+D26+D27</f>
        <v>0</v>
      </c>
    </row>
    <row r="23" spans="1:4" s="60" customFormat="1" ht="12" customHeight="1">
      <c r="A23" s="278" t="s">
        <v>58</v>
      </c>
      <c r="B23" s="259" t="s">
        <v>193</v>
      </c>
      <c r="C23" s="571"/>
      <c r="D23" s="160"/>
    </row>
    <row r="24" spans="1:4" s="59" customFormat="1" ht="12" customHeight="1">
      <c r="A24" s="279" t="s">
        <v>59</v>
      </c>
      <c r="B24" s="260" t="s">
        <v>194</v>
      </c>
      <c r="C24" s="572"/>
      <c r="D24" s="159"/>
    </row>
    <row r="25" spans="1:4" s="60" customFormat="1" ht="12" customHeight="1">
      <c r="A25" s="279" t="s">
        <v>60</v>
      </c>
      <c r="B25" s="260" t="s">
        <v>350</v>
      </c>
      <c r="C25" s="572"/>
      <c r="D25" s="159"/>
    </row>
    <row r="26" spans="1:4" s="60" customFormat="1" ht="12" customHeight="1">
      <c r="A26" s="279" t="s">
        <v>61</v>
      </c>
      <c r="B26" s="260" t="s">
        <v>351</v>
      </c>
      <c r="C26" s="572"/>
      <c r="D26" s="159"/>
    </row>
    <row r="27" spans="1:4" s="60" customFormat="1" ht="12" customHeight="1">
      <c r="A27" s="279" t="s">
        <v>123</v>
      </c>
      <c r="B27" s="260" t="s">
        <v>195</v>
      </c>
      <c r="C27" s="572"/>
      <c r="D27" s="159"/>
    </row>
    <row r="28" spans="1:4" s="60" customFormat="1" ht="12" customHeight="1" thickBot="1">
      <c r="A28" s="280" t="s">
        <v>124</v>
      </c>
      <c r="B28" s="261" t="s">
        <v>196</v>
      </c>
      <c r="C28" s="573"/>
      <c r="D28" s="161"/>
    </row>
    <row r="29" spans="1:4" s="60" customFormat="1" ht="12" customHeight="1" thickBot="1">
      <c r="A29" s="28" t="s">
        <v>125</v>
      </c>
      <c r="B29" s="19" t="s">
        <v>197</v>
      </c>
      <c r="C29" s="251">
        <f>SUM(C30:C36)</f>
        <v>8246492</v>
      </c>
      <c r="D29" s="290">
        <f>SUM(D30:D36)</f>
        <v>8246492</v>
      </c>
    </row>
    <row r="30" spans="1:4" s="60" customFormat="1" ht="12" customHeight="1">
      <c r="A30" s="278" t="s">
        <v>198</v>
      </c>
      <c r="B30" s="259" t="s">
        <v>578</v>
      </c>
      <c r="C30" s="248"/>
      <c r="D30" s="150"/>
    </row>
    <row r="31" spans="1:4" s="60" customFormat="1" ht="12" customHeight="1">
      <c r="A31" s="279" t="s">
        <v>199</v>
      </c>
      <c r="B31" s="259" t="str">
        <f>'KV_1.1.sz.mell.'!B33</f>
        <v>Idegenforgalmi adó</v>
      </c>
      <c r="C31" s="247"/>
      <c r="D31" s="149"/>
    </row>
    <row r="32" spans="1:4" s="60" customFormat="1" ht="12" customHeight="1">
      <c r="A32" s="279" t="s">
        <v>200</v>
      </c>
      <c r="B32" s="259" t="str">
        <f>'KV_1.1.sz.mell.'!B34</f>
        <v>Iparűzési adó</v>
      </c>
      <c r="C32" s="247">
        <v>8246492</v>
      </c>
      <c r="D32" s="149">
        <v>8246492</v>
      </c>
    </row>
    <row r="33" spans="1:4" s="60" customFormat="1" ht="12" customHeight="1">
      <c r="A33" s="279" t="s">
        <v>201</v>
      </c>
      <c r="B33" s="259" t="str">
        <f>'KV_1.1.sz.mell.'!B35</f>
        <v>Talajterhelési díj</v>
      </c>
      <c r="C33" s="571"/>
      <c r="D33" s="159"/>
    </row>
    <row r="34" spans="1:4" s="60" customFormat="1" ht="12" customHeight="1">
      <c r="A34" s="279" t="s">
        <v>459</v>
      </c>
      <c r="B34" s="259" t="str">
        <f>'KV_1.1.sz.mell.'!B36</f>
        <v>Gépjárműadó</v>
      </c>
      <c r="C34" s="571"/>
      <c r="D34" s="159"/>
    </row>
    <row r="35" spans="1:4" s="60" customFormat="1" ht="12" customHeight="1">
      <c r="A35" s="279" t="s">
        <v>460</v>
      </c>
      <c r="B35" s="259" t="str">
        <f>'KV_1.1.sz.mell.'!B37</f>
        <v>Telekadó</v>
      </c>
      <c r="C35" s="571"/>
      <c r="D35" s="159"/>
    </row>
    <row r="36" spans="1:4" s="60" customFormat="1" ht="12" customHeight="1" thickBot="1">
      <c r="A36" s="280" t="s">
        <v>461</v>
      </c>
      <c r="B36" s="259" t="str">
        <f>'KV_1.1.sz.mell.'!B38</f>
        <v>Kommunális adó</v>
      </c>
      <c r="C36" s="575"/>
      <c r="D36" s="161"/>
    </row>
    <row r="37" spans="1:4" s="60" customFormat="1" ht="12" customHeight="1" thickBot="1">
      <c r="A37" s="28" t="s">
        <v>13</v>
      </c>
      <c r="B37" s="19" t="s">
        <v>359</v>
      </c>
      <c r="C37" s="570"/>
      <c r="D37" s="157">
        <f>SUM(D38:D48)</f>
        <v>0</v>
      </c>
    </row>
    <row r="38" spans="1:4" s="60" customFormat="1" ht="12" customHeight="1">
      <c r="A38" s="278" t="s">
        <v>62</v>
      </c>
      <c r="B38" s="259" t="s">
        <v>205</v>
      </c>
      <c r="C38" s="571"/>
      <c r="D38" s="160"/>
    </row>
    <row r="39" spans="1:4" s="60" customFormat="1" ht="12" customHeight="1">
      <c r="A39" s="279" t="s">
        <v>63</v>
      </c>
      <c r="B39" s="260" t="s">
        <v>206</v>
      </c>
      <c r="C39" s="572"/>
      <c r="D39" s="159"/>
    </row>
    <row r="40" spans="1:4" s="60" customFormat="1" ht="12" customHeight="1">
      <c r="A40" s="279" t="s">
        <v>64</v>
      </c>
      <c r="B40" s="260" t="s">
        <v>207</v>
      </c>
      <c r="C40" s="572"/>
      <c r="D40" s="159"/>
    </row>
    <row r="41" spans="1:4" s="60" customFormat="1" ht="12" customHeight="1">
      <c r="A41" s="279" t="s">
        <v>127</v>
      </c>
      <c r="B41" s="260" t="s">
        <v>208</v>
      </c>
      <c r="C41" s="572"/>
      <c r="D41" s="159"/>
    </row>
    <row r="42" spans="1:4" s="60" customFormat="1" ht="12" customHeight="1">
      <c r="A42" s="279" t="s">
        <v>128</v>
      </c>
      <c r="B42" s="260" t="s">
        <v>209</v>
      </c>
      <c r="C42" s="572"/>
      <c r="D42" s="159"/>
    </row>
    <row r="43" spans="1:4" s="60" customFormat="1" ht="12" customHeight="1">
      <c r="A43" s="279" t="s">
        <v>129</v>
      </c>
      <c r="B43" s="260" t="s">
        <v>210</v>
      </c>
      <c r="C43" s="572"/>
      <c r="D43" s="159"/>
    </row>
    <row r="44" spans="1:4" s="60" customFormat="1" ht="12" customHeight="1">
      <c r="A44" s="279" t="s">
        <v>130</v>
      </c>
      <c r="B44" s="260" t="s">
        <v>211</v>
      </c>
      <c r="C44" s="572"/>
      <c r="D44" s="159"/>
    </row>
    <row r="45" spans="1:4" s="60" customFormat="1" ht="12" customHeight="1">
      <c r="A45" s="279" t="s">
        <v>131</v>
      </c>
      <c r="B45" s="260" t="s">
        <v>467</v>
      </c>
      <c r="C45" s="572"/>
      <c r="D45" s="159"/>
    </row>
    <row r="46" spans="1:4" s="60" customFormat="1" ht="12" customHeight="1">
      <c r="A46" s="279" t="s">
        <v>203</v>
      </c>
      <c r="B46" s="260" t="s">
        <v>213</v>
      </c>
      <c r="C46" s="572"/>
      <c r="D46" s="162"/>
    </row>
    <row r="47" spans="1:4" s="60" customFormat="1" ht="12" customHeight="1">
      <c r="A47" s="280" t="s">
        <v>204</v>
      </c>
      <c r="B47" s="261" t="s">
        <v>361</v>
      </c>
      <c r="C47" s="573"/>
      <c r="D47" s="250"/>
    </row>
    <row r="48" spans="1:4" s="60" customFormat="1" ht="12" customHeight="1" thickBot="1">
      <c r="A48" s="280" t="s">
        <v>360</v>
      </c>
      <c r="B48" s="261" t="s">
        <v>214</v>
      </c>
      <c r="C48" s="573"/>
      <c r="D48" s="250"/>
    </row>
    <row r="49" spans="1:4" s="60" customFormat="1" ht="12" customHeight="1" thickBot="1">
      <c r="A49" s="28" t="s">
        <v>14</v>
      </c>
      <c r="B49" s="19" t="s">
        <v>215</v>
      </c>
      <c r="C49" s="570"/>
      <c r="D49" s="157">
        <f>SUM(D50:D54)</f>
        <v>0</v>
      </c>
    </row>
    <row r="50" spans="1:4" s="60" customFormat="1" ht="12" customHeight="1">
      <c r="A50" s="278" t="s">
        <v>65</v>
      </c>
      <c r="B50" s="259" t="s">
        <v>219</v>
      </c>
      <c r="C50" s="571"/>
      <c r="D50" s="302"/>
    </row>
    <row r="51" spans="1:4" s="60" customFormat="1" ht="12" customHeight="1">
      <c r="A51" s="279" t="s">
        <v>66</v>
      </c>
      <c r="B51" s="260" t="s">
        <v>220</v>
      </c>
      <c r="C51" s="572"/>
      <c r="D51" s="162"/>
    </row>
    <row r="52" spans="1:4" s="60" customFormat="1" ht="12" customHeight="1">
      <c r="A52" s="279" t="s">
        <v>216</v>
      </c>
      <c r="B52" s="260" t="s">
        <v>221</v>
      </c>
      <c r="C52" s="572"/>
      <c r="D52" s="162"/>
    </row>
    <row r="53" spans="1:4" s="60" customFormat="1" ht="12" customHeight="1">
      <c r="A53" s="279" t="s">
        <v>217</v>
      </c>
      <c r="B53" s="260" t="s">
        <v>222</v>
      </c>
      <c r="C53" s="572"/>
      <c r="D53" s="162"/>
    </row>
    <row r="54" spans="1:4" s="60" customFormat="1" ht="12" customHeight="1" thickBot="1">
      <c r="A54" s="280" t="s">
        <v>218</v>
      </c>
      <c r="B54" s="261" t="s">
        <v>223</v>
      </c>
      <c r="C54" s="573"/>
      <c r="D54" s="250"/>
    </row>
    <row r="55" spans="1:4" s="60" customFormat="1" ht="12" customHeight="1" thickBot="1">
      <c r="A55" s="28" t="s">
        <v>132</v>
      </c>
      <c r="B55" s="19" t="s">
        <v>224</v>
      </c>
      <c r="C55" s="570"/>
      <c r="D55" s="157">
        <f>SUM(D56:D58)</f>
        <v>0</v>
      </c>
    </row>
    <row r="56" spans="1:4" s="60" customFormat="1" ht="12" customHeight="1">
      <c r="A56" s="278" t="s">
        <v>67</v>
      </c>
      <c r="B56" s="259" t="s">
        <v>225</v>
      </c>
      <c r="C56" s="571"/>
      <c r="D56" s="160"/>
    </row>
    <row r="57" spans="1:4" s="60" customFormat="1" ht="12" customHeight="1">
      <c r="A57" s="279" t="s">
        <v>68</v>
      </c>
      <c r="B57" s="260" t="s">
        <v>352</v>
      </c>
      <c r="C57" s="572"/>
      <c r="D57" s="159"/>
    </row>
    <row r="58" spans="1:4" s="60" customFormat="1" ht="12" customHeight="1">
      <c r="A58" s="279" t="s">
        <v>228</v>
      </c>
      <c r="B58" s="260" t="s">
        <v>226</v>
      </c>
      <c r="C58" s="572"/>
      <c r="D58" s="159"/>
    </row>
    <row r="59" spans="1:4" s="60" customFormat="1" ht="12" customHeight="1" thickBot="1">
      <c r="A59" s="280" t="s">
        <v>229</v>
      </c>
      <c r="B59" s="261" t="s">
        <v>227</v>
      </c>
      <c r="C59" s="573"/>
      <c r="D59" s="161"/>
    </row>
    <row r="60" spans="1:4" s="60" customFormat="1" ht="12" customHeight="1" thickBot="1">
      <c r="A60" s="28" t="s">
        <v>16</v>
      </c>
      <c r="B60" s="152" t="s">
        <v>230</v>
      </c>
      <c r="C60" s="574"/>
      <c r="D60" s="157">
        <f>SUM(D61:D63)</f>
        <v>0</v>
      </c>
    </row>
    <row r="61" spans="1:4" s="60" customFormat="1" ht="12" customHeight="1">
      <c r="A61" s="278" t="s">
        <v>133</v>
      </c>
      <c r="B61" s="259" t="s">
        <v>232</v>
      </c>
      <c r="C61" s="571"/>
      <c r="D61" s="162"/>
    </row>
    <row r="62" spans="1:4" s="60" customFormat="1" ht="12" customHeight="1">
      <c r="A62" s="279" t="s">
        <v>134</v>
      </c>
      <c r="B62" s="260" t="s">
        <v>353</v>
      </c>
      <c r="C62" s="572"/>
      <c r="D62" s="162"/>
    </row>
    <row r="63" spans="1:4" s="60" customFormat="1" ht="12" customHeight="1">
      <c r="A63" s="279" t="s">
        <v>163</v>
      </c>
      <c r="B63" s="260" t="s">
        <v>233</v>
      </c>
      <c r="C63" s="572"/>
      <c r="D63" s="162"/>
    </row>
    <row r="64" spans="1:4" s="60" customFormat="1" ht="12" customHeight="1" thickBot="1">
      <c r="A64" s="280" t="s">
        <v>231</v>
      </c>
      <c r="B64" s="261" t="s">
        <v>234</v>
      </c>
      <c r="C64" s="573"/>
      <c r="D64" s="162"/>
    </row>
    <row r="65" spans="1:4" s="60" customFormat="1" ht="12" customHeight="1" thickBot="1">
      <c r="A65" s="28" t="s">
        <v>17</v>
      </c>
      <c r="B65" s="19" t="s">
        <v>235</v>
      </c>
      <c r="C65" s="505">
        <f>C29</f>
        <v>8246492</v>
      </c>
      <c r="D65" s="163">
        <f>+D8+D15+D22+D29+D37+D49+D55+D60</f>
        <v>8246492</v>
      </c>
    </row>
    <row r="66" spans="1:4" s="60" customFormat="1" ht="12" customHeight="1" thickBot="1">
      <c r="A66" s="281" t="s">
        <v>322</v>
      </c>
      <c r="B66" s="152" t="s">
        <v>237</v>
      </c>
      <c r="C66" s="574"/>
      <c r="D66" s="157">
        <f>SUM(D67:D69)</f>
        <v>0</v>
      </c>
    </row>
    <row r="67" spans="1:4" s="60" customFormat="1" ht="12" customHeight="1">
      <c r="A67" s="278" t="s">
        <v>265</v>
      </c>
      <c r="B67" s="259" t="s">
        <v>238</v>
      </c>
      <c r="C67" s="571"/>
      <c r="D67" s="162"/>
    </row>
    <row r="68" spans="1:4" s="60" customFormat="1" ht="12" customHeight="1">
      <c r="A68" s="279" t="s">
        <v>274</v>
      </c>
      <c r="B68" s="260" t="s">
        <v>239</v>
      </c>
      <c r="C68" s="572"/>
      <c r="D68" s="162"/>
    </row>
    <row r="69" spans="1:4" s="60" customFormat="1" ht="12" customHeight="1" thickBot="1">
      <c r="A69" s="280" t="s">
        <v>275</v>
      </c>
      <c r="B69" s="262" t="s">
        <v>240</v>
      </c>
      <c r="C69" s="576"/>
      <c r="D69" s="162"/>
    </row>
    <row r="70" spans="1:4" s="60" customFormat="1" ht="12" customHeight="1" thickBot="1">
      <c r="A70" s="281" t="s">
        <v>241</v>
      </c>
      <c r="B70" s="152" t="s">
        <v>242</v>
      </c>
      <c r="C70" s="574"/>
      <c r="D70" s="157">
        <f>SUM(D71:D74)</f>
        <v>0</v>
      </c>
    </row>
    <row r="71" spans="1:4" s="60" customFormat="1" ht="12" customHeight="1">
      <c r="A71" s="278" t="s">
        <v>110</v>
      </c>
      <c r="B71" s="259" t="s">
        <v>243</v>
      </c>
      <c r="C71" s="571"/>
      <c r="D71" s="162"/>
    </row>
    <row r="72" spans="1:4" s="60" customFormat="1" ht="12" customHeight="1">
      <c r="A72" s="279" t="s">
        <v>111</v>
      </c>
      <c r="B72" s="260" t="s">
        <v>475</v>
      </c>
      <c r="C72" s="572"/>
      <c r="D72" s="162"/>
    </row>
    <row r="73" spans="1:4" s="60" customFormat="1" ht="12" customHeight="1">
      <c r="A73" s="279" t="s">
        <v>266</v>
      </c>
      <c r="B73" s="260" t="s">
        <v>244</v>
      </c>
      <c r="C73" s="572"/>
      <c r="D73" s="162"/>
    </row>
    <row r="74" spans="1:4" s="60" customFormat="1" ht="12" customHeight="1">
      <c r="A74" s="279" t="s">
        <v>267</v>
      </c>
      <c r="B74" s="153" t="s">
        <v>476</v>
      </c>
      <c r="C74" s="577"/>
      <c r="D74" s="162"/>
    </row>
    <row r="75" spans="1:4" s="60" customFormat="1" ht="12" customHeight="1" thickBot="1">
      <c r="A75" s="285" t="s">
        <v>245</v>
      </c>
      <c r="B75" s="371" t="s">
        <v>246</v>
      </c>
      <c r="C75" s="578"/>
      <c r="D75" s="318">
        <f>SUM(D76:D77)</f>
        <v>0</v>
      </c>
    </row>
    <row r="76" spans="1:4" s="60" customFormat="1" ht="12" customHeight="1">
      <c r="A76" s="278" t="s">
        <v>268</v>
      </c>
      <c r="B76" s="259" t="s">
        <v>247</v>
      </c>
      <c r="C76" s="571"/>
      <c r="D76" s="162"/>
    </row>
    <row r="77" spans="1:4" s="60" customFormat="1" ht="12" customHeight="1" thickBot="1">
      <c r="A77" s="280" t="s">
        <v>269</v>
      </c>
      <c r="B77" s="261" t="s">
        <v>248</v>
      </c>
      <c r="C77" s="573"/>
      <c r="D77" s="162"/>
    </row>
    <row r="78" spans="1:4" s="59" customFormat="1" ht="12" customHeight="1" thickBot="1">
      <c r="A78" s="281" t="s">
        <v>249</v>
      </c>
      <c r="B78" s="152" t="s">
        <v>250</v>
      </c>
      <c r="C78" s="574"/>
      <c r="D78" s="157">
        <f>SUM(D79:D81)</f>
        <v>0</v>
      </c>
    </row>
    <row r="79" spans="1:4" s="60" customFormat="1" ht="12" customHeight="1">
      <c r="A79" s="278" t="s">
        <v>270</v>
      </c>
      <c r="B79" s="259" t="s">
        <v>251</v>
      </c>
      <c r="C79" s="571"/>
      <c r="D79" s="162"/>
    </row>
    <row r="80" spans="1:4" s="60" customFormat="1" ht="12" customHeight="1">
      <c r="A80" s="279" t="s">
        <v>271</v>
      </c>
      <c r="B80" s="260" t="s">
        <v>252</v>
      </c>
      <c r="C80" s="572"/>
      <c r="D80" s="162"/>
    </row>
    <row r="81" spans="1:4" s="60" customFormat="1" ht="12" customHeight="1" thickBot="1">
      <c r="A81" s="280" t="s">
        <v>272</v>
      </c>
      <c r="B81" s="261" t="s">
        <v>477</v>
      </c>
      <c r="C81" s="573"/>
      <c r="D81" s="162"/>
    </row>
    <row r="82" spans="1:4" s="60" customFormat="1" ht="12" customHeight="1" thickBot="1">
      <c r="A82" s="281" t="s">
        <v>253</v>
      </c>
      <c r="B82" s="152" t="s">
        <v>273</v>
      </c>
      <c r="C82" s="574"/>
      <c r="D82" s="157">
        <f>SUM(D83:D86)</f>
        <v>0</v>
      </c>
    </row>
    <row r="83" spans="1:4" s="60" customFormat="1" ht="12" customHeight="1">
      <c r="A83" s="282" t="s">
        <v>254</v>
      </c>
      <c r="B83" s="259" t="s">
        <v>255</v>
      </c>
      <c r="C83" s="571"/>
      <c r="D83" s="162"/>
    </row>
    <row r="84" spans="1:4" s="60" customFormat="1" ht="12" customHeight="1">
      <c r="A84" s="283" t="s">
        <v>256</v>
      </c>
      <c r="B84" s="260" t="s">
        <v>257</v>
      </c>
      <c r="C84" s="572"/>
      <c r="D84" s="162"/>
    </row>
    <row r="85" spans="1:4" s="60" customFormat="1" ht="12" customHeight="1">
      <c r="A85" s="283" t="s">
        <v>258</v>
      </c>
      <c r="B85" s="260" t="s">
        <v>259</v>
      </c>
      <c r="C85" s="572"/>
      <c r="D85" s="162"/>
    </row>
    <row r="86" spans="1:4" s="59" customFormat="1" ht="12" customHeight="1" thickBot="1">
      <c r="A86" s="284" t="s">
        <v>260</v>
      </c>
      <c r="B86" s="261" t="s">
        <v>261</v>
      </c>
      <c r="C86" s="573"/>
      <c r="D86" s="162"/>
    </row>
    <row r="87" spans="1:4" s="59" customFormat="1" ht="12" customHeight="1" thickBot="1">
      <c r="A87" s="281" t="s">
        <v>262</v>
      </c>
      <c r="B87" s="152" t="s">
        <v>399</v>
      </c>
      <c r="C87" s="574"/>
      <c r="D87" s="303"/>
    </row>
    <row r="88" spans="1:4" s="59" customFormat="1" ht="12" customHeight="1" thickBot="1">
      <c r="A88" s="281" t="s">
        <v>427</v>
      </c>
      <c r="B88" s="152" t="s">
        <v>263</v>
      </c>
      <c r="C88" s="574"/>
      <c r="D88" s="303"/>
    </row>
    <row r="89" spans="1:4" s="59" customFormat="1" ht="12" customHeight="1" thickBot="1">
      <c r="A89" s="281" t="s">
        <v>428</v>
      </c>
      <c r="B89" s="266" t="s">
        <v>402</v>
      </c>
      <c r="C89" s="579"/>
      <c r="D89" s="163">
        <f>+D66+D70+D75+D78+D82+D88+D87</f>
        <v>0</v>
      </c>
    </row>
    <row r="90" spans="1:4" s="59" customFormat="1" ht="12" customHeight="1" thickBot="1">
      <c r="A90" s="285" t="s">
        <v>429</v>
      </c>
      <c r="B90" s="267" t="s">
        <v>430</v>
      </c>
      <c r="C90" s="586">
        <f>C65</f>
        <v>8246492</v>
      </c>
      <c r="D90" s="163">
        <f>+D65+D89</f>
        <v>8246492</v>
      </c>
    </row>
    <row r="91" spans="1:4" s="60" customFormat="1" ht="6.75" customHeight="1" thickBot="1">
      <c r="A91" s="136"/>
      <c r="B91" s="137"/>
      <c r="C91" s="137"/>
      <c r="D91" s="220"/>
    </row>
    <row r="92" spans="1:4" s="51" customFormat="1" ht="16.5" customHeight="1" thickBot="1">
      <c r="A92" s="140"/>
      <c r="B92" s="141" t="s">
        <v>46</v>
      </c>
      <c r="C92" s="141"/>
      <c r="D92" s="222"/>
    </row>
    <row r="93" spans="1:4" s="61" customFormat="1" ht="12" customHeight="1" thickBot="1">
      <c r="A93" s="254" t="s">
        <v>9</v>
      </c>
      <c r="B93" s="24" t="s">
        <v>434</v>
      </c>
      <c r="C93" s="245">
        <f>+C94+C95+C96+C97+C98+C111</f>
        <v>4746492</v>
      </c>
      <c r="D93" s="323">
        <f>+D94+D95+D96+D97+D98+D111</f>
        <v>4746492</v>
      </c>
    </row>
    <row r="94" spans="1:4" ht="12" customHeight="1">
      <c r="A94" s="286" t="s">
        <v>69</v>
      </c>
      <c r="B94" s="8" t="s">
        <v>40</v>
      </c>
      <c r="C94" s="330"/>
      <c r="D94" s="324"/>
    </row>
    <row r="95" spans="1:4" ht="12" customHeight="1">
      <c r="A95" s="279" t="s">
        <v>70</v>
      </c>
      <c r="B95" s="6" t="s">
        <v>135</v>
      </c>
      <c r="C95" s="247"/>
      <c r="D95" s="149"/>
    </row>
    <row r="96" spans="1:4" ht="12" customHeight="1">
      <c r="A96" s="279" t="s">
        <v>71</v>
      </c>
      <c r="B96" s="6" t="s">
        <v>102</v>
      </c>
      <c r="C96" s="249"/>
      <c r="D96" s="151"/>
    </row>
    <row r="97" spans="1:4" ht="12" customHeight="1">
      <c r="A97" s="279" t="s">
        <v>72</v>
      </c>
      <c r="B97" s="9" t="s">
        <v>136</v>
      </c>
      <c r="C97" s="249"/>
      <c r="D97" s="151"/>
    </row>
    <row r="98" spans="1:4" ht="12" customHeight="1">
      <c r="A98" s="279" t="s">
        <v>81</v>
      </c>
      <c r="B98" s="17" t="s">
        <v>137</v>
      </c>
      <c r="C98" s="249">
        <f>C105+C110</f>
        <v>4746492</v>
      </c>
      <c r="D98" s="151">
        <f>D105+D110</f>
        <v>4746492</v>
      </c>
    </row>
    <row r="99" spans="1:4" ht="12" customHeight="1">
      <c r="A99" s="279" t="s">
        <v>73</v>
      </c>
      <c r="B99" s="6" t="s">
        <v>431</v>
      </c>
      <c r="C99" s="249"/>
      <c r="D99" s="151"/>
    </row>
    <row r="100" spans="1:4" ht="12" customHeight="1">
      <c r="A100" s="279" t="s">
        <v>74</v>
      </c>
      <c r="B100" s="80" t="s">
        <v>366</v>
      </c>
      <c r="C100" s="249"/>
      <c r="D100" s="151"/>
    </row>
    <row r="101" spans="1:4" ht="12" customHeight="1">
      <c r="A101" s="279" t="s">
        <v>82</v>
      </c>
      <c r="B101" s="80" t="s">
        <v>365</v>
      </c>
      <c r="C101" s="249"/>
      <c r="D101" s="151"/>
    </row>
    <row r="102" spans="1:4" ht="12" customHeight="1">
      <c r="A102" s="279" t="s">
        <v>83</v>
      </c>
      <c r="B102" s="80" t="s">
        <v>279</v>
      </c>
      <c r="C102" s="249"/>
      <c r="D102" s="151"/>
    </row>
    <row r="103" spans="1:4" ht="12" customHeight="1">
      <c r="A103" s="279" t="s">
        <v>84</v>
      </c>
      <c r="B103" s="81" t="s">
        <v>280</v>
      </c>
      <c r="C103" s="249"/>
      <c r="D103" s="151"/>
    </row>
    <row r="104" spans="1:4" ht="12" customHeight="1">
      <c r="A104" s="279" t="s">
        <v>85</v>
      </c>
      <c r="B104" s="81" t="s">
        <v>281</v>
      </c>
      <c r="C104" s="249"/>
      <c r="D104" s="151"/>
    </row>
    <row r="105" spans="1:4" ht="12" customHeight="1">
      <c r="A105" s="279" t="s">
        <v>87</v>
      </c>
      <c r="B105" s="80" t="s">
        <v>282</v>
      </c>
      <c r="C105" s="249">
        <v>2346492</v>
      </c>
      <c r="D105" s="151">
        <v>2346492</v>
      </c>
    </row>
    <row r="106" spans="1:4" ht="12" customHeight="1">
      <c r="A106" s="279" t="s">
        <v>138</v>
      </c>
      <c r="B106" s="80" t="s">
        <v>283</v>
      </c>
      <c r="C106" s="249"/>
      <c r="D106" s="151"/>
    </row>
    <row r="107" spans="1:4" ht="12" customHeight="1">
      <c r="A107" s="279" t="s">
        <v>277</v>
      </c>
      <c r="B107" s="81" t="s">
        <v>284</v>
      </c>
      <c r="C107" s="249"/>
      <c r="D107" s="151"/>
    </row>
    <row r="108" spans="1:4" ht="12" customHeight="1">
      <c r="A108" s="287" t="s">
        <v>278</v>
      </c>
      <c r="B108" s="82" t="s">
        <v>285</v>
      </c>
      <c r="C108" s="249"/>
      <c r="D108" s="151"/>
    </row>
    <row r="109" spans="1:4" ht="12" customHeight="1">
      <c r="A109" s="279" t="s">
        <v>363</v>
      </c>
      <c r="B109" s="82" t="s">
        <v>286</v>
      </c>
      <c r="C109" s="249"/>
      <c r="D109" s="151"/>
    </row>
    <row r="110" spans="1:4" ht="12" customHeight="1">
      <c r="A110" s="279" t="s">
        <v>364</v>
      </c>
      <c r="B110" s="81" t="s">
        <v>287</v>
      </c>
      <c r="C110" s="247">
        <v>2400000</v>
      </c>
      <c r="D110" s="149">
        <v>2400000</v>
      </c>
    </row>
    <row r="111" spans="1:4" ht="12" customHeight="1">
      <c r="A111" s="279" t="s">
        <v>368</v>
      </c>
      <c r="B111" s="9" t="s">
        <v>41</v>
      </c>
      <c r="C111" s="247"/>
      <c r="D111" s="149"/>
    </row>
    <row r="112" spans="1:4" ht="12" customHeight="1">
      <c r="A112" s="280" t="s">
        <v>369</v>
      </c>
      <c r="B112" s="6" t="s">
        <v>432</v>
      </c>
      <c r="C112" s="249"/>
      <c r="D112" s="151"/>
    </row>
    <row r="113" spans="1:4" ht="12" customHeight="1" thickBot="1">
      <c r="A113" s="288" t="s">
        <v>370</v>
      </c>
      <c r="B113" s="83" t="s">
        <v>433</v>
      </c>
      <c r="C113" s="331"/>
      <c r="D113" s="325"/>
    </row>
    <row r="114" spans="1:4" ht="12" customHeight="1" thickBot="1">
      <c r="A114" s="28" t="s">
        <v>10</v>
      </c>
      <c r="B114" s="23" t="s">
        <v>288</v>
      </c>
      <c r="C114" s="246">
        <f>+C115+C117+C119</f>
        <v>3500000</v>
      </c>
      <c r="D114" s="148">
        <f>+D115+D117+D119</f>
        <v>3500000</v>
      </c>
    </row>
    <row r="115" spans="1:4" ht="12" customHeight="1">
      <c r="A115" s="278" t="s">
        <v>75</v>
      </c>
      <c r="B115" s="6" t="s">
        <v>162</v>
      </c>
      <c r="C115" s="248"/>
      <c r="D115" s="150"/>
    </row>
    <row r="116" spans="1:4" ht="12" customHeight="1">
      <c r="A116" s="278" t="s">
        <v>76</v>
      </c>
      <c r="B116" s="10" t="s">
        <v>292</v>
      </c>
      <c r="C116" s="248"/>
      <c r="D116" s="150"/>
    </row>
    <row r="117" spans="1:4" ht="12" customHeight="1">
      <c r="A117" s="278" t="s">
        <v>77</v>
      </c>
      <c r="B117" s="10" t="s">
        <v>139</v>
      </c>
      <c r="C117" s="247"/>
      <c r="D117" s="149"/>
    </row>
    <row r="118" spans="1:4" ht="12" customHeight="1">
      <c r="A118" s="278" t="s">
        <v>78</v>
      </c>
      <c r="B118" s="10" t="s">
        <v>293</v>
      </c>
      <c r="C118" s="247"/>
      <c r="D118" s="149"/>
    </row>
    <row r="119" spans="1:4" ht="12" customHeight="1">
      <c r="A119" s="278" t="s">
        <v>79</v>
      </c>
      <c r="B119" s="154" t="s">
        <v>164</v>
      </c>
      <c r="C119" s="247">
        <f>C127</f>
        <v>3500000</v>
      </c>
      <c r="D119" s="149">
        <f>D127</f>
        <v>3500000</v>
      </c>
    </row>
    <row r="120" spans="1:4" ht="12" customHeight="1">
      <c r="A120" s="278" t="s">
        <v>86</v>
      </c>
      <c r="B120" s="153" t="s">
        <v>354</v>
      </c>
      <c r="C120" s="247"/>
      <c r="D120" s="149"/>
    </row>
    <row r="121" spans="1:4" ht="12" customHeight="1">
      <c r="A121" s="278" t="s">
        <v>88</v>
      </c>
      <c r="B121" s="255" t="s">
        <v>298</v>
      </c>
      <c r="C121" s="247"/>
      <c r="D121" s="149"/>
    </row>
    <row r="122" spans="1:4" ht="12" customHeight="1">
      <c r="A122" s="278" t="s">
        <v>140</v>
      </c>
      <c r="B122" s="81" t="s">
        <v>281</v>
      </c>
      <c r="C122" s="247"/>
      <c r="D122" s="149"/>
    </row>
    <row r="123" spans="1:4" ht="12" customHeight="1">
      <c r="A123" s="278" t="s">
        <v>141</v>
      </c>
      <c r="B123" s="81" t="s">
        <v>297</v>
      </c>
      <c r="C123" s="247"/>
      <c r="D123" s="149"/>
    </row>
    <row r="124" spans="1:4" ht="12" customHeight="1">
      <c r="A124" s="278" t="s">
        <v>142</v>
      </c>
      <c r="B124" s="81" t="s">
        <v>296</v>
      </c>
      <c r="C124" s="247"/>
      <c r="D124" s="149"/>
    </row>
    <row r="125" spans="1:4" ht="12" customHeight="1">
      <c r="A125" s="278" t="s">
        <v>289</v>
      </c>
      <c r="B125" s="81" t="s">
        <v>284</v>
      </c>
      <c r="C125" s="247"/>
      <c r="D125" s="149"/>
    </row>
    <row r="126" spans="1:4" ht="12" customHeight="1">
      <c r="A126" s="278" t="s">
        <v>290</v>
      </c>
      <c r="B126" s="81" t="s">
        <v>295</v>
      </c>
      <c r="C126" s="247"/>
      <c r="D126" s="149"/>
    </row>
    <row r="127" spans="1:4" ht="12" customHeight="1" thickBot="1">
      <c r="A127" s="287" t="s">
        <v>291</v>
      </c>
      <c r="B127" s="81" t="s">
        <v>294</v>
      </c>
      <c r="C127" s="249">
        <v>3500000</v>
      </c>
      <c r="D127" s="151">
        <v>3500000</v>
      </c>
    </row>
    <row r="128" spans="1:4" ht="12" customHeight="1" thickBot="1">
      <c r="A128" s="28" t="s">
        <v>11</v>
      </c>
      <c r="B128" s="66" t="s">
        <v>373</v>
      </c>
      <c r="C128" s="246">
        <f>+C93+C114</f>
        <v>8246492</v>
      </c>
      <c r="D128" s="148">
        <f>+D93+D114</f>
        <v>8246492</v>
      </c>
    </row>
    <row r="129" spans="1:4" ht="12" customHeight="1" thickBot="1">
      <c r="A129" s="28" t="s">
        <v>12</v>
      </c>
      <c r="B129" s="66" t="s">
        <v>374</v>
      </c>
      <c r="C129" s="246">
        <f>+C130+C131+C132</f>
        <v>0</v>
      </c>
      <c r="D129" s="148">
        <f>+D130+D131+D132</f>
        <v>0</v>
      </c>
    </row>
    <row r="130" spans="1:4" s="61" customFormat="1" ht="12" customHeight="1">
      <c r="A130" s="278" t="s">
        <v>198</v>
      </c>
      <c r="B130" s="7" t="s">
        <v>437</v>
      </c>
      <c r="C130" s="247"/>
      <c r="D130" s="149"/>
    </row>
    <row r="131" spans="1:4" ht="12" customHeight="1">
      <c r="A131" s="278" t="s">
        <v>199</v>
      </c>
      <c r="B131" s="7" t="s">
        <v>382</v>
      </c>
      <c r="C131" s="247"/>
      <c r="D131" s="149"/>
    </row>
    <row r="132" spans="1:4" ht="12" customHeight="1" thickBot="1">
      <c r="A132" s="287" t="s">
        <v>200</v>
      </c>
      <c r="B132" s="5" t="s">
        <v>436</v>
      </c>
      <c r="C132" s="247"/>
      <c r="D132" s="149"/>
    </row>
    <row r="133" spans="1:4" ht="12" customHeight="1" thickBot="1">
      <c r="A133" s="28" t="s">
        <v>13</v>
      </c>
      <c r="B133" s="66" t="s">
        <v>375</v>
      </c>
      <c r="C133" s="246">
        <f>+C134+C135+C136+C137+C138+C139</f>
        <v>0</v>
      </c>
      <c r="D133" s="148">
        <f>+D134+D135+D136+D137+D138+D139</f>
        <v>0</v>
      </c>
    </row>
    <row r="134" spans="1:4" ht="12" customHeight="1">
      <c r="A134" s="278" t="s">
        <v>62</v>
      </c>
      <c r="B134" s="7" t="s">
        <v>384</v>
      </c>
      <c r="C134" s="247"/>
      <c r="D134" s="149"/>
    </row>
    <row r="135" spans="1:4" ht="12" customHeight="1">
      <c r="A135" s="278" t="s">
        <v>63</v>
      </c>
      <c r="B135" s="7" t="s">
        <v>376</v>
      </c>
      <c r="C135" s="247"/>
      <c r="D135" s="149"/>
    </row>
    <row r="136" spans="1:4" ht="12" customHeight="1">
      <c r="A136" s="278" t="s">
        <v>64</v>
      </c>
      <c r="B136" s="7" t="s">
        <v>377</v>
      </c>
      <c r="C136" s="247"/>
      <c r="D136" s="149"/>
    </row>
    <row r="137" spans="1:4" ht="12" customHeight="1">
      <c r="A137" s="278" t="s">
        <v>127</v>
      </c>
      <c r="B137" s="7" t="s">
        <v>435</v>
      </c>
      <c r="C137" s="247"/>
      <c r="D137" s="149"/>
    </row>
    <row r="138" spans="1:4" ht="12" customHeight="1">
      <c r="A138" s="278" t="s">
        <v>128</v>
      </c>
      <c r="B138" s="7" t="s">
        <v>379</v>
      </c>
      <c r="C138" s="247"/>
      <c r="D138" s="149"/>
    </row>
    <row r="139" spans="1:4" s="61" customFormat="1" ht="12" customHeight="1" thickBot="1">
      <c r="A139" s="287" t="s">
        <v>129</v>
      </c>
      <c r="B139" s="5" t="s">
        <v>380</v>
      </c>
      <c r="C139" s="247"/>
      <c r="D139" s="149"/>
    </row>
    <row r="140" spans="1:12" ht="12" customHeight="1" thickBot="1">
      <c r="A140" s="28" t="s">
        <v>14</v>
      </c>
      <c r="B140" s="66" t="s">
        <v>450</v>
      </c>
      <c r="C140" s="251">
        <f>+C141+C142+C144+C145+C143</f>
        <v>0</v>
      </c>
      <c r="D140" s="290">
        <f>+D141+D142+D144+D145+D143</f>
        <v>0</v>
      </c>
      <c r="L140" s="147"/>
    </row>
    <row r="141" spans="1:4" ht="12.75">
      <c r="A141" s="278" t="s">
        <v>65</v>
      </c>
      <c r="B141" s="7" t="s">
        <v>299</v>
      </c>
      <c r="C141" s="247"/>
      <c r="D141" s="149"/>
    </row>
    <row r="142" spans="1:4" ht="12" customHeight="1">
      <c r="A142" s="278" t="s">
        <v>66</v>
      </c>
      <c r="B142" s="7" t="s">
        <v>300</v>
      </c>
      <c r="C142" s="247"/>
      <c r="D142" s="149"/>
    </row>
    <row r="143" spans="1:4" s="61" customFormat="1" ht="12" customHeight="1">
      <c r="A143" s="278" t="s">
        <v>216</v>
      </c>
      <c r="B143" s="7" t="s">
        <v>449</v>
      </c>
      <c r="C143" s="247"/>
      <c r="D143" s="149"/>
    </row>
    <row r="144" spans="1:4" s="61" customFormat="1" ht="12" customHeight="1">
      <c r="A144" s="278" t="s">
        <v>217</v>
      </c>
      <c r="B144" s="7" t="s">
        <v>389</v>
      </c>
      <c r="C144" s="247"/>
      <c r="D144" s="149"/>
    </row>
    <row r="145" spans="1:4" s="61" customFormat="1" ht="12" customHeight="1" thickBot="1">
      <c r="A145" s="287" t="s">
        <v>218</v>
      </c>
      <c r="B145" s="5" t="s">
        <v>318</v>
      </c>
      <c r="C145" s="247"/>
      <c r="D145" s="149"/>
    </row>
    <row r="146" spans="1:4" s="61" customFormat="1" ht="12" customHeight="1" thickBot="1">
      <c r="A146" s="28" t="s">
        <v>15</v>
      </c>
      <c r="B146" s="66" t="s">
        <v>390</v>
      </c>
      <c r="C146" s="333">
        <f>+C147+C148+C149+C150+C151</f>
        <v>0</v>
      </c>
      <c r="D146" s="327">
        <f>+D147+D148+D149+D150+D151</f>
        <v>0</v>
      </c>
    </row>
    <row r="147" spans="1:4" s="61" customFormat="1" ht="12" customHeight="1">
      <c r="A147" s="278" t="s">
        <v>67</v>
      </c>
      <c r="B147" s="7" t="s">
        <v>385</v>
      </c>
      <c r="C147" s="247"/>
      <c r="D147" s="149"/>
    </row>
    <row r="148" spans="1:4" s="61" customFormat="1" ht="12" customHeight="1">
      <c r="A148" s="278" t="s">
        <v>68</v>
      </c>
      <c r="B148" s="7" t="s">
        <v>392</v>
      </c>
      <c r="C148" s="247"/>
      <c r="D148" s="149"/>
    </row>
    <row r="149" spans="1:4" s="61" customFormat="1" ht="12" customHeight="1">
      <c r="A149" s="278" t="s">
        <v>228</v>
      </c>
      <c r="B149" s="7" t="s">
        <v>387</v>
      </c>
      <c r="C149" s="247"/>
      <c r="D149" s="149"/>
    </row>
    <row r="150" spans="1:4" ht="12.75" customHeight="1">
      <c r="A150" s="278" t="s">
        <v>229</v>
      </c>
      <c r="B150" s="7" t="s">
        <v>438</v>
      </c>
      <c r="C150" s="247"/>
      <c r="D150" s="149"/>
    </row>
    <row r="151" spans="1:4" ht="12.75" customHeight="1" thickBot="1">
      <c r="A151" s="287" t="s">
        <v>391</v>
      </c>
      <c r="B151" s="5" t="s">
        <v>393</v>
      </c>
      <c r="C151" s="249"/>
      <c r="D151" s="151"/>
    </row>
    <row r="152" spans="1:4" ht="12.75" customHeight="1" thickBot="1">
      <c r="A152" s="322" t="s">
        <v>16</v>
      </c>
      <c r="B152" s="66" t="s">
        <v>394</v>
      </c>
      <c r="C152" s="333"/>
      <c r="D152" s="327"/>
    </row>
    <row r="153" spans="1:4" ht="12" customHeight="1" thickBot="1">
      <c r="A153" s="322" t="s">
        <v>17</v>
      </c>
      <c r="B153" s="66" t="s">
        <v>395</v>
      </c>
      <c r="C153" s="333"/>
      <c r="D153" s="327"/>
    </row>
    <row r="154" spans="1:4" ht="15" customHeight="1" thickBot="1">
      <c r="A154" s="28" t="s">
        <v>18</v>
      </c>
      <c r="B154" s="66" t="s">
        <v>397</v>
      </c>
      <c r="C154" s="335">
        <f>+C129+C133+C140+C146+C152+C153</f>
        <v>0</v>
      </c>
      <c r="D154" s="329">
        <f>+D129+D133+D140+D146+D152+D153</f>
        <v>0</v>
      </c>
    </row>
    <row r="155" spans="1:4" ht="13.5" thickBot="1">
      <c r="A155" s="289" t="s">
        <v>19</v>
      </c>
      <c r="B155" s="231" t="s">
        <v>396</v>
      </c>
      <c r="C155" s="335">
        <f>+C128+C154</f>
        <v>8246492</v>
      </c>
      <c r="D155" s="329">
        <f>+D128+D154</f>
        <v>8246492</v>
      </c>
    </row>
    <row r="156" spans="1:4" ht="7.5" customHeight="1" thickBot="1">
      <c r="A156" s="237"/>
      <c r="B156" s="238"/>
      <c r="C156" s="238"/>
      <c r="D156" s="408">
        <f>D90-D155</f>
        <v>0</v>
      </c>
    </row>
    <row r="157" spans="1:4" ht="14.25" customHeight="1" thickBot="1">
      <c r="A157" s="145" t="s">
        <v>439</v>
      </c>
      <c r="B157" s="146"/>
      <c r="C157" s="521">
        <v>0</v>
      </c>
      <c r="D157" s="64">
        <v>0</v>
      </c>
    </row>
    <row r="158" spans="1:4" ht="13.5" thickBot="1">
      <c r="A158" s="145" t="s">
        <v>157</v>
      </c>
      <c r="B158" s="146"/>
      <c r="C158" s="521">
        <v>0</v>
      </c>
      <c r="D158" s="64">
        <v>0</v>
      </c>
    </row>
    <row r="159" spans="1:4" ht="12.75">
      <c r="A159" s="405"/>
      <c r="B159" s="406"/>
      <c r="C159" s="406"/>
      <c r="D159" s="407"/>
    </row>
    <row r="160" spans="1:3" ht="12.75">
      <c r="A160" s="405"/>
      <c r="B160" s="406"/>
      <c r="C160" s="406"/>
    </row>
    <row r="161" spans="1:4" ht="12.75">
      <c r="A161" s="405"/>
      <c r="B161" s="406"/>
      <c r="C161" s="406"/>
      <c r="D161" s="407"/>
    </row>
    <row r="162" spans="1:4" ht="12.75">
      <c r="A162" s="405"/>
      <c r="B162" s="406"/>
      <c r="C162" s="406"/>
      <c r="D162" s="407"/>
    </row>
    <row r="163" spans="1:4" ht="12.75">
      <c r="A163" s="405"/>
      <c r="B163" s="406"/>
      <c r="C163" s="406"/>
      <c r="D163" s="407"/>
    </row>
    <row r="164" spans="1:4" ht="12.75">
      <c r="A164" s="405"/>
      <c r="B164" s="406"/>
      <c r="C164" s="406"/>
      <c r="D164" s="407"/>
    </row>
    <row r="165" spans="1:4" ht="12.75">
      <c r="A165" s="405"/>
      <c r="B165" s="406"/>
      <c r="C165" s="406"/>
      <c r="D165" s="407"/>
    </row>
    <row r="166" spans="1:4" ht="12.75">
      <c r="A166" s="405"/>
      <c r="B166" s="406"/>
      <c r="C166" s="406"/>
      <c r="D166" s="407"/>
    </row>
    <row r="167" spans="1:4" ht="12.75">
      <c r="A167" s="405"/>
      <c r="B167" s="406"/>
      <c r="C167" s="406"/>
      <c r="D167" s="407"/>
    </row>
    <row r="168" spans="1:4" ht="12.75">
      <c r="A168" s="405"/>
      <c r="B168" s="406"/>
      <c r="C168" s="406"/>
      <c r="D168" s="407"/>
    </row>
    <row r="169" spans="1:4" ht="12.75">
      <c r="A169" s="405"/>
      <c r="B169" s="406"/>
      <c r="C169" s="406"/>
      <c r="D169" s="407"/>
    </row>
    <row r="170" spans="1:4" ht="12.75">
      <c r="A170" s="405"/>
      <c r="B170" s="406"/>
      <c r="C170" s="406"/>
      <c r="D170" s="407"/>
    </row>
    <row r="171" spans="1:4" ht="12.75">
      <c r="A171" s="405"/>
      <c r="B171" s="406"/>
      <c r="C171" s="406"/>
      <c r="D171" s="407"/>
    </row>
    <row r="172" spans="1:4" ht="12.75">
      <c r="A172" s="405"/>
      <c r="B172" s="406"/>
      <c r="C172" s="406"/>
      <c r="D172" s="407"/>
    </row>
    <row r="173" spans="1:4" ht="12.75">
      <c r="A173" s="405"/>
      <c r="B173" s="406"/>
      <c r="C173" s="406"/>
      <c r="D173" s="407"/>
    </row>
    <row r="174" spans="1:4" ht="12.75">
      <c r="A174" s="405"/>
      <c r="B174" s="406"/>
      <c r="C174" s="406"/>
      <c r="D174" s="407"/>
    </row>
    <row r="175" spans="1:4" ht="12.75">
      <c r="A175" s="405"/>
      <c r="B175" s="406"/>
      <c r="C175" s="406"/>
      <c r="D175" s="407"/>
    </row>
    <row r="176" spans="1:4" ht="12.75">
      <c r="A176" s="405"/>
      <c r="B176" s="406"/>
      <c r="C176" s="406"/>
      <c r="D176" s="407"/>
    </row>
    <row r="177" spans="1:4" ht="12.75">
      <c r="A177" s="405"/>
      <c r="B177" s="406"/>
      <c r="C177" s="406"/>
      <c r="D177" s="407"/>
    </row>
    <row r="178" spans="1:4" ht="12.75">
      <c r="A178" s="405"/>
      <c r="B178" s="406"/>
      <c r="C178" s="406"/>
      <c r="D178" s="407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0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D83"/>
  <sheetViews>
    <sheetView zoomScale="120" zoomScaleNormal="120" workbookViewId="0" topLeftCell="A1">
      <selection activeCell="C5" sqref="C5:D5"/>
    </sheetView>
  </sheetViews>
  <sheetFormatPr defaultColWidth="9.00390625" defaultRowHeight="12.75"/>
  <cols>
    <col min="1" max="1" width="11.125" style="143" customWidth="1"/>
    <col min="2" max="2" width="66.50390625" style="144" customWidth="1"/>
    <col min="3" max="3" width="24.125" style="144" customWidth="1"/>
    <col min="4" max="4" width="23.375" style="144" customWidth="1"/>
    <col min="5" max="16384" width="9.375" style="144" customWidth="1"/>
  </cols>
  <sheetData>
    <row r="1" spans="1:4" s="125" customFormat="1" ht="21" customHeight="1" thickBot="1">
      <c r="A1" s="388"/>
      <c r="B1" s="389"/>
      <c r="C1" s="389"/>
      <c r="D1" s="385" t="str">
        <f>CONCATENATE("9.2. melléklet ",ALAPADATOK!A7," ",ALAPADATOK!B7," ",ALAPADATOK!C7," ",ALAPADATOK!D7," ",ALAPADATOK!E7," ",ALAPADATOK!F7," ",ALAPADATOK!G7," ",ALAPADATOK!H7)</f>
        <v>9.2. melléklet a 8 / 2020 ( VI.30. ) önkormányzati rendelethez</v>
      </c>
    </row>
    <row r="2" spans="1:4" s="297" customFormat="1" ht="48">
      <c r="A2" s="390" t="s">
        <v>155</v>
      </c>
      <c r="B2" s="391" t="str">
        <f>CONCATENATE(ALAPADATOK!A11)</f>
        <v>Murakeresztúri Közös Önkormányzati Hivatal</v>
      </c>
      <c r="C2" s="517"/>
      <c r="D2" s="409" t="s">
        <v>48</v>
      </c>
    </row>
    <row r="3" spans="1:4" s="297" customFormat="1" ht="36.75" thickBot="1">
      <c r="A3" s="410" t="s">
        <v>154</v>
      </c>
      <c r="B3" s="394" t="s">
        <v>326</v>
      </c>
      <c r="C3" s="518"/>
      <c r="D3" s="411" t="s">
        <v>43</v>
      </c>
    </row>
    <row r="4" spans="1:4" s="298" customFormat="1" ht="15.75" customHeight="1" thickBot="1">
      <c r="A4" s="396"/>
      <c r="B4" s="396"/>
      <c r="C4" s="396"/>
      <c r="D4" s="397" t="str">
        <f>'KV_7.sz.mell.'!F5</f>
        <v>Forintban!</v>
      </c>
    </row>
    <row r="5" spans="1:4" ht="24.75" thickBot="1">
      <c r="A5" s="398" t="s">
        <v>156</v>
      </c>
      <c r="B5" s="399" t="s">
        <v>469</v>
      </c>
      <c r="C5" s="519" t="s">
        <v>615</v>
      </c>
      <c r="D5" s="412" t="s">
        <v>616</v>
      </c>
    </row>
    <row r="6" spans="1:4" s="299" customFormat="1" ht="12.75" customHeight="1" thickBot="1">
      <c r="A6" s="400"/>
      <c r="B6" s="401" t="s">
        <v>417</v>
      </c>
      <c r="C6" s="520" t="s">
        <v>418</v>
      </c>
      <c r="D6" s="402" t="s">
        <v>419</v>
      </c>
    </row>
    <row r="7" spans="1:4" s="299" customFormat="1" ht="15.75" customHeight="1" thickBot="1">
      <c r="A7" s="130"/>
      <c r="B7" s="131" t="s">
        <v>45</v>
      </c>
      <c r="C7" s="526"/>
      <c r="D7" s="537"/>
    </row>
    <row r="8" spans="1:4" s="226" customFormat="1" ht="12" customHeight="1" thickBot="1">
      <c r="A8" s="115" t="s">
        <v>9</v>
      </c>
      <c r="B8" s="133" t="s">
        <v>440</v>
      </c>
      <c r="C8" s="527">
        <f>SUM(C9:C19)</f>
        <v>100</v>
      </c>
      <c r="D8" s="175">
        <f>SUM(D9:D19)</f>
        <v>30100</v>
      </c>
    </row>
    <row r="9" spans="1:4" s="226" customFormat="1" ht="12" customHeight="1">
      <c r="A9" s="292" t="s">
        <v>69</v>
      </c>
      <c r="B9" s="8" t="s">
        <v>205</v>
      </c>
      <c r="C9" s="528"/>
      <c r="D9" s="216"/>
    </row>
    <row r="10" spans="1:4" s="226" customFormat="1" ht="12" customHeight="1">
      <c r="A10" s="293" t="s">
        <v>70</v>
      </c>
      <c r="B10" s="6" t="s">
        <v>206</v>
      </c>
      <c r="C10" s="169"/>
      <c r="D10" s="173"/>
    </row>
    <row r="11" spans="1:4" s="226" customFormat="1" ht="12" customHeight="1">
      <c r="A11" s="293" t="s">
        <v>71</v>
      </c>
      <c r="B11" s="6" t="s">
        <v>207</v>
      </c>
      <c r="C11" s="169"/>
      <c r="D11" s="173">
        <v>30000</v>
      </c>
    </row>
    <row r="12" spans="1:4" s="226" customFormat="1" ht="12" customHeight="1">
      <c r="A12" s="293" t="s">
        <v>72</v>
      </c>
      <c r="B12" s="6" t="s">
        <v>208</v>
      </c>
      <c r="C12" s="169"/>
      <c r="D12" s="173"/>
    </row>
    <row r="13" spans="1:4" s="226" customFormat="1" ht="12" customHeight="1">
      <c r="A13" s="293" t="s">
        <v>109</v>
      </c>
      <c r="B13" s="6" t="s">
        <v>209</v>
      </c>
      <c r="C13" s="169"/>
      <c r="D13" s="173"/>
    </row>
    <row r="14" spans="1:4" s="226" customFormat="1" ht="12" customHeight="1">
      <c r="A14" s="293" t="s">
        <v>73</v>
      </c>
      <c r="B14" s="6" t="s">
        <v>327</v>
      </c>
      <c r="C14" s="169"/>
      <c r="D14" s="173"/>
    </row>
    <row r="15" spans="1:4" s="226" customFormat="1" ht="12" customHeight="1">
      <c r="A15" s="293" t="s">
        <v>74</v>
      </c>
      <c r="B15" s="5" t="s">
        <v>328</v>
      </c>
      <c r="C15" s="169"/>
      <c r="D15" s="173"/>
    </row>
    <row r="16" spans="1:4" s="226" customFormat="1" ht="12" customHeight="1">
      <c r="A16" s="293" t="s">
        <v>82</v>
      </c>
      <c r="B16" s="6" t="s">
        <v>212</v>
      </c>
      <c r="C16" s="244"/>
      <c r="D16" s="217"/>
    </row>
    <row r="17" spans="1:4" s="300" customFormat="1" ht="12" customHeight="1">
      <c r="A17" s="293" t="s">
        <v>83</v>
      </c>
      <c r="B17" s="6" t="s">
        <v>213</v>
      </c>
      <c r="C17" s="169"/>
      <c r="D17" s="173"/>
    </row>
    <row r="18" spans="1:4" s="300" customFormat="1" ht="12" customHeight="1">
      <c r="A18" s="293" t="s">
        <v>84</v>
      </c>
      <c r="B18" s="6" t="s">
        <v>361</v>
      </c>
      <c r="C18" s="529"/>
      <c r="D18" s="174"/>
    </row>
    <row r="19" spans="1:4" s="300" customFormat="1" ht="12" customHeight="1" thickBot="1">
      <c r="A19" s="293" t="s">
        <v>85</v>
      </c>
      <c r="B19" s="5" t="s">
        <v>214</v>
      </c>
      <c r="C19" s="529">
        <v>100</v>
      </c>
      <c r="D19" s="174">
        <v>100</v>
      </c>
    </row>
    <row r="20" spans="1:4" s="226" customFormat="1" ht="12" customHeight="1" thickBot="1">
      <c r="A20" s="115" t="s">
        <v>10</v>
      </c>
      <c r="B20" s="133" t="s">
        <v>329</v>
      </c>
      <c r="C20" s="527">
        <f>SUM(C21:C23)</f>
        <v>0</v>
      </c>
      <c r="D20" s="175">
        <f>SUM(D21:D23)</f>
        <v>0</v>
      </c>
    </row>
    <row r="21" spans="1:4" s="300" customFormat="1" ht="12" customHeight="1">
      <c r="A21" s="293" t="s">
        <v>75</v>
      </c>
      <c r="B21" s="7" t="s">
        <v>188</v>
      </c>
      <c r="C21" s="169"/>
      <c r="D21" s="173"/>
    </row>
    <row r="22" spans="1:4" s="300" customFormat="1" ht="12" customHeight="1">
      <c r="A22" s="293" t="s">
        <v>76</v>
      </c>
      <c r="B22" s="6" t="s">
        <v>330</v>
      </c>
      <c r="C22" s="169"/>
      <c r="D22" s="173"/>
    </row>
    <row r="23" spans="1:4" s="300" customFormat="1" ht="12" customHeight="1">
      <c r="A23" s="293" t="s">
        <v>77</v>
      </c>
      <c r="B23" s="6" t="s">
        <v>331</v>
      </c>
      <c r="C23" s="169"/>
      <c r="D23" s="173"/>
    </row>
    <row r="24" spans="1:4" s="300" customFormat="1" ht="12" customHeight="1" thickBot="1">
      <c r="A24" s="293" t="s">
        <v>78</v>
      </c>
      <c r="B24" s="6" t="s">
        <v>441</v>
      </c>
      <c r="C24" s="169"/>
      <c r="D24" s="173"/>
    </row>
    <row r="25" spans="1:4" s="300" customFormat="1" ht="12" customHeight="1" thickBot="1">
      <c r="A25" s="118" t="s">
        <v>11</v>
      </c>
      <c r="B25" s="66" t="s">
        <v>126</v>
      </c>
      <c r="C25" s="530"/>
      <c r="D25" s="201"/>
    </row>
    <row r="26" spans="1:4" s="300" customFormat="1" ht="12" customHeight="1" thickBot="1">
      <c r="A26" s="118" t="s">
        <v>12</v>
      </c>
      <c r="B26" s="66" t="s">
        <v>442</v>
      </c>
      <c r="C26" s="527">
        <f>+C27+C28+C29</f>
        <v>0</v>
      </c>
      <c r="D26" s="175">
        <f>+D27+D28+D29</f>
        <v>0</v>
      </c>
    </row>
    <row r="27" spans="1:4" s="300" customFormat="1" ht="12" customHeight="1">
      <c r="A27" s="294" t="s">
        <v>198</v>
      </c>
      <c r="B27" s="295" t="s">
        <v>193</v>
      </c>
      <c r="C27" s="531"/>
      <c r="D27" s="52"/>
    </row>
    <row r="28" spans="1:4" s="300" customFormat="1" ht="12" customHeight="1">
      <c r="A28" s="294" t="s">
        <v>199</v>
      </c>
      <c r="B28" s="295" t="s">
        <v>330</v>
      </c>
      <c r="C28" s="169"/>
      <c r="D28" s="173"/>
    </row>
    <row r="29" spans="1:4" s="300" customFormat="1" ht="12" customHeight="1">
      <c r="A29" s="294" t="s">
        <v>200</v>
      </c>
      <c r="B29" s="296" t="s">
        <v>333</v>
      </c>
      <c r="C29" s="169"/>
      <c r="D29" s="173"/>
    </row>
    <row r="30" spans="1:4" s="300" customFormat="1" ht="12" customHeight="1" thickBot="1">
      <c r="A30" s="293" t="s">
        <v>201</v>
      </c>
      <c r="B30" s="79" t="s">
        <v>443</v>
      </c>
      <c r="C30" s="532"/>
      <c r="D30" s="55"/>
    </row>
    <row r="31" spans="1:4" s="300" customFormat="1" ht="12" customHeight="1" thickBot="1">
      <c r="A31" s="118" t="s">
        <v>13</v>
      </c>
      <c r="B31" s="66" t="s">
        <v>334</v>
      </c>
      <c r="C31" s="527">
        <f>+C32+C33+C34</f>
        <v>0</v>
      </c>
      <c r="D31" s="175">
        <f>+D32+D33+D34</f>
        <v>0</v>
      </c>
    </row>
    <row r="32" spans="1:4" s="300" customFormat="1" ht="12" customHeight="1">
      <c r="A32" s="294" t="s">
        <v>62</v>
      </c>
      <c r="B32" s="295" t="s">
        <v>219</v>
      </c>
      <c r="C32" s="531"/>
      <c r="D32" s="52"/>
    </row>
    <row r="33" spans="1:4" s="300" customFormat="1" ht="12" customHeight="1">
      <c r="A33" s="294" t="s">
        <v>63</v>
      </c>
      <c r="B33" s="296" t="s">
        <v>220</v>
      </c>
      <c r="C33" s="533"/>
      <c r="D33" s="176"/>
    </row>
    <row r="34" spans="1:4" s="300" customFormat="1" ht="12" customHeight="1" thickBot="1">
      <c r="A34" s="293" t="s">
        <v>64</v>
      </c>
      <c r="B34" s="79" t="s">
        <v>221</v>
      </c>
      <c r="C34" s="532"/>
      <c r="D34" s="55"/>
    </row>
    <row r="35" spans="1:4" s="226" customFormat="1" ht="12" customHeight="1" thickBot="1">
      <c r="A35" s="118" t="s">
        <v>14</v>
      </c>
      <c r="B35" s="66" t="s">
        <v>304</v>
      </c>
      <c r="C35" s="530"/>
      <c r="D35" s="201"/>
    </row>
    <row r="36" spans="1:4" s="226" customFormat="1" ht="12" customHeight="1" thickBot="1">
      <c r="A36" s="118" t="s">
        <v>15</v>
      </c>
      <c r="B36" s="66" t="s">
        <v>335</v>
      </c>
      <c r="C36" s="534"/>
      <c r="D36" s="201"/>
    </row>
    <row r="37" spans="1:4" s="226" customFormat="1" ht="12" customHeight="1" thickBot="1">
      <c r="A37" s="115" t="s">
        <v>16</v>
      </c>
      <c r="B37" s="66" t="s">
        <v>336</v>
      </c>
      <c r="C37" s="535">
        <f>+C8+C20+C25+C26+C31+C35+C36</f>
        <v>100</v>
      </c>
      <c r="D37" s="175">
        <f>+D8+D20+D25+D26+D31+D35+D36</f>
        <v>30100</v>
      </c>
    </row>
    <row r="38" spans="1:4" s="226" customFormat="1" ht="12" customHeight="1" thickBot="1">
      <c r="A38" s="134" t="s">
        <v>17</v>
      </c>
      <c r="B38" s="66" t="s">
        <v>337</v>
      </c>
      <c r="C38" s="535">
        <f>+C39+C40+C41</f>
        <v>62445562</v>
      </c>
      <c r="D38" s="175">
        <f>+D39+D40+D41</f>
        <v>62445562</v>
      </c>
    </row>
    <row r="39" spans="1:4" s="226" customFormat="1" ht="12" customHeight="1">
      <c r="A39" s="294" t="s">
        <v>338</v>
      </c>
      <c r="B39" s="295" t="s">
        <v>167</v>
      </c>
      <c r="C39" s="531">
        <v>2305688</v>
      </c>
      <c r="D39" s="52">
        <v>2305688</v>
      </c>
    </row>
    <row r="40" spans="1:4" s="226" customFormat="1" ht="12" customHeight="1">
      <c r="A40" s="294" t="s">
        <v>339</v>
      </c>
      <c r="B40" s="296" t="s">
        <v>2</v>
      </c>
      <c r="C40" s="533"/>
      <c r="D40" s="176"/>
    </row>
    <row r="41" spans="1:4" s="300" customFormat="1" ht="12" customHeight="1" thickBot="1">
      <c r="A41" s="293" t="s">
        <v>340</v>
      </c>
      <c r="B41" s="79" t="s">
        <v>341</v>
      </c>
      <c r="C41" s="532">
        <v>60139874</v>
      </c>
      <c r="D41" s="55">
        <v>60139874</v>
      </c>
    </row>
    <row r="42" spans="1:4" s="300" customFormat="1" ht="15" customHeight="1" thickBot="1">
      <c r="A42" s="134" t="s">
        <v>18</v>
      </c>
      <c r="B42" s="135" t="s">
        <v>342</v>
      </c>
      <c r="C42" s="536">
        <f>+C37+C38</f>
        <v>62445662</v>
      </c>
      <c r="D42" s="223">
        <f>+D37+D38</f>
        <v>62475662</v>
      </c>
    </row>
    <row r="43" spans="1:4" s="300" customFormat="1" ht="15" customHeight="1">
      <c r="A43" s="136"/>
      <c r="B43" s="137"/>
      <c r="C43" s="137"/>
      <c r="D43" s="220"/>
    </row>
    <row r="44" spans="1:4" ht="13.5" thickBot="1">
      <c r="A44" s="138"/>
      <c r="B44" s="139"/>
      <c r="C44" s="139"/>
      <c r="D44" s="221"/>
    </row>
    <row r="45" spans="1:4" s="299" customFormat="1" ht="16.5" customHeight="1" thickBot="1">
      <c r="A45" s="140"/>
      <c r="B45" s="141" t="s">
        <v>46</v>
      </c>
      <c r="C45" s="141"/>
      <c r="D45" s="222"/>
    </row>
    <row r="46" spans="1:4" s="301" customFormat="1" ht="12" customHeight="1" thickBot="1">
      <c r="A46" s="118" t="s">
        <v>9</v>
      </c>
      <c r="B46" s="66" t="s">
        <v>343</v>
      </c>
      <c r="C46" s="527">
        <f>SUM(C47:C51)</f>
        <v>62445662</v>
      </c>
      <c r="D46" s="175">
        <f>SUM(D47:D51)</f>
        <v>62475662</v>
      </c>
    </row>
    <row r="47" spans="1:4" ht="12" customHeight="1">
      <c r="A47" s="293" t="s">
        <v>69</v>
      </c>
      <c r="B47" s="7" t="s">
        <v>40</v>
      </c>
      <c r="C47" s="531">
        <v>43304314</v>
      </c>
      <c r="D47" s="52">
        <v>43304314</v>
      </c>
    </row>
    <row r="48" spans="1:4" ht="12" customHeight="1">
      <c r="A48" s="293" t="s">
        <v>70</v>
      </c>
      <c r="B48" s="6" t="s">
        <v>135</v>
      </c>
      <c r="C48" s="538">
        <v>7682856</v>
      </c>
      <c r="D48" s="54">
        <v>7682856</v>
      </c>
    </row>
    <row r="49" spans="1:4" ht="12" customHeight="1">
      <c r="A49" s="293" t="s">
        <v>71</v>
      </c>
      <c r="B49" s="6" t="s">
        <v>102</v>
      </c>
      <c r="C49" s="538">
        <v>11458492</v>
      </c>
      <c r="D49" s="54">
        <v>11488492</v>
      </c>
    </row>
    <row r="50" spans="1:4" ht="12" customHeight="1">
      <c r="A50" s="293" t="s">
        <v>72</v>
      </c>
      <c r="B50" s="6" t="s">
        <v>136</v>
      </c>
      <c r="C50" s="538"/>
      <c r="D50" s="54"/>
    </row>
    <row r="51" spans="1:4" ht="12" customHeight="1" thickBot="1">
      <c r="A51" s="293" t="s">
        <v>109</v>
      </c>
      <c r="B51" s="6" t="s">
        <v>137</v>
      </c>
      <c r="C51" s="538"/>
      <c r="D51" s="54"/>
    </row>
    <row r="52" spans="1:4" ht="12" customHeight="1" thickBot="1">
      <c r="A52" s="118" t="s">
        <v>10</v>
      </c>
      <c r="B52" s="66" t="s">
        <v>344</v>
      </c>
      <c r="C52" s="527">
        <f>SUM(C53:C55)</f>
        <v>0</v>
      </c>
      <c r="D52" s="175">
        <f>SUM(D53:D55)</f>
        <v>0</v>
      </c>
    </row>
    <row r="53" spans="1:4" s="301" customFormat="1" ht="12" customHeight="1">
      <c r="A53" s="293" t="s">
        <v>75</v>
      </c>
      <c r="B53" s="7" t="s">
        <v>162</v>
      </c>
      <c r="C53" s="531"/>
      <c r="D53" s="52"/>
    </row>
    <row r="54" spans="1:4" ht="12" customHeight="1">
      <c r="A54" s="293" t="s">
        <v>76</v>
      </c>
      <c r="B54" s="6" t="s">
        <v>139</v>
      </c>
      <c r="C54" s="538"/>
      <c r="D54" s="54"/>
    </row>
    <row r="55" spans="1:4" ht="12" customHeight="1">
      <c r="A55" s="293" t="s">
        <v>77</v>
      </c>
      <c r="B55" s="6" t="s">
        <v>47</v>
      </c>
      <c r="C55" s="538"/>
      <c r="D55" s="54"/>
    </row>
    <row r="56" spans="1:4" ht="12" customHeight="1" thickBot="1">
      <c r="A56" s="293" t="s">
        <v>78</v>
      </c>
      <c r="B56" s="6" t="s">
        <v>444</v>
      </c>
      <c r="C56" s="538"/>
      <c r="D56" s="54"/>
    </row>
    <row r="57" spans="1:4" ht="12" customHeight="1" thickBot="1">
      <c r="A57" s="118" t="s">
        <v>11</v>
      </c>
      <c r="B57" s="66" t="s">
        <v>4</v>
      </c>
      <c r="C57" s="530"/>
      <c r="D57" s="201"/>
    </row>
    <row r="58" spans="1:4" ht="15" customHeight="1" thickBot="1">
      <c r="A58" s="118" t="s">
        <v>12</v>
      </c>
      <c r="B58" s="142" t="s">
        <v>448</v>
      </c>
      <c r="C58" s="539">
        <f>+C46+C52+C57</f>
        <v>62445662</v>
      </c>
      <c r="D58" s="223">
        <f>+D46+D52+D57</f>
        <v>62475662</v>
      </c>
    </row>
    <row r="59" ht="13.5" thickBot="1">
      <c r="D59" s="416">
        <f>D42-D58</f>
        <v>0</v>
      </c>
    </row>
    <row r="60" spans="1:4" ht="15" customHeight="1" thickBot="1">
      <c r="A60" s="145" t="s">
        <v>439</v>
      </c>
      <c r="B60" s="146"/>
      <c r="C60" s="521">
        <v>9</v>
      </c>
      <c r="D60" s="64">
        <v>9</v>
      </c>
    </row>
    <row r="61" spans="1:4" ht="14.25" customHeight="1" thickBot="1">
      <c r="A61" s="145" t="s">
        <v>157</v>
      </c>
      <c r="B61" s="146"/>
      <c r="C61" s="521">
        <v>0</v>
      </c>
      <c r="D61" s="64">
        <v>0</v>
      </c>
    </row>
    <row r="62" spans="1:4" ht="12.75">
      <c r="A62" s="413"/>
      <c r="B62" s="414"/>
      <c r="C62" s="414"/>
      <c r="D62" s="414"/>
    </row>
    <row r="63" spans="1:3" ht="12.75">
      <c r="A63" s="413"/>
      <c r="B63" s="414"/>
      <c r="C63" s="414"/>
    </row>
    <row r="64" spans="1:4" ht="12.75">
      <c r="A64" s="413"/>
      <c r="B64" s="414"/>
      <c r="C64" s="414"/>
      <c r="D64" s="414"/>
    </row>
    <row r="65" spans="1:4" ht="12.75">
      <c r="A65" s="413"/>
      <c r="B65" s="414"/>
      <c r="C65" s="414"/>
      <c r="D65" s="414"/>
    </row>
    <row r="66" spans="1:4" ht="12.75">
      <c r="A66" s="413"/>
      <c r="B66" s="414"/>
      <c r="C66" s="414"/>
      <c r="D66" s="414"/>
    </row>
    <row r="67" spans="1:4" ht="12.75">
      <c r="A67" s="413"/>
      <c r="B67" s="414"/>
      <c r="C67" s="414"/>
      <c r="D67" s="414"/>
    </row>
    <row r="68" spans="1:4" ht="12.75">
      <c r="A68" s="413"/>
      <c r="B68" s="414"/>
      <c r="C68" s="414"/>
      <c r="D68" s="414"/>
    </row>
    <row r="69" spans="1:4" ht="12.75">
      <c r="A69" s="413"/>
      <c r="B69" s="414"/>
      <c r="C69" s="414"/>
      <c r="D69" s="414"/>
    </row>
    <row r="70" spans="1:4" ht="12.75">
      <c r="A70" s="413"/>
      <c r="B70" s="414"/>
      <c r="C70" s="414"/>
      <c r="D70" s="414"/>
    </row>
    <row r="71" spans="1:4" ht="12.75">
      <c r="A71" s="413"/>
      <c r="B71" s="414"/>
      <c r="C71" s="414"/>
      <c r="D71" s="414"/>
    </row>
    <row r="72" spans="1:4" ht="12.75">
      <c r="A72" s="413"/>
      <c r="B72" s="414"/>
      <c r="C72" s="414"/>
      <c r="D72" s="414"/>
    </row>
    <row r="73" spans="1:4" ht="12.75">
      <c r="A73" s="413"/>
      <c r="B73" s="414"/>
      <c r="C73" s="414"/>
      <c r="D73" s="414"/>
    </row>
    <row r="74" spans="1:4" ht="12.75">
      <c r="A74" s="413"/>
      <c r="B74" s="414"/>
      <c r="C74" s="414"/>
      <c r="D74" s="414"/>
    </row>
    <row r="75" spans="1:4" ht="12.75">
      <c r="A75" s="413"/>
      <c r="B75" s="414"/>
      <c r="C75" s="414"/>
      <c r="D75" s="414"/>
    </row>
    <row r="76" spans="1:4" ht="12.75">
      <c r="A76" s="413"/>
      <c r="B76" s="414"/>
      <c r="C76" s="414"/>
      <c r="D76" s="414"/>
    </row>
    <row r="77" spans="1:4" ht="12.75">
      <c r="A77" s="413"/>
      <c r="B77" s="414"/>
      <c r="C77" s="414"/>
      <c r="D77" s="414"/>
    </row>
    <row r="78" spans="1:4" ht="12.75">
      <c r="A78" s="413"/>
      <c r="B78" s="414"/>
      <c r="C78" s="414"/>
      <c r="D78" s="414"/>
    </row>
    <row r="79" spans="1:4" ht="12.75">
      <c r="A79" s="413"/>
      <c r="B79" s="414"/>
      <c r="C79" s="414"/>
      <c r="D79" s="414"/>
    </row>
    <row r="80" spans="1:4" ht="12.75">
      <c r="A80" s="413"/>
      <c r="B80" s="414"/>
      <c r="C80" s="414"/>
      <c r="D80" s="414"/>
    </row>
    <row r="81" spans="1:4" ht="12.75">
      <c r="A81" s="413"/>
      <c r="B81" s="414"/>
      <c r="C81" s="414"/>
      <c r="D81" s="414"/>
    </row>
    <row r="82" spans="1:4" ht="12.75">
      <c r="A82" s="413"/>
      <c r="B82" s="414"/>
      <c r="C82" s="414"/>
      <c r="D82" s="414"/>
    </row>
    <row r="83" spans="1:4" ht="12.75">
      <c r="A83" s="413"/>
      <c r="B83" s="414"/>
      <c r="C83" s="414"/>
      <c r="D83" s="414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zoomScale="120" zoomScaleNormal="120" zoomScalePageLayoutView="0" workbookViewId="0" topLeftCell="A7">
      <selection activeCell="I9" sqref="I9"/>
    </sheetView>
  </sheetViews>
  <sheetFormatPr defaultColWidth="9.00390625" defaultRowHeight="12.75"/>
  <cols>
    <col min="1" max="1" width="33.50390625" style="0" customWidth="1"/>
    <col min="2" max="2" width="18.875" style="0" customWidth="1"/>
    <col min="3" max="3" width="1.875" style="0" bestFit="1" customWidth="1"/>
    <col min="4" max="4" width="6.00390625" style="0" bestFit="1" customWidth="1"/>
    <col min="5" max="5" width="1.875" style="0" bestFit="1" customWidth="1"/>
    <col min="6" max="6" width="11.00390625" style="0" customWidth="1"/>
    <col min="11" max="11" width="12.375" style="0" customWidth="1"/>
    <col min="13" max="16" width="0" style="0" hidden="1" customWidth="1"/>
  </cols>
  <sheetData>
    <row r="1" spans="1:12" ht="18">
      <c r="A1" s="639" t="s">
        <v>488</v>
      </c>
      <c r="B1" s="639"/>
      <c r="C1" s="639"/>
      <c r="D1" s="639"/>
      <c r="E1" s="639"/>
      <c r="F1" s="639"/>
      <c r="G1" s="639"/>
      <c r="H1" s="639"/>
      <c r="I1" s="639"/>
      <c r="J1" s="639"/>
      <c r="K1" s="438"/>
      <c r="L1" s="438"/>
    </row>
    <row r="2" spans="1:12" ht="12.75">
      <c r="A2" s="438"/>
      <c r="B2" s="438"/>
      <c r="C2" s="438"/>
      <c r="D2" s="438"/>
      <c r="E2" s="438"/>
      <c r="F2" s="438"/>
      <c r="G2" s="438"/>
      <c r="H2" s="438"/>
      <c r="I2" s="438"/>
      <c r="J2" s="438"/>
      <c r="K2" s="438"/>
      <c r="L2" s="438"/>
    </row>
    <row r="3" spans="1:12" ht="15.75">
      <c r="A3" s="638" t="s">
        <v>580</v>
      </c>
      <c r="B3" s="638"/>
      <c r="C3" s="638"/>
      <c r="D3" s="638"/>
      <c r="E3" s="638"/>
      <c r="F3" s="638"/>
      <c r="G3" s="638"/>
      <c r="H3" s="638"/>
      <c r="I3" s="638"/>
      <c r="J3" s="638"/>
      <c r="K3" s="438"/>
      <c r="L3" s="438"/>
    </row>
    <row r="4" spans="1:12" ht="12.75">
      <c r="A4" s="438"/>
      <c r="B4" s="438"/>
      <c r="C4" s="438"/>
      <c r="D4" s="438"/>
      <c r="E4" s="438"/>
      <c r="F4" s="438"/>
      <c r="G4" s="438"/>
      <c r="H4" s="438"/>
      <c r="I4" s="438"/>
      <c r="J4" s="438"/>
      <c r="K4" s="438"/>
      <c r="L4" s="438"/>
    </row>
    <row r="5" spans="1:12" ht="12.75">
      <c r="A5" s="438"/>
      <c r="B5" s="438"/>
      <c r="C5" s="438"/>
      <c r="D5" s="438"/>
      <c r="E5" s="438"/>
      <c r="F5" s="438"/>
      <c r="G5" s="438"/>
      <c r="H5" s="438"/>
      <c r="I5" s="438"/>
      <c r="J5" s="438"/>
      <c r="K5" s="438"/>
      <c r="L5" s="438"/>
    </row>
    <row r="6" spans="1:12" ht="14.25">
      <c r="A6" s="493" t="s">
        <v>555</v>
      </c>
      <c r="B6" s="438"/>
      <c r="C6" s="438"/>
      <c r="D6" s="438"/>
      <c r="E6" s="438"/>
      <c r="F6" s="438"/>
      <c r="G6" s="438"/>
      <c r="H6" s="438"/>
      <c r="I6" s="438"/>
      <c r="J6" s="438"/>
      <c r="K6" s="438"/>
      <c r="L6" s="438"/>
    </row>
    <row r="7" spans="1:12" ht="12.75">
      <c r="A7" s="473" t="s">
        <v>551</v>
      </c>
      <c r="B7" s="491">
        <v>8</v>
      </c>
      <c r="C7" s="95" t="s">
        <v>548</v>
      </c>
      <c r="D7" s="95">
        <f>TARTALOMJEGYZÉK!A1</f>
        <v>2020</v>
      </c>
      <c r="E7" s="95" t="s">
        <v>549</v>
      </c>
      <c r="F7" s="491" t="s">
        <v>625</v>
      </c>
      <c r="G7" s="95" t="s">
        <v>550</v>
      </c>
      <c r="H7" s="95" t="s">
        <v>552</v>
      </c>
      <c r="I7" s="95"/>
      <c r="J7" s="95"/>
      <c r="K7" s="95"/>
      <c r="L7" s="438"/>
    </row>
    <row r="8" spans="1:12" ht="12.75">
      <c r="A8" s="494"/>
      <c r="B8" s="492"/>
      <c r="C8" s="438"/>
      <c r="D8" s="438"/>
      <c r="E8" s="438"/>
      <c r="F8" s="492"/>
      <c r="G8" s="438"/>
      <c r="H8" s="438"/>
      <c r="I8" s="438"/>
      <c r="J8" s="438"/>
      <c r="K8" s="438"/>
      <c r="L8" s="438"/>
    </row>
    <row r="9" spans="1:12" ht="12.75">
      <c r="A9" s="494"/>
      <c r="B9" s="492"/>
      <c r="C9" s="438"/>
      <c r="D9" s="438"/>
      <c r="E9" s="438"/>
      <c r="F9" s="492"/>
      <c r="G9" s="438"/>
      <c r="H9" s="438"/>
      <c r="I9" s="438"/>
      <c r="J9" s="438"/>
      <c r="K9" s="438"/>
      <c r="L9" s="438"/>
    </row>
    <row r="10" spans="1:12" ht="13.5" thickBot="1">
      <c r="A10" s="438"/>
      <c r="B10" s="438"/>
      <c r="C10" s="438"/>
      <c r="D10" s="438"/>
      <c r="E10" s="438"/>
      <c r="F10" s="438"/>
      <c r="G10" s="438"/>
      <c r="H10" s="438"/>
      <c r="I10" s="438"/>
      <c r="J10" s="438"/>
      <c r="K10" s="449" t="s">
        <v>560</v>
      </c>
      <c r="L10" s="438"/>
    </row>
    <row r="11" spans="1:16" ht="17.25" thickBot="1" thickTop="1">
      <c r="A11" s="638" t="s">
        <v>576</v>
      </c>
      <c r="B11" s="642"/>
      <c r="C11" s="642"/>
      <c r="D11" s="642"/>
      <c r="E11" s="642"/>
      <c r="F11" s="642"/>
      <c r="G11" s="642"/>
      <c r="H11" s="643"/>
      <c r="I11" s="643"/>
      <c r="J11" s="643"/>
      <c r="K11" s="495" t="s">
        <v>569</v>
      </c>
      <c r="L11" s="438"/>
      <c r="M11" s="450" t="s">
        <v>17</v>
      </c>
      <c r="N11">
        <f>IF($K$11="Nem","",2)</f>
        <v>2</v>
      </c>
      <c r="O11" t="s">
        <v>561</v>
      </c>
      <c r="P11" t="str">
        <f>CONCATENATE(M11,N11,O11)</f>
        <v>9.2.</v>
      </c>
    </row>
    <row r="12" spans="1:12" ht="13.5" thickTop="1">
      <c r="A12" s="438"/>
      <c r="B12" s="438"/>
      <c r="C12" s="438"/>
      <c r="D12" s="438"/>
      <c r="E12" s="438"/>
      <c r="F12" s="438"/>
      <c r="G12" s="438"/>
      <c r="H12" s="438"/>
      <c r="I12" s="438"/>
      <c r="J12" s="438"/>
      <c r="K12" s="438"/>
      <c r="L12" s="438"/>
    </row>
    <row r="13" spans="1:16" ht="14.25">
      <c r="A13" s="496" t="s">
        <v>490</v>
      </c>
      <c r="B13" s="640" t="s">
        <v>577</v>
      </c>
      <c r="C13" s="641"/>
      <c r="D13" s="641"/>
      <c r="E13" s="641"/>
      <c r="F13" s="641"/>
      <c r="G13" s="641"/>
      <c r="H13" s="641"/>
      <c r="I13" s="641"/>
      <c r="J13" s="641"/>
      <c r="K13" s="438"/>
      <c r="L13" s="438"/>
      <c r="M13" s="450" t="s">
        <v>17</v>
      </c>
      <c r="N13">
        <f>IF(K11="Nem",2,3)</f>
        <v>3</v>
      </c>
      <c r="O13" t="s">
        <v>561</v>
      </c>
      <c r="P13" t="str">
        <f>CONCATENATE(M13,N13,O13)</f>
        <v>9.3.</v>
      </c>
    </row>
    <row r="14" spans="1:12" ht="14.25">
      <c r="A14" s="438"/>
      <c r="B14" s="439"/>
      <c r="C14" s="438"/>
      <c r="D14" s="438"/>
      <c r="E14" s="438"/>
      <c r="F14" s="438"/>
      <c r="G14" s="438"/>
      <c r="H14" s="438"/>
      <c r="I14" s="438"/>
      <c r="J14" s="438"/>
      <c r="K14" s="438"/>
      <c r="L14" s="438"/>
    </row>
    <row r="15" spans="1:16" ht="14.25">
      <c r="A15" s="496" t="s">
        <v>491</v>
      </c>
      <c r="B15" s="640" t="s">
        <v>499</v>
      </c>
      <c r="C15" s="641"/>
      <c r="D15" s="641"/>
      <c r="E15" s="641"/>
      <c r="F15" s="641"/>
      <c r="G15" s="641"/>
      <c r="H15" s="641"/>
      <c r="I15" s="641"/>
      <c r="J15" s="641"/>
      <c r="K15" s="438"/>
      <c r="L15" s="438"/>
      <c r="M15" s="450" t="s">
        <v>17</v>
      </c>
      <c r="N15">
        <f>N13+1</f>
        <v>4</v>
      </c>
      <c r="O15" t="s">
        <v>561</v>
      </c>
      <c r="P15" t="str">
        <f>CONCATENATE(M15,N15,O15)</f>
        <v>9.4.</v>
      </c>
    </row>
    <row r="16" spans="1:12" ht="14.25">
      <c r="A16" s="438"/>
      <c r="B16" s="439"/>
      <c r="C16" s="438"/>
      <c r="D16" s="438"/>
      <c r="E16" s="438"/>
      <c r="F16" s="438"/>
      <c r="G16" s="438"/>
      <c r="H16" s="438"/>
      <c r="I16" s="438"/>
      <c r="J16" s="438"/>
      <c r="K16" s="438"/>
      <c r="L16" s="438"/>
    </row>
    <row r="17" spans="1:16" ht="14.25">
      <c r="A17" s="496" t="s">
        <v>492</v>
      </c>
      <c r="B17" s="640" t="s">
        <v>556</v>
      </c>
      <c r="C17" s="641"/>
      <c r="D17" s="641"/>
      <c r="E17" s="641"/>
      <c r="F17" s="641"/>
      <c r="G17" s="641"/>
      <c r="H17" s="641"/>
      <c r="I17" s="641"/>
      <c r="J17" s="641"/>
      <c r="K17" s="438"/>
      <c r="L17" s="438"/>
      <c r="M17" s="450" t="s">
        <v>17</v>
      </c>
      <c r="N17">
        <f>N15+1</f>
        <v>5</v>
      </c>
      <c r="O17" t="s">
        <v>561</v>
      </c>
      <c r="P17" t="str">
        <f>CONCATENATE(M17,N17,O17)</f>
        <v>9.5.</v>
      </c>
    </row>
    <row r="18" spans="1:12" ht="14.25">
      <c r="A18" s="438"/>
      <c r="B18" s="439"/>
      <c r="C18" s="438"/>
      <c r="D18" s="438"/>
      <c r="E18" s="438"/>
      <c r="F18" s="438"/>
      <c r="G18" s="438"/>
      <c r="H18" s="438"/>
      <c r="I18" s="438"/>
      <c r="J18" s="438"/>
      <c r="K18" s="438"/>
      <c r="L18" s="438"/>
    </row>
    <row r="19" spans="1:16" ht="14.25">
      <c r="A19" s="496" t="s">
        <v>493</v>
      </c>
      <c r="B19" s="640" t="s">
        <v>500</v>
      </c>
      <c r="C19" s="641"/>
      <c r="D19" s="641"/>
      <c r="E19" s="641"/>
      <c r="F19" s="641"/>
      <c r="G19" s="641"/>
      <c r="H19" s="641"/>
      <c r="I19" s="641"/>
      <c r="J19" s="641"/>
      <c r="K19" s="438"/>
      <c r="L19" s="438"/>
      <c r="M19" s="450" t="s">
        <v>17</v>
      </c>
      <c r="N19">
        <f>N17+1</f>
        <v>6</v>
      </c>
      <c r="O19" t="s">
        <v>561</v>
      </c>
      <c r="P19" t="str">
        <f>CONCATENATE(M19,N19,O19)</f>
        <v>9.6.</v>
      </c>
    </row>
    <row r="20" spans="1:12" ht="14.25">
      <c r="A20" s="438"/>
      <c r="B20" s="439"/>
      <c r="C20" s="438"/>
      <c r="D20" s="438"/>
      <c r="E20" s="438"/>
      <c r="F20" s="438"/>
      <c r="G20" s="438"/>
      <c r="H20" s="438"/>
      <c r="I20" s="438"/>
      <c r="J20" s="438"/>
      <c r="K20" s="438"/>
      <c r="L20" s="438"/>
    </row>
    <row r="21" spans="1:16" ht="14.25">
      <c r="A21" s="496" t="s">
        <v>494</v>
      </c>
      <c r="B21" s="640" t="s">
        <v>501</v>
      </c>
      <c r="C21" s="641"/>
      <c r="D21" s="641"/>
      <c r="E21" s="641"/>
      <c r="F21" s="641"/>
      <c r="G21" s="641"/>
      <c r="H21" s="641"/>
      <c r="I21" s="641"/>
      <c r="J21" s="641"/>
      <c r="K21" s="438"/>
      <c r="L21" s="438"/>
      <c r="M21" s="450" t="s">
        <v>17</v>
      </c>
      <c r="N21">
        <f>N19+1</f>
        <v>7</v>
      </c>
      <c r="O21" t="s">
        <v>561</v>
      </c>
      <c r="P21" t="str">
        <f>CONCATENATE(M21,N21,O21)</f>
        <v>9.7.</v>
      </c>
    </row>
    <row r="22" spans="1:12" ht="14.25">
      <c r="A22" s="438"/>
      <c r="B22" s="439"/>
      <c r="C22" s="438"/>
      <c r="D22" s="438"/>
      <c r="E22" s="438"/>
      <c r="F22" s="438"/>
      <c r="G22" s="438"/>
      <c r="H22" s="438"/>
      <c r="I22" s="438"/>
      <c r="J22" s="438"/>
      <c r="K22" s="438"/>
      <c r="L22" s="438"/>
    </row>
    <row r="23" spans="1:16" ht="14.25">
      <c r="A23" s="496" t="s">
        <v>495</v>
      </c>
      <c r="B23" s="640" t="s">
        <v>502</v>
      </c>
      <c r="C23" s="641"/>
      <c r="D23" s="641"/>
      <c r="E23" s="641"/>
      <c r="F23" s="641"/>
      <c r="G23" s="641"/>
      <c r="H23" s="641"/>
      <c r="I23" s="641"/>
      <c r="J23" s="641"/>
      <c r="K23" s="438"/>
      <c r="L23" s="438"/>
      <c r="M23" s="450" t="s">
        <v>17</v>
      </c>
      <c r="N23">
        <f>N21+1</f>
        <v>8</v>
      </c>
      <c r="O23" t="s">
        <v>561</v>
      </c>
      <c r="P23" t="str">
        <f>CONCATENATE(M23,N23,O23)</f>
        <v>9.8.</v>
      </c>
    </row>
    <row r="24" spans="1:12" ht="14.25">
      <c r="A24" s="438"/>
      <c r="B24" s="439"/>
      <c r="C24" s="438"/>
      <c r="D24" s="438"/>
      <c r="E24" s="438"/>
      <c r="F24" s="438"/>
      <c r="G24" s="438"/>
      <c r="H24" s="438"/>
      <c r="I24" s="438"/>
      <c r="J24" s="438"/>
      <c r="K24" s="438"/>
      <c r="L24" s="438"/>
    </row>
    <row r="25" spans="1:16" ht="14.25">
      <c r="A25" s="496" t="s">
        <v>496</v>
      </c>
      <c r="B25" s="640" t="s">
        <v>503</v>
      </c>
      <c r="C25" s="641"/>
      <c r="D25" s="641"/>
      <c r="E25" s="641"/>
      <c r="F25" s="641"/>
      <c r="G25" s="641"/>
      <c r="H25" s="641"/>
      <c r="I25" s="641"/>
      <c r="J25" s="641"/>
      <c r="K25" s="438"/>
      <c r="L25" s="438"/>
      <c r="M25" s="450" t="s">
        <v>17</v>
      </c>
      <c r="N25">
        <f>N23+1</f>
        <v>9</v>
      </c>
      <c r="O25" t="s">
        <v>561</v>
      </c>
      <c r="P25" t="str">
        <f>CONCATENATE(M25,N25,O25)</f>
        <v>9.9.</v>
      </c>
    </row>
    <row r="26" spans="1:12" ht="14.25">
      <c r="A26" s="438"/>
      <c r="B26" s="439"/>
      <c r="C26" s="438"/>
      <c r="D26" s="438"/>
      <c r="E26" s="438"/>
      <c r="F26" s="438"/>
      <c r="G26" s="438"/>
      <c r="H26" s="438"/>
      <c r="I26" s="438"/>
      <c r="J26" s="438"/>
      <c r="K26" s="438"/>
      <c r="L26" s="438"/>
    </row>
    <row r="27" spans="1:16" ht="14.25">
      <c r="A27" s="496" t="s">
        <v>497</v>
      </c>
      <c r="B27" s="640" t="s">
        <v>504</v>
      </c>
      <c r="C27" s="641"/>
      <c r="D27" s="641"/>
      <c r="E27" s="641"/>
      <c r="F27" s="641"/>
      <c r="G27" s="641"/>
      <c r="H27" s="641"/>
      <c r="I27" s="641"/>
      <c r="J27" s="641"/>
      <c r="K27" s="438"/>
      <c r="L27" s="438"/>
      <c r="M27" s="450" t="s">
        <v>17</v>
      </c>
      <c r="N27">
        <f>N25+1</f>
        <v>10</v>
      </c>
      <c r="O27" t="s">
        <v>561</v>
      </c>
      <c r="P27" t="str">
        <f>CONCATENATE(M27,N27,O27)</f>
        <v>9.10.</v>
      </c>
    </row>
    <row r="28" spans="1:12" ht="14.25">
      <c r="A28" s="438"/>
      <c r="B28" s="439"/>
      <c r="C28" s="438"/>
      <c r="D28" s="438"/>
      <c r="E28" s="438"/>
      <c r="F28" s="438"/>
      <c r="G28" s="438"/>
      <c r="H28" s="438"/>
      <c r="I28" s="438"/>
      <c r="J28" s="438"/>
      <c r="K28" s="438"/>
      <c r="L28" s="438"/>
    </row>
    <row r="29" spans="1:16" ht="14.25">
      <c r="A29" s="496" t="s">
        <v>497</v>
      </c>
      <c r="B29" s="640" t="s">
        <v>505</v>
      </c>
      <c r="C29" s="641"/>
      <c r="D29" s="641"/>
      <c r="E29" s="641"/>
      <c r="F29" s="641"/>
      <c r="G29" s="641"/>
      <c r="H29" s="641"/>
      <c r="I29" s="641"/>
      <c r="J29" s="641"/>
      <c r="K29" s="438"/>
      <c r="L29" s="438"/>
      <c r="M29" s="450" t="s">
        <v>17</v>
      </c>
      <c r="N29">
        <f>N27+1</f>
        <v>11</v>
      </c>
      <c r="O29" t="s">
        <v>561</v>
      </c>
      <c r="P29" t="str">
        <f>CONCATENATE(M29,N29,O29)</f>
        <v>9.11.</v>
      </c>
    </row>
    <row r="30" spans="1:12" ht="14.25">
      <c r="A30" s="438"/>
      <c r="B30" s="439"/>
      <c r="C30" s="438"/>
      <c r="D30" s="438"/>
      <c r="E30" s="438"/>
      <c r="F30" s="438"/>
      <c r="G30" s="438"/>
      <c r="H30" s="438"/>
      <c r="I30" s="438"/>
      <c r="J30" s="438"/>
      <c r="K30" s="438"/>
      <c r="L30" s="438"/>
    </row>
    <row r="31" spans="1:16" ht="14.25">
      <c r="A31" s="496" t="s">
        <v>498</v>
      </c>
      <c r="B31" s="640" t="s">
        <v>506</v>
      </c>
      <c r="C31" s="641"/>
      <c r="D31" s="641"/>
      <c r="E31" s="641"/>
      <c r="F31" s="641"/>
      <c r="G31" s="641"/>
      <c r="H31" s="641"/>
      <c r="I31" s="641"/>
      <c r="J31" s="641"/>
      <c r="K31" s="438"/>
      <c r="L31" s="438"/>
      <c r="M31" s="450" t="s">
        <v>17</v>
      </c>
      <c r="N31">
        <f>N29+1</f>
        <v>12</v>
      </c>
      <c r="O31" t="s">
        <v>561</v>
      </c>
      <c r="P31" t="str">
        <f>CONCATENATE(M31,N31,O31)</f>
        <v>9.12.</v>
      </c>
    </row>
    <row r="32" spans="1:12" ht="12.75">
      <c r="A32" s="438"/>
      <c r="B32" s="438"/>
      <c r="C32" s="438"/>
      <c r="D32" s="438"/>
      <c r="E32" s="438"/>
      <c r="F32" s="438"/>
      <c r="G32" s="438"/>
      <c r="H32" s="438"/>
      <c r="I32" s="438"/>
      <c r="J32" s="438"/>
      <c r="K32" s="438"/>
      <c r="L32" s="438"/>
    </row>
    <row r="33" spans="1:12" ht="14.25">
      <c r="A33" s="496"/>
      <c r="B33" s="438"/>
      <c r="C33" s="438"/>
      <c r="D33" s="438"/>
      <c r="E33" s="438"/>
      <c r="F33" s="438"/>
      <c r="G33" s="438"/>
      <c r="H33" s="438"/>
      <c r="I33" s="438"/>
      <c r="J33" s="438"/>
      <c r="K33" s="438"/>
      <c r="L33" s="438"/>
    </row>
    <row r="34" spans="1:12" ht="12.75">
      <c r="A34" s="438"/>
      <c r="B34" s="438"/>
      <c r="C34" s="438"/>
      <c r="D34" s="438"/>
      <c r="E34" s="438"/>
      <c r="F34" s="438"/>
      <c r="G34" s="438"/>
      <c r="H34" s="438"/>
      <c r="I34" s="438"/>
      <c r="J34" s="438"/>
      <c r="K34" s="438"/>
      <c r="L34" s="438"/>
    </row>
  </sheetData>
  <sheetProtection sheet="1"/>
  <mergeCells count="13">
    <mergeCell ref="B31:J31"/>
    <mergeCell ref="B13:J13"/>
    <mergeCell ref="B15:J15"/>
    <mergeCell ref="B17:J17"/>
    <mergeCell ref="B19:J19"/>
    <mergeCell ref="A11:J11"/>
    <mergeCell ref="B29:J29"/>
    <mergeCell ref="A3:J3"/>
    <mergeCell ref="A1:J1"/>
    <mergeCell ref="B21:J21"/>
    <mergeCell ref="B23:J23"/>
    <mergeCell ref="B25:J25"/>
    <mergeCell ref="B27:J27"/>
  </mergeCells>
  <conditionalFormatting sqref="A11:J11">
    <cfRule type="expression" priority="1" dxfId="5" stopIfTrue="1">
      <formula>$K$11="Nem"</formula>
    </cfRule>
  </conditionalFormatting>
  <dataValidations count="2">
    <dataValidation type="list" allowBlank="1" showInputMessage="1" showErrorMessage="1" sqref="A6">
      <formula1>",Előterjesztéskor,Jóváhagyás után"</formula1>
    </dataValidation>
    <dataValidation type="list" allowBlank="1" showInputMessage="1" showErrorMessage="1" sqref="K11">
      <formula1>"Igen,Nem"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5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D63"/>
  <sheetViews>
    <sheetView zoomScale="120" zoomScaleNormal="120" workbookViewId="0" topLeftCell="A1">
      <selection activeCell="D53" sqref="D53"/>
    </sheetView>
  </sheetViews>
  <sheetFormatPr defaultColWidth="9.00390625" defaultRowHeight="12.75"/>
  <cols>
    <col min="1" max="1" width="10.875" style="143" customWidth="1"/>
    <col min="2" max="2" width="66.875" style="144" customWidth="1"/>
    <col min="3" max="3" width="23.375" style="144" customWidth="1"/>
    <col min="4" max="4" width="22.125" style="144" customWidth="1"/>
    <col min="5" max="16384" width="9.375" style="144" customWidth="1"/>
  </cols>
  <sheetData>
    <row r="1" spans="1:4" s="125" customFormat="1" ht="21" customHeight="1" thickBot="1">
      <c r="A1" s="124"/>
      <c r="B1" s="126"/>
      <c r="C1" s="126"/>
      <c r="D1" s="385" t="str">
        <f>CONCATENATE("9.2.1. melléklet ",ALAPADATOK!A7," ",ALAPADATOK!B7," ",ALAPADATOK!C7," ",ALAPADATOK!D7," ",ALAPADATOK!E7," ",ALAPADATOK!F7," ",ALAPADATOK!G7," ",ALAPADATOK!H7)</f>
        <v>9.2.1. melléklet a 8 / 2020 ( VI.30. ) önkormányzati rendelethez</v>
      </c>
    </row>
    <row r="2" spans="1:4" s="297" customFormat="1" ht="48">
      <c r="A2" s="252" t="s">
        <v>155</v>
      </c>
      <c r="B2" s="383" t="str">
        <f>CONCATENATE(ALAPADATOK!A11)</f>
        <v>Murakeresztúri Közös Önkormányzati Hivatal</v>
      </c>
      <c r="C2" s="540"/>
      <c r="D2" s="224" t="s">
        <v>48</v>
      </c>
    </row>
    <row r="3" spans="1:4" s="297" customFormat="1" ht="36.75" thickBot="1">
      <c r="A3" s="291" t="s">
        <v>154</v>
      </c>
      <c r="B3" s="384" t="s">
        <v>345</v>
      </c>
      <c r="C3" s="541"/>
      <c r="D3" s="225" t="s">
        <v>48</v>
      </c>
    </row>
    <row r="4" spans="1:4" s="298" customFormat="1" ht="15.75" customHeight="1" thickBot="1">
      <c r="A4" s="127"/>
      <c r="B4" s="127"/>
      <c r="C4" s="127"/>
      <c r="D4" s="128" t="str">
        <f>'KV_9.2.sz.mell'!D4</f>
        <v>Forintban!</v>
      </c>
    </row>
    <row r="5" spans="1:4" ht="24.75" thickBot="1">
      <c r="A5" s="253" t="s">
        <v>156</v>
      </c>
      <c r="B5" s="129" t="s">
        <v>469</v>
      </c>
      <c r="C5" s="519" t="s">
        <v>615</v>
      </c>
      <c r="D5" s="412" t="s">
        <v>616</v>
      </c>
    </row>
    <row r="6" spans="1:4" s="299" customFormat="1" ht="12.75" customHeight="1" thickBot="1">
      <c r="A6" s="115"/>
      <c r="B6" s="116" t="s">
        <v>417</v>
      </c>
      <c r="C6" s="542" t="s">
        <v>418</v>
      </c>
      <c r="D6" s="117" t="s">
        <v>419</v>
      </c>
    </row>
    <row r="7" spans="1:4" s="299" customFormat="1" ht="15.75" customHeight="1" thickBot="1">
      <c r="A7" s="130"/>
      <c r="B7" s="131" t="s">
        <v>45</v>
      </c>
      <c r="C7" s="526"/>
      <c r="D7" s="537"/>
    </row>
    <row r="8" spans="1:4" s="226" customFormat="1" ht="12" customHeight="1" thickBot="1">
      <c r="A8" s="115" t="s">
        <v>9</v>
      </c>
      <c r="B8" s="133" t="s">
        <v>440</v>
      </c>
      <c r="C8" s="527">
        <f>SUM(C9:C19)</f>
        <v>100</v>
      </c>
      <c r="D8" s="175">
        <f>SUM(D9:D19)</f>
        <v>30100</v>
      </c>
    </row>
    <row r="9" spans="1:4" s="226" customFormat="1" ht="12" customHeight="1">
      <c r="A9" s="292" t="s">
        <v>69</v>
      </c>
      <c r="B9" s="8" t="s">
        <v>205</v>
      </c>
      <c r="C9" s="528"/>
      <c r="D9" s="216"/>
    </row>
    <row r="10" spans="1:4" s="226" customFormat="1" ht="12" customHeight="1">
      <c r="A10" s="293" t="s">
        <v>70</v>
      </c>
      <c r="B10" s="6" t="s">
        <v>206</v>
      </c>
      <c r="C10" s="169"/>
      <c r="D10" s="173"/>
    </row>
    <row r="11" spans="1:4" s="226" customFormat="1" ht="12" customHeight="1">
      <c r="A11" s="293" t="s">
        <v>71</v>
      </c>
      <c r="B11" s="6" t="s">
        <v>207</v>
      </c>
      <c r="C11" s="169"/>
      <c r="D11" s="173">
        <v>30000</v>
      </c>
    </row>
    <row r="12" spans="1:4" s="226" customFormat="1" ht="12" customHeight="1">
      <c r="A12" s="293" t="s">
        <v>72</v>
      </c>
      <c r="B12" s="6" t="s">
        <v>208</v>
      </c>
      <c r="C12" s="169"/>
      <c r="D12" s="173"/>
    </row>
    <row r="13" spans="1:4" s="226" customFormat="1" ht="12" customHeight="1">
      <c r="A13" s="293" t="s">
        <v>109</v>
      </c>
      <c r="B13" s="6" t="s">
        <v>209</v>
      </c>
      <c r="C13" s="169"/>
      <c r="D13" s="173"/>
    </row>
    <row r="14" spans="1:4" s="226" customFormat="1" ht="12" customHeight="1">
      <c r="A14" s="293" t="s">
        <v>73</v>
      </c>
      <c r="B14" s="6" t="s">
        <v>327</v>
      </c>
      <c r="C14" s="169"/>
      <c r="D14" s="173"/>
    </row>
    <row r="15" spans="1:4" s="226" customFormat="1" ht="12" customHeight="1">
      <c r="A15" s="293" t="s">
        <v>74</v>
      </c>
      <c r="B15" s="5" t="s">
        <v>328</v>
      </c>
      <c r="C15" s="169"/>
      <c r="D15" s="173"/>
    </row>
    <row r="16" spans="1:4" s="226" customFormat="1" ht="12" customHeight="1">
      <c r="A16" s="293" t="s">
        <v>82</v>
      </c>
      <c r="B16" s="6" t="s">
        <v>212</v>
      </c>
      <c r="C16" s="244"/>
      <c r="D16" s="217"/>
    </row>
    <row r="17" spans="1:4" s="300" customFormat="1" ht="12" customHeight="1">
      <c r="A17" s="293" t="s">
        <v>83</v>
      </c>
      <c r="B17" s="6" t="s">
        <v>213</v>
      </c>
      <c r="C17" s="169"/>
      <c r="D17" s="173"/>
    </row>
    <row r="18" spans="1:4" s="300" customFormat="1" ht="12" customHeight="1">
      <c r="A18" s="293" t="s">
        <v>84</v>
      </c>
      <c r="B18" s="6" t="s">
        <v>361</v>
      </c>
      <c r="C18" s="529"/>
      <c r="D18" s="174"/>
    </row>
    <row r="19" spans="1:4" s="300" customFormat="1" ht="12" customHeight="1" thickBot="1">
      <c r="A19" s="293" t="s">
        <v>85</v>
      </c>
      <c r="B19" s="5" t="s">
        <v>214</v>
      </c>
      <c r="C19" s="529">
        <v>100</v>
      </c>
      <c r="D19" s="174">
        <v>100</v>
      </c>
    </row>
    <row r="20" spans="1:4" s="226" customFormat="1" ht="12" customHeight="1" thickBot="1">
      <c r="A20" s="115" t="s">
        <v>10</v>
      </c>
      <c r="B20" s="133" t="s">
        <v>329</v>
      </c>
      <c r="C20" s="527">
        <f>SUM(C21:C23)</f>
        <v>0</v>
      </c>
      <c r="D20" s="175">
        <f>SUM(D21:D23)</f>
        <v>0</v>
      </c>
    </row>
    <row r="21" spans="1:4" s="300" customFormat="1" ht="12" customHeight="1">
      <c r="A21" s="293" t="s">
        <v>75</v>
      </c>
      <c r="B21" s="7" t="s">
        <v>188</v>
      </c>
      <c r="C21" s="169"/>
      <c r="D21" s="173"/>
    </row>
    <row r="22" spans="1:4" s="300" customFormat="1" ht="12" customHeight="1">
      <c r="A22" s="293" t="s">
        <v>76</v>
      </c>
      <c r="B22" s="6" t="s">
        <v>330</v>
      </c>
      <c r="C22" s="169"/>
      <c r="D22" s="173"/>
    </row>
    <row r="23" spans="1:4" s="300" customFormat="1" ht="12" customHeight="1">
      <c r="A23" s="293" t="s">
        <v>77</v>
      </c>
      <c r="B23" s="6" t="s">
        <v>331</v>
      </c>
      <c r="C23" s="169"/>
      <c r="D23" s="173"/>
    </row>
    <row r="24" spans="1:4" s="300" customFormat="1" ht="12" customHeight="1" thickBot="1">
      <c r="A24" s="293" t="s">
        <v>78</v>
      </c>
      <c r="B24" s="6" t="s">
        <v>441</v>
      </c>
      <c r="C24" s="169"/>
      <c r="D24" s="173"/>
    </row>
    <row r="25" spans="1:4" s="300" customFormat="1" ht="12" customHeight="1" thickBot="1">
      <c r="A25" s="118" t="s">
        <v>11</v>
      </c>
      <c r="B25" s="66" t="s">
        <v>126</v>
      </c>
      <c r="C25" s="530"/>
      <c r="D25" s="201"/>
    </row>
    <row r="26" spans="1:4" s="300" customFormat="1" ht="12" customHeight="1" thickBot="1">
      <c r="A26" s="118" t="s">
        <v>12</v>
      </c>
      <c r="B26" s="66" t="s">
        <v>442</v>
      </c>
      <c r="C26" s="527">
        <f>+C27+C28+C29</f>
        <v>0</v>
      </c>
      <c r="D26" s="175">
        <f>+D27+D28+D29</f>
        <v>0</v>
      </c>
    </row>
    <row r="27" spans="1:4" s="300" customFormat="1" ht="12" customHeight="1">
      <c r="A27" s="294" t="s">
        <v>198</v>
      </c>
      <c r="B27" s="295" t="s">
        <v>193</v>
      </c>
      <c r="C27" s="531"/>
      <c r="D27" s="52"/>
    </row>
    <row r="28" spans="1:4" s="300" customFormat="1" ht="12" customHeight="1">
      <c r="A28" s="294" t="s">
        <v>199</v>
      </c>
      <c r="B28" s="295" t="s">
        <v>330</v>
      </c>
      <c r="C28" s="169"/>
      <c r="D28" s="173"/>
    </row>
    <row r="29" spans="1:4" s="300" customFormat="1" ht="12" customHeight="1">
      <c r="A29" s="294" t="s">
        <v>200</v>
      </c>
      <c r="B29" s="296" t="s">
        <v>333</v>
      </c>
      <c r="C29" s="169"/>
      <c r="D29" s="173"/>
    </row>
    <row r="30" spans="1:4" s="300" customFormat="1" ht="12" customHeight="1" thickBot="1">
      <c r="A30" s="293" t="s">
        <v>201</v>
      </c>
      <c r="B30" s="79" t="s">
        <v>443</v>
      </c>
      <c r="C30" s="532"/>
      <c r="D30" s="55"/>
    </row>
    <row r="31" spans="1:4" s="300" customFormat="1" ht="12" customHeight="1" thickBot="1">
      <c r="A31" s="118" t="s">
        <v>13</v>
      </c>
      <c r="B31" s="66" t="s">
        <v>334</v>
      </c>
      <c r="C31" s="527">
        <f>+C32+C33+C34</f>
        <v>0</v>
      </c>
      <c r="D31" s="175">
        <f>+D32+D33+D34</f>
        <v>0</v>
      </c>
    </row>
    <row r="32" spans="1:4" s="300" customFormat="1" ht="12" customHeight="1">
      <c r="A32" s="294" t="s">
        <v>62</v>
      </c>
      <c r="B32" s="295" t="s">
        <v>219</v>
      </c>
      <c r="C32" s="531"/>
      <c r="D32" s="52"/>
    </row>
    <row r="33" spans="1:4" s="300" customFormat="1" ht="12" customHeight="1">
      <c r="A33" s="294" t="s">
        <v>63</v>
      </c>
      <c r="B33" s="296" t="s">
        <v>220</v>
      </c>
      <c r="C33" s="533"/>
      <c r="D33" s="176"/>
    </row>
    <row r="34" spans="1:4" s="300" customFormat="1" ht="12" customHeight="1" thickBot="1">
      <c r="A34" s="293" t="s">
        <v>64</v>
      </c>
      <c r="B34" s="79" t="s">
        <v>221</v>
      </c>
      <c r="C34" s="532"/>
      <c r="D34" s="55"/>
    </row>
    <row r="35" spans="1:4" s="226" customFormat="1" ht="12" customHeight="1" thickBot="1">
      <c r="A35" s="118" t="s">
        <v>14</v>
      </c>
      <c r="B35" s="66" t="s">
        <v>304</v>
      </c>
      <c r="C35" s="530"/>
      <c r="D35" s="201"/>
    </row>
    <row r="36" spans="1:4" s="226" customFormat="1" ht="12" customHeight="1" thickBot="1">
      <c r="A36" s="118" t="s">
        <v>15</v>
      </c>
      <c r="B36" s="66" t="s">
        <v>335</v>
      </c>
      <c r="C36" s="534"/>
      <c r="D36" s="201"/>
    </row>
    <row r="37" spans="1:4" s="226" customFormat="1" ht="12" customHeight="1" thickBot="1">
      <c r="A37" s="115" t="s">
        <v>16</v>
      </c>
      <c r="B37" s="66" t="s">
        <v>336</v>
      </c>
      <c r="C37" s="535">
        <f>+C8+C20+C25+C26+C31+C35+C36</f>
        <v>100</v>
      </c>
      <c r="D37" s="175">
        <f>+D8+D20+D25+D26+D31+D35+D36</f>
        <v>30100</v>
      </c>
    </row>
    <row r="38" spans="1:4" s="226" customFormat="1" ht="12" customHeight="1" thickBot="1">
      <c r="A38" s="134" t="s">
        <v>17</v>
      </c>
      <c r="B38" s="66" t="s">
        <v>337</v>
      </c>
      <c r="C38" s="535">
        <f>+C39+C40+C41</f>
        <v>62445562</v>
      </c>
      <c r="D38" s="175">
        <f>+D39+D40+D41</f>
        <v>62445562</v>
      </c>
    </row>
    <row r="39" spans="1:4" s="226" customFormat="1" ht="12" customHeight="1">
      <c r="A39" s="294" t="s">
        <v>338</v>
      </c>
      <c r="B39" s="295" t="s">
        <v>167</v>
      </c>
      <c r="C39" s="531">
        <v>2305688</v>
      </c>
      <c r="D39" s="52">
        <v>2305688</v>
      </c>
    </row>
    <row r="40" spans="1:4" s="226" customFormat="1" ht="12" customHeight="1">
      <c r="A40" s="294" t="s">
        <v>339</v>
      </c>
      <c r="B40" s="296" t="s">
        <v>2</v>
      </c>
      <c r="C40" s="533"/>
      <c r="D40" s="176"/>
    </row>
    <row r="41" spans="1:4" s="300" customFormat="1" ht="12" customHeight="1" thickBot="1">
      <c r="A41" s="293" t="s">
        <v>340</v>
      </c>
      <c r="B41" s="79" t="s">
        <v>341</v>
      </c>
      <c r="C41" s="532">
        <v>60139874</v>
      </c>
      <c r="D41" s="55">
        <v>60139874</v>
      </c>
    </row>
    <row r="42" spans="1:4" s="300" customFormat="1" ht="15" customHeight="1" thickBot="1">
      <c r="A42" s="134" t="s">
        <v>18</v>
      </c>
      <c r="B42" s="135" t="s">
        <v>342</v>
      </c>
      <c r="C42" s="536">
        <f>+C37+C38</f>
        <v>62445662</v>
      </c>
      <c r="D42" s="223">
        <f>+D37+D38</f>
        <v>62475662</v>
      </c>
    </row>
    <row r="43" spans="1:4" s="300" customFormat="1" ht="15" customHeight="1">
      <c r="A43" s="136"/>
      <c r="B43" s="137"/>
      <c r="C43" s="137"/>
      <c r="D43" s="220"/>
    </row>
    <row r="44" spans="1:4" ht="13.5" thickBot="1">
      <c r="A44" s="138"/>
      <c r="B44" s="139"/>
      <c r="C44" s="139"/>
      <c r="D44" s="221"/>
    </row>
    <row r="45" spans="1:4" s="299" customFormat="1" ht="16.5" customHeight="1" thickBot="1">
      <c r="A45" s="140"/>
      <c r="B45" s="141" t="s">
        <v>46</v>
      </c>
      <c r="C45" s="141"/>
      <c r="D45" s="222"/>
    </row>
    <row r="46" spans="1:4" s="301" customFormat="1" ht="12" customHeight="1" thickBot="1">
      <c r="A46" s="118" t="s">
        <v>9</v>
      </c>
      <c r="B46" s="66" t="s">
        <v>343</v>
      </c>
      <c r="C46" s="171">
        <f>SUM(C47:C51)</f>
        <v>62445662</v>
      </c>
      <c r="D46" s="219">
        <f>SUM(D47:D51)</f>
        <v>62475662</v>
      </c>
    </row>
    <row r="47" spans="1:4" ht="12" customHeight="1">
      <c r="A47" s="293" t="s">
        <v>69</v>
      </c>
      <c r="B47" s="7" t="s">
        <v>40</v>
      </c>
      <c r="C47" s="545">
        <v>43304314</v>
      </c>
      <c r="D47" s="543">
        <v>43304314</v>
      </c>
    </row>
    <row r="48" spans="1:4" ht="12" customHeight="1">
      <c r="A48" s="293" t="s">
        <v>70</v>
      </c>
      <c r="B48" s="6" t="s">
        <v>135</v>
      </c>
      <c r="C48" s="53">
        <v>7682856</v>
      </c>
      <c r="D48" s="544">
        <v>7682856</v>
      </c>
    </row>
    <row r="49" spans="1:4" ht="12" customHeight="1">
      <c r="A49" s="293" t="s">
        <v>71</v>
      </c>
      <c r="B49" s="6" t="s">
        <v>102</v>
      </c>
      <c r="C49" s="53">
        <v>11458492</v>
      </c>
      <c r="D49" s="544">
        <v>11488492</v>
      </c>
    </row>
    <row r="50" spans="1:4" ht="12" customHeight="1">
      <c r="A50" s="293" t="s">
        <v>72</v>
      </c>
      <c r="B50" s="6" t="s">
        <v>136</v>
      </c>
      <c r="C50" s="53"/>
      <c r="D50" s="544"/>
    </row>
    <row r="51" spans="1:4" ht="12" customHeight="1" thickBot="1">
      <c r="A51" s="293" t="s">
        <v>109</v>
      </c>
      <c r="B51" s="6" t="s">
        <v>137</v>
      </c>
      <c r="C51" s="53"/>
      <c r="D51" s="544"/>
    </row>
    <row r="52" spans="1:4" ht="12" customHeight="1" thickBot="1">
      <c r="A52" s="118" t="s">
        <v>10</v>
      </c>
      <c r="B52" s="66" t="s">
        <v>344</v>
      </c>
      <c r="C52" s="171">
        <f>SUM(C53:C55)</f>
        <v>0</v>
      </c>
      <c r="D52" s="219">
        <f>SUM(D53:D55)</f>
        <v>0</v>
      </c>
    </row>
    <row r="53" spans="1:4" s="301" customFormat="1" ht="12" customHeight="1">
      <c r="A53" s="293" t="s">
        <v>75</v>
      </c>
      <c r="B53" s="7" t="s">
        <v>162</v>
      </c>
      <c r="C53" s="545"/>
      <c r="D53" s="543"/>
    </row>
    <row r="54" spans="1:4" ht="12" customHeight="1">
      <c r="A54" s="293" t="s">
        <v>76</v>
      </c>
      <c r="B54" s="6" t="s">
        <v>139</v>
      </c>
      <c r="C54" s="53"/>
      <c r="D54" s="544"/>
    </row>
    <row r="55" spans="1:4" ht="12" customHeight="1">
      <c r="A55" s="293" t="s">
        <v>77</v>
      </c>
      <c r="B55" s="6" t="s">
        <v>47</v>
      </c>
      <c r="C55" s="53"/>
      <c r="D55" s="544"/>
    </row>
    <row r="56" spans="1:4" ht="12" customHeight="1" thickBot="1">
      <c r="A56" s="293" t="s">
        <v>78</v>
      </c>
      <c r="B56" s="6" t="s">
        <v>444</v>
      </c>
      <c r="C56" s="53"/>
      <c r="D56" s="544"/>
    </row>
    <row r="57" spans="1:4" ht="15" customHeight="1" thickBot="1">
      <c r="A57" s="118" t="s">
        <v>11</v>
      </c>
      <c r="B57" s="66" t="s">
        <v>4</v>
      </c>
      <c r="C57" s="546"/>
      <c r="D57" s="218"/>
    </row>
    <row r="58" spans="1:4" ht="13.5" thickBot="1">
      <c r="A58" s="118" t="s">
        <v>12</v>
      </c>
      <c r="B58" s="142" t="s">
        <v>448</v>
      </c>
      <c r="C58" s="547">
        <f>+C46+C52+C57</f>
        <v>62445662</v>
      </c>
      <c r="D58" s="222">
        <f>+D46+D52+D57</f>
        <v>62475662</v>
      </c>
    </row>
    <row r="59" ht="15" customHeight="1" thickBot="1">
      <c r="D59" s="416">
        <f>D42-D58</f>
        <v>0</v>
      </c>
    </row>
    <row r="60" spans="1:4" ht="14.25" customHeight="1" thickBot="1">
      <c r="A60" s="145" t="s">
        <v>439</v>
      </c>
      <c r="B60" s="146"/>
      <c r="C60" s="521">
        <v>9</v>
      </c>
      <c r="D60" s="64">
        <v>9</v>
      </c>
    </row>
    <row r="61" spans="1:4" ht="13.5" thickBot="1">
      <c r="A61" s="145" t="s">
        <v>157</v>
      </c>
      <c r="B61" s="146"/>
      <c r="C61" s="521">
        <v>0</v>
      </c>
      <c r="D61" s="64">
        <v>0</v>
      </c>
    </row>
    <row r="63" ht="12.75">
      <c r="D63" s="37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D60"/>
  <sheetViews>
    <sheetView zoomScale="120" zoomScaleNormal="120" workbookViewId="0" topLeftCell="A1">
      <selection activeCell="D15" sqref="D15"/>
    </sheetView>
  </sheetViews>
  <sheetFormatPr defaultColWidth="9.00390625" defaultRowHeight="12.75"/>
  <cols>
    <col min="1" max="1" width="11.625" style="143" customWidth="1"/>
    <col min="2" max="2" width="62.875" style="144" customWidth="1"/>
    <col min="3" max="3" width="21.50390625" style="144" customWidth="1"/>
    <col min="4" max="4" width="21.875" style="144" customWidth="1"/>
    <col min="5" max="16384" width="9.375" style="144" customWidth="1"/>
  </cols>
  <sheetData>
    <row r="1" spans="1:4" s="125" customFormat="1" ht="21" customHeight="1" thickBot="1">
      <c r="A1" s="124"/>
      <c r="B1" s="126"/>
      <c r="C1" s="126"/>
      <c r="D1" s="385" t="str">
        <f>CONCATENATE(ALAPADATOK!P13," melléklet ",ALAPADATOK!A7," ",ALAPADATOK!B7," ",ALAPADATOK!C7," ",ALAPADATOK!D7," ",ALAPADATOK!E7," ",ALAPADATOK!F7," ",ALAPADATOK!G7," ",ALAPADATOK!H7)</f>
        <v>9.3. melléklet a 8 / 2020 ( VI.30. ) önkormányzati rendelethez</v>
      </c>
    </row>
    <row r="2" spans="1:4" s="297" customFormat="1" ht="48">
      <c r="A2" s="252" t="s">
        <v>155</v>
      </c>
      <c r="B2" s="435" t="str">
        <f>CONCATENATE(ALAPADATOK!B13)</f>
        <v>Murakeresztúri Óvoda</v>
      </c>
      <c r="C2" s="548"/>
      <c r="D2" s="224" t="s">
        <v>49</v>
      </c>
    </row>
    <row r="3" spans="1:4" s="297" customFormat="1" ht="36.75" thickBot="1">
      <c r="A3" s="291" t="s">
        <v>154</v>
      </c>
      <c r="B3" s="384" t="s">
        <v>326</v>
      </c>
      <c r="C3" s="541"/>
      <c r="D3" s="225" t="s">
        <v>43</v>
      </c>
    </row>
    <row r="4" spans="1:4" s="298" customFormat="1" ht="15.75" customHeight="1" thickBot="1">
      <c r="A4" s="127"/>
      <c r="B4" s="127"/>
      <c r="C4" s="127"/>
      <c r="D4" s="128" t="str">
        <f>'KV_9.2.1.sz.mell'!D4</f>
        <v>Forintban!</v>
      </c>
    </row>
    <row r="5" spans="1:4" ht="24.75" thickBot="1">
      <c r="A5" s="253" t="s">
        <v>156</v>
      </c>
      <c r="B5" s="129" t="s">
        <v>469</v>
      </c>
      <c r="C5" s="519" t="s">
        <v>615</v>
      </c>
      <c r="D5" s="412" t="s">
        <v>616</v>
      </c>
    </row>
    <row r="6" spans="1:4" s="299" customFormat="1" ht="12.75" customHeight="1" thickBot="1">
      <c r="A6" s="115"/>
      <c r="B6" s="116" t="s">
        <v>417</v>
      </c>
      <c r="C6" s="542" t="s">
        <v>418</v>
      </c>
      <c r="D6" s="117" t="s">
        <v>419</v>
      </c>
    </row>
    <row r="7" spans="1:4" s="299" customFormat="1" ht="15.75" customHeight="1" thickBot="1">
      <c r="A7" s="130"/>
      <c r="B7" s="131" t="s">
        <v>45</v>
      </c>
      <c r="C7" s="526"/>
      <c r="D7" s="537"/>
    </row>
    <row r="8" spans="1:4" s="226" customFormat="1" ht="12" customHeight="1" thickBot="1">
      <c r="A8" s="115" t="s">
        <v>9</v>
      </c>
      <c r="B8" s="133" t="s">
        <v>440</v>
      </c>
      <c r="C8" s="527">
        <f>SUM(C9:C19)</f>
        <v>30397850</v>
      </c>
      <c r="D8" s="175">
        <f>SUM(D9:D19)</f>
        <v>30397850</v>
      </c>
    </row>
    <row r="9" spans="1:4" s="226" customFormat="1" ht="12" customHeight="1">
      <c r="A9" s="292" t="s">
        <v>69</v>
      </c>
      <c r="B9" s="8" t="s">
        <v>205</v>
      </c>
      <c r="C9" s="528"/>
      <c r="D9" s="216"/>
    </row>
    <row r="10" spans="1:4" s="226" customFormat="1" ht="12" customHeight="1">
      <c r="A10" s="293" t="s">
        <v>70</v>
      </c>
      <c r="B10" s="6" t="s">
        <v>206</v>
      </c>
      <c r="C10" s="169">
        <v>18295200</v>
      </c>
      <c r="D10" s="173">
        <v>18295200</v>
      </c>
    </row>
    <row r="11" spans="1:4" s="226" customFormat="1" ht="12" customHeight="1">
      <c r="A11" s="293" t="s">
        <v>71</v>
      </c>
      <c r="B11" s="6" t="s">
        <v>207</v>
      </c>
      <c r="C11" s="169"/>
      <c r="D11" s="173"/>
    </row>
    <row r="12" spans="1:4" s="226" customFormat="1" ht="12" customHeight="1">
      <c r="A12" s="293" t="s">
        <v>72</v>
      </c>
      <c r="B12" s="6" t="s">
        <v>208</v>
      </c>
      <c r="C12" s="169"/>
      <c r="D12" s="173"/>
    </row>
    <row r="13" spans="1:4" s="226" customFormat="1" ht="12" customHeight="1">
      <c r="A13" s="293" t="s">
        <v>109</v>
      </c>
      <c r="B13" s="6" t="s">
        <v>209</v>
      </c>
      <c r="C13" s="169">
        <v>5640036</v>
      </c>
      <c r="D13" s="173">
        <v>5640036</v>
      </c>
    </row>
    <row r="14" spans="1:4" s="226" customFormat="1" ht="12" customHeight="1">
      <c r="A14" s="293" t="s">
        <v>73</v>
      </c>
      <c r="B14" s="6" t="s">
        <v>327</v>
      </c>
      <c r="C14" s="169">
        <v>6462514</v>
      </c>
      <c r="D14" s="173">
        <v>6462514</v>
      </c>
    </row>
    <row r="15" spans="1:4" s="226" customFormat="1" ht="12" customHeight="1">
      <c r="A15" s="293" t="s">
        <v>74</v>
      </c>
      <c r="B15" s="5" t="s">
        <v>328</v>
      </c>
      <c r="C15" s="169"/>
      <c r="D15" s="173"/>
    </row>
    <row r="16" spans="1:4" s="226" customFormat="1" ht="12" customHeight="1">
      <c r="A16" s="293" t="s">
        <v>82</v>
      </c>
      <c r="B16" s="6" t="s">
        <v>212</v>
      </c>
      <c r="C16" s="244"/>
      <c r="D16" s="217"/>
    </row>
    <row r="17" spans="1:4" s="300" customFormat="1" ht="12" customHeight="1">
      <c r="A17" s="293" t="s">
        <v>83</v>
      </c>
      <c r="B17" s="6" t="s">
        <v>213</v>
      </c>
      <c r="C17" s="169"/>
      <c r="D17" s="173"/>
    </row>
    <row r="18" spans="1:4" s="300" customFormat="1" ht="12" customHeight="1">
      <c r="A18" s="293" t="s">
        <v>84</v>
      </c>
      <c r="B18" s="6" t="s">
        <v>361</v>
      </c>
      <c r="C18" s="529"/>
      <c r="D18" s="174"/>
    </row>
    <row r="19" spans="1:4" s="300" customFormat="1" ht="12" customHeight="1" thickBot="1">
      <c r="A19" s="293" t="s">
        <v>85</v>
      </c>
      <c r="B19" s="5" t="s">
        <v>214</v>
      </c>
      <c r="C19" s="529">
        <v>100</v>
      </c>
      <c r="D19" s="174">
        <v>100</v>
      </c>
    </row>
    <row r="20" spans="1:4" s="226" customFormat="1" ht="12" customHeight="1" thickBot="1">
      <c r="A20" s="115" t="s">
        <v>10</v>
      </c>
      <c r="B20" s="133" t="s">
        <v>329</v>
      </c>
      <c r="C20" s="527">
        <f>SUM(C21:C23)</f>
        <v>875375</v>
      </c>
      <c r="D20" s="175">
        <f>SUM(D21:D23)</f>
        <v>875375</v>
      </c>
    </row>
    <row r="21" spans="1:4" s="300" customFormat="1" ht="12" customHeight="1">
      <c r="A21" s="293" t="s">
        <v>75</v>
      </c>
      <c r="B21" s="7" t="s">
        <v>188</v>
      </c>
      <c r="C21" s="169"/>
      <c r="D21" s="173"/>
    </row>
    <row r="22" spans="1:4" s="300" customFormat="1" ht="12" customHeight="1">
      <c r="A22" s="293" t="s">
        <v>76</v>
      </c>
      <c r="B22" s="6" t="s">
        <v>330</v>
      </c>
      <c r="C22" s="169"/>
      <c r="D22" s="173"/>
    </row>
    <row r="23" spans="1:4" s="300" customFormat="1" ht="12" customHeight="1">
      <c r="A23" s="293" t="s">
        <v>77</v>
      </c>
      <c r="B23" s="6" t="s">
        <v>331</v>
      </c>
      <c r="C23" s="169">
        <v>875375</v>
      </c>
      <c r="D23" s="173">
        <v>875375</v>
      </c>
    </row>
    <row r="24" spans="1:4" s="300" customFormat="1" ht="12" customHeight="1" thickBot="1">
      <c r="A24" s="293" t="s">
        <v>78</v>
      </c>
      <c r="B24" s="6" t="s">
        <v>445</v>
      </c>
      <c r="C24" s="169"/>
      <c r="D24" s="173"/>
    </row>
    <row r="25" spans="1:4" s="300" customFormat="1" ht="12" customHeight="1" thickBot="1">
      <c r="A25" s="118" t="s">
        <v>11</v>
      </c>
      <c r="B25" s="66" t="s">
        <v>126</v>
      </c>
      <c r="C25" s="530"/>
      <c r="D25" s="201"/>
    </row>
    <row r="26" spans="1:4" s="300" customFormat="1" ht="12" customHeight="1" thickBot="1">
      <c r="A26" s="118" t="s">
        <v>12</v>
      </c>
      <c r="B26" s="66" t="s">
        <v>332</v>
      </c>
      <c r="C26" s="527">
        <f>+C27+C28</f>
        <v>0</v>
      </c>
      <c r="D26" s="175">
        <f>+D27+D28</f>
        <v>0</v>
      </c>
    </row>
    <row r="27" spans="1:4" s="300" customFormat="1" ht="12" customHeight="1">
      <c r="A27" s="294" t="s">
        <v>198</v>
      </c>
      <c r="B27" s="295" t="s">
        <v>330</v>
      </c>
      <c r="C27" s="531"/>
      <c r="D27" s="52"/>
    </row>
    <row r="28" spans="1:4" s="300" customFormat="1" ht="12" customHeight="1">
      <c r="A28" s="294" t="s">
        <v>199</v>
      </c>
      <c r="B28" s="296" t="s">
        <v>333</v>
      </c>
      <c r="C28" s="533"/>
      <c r="D28" s="176"/>
    </row>
    <row r="29" spans="1:4" s="300" customFormat="1" ht="12" customHeight="1" thickBot="1">
      <c r="A29" s="293" t="s">
        <v>200</v>
      </c>
      <c r="B29" s="79" t="s">
        <v>446</v>
      </c>
      <c r="C29" s="532"/>
      <c r="D29" s="55"/>
    </row>
    <row r="30" spans="1:4" s="300" customFormat="1" ht="12" customHeight="1" thickBot="1">
      <c r="A30" s="118" t="s">
        <v>13</v>
      </c>
      <c r="B30" s="66" t="s">
        <v>334</v>
      </c>
      <c r="C30" s="527">
        <f>+C31+C32+C33</f>
        <v>0</v>
      </c>
      <c r="D30" s="175">
        <f>+D31+D32+D33</f>
        <v>0</v>
      </c>
    </row>
    <row r="31" spans="1:4" s="300" customFormat="1" ht="12" customHeight="1">
      <c r="A31" s="294" t="s">
        <v>62</v>
      </c>
      <c r="B31" s="295" t="s">
        <v>219</v>
      </c>
      <c r="C31" s="531"/>
      <c r="D31" s="52"/>
    </row>
    <row r="32" spans="1:4" s="300" customFormat="1" ht="12" customHeight="1">
      <c r="A32" s="294" t="s">
        <v>63</v>
      </c>
      <c r="B32" s="296" t="s">
        <v>220</v>
      </c>
      <c r="C32" s="533"/>
      <c r="D32" s="176"/>
    </row>
    <row r="33" spans="1:4" s="300" customFormat="1" ht="12" customHeight="1" thickBot="1">
      <c r="A33" s="293" t="s">
        <v>64</v>
      </c>
      <c r="B33" s="79" t="s">
        <v>221</v>
      </c>
      <c r="C33" s="532"/>
      <c r="D33" s="55"/>
    </row>
    <row r="34" spans="1:4" s="226" customFormat="1" ht="12" customHeight="1" thickBot="1">
      <c r="A34" s="118" t="s">
        <v>14</v>
      </c>
      <c r="B34" s="66" t="s">
        <v>304</v>
      </c>
      <c r="C34" s="530"/>
      <c r="D34" s="201"/>
    </row>
    <row r="35" spans="1:4" s="226" customFormat="1" ht="12" customHeight="1" thickBot="1">
      <c r="A35" s="118" t="s">
        <v>15</v>
      </c>
      <c r="B35" s="66" t="s">
        <v>335</v>
      </c>
      <c r="C35" s="534"/>
      <c r="D35" s="201"/>
    </row>
    <row r="36" spans="1:4" s="226" customFormat="1" ht="12" customHeight="1" thickBot="1">
      <c r="A36" s="115" t="s">
        <v>16</v>
      </c>
      <c r="B36" s="66" t="s">
        <v>447</v>
      </c>
      <c r="C36" s="535">
        <f>+C8+C20+C25+C26+C30+C34+C35</f>
        <v>31273225</v>
      </c>
      <c r="D36" s="175">
        <f>+D8+D20+D25+D26+D30+D34+D35</f>
        <v>31273225</v>
      </c>
    </row>
    <row r="37" spans="1:4" s="226" customFormat="1" ht="12" customHeight="1" thickBot="1">
      <c r="A37" s="134" t="s">
        <v>17</v>
      </c>
      <c r="B37" s="66" t="s">
        <v>337</v>
      </c>
      <c r="C37" s="535">
        <f>+C38+C39+C40</f>
        <v>57885365</v>
      </c>
      <c r="D37" s="175">
        <f>+D38+D39+D40</f>
        <v>56757365</v>
      </c>
    </row>
    <row r="38" spans="1:4" s="226" customFormat="1" ht="12" customHeight="1">
      <c r="A38" s="294" t="s">
        <v>338</v>
      </c>
      <c r="B38" s="295" t="s">
        <v>167</v>
      </c>
      <c r="C38" s="531">
        <v>91333</v>
      </c>
      <c r="D38" s="52">
        <v>92333</v>
      </c>
    </row>
    <row r="39" spans="1:4" s="226" customFormat="1" ht="12" customHeight="1">
      <c r="A39" s="294" t="s">
        <v>339</v>
      </c>
      <c r="B39" s="296" t="s">
        <v>2</v>
      </c>
      <c r="C39" s="533"/>
      <c r="D39" s="176"/>
    </row>
    <row r="40" spans="1:4" s="300" customFormat="1" ht="12" customHeight="1" thickBot="1">
      <c r="A40" s="293" t="s">
        <v>340</v>
      </c>
      <c r="B40" s="79" t="s">
        <v>341</v>
      </c>
      <c r="C40" s="532">
        <v>57794032</v>
      </c>
      <c r="D40" s="55">
        <v>56665032</v>
      </c>
    </row>
    <row r="41" spans="1:4" s="300" customFormat="1" ht="15" customHeight="1" thickBot="1">
      <c r="A41" s="134" t="s">
        <v>18</v>
      </c>
      <c r="B41" s="135" t="s">
        <v>342</v>
      </c>
      <c r="C41" s="536">
        <f>+C36+C37</f>
        <v>89158590</v>
      </c>
      <c r="D41" s="223">
        <f>+D36+D37</f>
        <v>88030590</v>
      </c>
    </row>
    <row r="42" spans="1:4" s="300" customFormat="1" ht="15" customHeight="1">
      <c r="A42" s="136"/>
      <c r="B42" s="137"/>
      <c r="C42" s="137"/>
      <c r="D42" s="220"/>
    </row>
    <row r="43" spans="1:4" ht="13.5" thickBot="1">
      <c r="A43" s="138"/>
      <c r="B43" s="139"/>
      <c r="C43" s="139"/>
      <c r="D43" s="221"/>
    </row>
    <row r="44" spans="1:4" s="299" customFormat="1" ht="16.5" customHeight="1" thickBot="1">
      <c r="A44" s="140"/>
      <c r="B44" s="141" t="s">
        <v>46</v>
      </c>
      <c r="C44" s="141"/>
      <c r="D44" s="222"/>
    </row>
    <row r="45" spans="1:4" s="301" customFormat="1" ht="12" customHeight="1" thickBot="1">
      <c r="A45" s="118" t="s">
        <v>9</v>
      </c>
      <c r="B45" s="66" t="s">
        <v>343</v>
      </c>
      <c r="C45" s="527">
        <f>SUM(C46:C50)</f>
        <v>88958590</v>
      </c>
      <c r="D45" s="175">
        <f>SUM(D46:D50)</f>
        <v>87830590</v>
      </c>
    </row>
    <row r="46" spans="1:4" ht="12" customHeight="1">
      <c r="A46" s="293" t="s">
        <v>69</v>
      </c>
      <c r="B46" s="7" t="s">
        <v>40</v>
      </c>
      <c r="C46" s="531">
        <v>42675370</v>
      </c>
      <c r="D46" s="52">
        <v>41715370</v>
      </c>
    </row>
    <row r="47" spans="1:4" ht="12" customHeight="1">
      <c r="A47" s="293" t="s">
        <v>70</v>
      </c>
      <c r="B47" s="6" t="s">
        <v>135</v>
      </c>
      <c r="C47" s="538">
        <v>7432836</v>
      </c>
      <c r="D47" s="54">
        <v>7264836</v>
      </c>
    </row>
    <row r="48" spans="1:4" ht="12" customHeight="1">
      <c r="A48" s="293" t="s">
        <v>71</v>
      </c>
      <c r="B48" s="6" t="s">
        <v>102</v>
      </c>
      <c r="C48" s="538">
        <v>38850384</v>
      </c>
      <c r="D48" s="54">
        <v>38850384</v>
      </c>
    </row>
    <row r="49" spans="1:4" ht="12" customHeight="1">
      <c r="A49" s="293" t="s">
        <v>72</v>
      </c>
      <c r="B49" s="6" t="s">
        <v>136</v>
      </c>
      <c r="C49" s="538"/>
      <c r="D49" s="54"/>
    </row>
    <row r="50" spans="1:4" ht="12" customHeight="1" thickBot="1">
      <c r="A50" s="293" t="s">
        <v>109</v>
      </c>
      <c r="B50" s="6" t="s">
        <v>137</v>
      </c>
      <c r="C50" s="538"/>
      <c r="D50" s="54"/>
    </row>
    <row r="51" spans="1:4" ht="12" customHeight="1" thickBot="1">
      <c r="A51" s="118" t="s">
        <v>10</v>
      </c>
      <c r="B51" s="66" t="s">
        <v>344</v>
      </c>
      <c r="C51" s="527">
        <f>SUM(C52:C54)</f>
        <v>200000</v>
      </c>
      <c r="D51" s="175">
        <f>SUM(D52:D54)</f>
        <v>200000</v>
      </c>
    </row>
    <row r="52" spans="1:4" s="301" customFormat="1" ht="12" customHeight="1">
      <c r="A52" s="293" t="s">
        <v>75</v>
      </c>
      <c r="B52" s="7" t="s">
        <v>162</v>
      </c>
      <c r="C52" s="531">
        <v>200000</v>
      </c>
      <c r="D52" s="52">
        <v>200000</v>
      </c>
    </row>
    <row r="53" spans="1:4" ht="12" customHeight="1">
      <c r="A53" s="293" t="s">
        <v>76</v>
      </c>
      <c r="B53" s="6" t="s">
        <v>139</v>
      </c>
      <c r="C53" s="538"/>
      <c r="D53" s="54"/>
    </row>
    <row r="54" spans="1:4" ht="12" customHeight="1">
      <c r="A54" s="293" t="s">
        <v>77</v>
      </c>
      <c r="B54" s="6" t="s">
        <v>47</v>
      </c>
      <c r="C54" s="538"/>
      <c r="D54" s="54"/>
    </row>
    <row r="55" spans="1:4" ht="12" customHeight="1" thickBot="1">
      <c r="A55" s="293" t="s">
        <v>78</v>
      </c>
      <c r="B55" s="6" t="s">
        <v>444</v>
      </c>
      <c r="C55" s="538"/>
      <c r="D55" s="54"/>
    </row>
    <row r="56" spans="1:4" ht="15" customHeight="1" thickBot="1">
      <c r="A56" s="118" t="s">
        <v>11</v>
      </c>
      <c r="B56" s="66" t="s">
        <v>4</v>
      </c>
      <c r="C56" s="530"/>
      <c r="D56" s="201"/>
    </row>
    <row r="57" spans="1:4" ht="13.5" thickBot="1">
      <c r="A57" s="118" t="s">
        <v>12</v>
      </c>
      <c r="B57" s="142" t="s">
        <v>448</v>
      </c>
      <c r="C57" s="539">
        <f>+C45+C51+C56</f>
        <v>89158590</v>
      </c>
      <c r="D57" s="223">
        <f>+D45+D51+D56</f>
        <v>88030590</v>
      </c>
    </row>
    <row r="58" ht="15" customHeight="1" thickBot="1">
      <c r="D58" s="416">
        <f>D41-D57</f>
        <v>0</v>
      </c>
    </row>
    <row r="59" spans="1:4" ht="14.25" customHeight="1" thickBot="1">
      <c r="A59" s="145" t="s">
        <v>439</v>
      </c>
      <c r="B59" s="146"/>
      <c r="C59" s="521">
        <v>13</v>
      </c>
      <c r="D59" s="64">
        <v>13</v>
      </c>
    </row>
    <row r="60" spans="1:4" ht="13.5" thickBot="1">
      <c r="A60" s="145" t="s">
        <v>157</v>
      </c>
      <c r="B60" s="146"/>
      <c r="C60" s="521">
        <v>0</v>
      </c>
      <c r="D60" s="64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D60"/>
  <sheetViews>
    <sheetView zoomScale="120" zoomScaleNormal="120" workbookViewId="0" topLeftCell="A1">
      <selection activeCell="D55" sqref="D55"/>
    </sheetView>
  </sheetViews>
  <sheetFormatPr defaultColWidth="9.00390625" defaultRowHeight="12.75"/>
  <cols>
    <col min="1" max="1" width="10.00390625" style="143" customWidth="1"/>
    <col min="2" max="2" width="56.00390625" style="144" customWidth="1"/>
    <col min="3" max="3" width="18.875" style="144" customWidth="1"/>
    <col min="4" max="4" width="20.00390625" style="144" customWidth="1"/>
    <col min="5" max="16384" width="9.375" style="144" customWidth="1"/>
  </cols>
  <sheetData>
    <row r="1" spans="1:4" s="125" customFormat="1" ht="21" customHeight="1" thickBot="1">
      <c r="A1" s="124"/>
      <c r="B1" s="126"/>
      <c r="C1" s="126"/>
      <c r="D1" s="385" t="str">
        <f>CONCATENATE(ALAPADATOK!P13,"1. melléklet ",ALAPADATOK!A7," ",ALAPADATOK!B7," ",ALAPADATOK!C7," ",ALAPADATOK!D7," ",ALAPADATOK!E7," ",ALAPADATOK!F7," ",ALAPADATOK!G7," ",ALAPADATOK!H7)</f>
        <v>9.3.1. melléklet a 8 / 2020 ( VI.30. ) önkormányzati rendelethez</v>
      </c>
    </row>
    <row r="2" spans="1:4" s="297" customFormat="1" ht="48">
      <c r="A2" s="252" t="s">
        <v>155</v>
      </c>
      <c r="B2" s="383" t="str">
        <f>CONCATENATE('KV_9.3.sz.mell'!B2)</f>
        <v>Murakeresztúri Óvoda</v>
      </c>
      <c r="C2" s="540"/>
      <c r="D2" s="224" t="s">
        <v>49</v>
      </c>
    </row>
    <row r="3" spans="1:4" s="297" customFormat="1" ht="36.75" thickBot="1">
      <c r="A3" s="291" t="s">
        <v>154</v>
      </c>
      <c r="B3" s="384" t="s">
        <v>345</v>
      </c>
      <c r="C3" s="541"/>
      <c r="D3" s="225" t="s">
        <v>48</v>
      </c>
    </row>
    <row r="4" spans="1:4" s="298" customFormat="1" ht="15.75" customHeight="1" thickBot="1">
      <c r="A4" s="127"/>
      <c r="B4" s="127"/>
      <c r="C4" s="127"/>
      <c r="D4" s="128" t="str">
        <f>'KV_9.3.sz.mell'!D4</f>
        <v>Forintban!</v>
      </c>
    </row>
    <row r="5" spans="1:4" ht="24.75" thickBot="1">
      <c r="A5" s="253" t="s">
        <v>156</v>
      </c>
      <c r="B5" s="129" t="s">
        <v>469</v>
      </c>
      <c r="C5" s="519" t="s">
        <v>615</v>
      </c>
      <c r="D5" s="412" t="s">
        <v>616</v>
      </c>
    </row>
    <row r="6" spans="1:4" s="299" customFormat="1" ht="12.75" customHeight="1" thickBot="1">
      <c r="A6" s="115"/>
      <c r="B6" s="116" t="s">
        <v>417</v>
      </c>
      <c r="C6" s="116" t="s">
        <v>418</v>
      </c>
      <c r="D6" s="602" t="s">
        <v>419</v>
      </c>
    </row>
    <row r="7" spans="1:4" s="299" customFormat="1" ht="15.75" customHeight="1" thickBot="1">
      <c r="A7" s="130"/>
      <c r="B7" s="131" t="s">
        <v>45</v>
      </c>
      <c r="C7" s="605"/>
      <c r="D7" s="132"/>
    </row>
    <row r="8" spans="1:4" s="226" customFormat="1" ht="12" customHeight="1" thickBot="1">
      <c r="A8" s="115" t="s">
        <v>9</v>
      </c>
      <c r="B8" s="133" t="s">
        <v>440</v>
      </c>
      <c r="C8" s="171">
        <f>SUM(C9:C19)</f>
        <v>20716640</v>
      </c>
      <c r="D8" s="219">
        <f>SUM(D9:D19)</f>
        <v>20716640</v>
      </c>
    </row>
    <row r="9" spans="1:4" s="226" customFormat="1" ht="12" customHeight="1">
      <c r="A9" s="292" t="s">
        <v>69</v>
      </c>
      <c r="B9" s="8" t="s">
        <v>205</v>
      </c>
      <c r="C9" s="562"/>
      <c r="D9" s="603"/>
    </row>
    <row r="10" spans="1:4" s="226" customFormat="1" ht="12" customHeight="1">
      <c r="A10" s="293" t="s">
        <v>70</v>
      </c>
      <c r="B10" s="6" t="s">
        <v>206</v>
      </c>
      <c r="C10" s="168">
        <v>10672200</v>
      </c>
      <c r="D10" s="559">
        <v>10672200</v>
      </c>
    </row>
    <row r="11" spans="1:4" s="226" customFormat="1" ht="12" customHeight="1">
      <c r="A11" s="293" t="s">
        <v>71</v>
      </c>
      <c r="B11" s="6" t="s">
        <v>207</v>
      </c>
      <c r="C11" s="168"/>
      <c r="D11" s="559"/>
    </row>
    <row r="12" spans="1:4" s="226" customFormat="1" ht="12" customHeight="1">
      <c r="A12" s="293" t="s">
        <v>72</v>
      </c>
      <c r="B12" s="6" t="s">
        <v>208</v>
      </c>
      <c r="C12" s="168"/>
      <c r="D12" s="559"/>
    </row>
    <row r="13" spans="1:4" s="226" customFormat="1" ht="12" customHeight="1">
      <c r="A13" s="293" t="s">
        <v>109</v>
      </c>
      <c r="B13" s="6" t="s">
        <v>209</v>
      </c>
      <c r="C13" s="168">
        <v>5640036</v>
      </c>
      <c r="D13" s="559">
        <v>5640036</v>
      </c>
    </row>
    <row r="14" spans="1:4" s="226" customFormat="1" ht="12" customHeight="1">
      <c r="A14" s="293" t="s">
        <v>73</v>
      </c>
      <c r="B14" s="6" t="s">
        <v>327</v>
      </c>
      <c r="C14" s="168">
        <v>4404304</v>
      </c>
      <c r="D14" s="559">
        <v>4404304</v>
      </c>
    </row>
    <row r="15" spans="1:4" s="226" customFormat="1" ht="12" customHeight="1">
      <c r="A15" s="293" t="s">
        <v>74</v>
      </c>
      <c r="B15" s="5" t="s">
        <v>328</v>
      </c>
      <c r="C15" s="168"/>
      <c r="D15" s="559"/>
    </row>
    <row r="16" spans="1:4" s="226" customFormat="1" ht="12" customHeight="1">
      <c r="A16" s="293" t="s">
        <v>82</v>
      </c>
      <c r="B16" s="6" t="s">
        <v>212</v>
      </c>
      <c r="C16" s="569"/>
      <c r="D16" s="568"/>
    </row>
    <row r="17" spans="1:4" s="300" customFormat="1" ht="12" customHeight="1">
      <c r="A17" s="293" t="s">
        <v>83</v>
      </c>
      <c r="B17" s="6" t="s">
        <v>213</v>
      </c>
      <c r="C17" s="168"/>
      <c r="D17" s="559"/>
    </row>
    <row r="18" spans="1:4" s="300" customFormat="1" ht="12" customHeight="1">
      <c r="A18" s="293" t="s">
        <v>84</v>
      </c>
      <c r="B18" s="6" t="s">
        <v>361</v>
      </c>
      <c r="C18" s="170"/>
      <c r="D18" s="560"/>
    </row>
    <row r="19" spans="1:4" s="300" customFormat="1" ht="12" customHeight="1" thickBot="1">
      <c r="A19" s="293" t="s">
        <v>85</v>
      </c>
      <c r="B19" s="5" t="s">
        <v>214</v>
      </c>
      <c r="C19" s="170">
        <v>100</v>
      </c>
      <c r="D19" s="560">
        <v>100</v>
      </c>
    </row>
    <row r="20" spans="1:4" s="226" customFormat="1" ht="12" customHeight="1" thickBot="1">
      <c r="A20" s="115" t="s">
        <v>10</v>
      </c>
      <c r="B20" s="133" t="s">
        <v>329</v>
      </c>
      <c r="C20" s="171">
        <f>SUM(C21:C23)</f>
        <v>0</v>
      </c>
      <c r="D20" s="219">
        <f>SUM(D21:D23)</f>
        <v>0</v>
      </c>
    </row>
    <row r="21" spans="1:4" s="300" customFormat="1" ht="12" customHeight="1">
      <c r="A21" s="293" t="s">
        <v>75</v>
      </c>
      <c r="B21" s="7" t="s">
        <v>188</v>
      </c>
      <c r="C21" s="168"/>
      <c r="D21" s="559"/>
    </row>
    <row r="22" spans="1:4" s="300" customFormat="1" ht="12" customHeight="1">
      <c r="A22" s="293" t="s">
        <v>76</v>
      </c>
      <c r="B22" s="6" t="s">
        <v>330</v>
      </c>
      <c r="C22" s="168"/>
      <c r="D22" s="559"/>
    </row>
    <row r="23" spans="1:4" s="300" customFormat="1" ht="12" customHeight="1">
      <c r="A23" s="293" t="s">
        <v>77</v>
      </c>
      <c r="B23" s="6" t="s">
        <v>331</v>
      </c>
      <c r="C23" s="168"/>
      <c r="D23" s="559"/>
    </row>
    <row r="24" spans="1:4" s="300" customFormat="1" ht="12" customHeight="1" thickBot="1">
      <c r="A24" s="293" t="s">
        <v>78</v>
      </c>
      <c r="B24" s="6" t="s">
        <v>445</v>
      </c>
      <c r="C24" s="168"/>
      <c r="D24" s="559"/>
    </row>
    <row r="25" spans="1:4" s="300" customFormat="1" ht="12" customHeight="1" thickBot="1">
      <c r="A25" s="118" t="s">
        <v>11</v>
      </c>
      <c r="B25" s="66" t="s">
        <v>126</v>
      </c>
      <c r="C25" s="546"/>
      <c r="D25" s="218"/>
    </row>
    <row r="26" spans="1:4" s="300" customFormat="1" ht="12" customHeight="1" thickBot="1">
      <c r="A26" s="118" t="s">
        <v>12</v>
      </c>
      <c r="B26" s="66" t="s">
        <v>332</v>
      </c>
      <c r="C26" s="171">
        <f>+C27+C28</f>
        <v>0</v>
      </c>
      <c r="D26" s="219">
        <f>+D27+D28</f>
        <v>0</v>
      </c>
    </row>
    <row r="27" spans="1:4" s="300" customFormat="1" ht="12" customHeight="1">
      <c r="A27" s="294" t="s">
        <v>198</v>
      </c>
      <c r="B27" s="295" t="s">
        <v>330</v>
      </c>
      <c r="C27" s="545"/>
      <c r="D27" s="543"/>
    </row>
    <row r="28" spans="1:4" s="300" customFormat="1" ht="12" customHeight="1">
      <c r="A28" s="294" t="s">
        <v>199</v>
      </c>
      <c r="B28" s="296" t="s">
        <v>333</v>
      </c>
      <c r="C28" s="172"/>
      <c r="D28" s="561"/>
    </row>
    <row r="29" spans="1:4" s="300" customFormat="1" ht="12" customHeight="1" thickBot="1">
      <c r="A29" s="293" t="s">
        <v>200</v>
      </c>
      <c r="B29" s="79" t="s">
        <v>446</v>
      </c>
      <c r="C29" s="606"/>
      <c r="D29" s="604"/>
    </row>
    <row r="30" spans="1:4" s="300" customFormat="1" ht="12" customHeight="1" thickBot="1">
      <c r="A30" s="118" t="s">
        <v>13</v>
      </c>
      <c r="B30" s="66" t="s">
        <v>334</v>
      </c>
      <c r="C30" s="171">
        <f>+C31+C32+C33</f>
        <v>0</v>
      </c>
      <c r="D30" s="219">
        <f>+D31+D32+D33</f>
        <v>0</v>
      </c>
    </row>
    <row r="31" spans="1:4" s="300" customFormat="1" ht="12" customHeight="1">
      <c r="A31" s="294" t="s">
        <v>62</v>
      </c>
      <c r="B31" s="295" t="s">
        <v>219</v>
      </c>
      <c r="C31" s="545"/>
      <c r="D31" s="543"/>
    </row>
    <row r="32" spans="1:4" s="300" customFormat="1" ht="12" customHeight="1">
      <c r="A32" s="294" t="s">
        <v>63</v>
      </c>
      <c r="B32" s="296" t="s">
        <v>220</v>
      </c>
      <c r="C32" s="172"/>
      <c r="D32" s="561"/>
    </row>
    <row r="33" spans="1:4" s="300" customFormat="1" ht="12" customHeight="1" thickBot="1">
      <c r="A33" s="293" t="s">
        <v>64</v>
      </c>
      <c r="B33" s="79" t="s">
        <v>221</v>
      </c>
      <c r="C33" s="606"/>
      <c r="D33" s="604"/>
    </row>
    <row r="34" spans="1:4" s="226" customFormat="1" ht="12" customHeight="1" thickBot="1">
      <c r="A34" s="118" t="s">
        <v>14</v>
      </c>
      <c r="B34" s="66" t="s">
        <v>304</v>
      </c>
      <c r="C34" s="546"/>
      <c r="D34" s="218"/>
    </row>
    <row r="35" spans="1:4" s="226" customFormat="1" ht="12" customHeight="1" thickBot="1">
      <c r="A35" s="118" t="s">
        <v>15</v>
      </c>
      <c r="B35" s="66" t="s">
        <v>335</v>
      </c>
      <c r="C35" s="607"/>
      <c r="D35" s="218"/>
    </row>
    <row r="36" spans="1:4" s="226" customFormat="1" ht="12" customHeight="1" thickBot="1">
      <c r="A36" s="115" t="s">
        <v>16</v>
      </c>
      <c r="B36" s="66" t="s">
        <v>447</v>
      </c>
      <c r="C36" s="608">
        <f>+C8+C20+C25+C26+C30+C34+C35</f>
        <v>20716640</v>
      </c>
      <c r="D36" s="219">
        <f>+D8+D20+D25+D26+D30+D34+D35</f>
        <v>20716640</v>
      </c>
    </row>
    <row r="37" spans="1:4" s="226" customFormat="1" ht="12" customHeight="1" thickBot="1">
      <c r="A37" s="134" t="s">
        <v>17</v>
      </c>
      <c r="B37" s="66" t="s">
        <v>337</v>
      </c>
      <c r="C37" s="608">
        <f>+C38+C39+C40</f>
        <v>57885365</v>
      </c>
      <c r="D37" s="219">
        <f>+D38+D39+D40</f>
        <v>56757365</v>
      </c>
    </row>
    <row r="38" spans="1:4" s="226" customFormat="1" ht="12" customHeight="1">
      <c r="A38" s="294" t="s">
        <v>338</v>
      </c>
      <c r="B38" s="295" t="s">
        <v>167</v>
      </c>
      <c r="C38" s="545">
        <v>91333</v>
      </c>
      <c r="D38" s="543">
        <v>92333</v>
      </c>
    </row>
    <row r="39" spans="1:4" s="226" customFormat="1" ht="12" customHeight="1">
      <c r="A39" s="294" t="s">
        <v>339</v>
      </c>
      <c r="B39" s="296" t="s">
        <v>2</v>
      </c>
      <c r="C39" s="172"/>
      <c r="D39" s="561"/>
    </row>
    <row r="40" spans="1:4" s="300" customFormat="1" ht="12" customHeight="1" thickBot="1">
      <c r="A40" s="293" t="s">
        <v>340</v>
      </c>
      <c r="B40" s="79" t="s">
        <v>341</v>
      </c>
      <c r="C40" s="606">
        <v>57794032</v>
      </c>
      <c r="D40" s="604">
        <v>56665032</v>
      </c>
    </row>
    <row r="41" spans="1:4" s="300" customFormat="1" ht="15" customHeight="1" thickBot="1">
      <c r="A41" s="134" t="s">
        <v>18</v>
      </c>
      <c r="B41" s="135" t="s">
        <v>342</v>
      </c>
      <c r="C41" s="609">
        <f>+C36+C37</f>
        <v>78602005</v>
      </c>
      <c r="D41" s="222">
        <f>+D36+D37</f>
        <v>77474005</v>
      </c>
    </row>
    <row r="42" spans="1:4" s="300" customFormat="1" ht="15" customHeight="1">
      <c r="A42" s="136"/>
      <c r="B42" s="137"/>
      <c r="C42" s="137"/>
      <c r="D42" s="220"/>
    </row>
    <row r="43" spans="1:4" ht="13.5" thickBot="1">
      <c r="A43" s="138"/>
      <c r="B43" s="139"/>
      <c r="C43" s="139"/>
      <c r="D43" s="221"/>
    </row>
    <row r="44" spans="1:4" s="299" customFormat="1" ht="16.5" customHeight="1" thickBot="1">
      <c r="A44" s="140"/>
      <c r="B44" s="141" t="s">
        <v>46</v>
      </c>
      <c r="C44" s="141"/>
      <c r="D44" s="222"/>
    </row>
    <row r="45" spans="1:4" s="301" customFormat="1" ht="12" customHeight="1" thickBot="1">
      <c r="A45" s="118" t="s">
        <v>9</v>
      </c>
      <c r="B45" s="66" t="s">
        <v>343</v>
      </c>
      <c r="C45" s="171">
        <f>SUM(C46:C50)</f>
        <v>78402005</v>
      </c>
      <c r="D45" s="219">
        <f>SUM(D46:D50)</f>
        <v>77274005</v>
      </c>
    </row>
    <row r="46" spans="1:4" ht="12" customHeight="1">
      <c r="A46" s="293" t="s">
        <v>69</v>
      </c>
      <c r="B46" s="7" t="s">
        <v>40</v>
      </c>
      <c r="C46" s="545">
        <v>38465770</v>
      </c>
      <c r="D46" s="543">
        <v>37505770</v>
      </c>
    </row>
    <row r="47" spans="1:4" ht="12" customHeight="1">
      <c r="A47" s="293" t="s">
        <v>70</v>
      </c>
      <c r="B47" s="6" t="s">
        <v>135</v>
      </c>
      <c r="C47" s="53">
        <v>6296244</v>
      </c>
      <c r="D47" s="544">
        <v>6128244</v>
      </c>
    </row>
    <row r="48" spans="1:4" ht="12" customHeight="1">
      <c r="A48" s="293" t="s">
        <v>71</v>
      </c>
      <c r="B48" s="6" t="s">
        <v>102</v>
      </c>
      <c r="C48" s="53">
        <v>33639991</v>
      </c>
      <c r="D48" s="544">
        <v>33639991</v>
      </c>
    </row>
    <row r="49" spans="1:4" ht="12" customHeight="1">
      <c r="A49" s="293" t="s">
        <v>72</v>
      </c>
      <c r="B49" s="6" t="s">
        <v>136</v>
      </c>
      <c r="C49" s="53"/>
      <c r="D49" s="544"/>
    </row>
    <row r="50" spans="1:4" ht="12" customHeight="1" thickBot="1">
      <c r="A50" s="293" t="s">
        <v>109</v>
      </c>
      <c r="B50" s="6" t="s">
        <v>137</v>
      </c>
      <c r="C50" s="53"/>
      <c r="D50" s="544"/>
    </row>
    <row r="51" spans="1:4" ht="12" customHeight="1" thickBot="1">
      <c r="A51" s="118" t="s">
        <v>10</v>
      </c>
      <c r="B51" s="66" t="s">
        <v>344</v>
      </c>
      <c r="C51" s="171">
        <f>SUM(C52:C54)</f>
        <v>200000</v>
      </c>
      <c r="D51" s="219">
        <f>SUM(D52:D54)</f>
        <v>200000</v>
      </c>
    </row>
    <row r="52" spans="1:4" s="301" customFormat="1" ht="12" customHeight="1">
      <c r="A52" s="293" t="s">
        <v>75</v>
      </c>
      <c r="B52" s="7" t="s">
        <v>162</v>
      </c>
      <c r="C52" s="545">
        <v>200000</v>
      </c>
      <c r="D52" s="543">
        <v>200000</v>
      </c>
    </row>
    <row r="53" spans="1:4" ht="12" customHeight="1">
      <c r="A53" s="293" t="s">
        <v>76</v>
      </c>
      <c r="B53" s="6" t="s">
        <v>139</v>
      </c>
      <c r="C53" s="53"/>
      <c r="D53" s="544"/>
    </row>
    <row r="54" spans="1:4" ht="12" customHeight="1">
      <c r="A54" s="293" t="s">
        <v>77</v>
      </c>
      <c r="B54" s="6" t="s">
        <v>47</v>
      </c>
      <c r="C54" s="53"/>
      <c r="D54" s="544"/>
    </row>
    <row r="55" spans="1:4" ht="12" customHeight="1" thickBot="1">
      <c r="A55" s="293" t="s">
        <v>78</v>
      </c>
      <c r="B55" s="6" t="s">
        <v>444</v>
      </c>
      <c r="C55" s="53"/>
      <c r="D55" s="544"/>
    </row>
    <row r="56" spans="1:4" ht="15" customHeight="1" thickBot="1">
      <c r="A56" s="118" t="s">
        <v>11</v>
      </c>
      <c r="B56" s="66" t="s">
        <v>4</v>
      </c>
      <c r="C56" s="546"/>
      <c r="D56" s="218"/>
    </row>
    <row r="57" spans="1:4" ht="13.5" thickBot="1">
      <c r="A57" s="118" t="s">
        <v>12</v>
      </c>
      <c r="B57" s="142" t="s">
        <v>448</v>
      </c>
      <c r="C57" s="547">
        <f>+C45+C51+C56</f>
        <v>78602005</v>
      </c>
      <c r="D57" s="222">
        <f>+D45+D51+D56</f>
        <v>77474005</v>
      </c>
    </row>
    <row r="58" ht="15" customHeight="1" thickBot="1">
      <c r="D58" s="416">
        <f>D41-D57</f>
        <v>0</v>
      </c>
    </row>
    <row r="59" spans="1:4" ht="14.25" customHeight="1" thickBot="1">
      <c r="A59" s="145" t="s">
        <v>439</v>
      </c>
      <c r="B59" s="146"/>
      <c r="C59" s="521">
        <v>11.4</v>
      </c>
      <c r="D59" s="501">
        <v>11.4</v>
      </c>
    </row>
    <row r="60" spans="1:4" ht="13.5" thickBot="1">
      <c r="A60" s="145" t="s">
        <v>157</v>
      </c>
      <c r="B60" s="146"/>
      <c r="C60" s="521">
        <v>0</v>
      </c>
      <c r="D60" s="64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D60"/>
  <sheetViews>
    <sheetView zoomScale="120" zoomScaleNormal="120" workbookViewId="0" topLeftCell="A1">
      <selection activeCell="D12" sqref="D12"/>
    </sheetView>
  </sheetViews>
  <sheetFormatPr defaultColWidth="9.00390625" defaultRowHeight="12.75"/>
  <cols>
    <col min="1" max="1" width="9.375" style="143" customWidth="1"/>
    <col min="2" max="2" width="59.50390625" style="144" customWidth="1"/>
    <col min="3" max="3" width="19.00390625" style="144" customWidth="1"/>
    <col min="4" max="4" width="19.50390625" style="144" customWidth="1"/>
    <col min="5" max="16384" width="9.375" style="144" customWidth="1"/>
  </cols>
  <sheetData>
    <row r="1" spans="1:4" s="125" customFormat="1" ht="21" customHeight="1" thickBot="1">
      <c r="A1" s="124"/>
      <c r="B1" s="126"/>
      <c r="C1" s="126"/>
      <c r="D1" s="385" t="str">
        <f>CONCATENATE(ALAPADATOK!P13,"2. melléklet ",ALAPADATOK!A7," ",ALAPADATOK!B7," ",ALAPADATOK!C7," ",ALAPADATOK!D7," ",ALAPADATOK!E7," ",ALAPADATOK!F7," ",ALAPADATOK!G7," ",ALAPADATOK!H7)</f>
        <v>9.3.2. melléklet a 8 / 2020 ( VI.30. ) önkormányzati rendelethez</v>
      </c>
    </row>
    <row r="2" spans="1:4" s="297" customFormat="1" ht="60">
      <c r="A2" s="252" t="s">
        <v>155</v>
      </c>
      <c r="B2" s="383" t="str">
        <f>CONCATENATE('KV_9.3.1.sz.mell'!B2)</f>
        <v>Murakeresztúri Óvoda</v>
      </c>
      <c r="C2" s="540"/>
      <c r="D2" s="224" t="s">
        <v>49</v>
      </c>
    </row>
    <row r="3" spans="1:4" s="297" customFormat="1" ht="36.75" thickBot="1">
      <c r="A3" s="291" t="s">
        <v>154</v>
      </c>
      <c r="B3" s="384" t="s">
        <v>346</v>
      </c>
      <c r="C3" s="541"/>
      <c r="D3" s="225" t="s">
        <v>49</v>
      </c>
    </row>
    <row r="4" spans="1:4" s="298" customFormat="1" ht="15.75" customHeight="1" thickBot="1">
      <c r="A4" s="127"/>
      <c r="B4" s="127"/>
      <c r="C4" s="127"/>
      <c r="D4" s="128" t="str">
        <f>'KV_9.3.1.sz.mell'!D4</f>
        <v>Forintban!</v>
      </c>
    </row>
    <row r="5" spans="1:4" ht="24.75" thickBot="1">
      <c r="A5" s="253" t="s">
        <v>156</v>
      </c>
      <c r="B5" s="596" t="s">
        <v>469</v>
      </c>
      <c r="C5" s="519" t="s">
        <v>615</v>
      </c>
      <c r="D5" s="412" t="s">
        <v>616</v>
      </c>
    </row>
    <row r="6" spans="1:4" s="299" customFormat="1" ht="12.75" customHeight="1" thickBot="1">
      <c r="A6" s="115"/>
      <c r="B6" s="542" t="s">
        <v>417</v>
      </c>
      <c r="C6" s="116" t="s">
        <v>418</v>
      </c>
      <c r="D6" s="602" t="s">
        <v>419</v>
      </c>
    </row>
    <row r="7" spans="1:4" s="299" customFormat="1" ht="15.75" customHeight="1" thickBot="1">
      <c r="A7" s="130"/>
      <c r="B7" s="131" t="s">
        <v>45</v>
      </c>
      <c r="C7" s="611"/>
      <c r="D7" s="132"/>
    </row>
    <row r="8" spans="1:4" s="226" customFormat="1" ht="12" customHeight="1" thickBot="1">
      <c r="A8" s="115" t="s">
        <v>9</v>
      </c>
      <c r="B8" s="597" t="s">
        <v>440</v>
      </c>
      <c r="C8" s="171">
        <f>SUM(C9:C19)</f>
        <v>9681210</v>
      </c>
      <c r="D8" s="219">
        <f>SUM(D9:D19)</f>
        <v>9681210</v>
      </c>
    </row>
    <row r="9" spans="1:4" s="226" customFormat="1" ht="12" customHeight="1">
      <c r="A9" s="292" t="s">
        <v>69</v>
      </c>
      <c r="B9" s="580" t="s">
        <v>205</v>
      </c>
      <c r="C9" s="562"/>
      <c r="D9" s="603"/>
    </row>
    <row r="10" spans="1:4" s="226" customFormat="1" ht="12" customHeight="1">
      <c r="A10" s="293" t="s">
        <v>70</v>
      </c>
      <c r="B10" s="581" t="s">
        <v>206</v>
      </c>
      <c r="C10" s="168">
        <v>7623000</v>
      </c>
      <c r="D10" s="559">
        <v>7623000</v>
      </c>
    </row>
    <row r="11" spans="1:4" s="226" customFormat="1" ht="12" customHeight="1">
      <c r="A11" s="293" t="s">
        <v>71</v>
      </c>
      <c r="B11" s="581" t="s">
        <v>207</v>
      </c>
      <c r="C11" s="168"/>
      <c r="D11" s="559"/>
    </row>
    <row r="12" spans="1:4" s="226" customFormat="1" ht="12" customHeight="1">
      <c r="A12" s="293" t="s">
        <v>72</v>
      </c>
      <c r="B12" s="581" t="s">
        <v>208</v>
      </c>
      <c r="C12" s="168"/>
      <c r="D12" s="559"/>
    </row>
    <row r="13" spans="1:4" s="226" customFormat="1" ht="12" customHeight="1">
      <c r="A13" s="293" t="s">
        <v>109</v>
      </c>
      <c r="B13" s="581" t="s">
        <v>209</v>
      </c>
      <c r="C13" s="168"/>
      <c r="D13" s="559"/>
    </row>
    <row r="14" spans="1:4" s="226" customFormat="1" ht="12" customHeight="1">
      <c r="A14" s="293" t="s">
        <v>73</v>
      </c>
      <c r="B14" s="581" t="s">
        <v>327</v>
      </c>
      <c r="C14" s="168">
        <v>2058210</v>
      </c>
      <c r="D14" s="559">
        <v>2058210</v>
      </c>
    </row>
    <row r="15" spans="1:4" s="226" customFormat="1" ht="12" customHeight="1">
      <c r="A15" s="293" t="s">
        <v>74</v>
      </c>
      <c r="B15" s="584" t="s">
        <v>328</v>
      </c>
      <c r="C15" s="168"/>
      <c r="D15" s="559"/>
    </row>
    <row r="16" spans="1:4" s="226" customFormat="1" ht="12" customHeight="1">
      <c r="A16" s="293" t="s">
        <v>82</v>
      </c>
      <c r="B16" s="581" t="s">
        <v>212</v>
      </c>
      <c r="C16" s="569"/>
      <c r="D16" s="568"/>
    </row>
    <row r="17" spans="1:4" s="300" customFormat="1" ht="12" customHeight="1">
      <c r="A17" s="293" t="s">
        <v>83</v>
      </c>
      <c r="B17" s="581" t="s">
        <v>213</v>
      </c>
      <c r="C17" s="168"/>
      <c r="D17" s="559"/>
    </row>
    <row r="18" spans="1:4" s="300" customFormat="1" ht="12" customHeight="1">
      <c r="A18" s="293" t="s">
        <v>84</v>
      </c>
      <c r="B18" s="581" t="s">
        <v>361</v>
      </c>
      <c r="C18" s="170"/>
      <c r="D18" s="560"/>
    </row>
    <row r="19" spans="1:4" s="300" customFormat="1" ht="12" customHeight="1" thickBot="1">
      <c r="A19" s="293" t="s">
        <v>85</v>
      </c>
      <c r="B19" s="584" t="s">
        <v>214</v>
      </c>
      <c r="C19" s="170"/>
      <c r="D19" s="560"/>
    </row>
    <row r="20" spans="1:4" s="226" customFormat="1" ht="12" customHeight="1" thickBot="1">
      <c r="A20" s="115" t="s">
        <v>10</v>
      </c>
      <c r="B20" s="597" t="s">
        <v>329</v>
      </c>
      <c r="C20" s="171">
        <f>SUM(C21:C23)</f>
        <v>875375</v>
      </c>
      <c r="D20" s="219">
        <f>SUM(D21:D23)</f>
        <v>875375</v>
      </c>
    </row>
    <row r="21" spans="1:4" s="300" customFormat="1" ht="12" customHeight="1">
      <c r="A21" s="293" t="s">
        <v>75</v>
      </c>
      <c r="B21" s="583" t="s">
        <v>188</v>
      </c>
      <c r="C21" s="168"/>
      <c r="D21" s="559"/>
    </row>
    <row r="22" spans="1:4" s="300" customFormat="1" ht="12" customHeight="1">
      <c r="A22" s="293" t="s">
        <v>76</v>
      </c>
      <c r="B22" s="581" t="s">
        <v>330</v>
      </c>
      <c r="C22" s="168"/>
      <c r="D22" s="559"/>
    </row>
    <row r="23" spans="1:4" s="300" customFormat="1" ht="12" customHeight="1">
      <c r="A23" s="293" t="s">
        <v>77</v>
      </c>
      <c r="B23" s="581" t="s">
        <v>331</v>
      </c>
      <c r="C23" s="168">
        <v>875375</v>
      </c>
      <c r="D23" s="559">
        <v>875375</v>
      </c>
    </row>
    <row r="24" spans="1:4" s="300" customFormat="1" ht="12" customHeight="1" thickBot="1">
      <c r="A24" s="293" t="s">
        <v>78</v>
      </c>
      <c r="B24" s="581" t="s">
        <v>445</v>
      </c>
      <c r="C24" s="168"/>
      <c r="D24" s="559"/>
    </row>
    <row r="25" spans="1:4" s="300" customFormat="1" ht="12" customHeight="1" thickBot="1">
      <c r="A25" s="118" t="s">
        <v>11</v>
      </c>
      <c r="B25" s="585" t="s">
        <v>126</v>
      </c>
      <c r="C25" s="546"/>
      <c r="D25" s="218"/>
    </row>
    <row r="26" spans="1:4" s="300" customFormat="1" ht="12" customHeight="1" thickBot="1">
      <c r="A26" s="118" t="s">
        <v>12</v>
      </c>
      <c r="B26" s="585" t="s">
        <v>332</v>
      </c>
      <c r="C26" s="171">
        <f>+C27+C28</f>
        <v>0</v>
      </c>
      <c r="D26" s="219">
        <f>+D27+D28</f>
        <v>0</v>
      </c>
    </row>
    <row r="27" spans="1:4" s="300" customFormat="1" ht="12" customHeight="1">
      <c r="A27" s="294" t="s">
        <v>198</v>
      </c>
      <c r="B27" s="598" t="s">
        <v>330</v>
      </c>
      <c r="C27" s="545"/>
      <c r="D27" s="543"/>
    </row>
    <row r="28" spans="1:4" s="300" customFormat="1" ht="12" customHeight="1">
      <c r="A28" s="294" t="s">
        <v>199</v>
      </c>
      <c r="B28" s="610" t="s">
        <v>333</v>
      </c>
      <c r="C28" s="172"/>
      <c r="D28" s="561"/>
    </row>
    <row r="29" spans="1:4" s="300" customFormat="1" ht="12" customHeight="1" thickBot="1">
      <c r="A29" s="293" t="s">
        <v>200</v>
      </c>
      <c r="B29" s="599" t="s">
        <v>446</v>
      </c>
      <c r="C29" s="606"/>
      <c r="D29" s="604"/>
    </row>
    <row r="30" spans="1:4" s="300" customFormat="1" ht="12" customHeight="1" thickBot="1">
      <c r="A30" s="118" t="s">
        <v>13</v>
      </c>
      <c r="B30" s="585" t="s">
        <v>334</v>
      </c>
      <c r="C30" s="171">
        <f>+C31+C32+C33</f>
        <v>0</v>
      </c>
      <c r="D30" s="219">
        <f>+D31+D32+D33</f>
        <v>0</v>
      </c>
    </row>
    <row r="31" spans="1:4" s="300" customFormat="1" ht="12" customHeight="1">
      <c r="A31" s="294" t="s">
        <v>62</v>
      </c>
      <c r="B31" s="598" t="s">
        <v>219</v>
      </c>
      <c r="C31" s="545"/>
      <c r="D31" s="543"/>
    </row>
    <row r="32" spans="1:4" s="300" customFormat="1" ht="12" customHeight="1">
      <c r="A32" s="294" t="s">
        <v>63</v>
      </c>
      <c r="B32" s="610" t="s">
        <v>220</v>
      </c>
      <c r="C32" s="172"/>
      <c r="D32" s="561"/>
    </row>
    <row r="33" spans="1:4" s="300" customFormat="1" ht="12" customHeight="1" thickBot="1">
      <c r="A33" s="293" t="s">
        <v>64</v>
      </c>
      <c r="B33" s="599" t="s">
        <v>221</v>
      </c>
      <c r="C33" s="606"/>
      <c r="D33" s="604"/>
    </row>
    <row r="34" spans="1:4" s="226" customFormat="1" ht="12" customHeight="1" thickBot="1">
      <c r="A34" s="118" t="s">
        <v>14</v>
      </c>
      <c r="B34" s="585" t="s">
        <v>304</v>
      </c>
      <c r="C34" s="546"/>
      <c r="D34" s="218"/>
    </row>
    <row r="35" spans="1:4" s="226" customFormat="1" ht="12" customHeight="1" thickBot="1">
      <c r="A35" s="118" t="s">
        <v>15</v>
      </c>
      <c r="B35" s="585" t="s">
        <v>335</v>
      </c>
      <c r="C35" s="546"/>
      <c r="D35" s="218"/>
    </row>
    <row r="36" spans="1:4" s="226" customFormat="1" ht="12" customHeight="1" thickBot="1">
      <c r="A36" s="115" t="s">
        <v>16</v>
      </c>
      <c r="B36" s="585" t="s">
        <v>447</v>
      </c>
      <c r="C36" s="171">
        <f>+C8+C20+C25+C26+C30+C34+C35</f>
        <v>10556585</v>
      </c>
      <c r="D36" s="219">
        <f>+D8+D20+D25+D26+D30+D34+D35</f>
        <v>10556585</v>
      </c>
    </row>
    <row r="37" spans="1:4" s="226" customFormat="1" ht="12" customHeight="1" thickBot="1">
      <c r="A37" s="134" t="s">
        <v>17</v>
      </c>
      <c r="B37" s="585" t="s">
        <v>337</v>
      </c>
      <c r="C37" s="171">
        <f>+C38+C39+C40</f>
        <v>0</v>
      </c>
      <c r="D37" s="219">
        <f>+D38+D39+D40</f>
        <v>0</v>
      </c>
    </row>
    <row r="38" spans="1:4" s="226" customFormat="1" ht="12" customHeight="1">
      <c r="A38" s="294" t="s">
        <v>338</v>
      </c>
      <c r="B38" s="598" t="s">
        <v>167</v>
      </c>
      <c r="C38" s="545"/>
      <c r="D38" s="543"/>
    </row>
    <row r="39" spans="1:4" s="226" customFormat="1" ht="12" customHeight="1">
      <c r="A39" s="294" t="s">
        <v>339</v>
      </c>
      <c r="B39" s="610" t="s">
        <v>2</v>
      </c>
      <c r="C39" s="172"/>
      <c r="D39" s="561"/>
    </row>
    <row r="40" spans="1:4" s="300" customFormat="1" ht="12" customHeight="1" thickBot="1">
      <c r="A40" s="293" t="s">
        <v>340</v>
      </c>
      <c r="B40" s="599" t="s">
        <v>341</v>
      </c>
      <c r="C40" s="606"/>
      <c r="D40" s="604"/>
    </row>
    <row r="41" spans="1:4" s="300" customFormat="1" ht="15" customHeight="1" thickBot="1">
      <c r="A41" s="134" t="s">
        <v>18</v>
      </c>
      <c r="B41" s="600" t="s">
        <v>342</v>
      </c>
      <c r="C41" s="547">
        <f>+C36+C37</f>
        <v>10556585</v>
      </c>
      <c r="D41" s="222">
        <f>+D36+D37</f>
        <v>10556585</v>
      </c>
    </row>
    <row r="42" spans="1:4" s="300" customFormat="1" ht="15" customHeight="1">
      <c r="A42" s="136"/>
      <c r="B42" s="137"/>
      <c r="C42" s="137"/>
      <c r="D42" s="220"/>
    </row>
    <row r="43" spans="1:4" ht="13.5" thickBot="1">
      <c r="A43" s="138"/>
      <c r="B43" s="139"/>
      <c r="C43" s="139"/>
      <c r="D43" s="221"/>
    </row>
    <row r="44" spans="1:4" s="299" customFormat="1" ht="16.5" customHeight="1" thickBot="1">
      <c r="A44" s="140"/>
      <c r="B44" s="141" t="s">
        <v>46</v>
      </c>
      <c r="C44" s="141"/>
      <c r="D44" s="222"/>
    </row>
    <row r="45" spans="1:4" s="301" customFormat="1" ht="12" customHeight="1" thickBot="1">
      <c r="A45" s="118" t="s">
        <v>9</v>
      </c>
      <c r="B45" s="585" t="s">
        <v>343</v>
      </c>
      <c r="C45" s="171">
        <f>SUM(C46:C50)</f>
        <v>10556585</v>
      </c>
      <c r="D45" s="219">
        <f>SUM(D46:D50)</f>
        <v>10556585</v>
      </c>
    </row>
    <row r="46" spans="1:4" ht="12" customHeight="1">
      <c r="A46" s="293" t="s">
        <v>69</v>
      </c>
      <c r="B46" s="583" t="s">
        <v>40</v>
      </c>
      <c r="C46" s="545">
        <v>4209600</v>
      </c>
      <c r="D46" s="543">
        <v>4209600</v>
      </c>
    </row>
    <row r="47" spans="1:4" ht="12" customHeight="1">
      <c r="A47" s="293" t="s">
        <v>70</v>
      </c>
      <c r="B47" s="581" t="s">
        <v>135</v>
      </c>
      <c r="C47" s="53">
        <v>1136592</v>
      </c>
      <c r="D47" s="544">
        <v>1136592</v>
      </c>
    </row>
    <row r="48" spans="1:4" ht="12" customHeight="1">
      <c r="A48" s="293" t="s">
        <v>71</v>
      </c>
      <c r="B48" s="581" t="s">
        <v>102</v>
      </c>
      <c r="C48" s="53">
        <v>5210393</v>
      </c>
      <c r="D48" s="544">
        <v>5210393</v>
      </c>
    </row>
    <row r="49" spans="1:4" ht="12" customHeight="1">
      <c r="A49" s="293" t="s">
        <v>72</v>
      </c>
      <c r="B49" s="581" t="s">
        <v>136</v>
      </c>
      <c r="C49" s="53"/>
      <c r="D49" s="544"/>
    </row>
    <row r="50" spans="1:4" ht="12" customHeight="1" thickBot="1">
      <c r="A50" s="293" t="s">
        <v>109</v>
      </c>
      <c r="B50" s="581" t="s">
        <v>137</v>
      </c>
      <c r="C50" s="53"/>
      <c r="D50" s="544"/>
    </row>
    <row r="51" spans="1:4" ht="12" customHeight="1" thickBot="1">
      <c r="A51" s="118" t="s">
        <v>10</v>
      </c>
      <c r="B51" s="585" t="s">
        <v>344</v>
      </c>
      <c r="C51" s="171">
        <f>SUM(C52:C54)</f>
        <v>0</v>
      </c>
      <c r="D51" s="219">
        <f>SUM(D52:D54)</f>
        <v>0</v>
      </c>
    </row>
    <row r="52" spans="1:4" s="301" customFormat="1" ht="12" customHeight="1">
      <c r="A52" s="293" t="s">
        <v>75</v>
      </c>
      <c r="B52" s="583" t="s">
        <v>162</v>
      </c>
      <c r="C52" s="545"/>
      <c r="D52" s="543"/>
    </row>
    <row r="53" spans="1:4" ht="12" customHeight="1">
      <c r="A53" s="293" t="s">
        <v>76</v>
      </c>
      <c r="B53" s="581" t="s">
        <v>139</v>
      </c>
      <c r="C53" s="53"/>
      <c r="D53" s="544"/>
    </row>
    <row r="54" spans="1:4" ht="12" customHeight="1">
      <c r="A54" s="293" t="s">
        <v>77</v>
      </c>
      <c r="B54" s="581" t="s">
        <v>47</v>
      </c>
      <c r="C54" s="53"/>
      <c r="D54" s="544"/>
    </row>
    <row r="55" spans="1:4" ht="12" customHeight="1" thickBot="1">
      <c r="A55" s="293" t="s">
        <v>78</v>
      </c>
      <c r="B55" s="581" t="s">
        <v>444</v>
      </c>
      <c r="C55" s="53"/>
      <c r="D55" s="544"/>
    </row>
    <row r="56" spans="1:4" ht="15" customHeight="1" thickBot="1">
      <c r="A56" s="118" t="s">
        <v>11</v>
      </c>
      <c r="B56" s="585" t="s">
        <v>4</v>
      </c>
      <c r="C56" s="546"/>
      <c r="D56" s="218"/>
    </row>
    <row r="57" spans="1:4" ht="13.5" thickBot="1">
      <c r="A57" s="118" t="s">
        <v>12</v>
      </c>
      <c r="B57" s="601" t="s">
        <v>448</v>
      </c>
      <c r="C57" s="547">
        <f>+C45+C51+C56</f>
        <v>10556585</v>
      </c>
      <c r="D57" s="222">
        <f>+D45+D51+D56</f>
        <v>10556585</v>
      </c>
    </row>
    <row r="58" spans="3:4" ht="15" customHeight="1" thickBot="1">
      <c r="C58" s="614">
        <f>C41-C57</f>
        <v>0</v>
      </c>
      <c r="D58" s="416">
        <f>D41-D57</f>
        <v>0</v>
      </c>
    </row>
    <row r="59" spans="1:4" ht="14.25" customHeight="1" thickBot="1">
      <c r="A59" s="145" t="s">
        <v>439</v>
      </c>
      <c r="B59" s="521"/>
      <c r="C59" s="615">
        <v>1.6</v>
      </c>
      <c r="D59" s="612">
        <v>1.6</v>
      </c>
    </row>
    <row r="60" spans="1:4" ht="13.5" thickBot="1">
      <c r="A60" s="145" t="s">
        <v>157</v>
      </c>
      <c r="B60" s="521"/>
      <c r="C60" s="616">
        <v>0</v>
      </c>
      <c r="D60" s="613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D40"/>
  <sheetViews>
    <sheetView zoomScale="120" zoomScaleNormal="120" workbookViewId="0" topLeftCell="A1">
      <selection activeCell="D8" sqref="D8"/>
    </sheetView>
  </sheetViews>
  <sheetFormatPr defaultColWidth="9.00390625" defaultRowHeight="12.75"/>
  <cols>
    <col min="1" max="1" width="6.625" style="0" customWidth="1"/>
    <col min="2" max="2" width="43.375" style="0" customWidth="1"/>
    <col min="3" max="3" width="31.125" style="0" customWidth="1"/>
    <col min="4" max="4" width="14.875" style="0" customWidth="1"/>
  </cols>
  <sheetData>
    <row r="1" spans="3:4" ht="15">
      <c r="C1" s="434"/>
      <c r="D1" s="437" t="str">
        <f>CONCATENATE("1. tájékoztató tábla ",ALAPADATOK!A7," ",ALAPADATOK!B7," ",ALAPADATOK!C7," ",ALAPADATOK!D7," ",ALAPADATOK!E7," ",ALAPADATOK!F7," ",ALAPADATOK!G7," ",ALAPADATOK!H7)</f>
        <v>1. tájékoztató tábla a 8 / 2020 ( VI.30. ) önkormányzati rendelethez</v>
      </c>
    </row>
    <row r="2" spans="1:4" ht="45" customHeight="1">
      <c r="A2" s="708" t="str">
        <f>+CONCATENATE("K I M U T A T Á S",CHAR(10),"a ",LEFT(KV_ÖSSZEFÜGGÉSEK!A5,4),". évben céljelleggel juttatott támogatásokról")</f>
        <v>K I M U T A T Á S
a 2020. évben céljelleggel juttatott támogatásokról</v>
      </c>
      <c r="B2" s="708"/>
      <c r="C2" s="708"/>
      <c r="D2" s="708"/>
    </row>
    <row r="3" spans="1:4" ht="17.25" customHeight="1">
      <c r="A3" s="227"/>
      <c r="B3" s="227"/>
      <c r="C3" s="227"/>
      <c r="D3" s="227"/>
    </row>
    <row r="4" spans="1:4" ht="13.5" thickBot="1">
      <c r="A4" s="119"/>
      <c r="B4" s="119"/>
      <c r="C4" s="705" t="s">
        <v>470</v>
      </c>
      <c r="D4" s="705"/>
    </row>
    <row r="5" spans="1:4" ht="42.75" customHeight="1" thickBot="1">
      <c r="A5" s="228" t="s">
        <v>57</v>
      </c>
      <c r="B5" s="229" t="s">
        <v>89</v>
      </c>
      <c r="C5" s="229" t="s">
        <v>90</v>
      </c>
      <c r="D5" s="230" t="s">
        <v>5</v>
      </c>
    </row>
    <row r="6" spans="1:4" ht="15.75" customHeight="1">
      <c r="A6" s="120" t="s">
        <v>9</v>
      </c>
      <c r="B6" s="497" t="s">
        <v>593</v>
      </c>
      <c r="C6" s="25"/>
      <c r="D6" s="347"/>
    </row>
    <row r="7" spans="1:4" ht="15.75" customHeight="1">
      <c r="A7" s="121" t="s">
        <v>10</v>
      </c>
      <c r="B7" s="26" t="s">
        <v>594</v>
      </c>
      <c r="C7" s="26" t="s">
        <v>595</v>
      </c>
      <c r="D7" s="348">
        <v>282150</v>
      </c>
    </row>
    <row r="8" spans="1:4" ht="15.75" customHeight="1">
      <c r="A8" s="121" t="s">
        <v>11</v>
      </c>
      <c r="B8" s="26" t="s">
        <v>596</v>
      </c>
      <c r="C8" s="26" t="s">
        <v>595</v>
      </c>
      <c r="D8" s="348">
        <v>342000</v>
      </c>
    </row>
    <row r="9" spans="1:4" ht="15.75" customHeight="1">
      <c r="A9" s="121" t="s">
        <v>12</v>
      </c>
      <c r="B9" s="26" t="s">
        <v>597</v>
      </c>
      <c r="C9" s="498" t="s">
        <v>598</v>
      </c>
      <c r="D9" s="348">
        <v>1553970</v>
      </c>
    </row>
    <row r="10" spans="1:4" ht="15.75" customHeight="1">
      <c r="A10" s="121" t="s">
        <v>13</v>
      </c>
      <c r="B10" s="26" t="s">
        <v>599</v>
      </c>
      <c r="C10" s="26" t="s">
        <v>600</v>
      </c>
      <c r="D10" s="348">
        <v>290000</v>
      </c>
    </row>
    <row r="11" spans="1:4" ht="15.75" customHeight="1">
      <c r="A11" s="121" t="s">
        <v>14</v>
      </c>
      <c r="B11" s="26" t="s">
        <v>601</v>
      </c>
      <c r="C11" s="26" t="s">
        <v>595</v>
      </c>
      <c r="D11" s="348">
        <v>2346492</v>
      </c>
    </row>
    <row r="12" spans="1:4" ht="15.75" customHeight="1">
      <c r="A12" s="121" t="s">
        <v>15</v>
      </c>
      <c r="B12" s="26" t="s">
        <v>614</v>
      </c>
      <c r="C12" s="26" t="s">
        <v>595</v>
      </c>
      <c r="D12" s="348">
        <v>30000</v>
      </c>
    </row>
    <row r="13" spans="1:4" ht="15.75" customHeight="1">
      <c r="A13" s="121" t="s">
        <v>16</v>
      </c>
      <c r="B13" s="26" t="s">
        <v>617</v>
      </c>
      <c r="C13" s="26" t="s">
        <v>595</v>
      </c>
      <c r="D13" s="348">
        <v>20000</v>
      </c>
    </row>
    <row r="14" spans="1:4" ht="15.75" customHeight="1">
      <c r="A14" s="121" t="s">
        <v>17</v>
      </c>
      <c r="B14" s="499" t="s">
        <v>602</v>
      </c>
      <c r="C14" s="499"/>
      <c r="D14" s="500">
        <f>D7+D8+D9+D10+D11+D12+D13</f>
        <v>4864612</v>
      </c>
    </row>
    <row r="15" spans="1:4" ht="15.75" customHeight="1">
      <c r="A15" s="121" t="s">
        <v>18</v>
      </c>
      <c r="B15" s="26"/>
      <c r="C15" s="26"/>
      <c r="D15" s="348"/>
    </row>
    <row r="16" spans="1:4" ht="15.75" customHeight="1">
      <c r="A16" s="121" t="s">
        <v>19</v>
      </c>
      <c r="B16" s="499" t="s">
        <v>603</v>
      </c>
      <c r="C16" s="499"/>
      <c r="D16" s="348"/>
    </row>
    <row r="17" spans="1:4" ht="15.75" customHeight="1">
      <c r="A17" s="121" t="s">
        <v>20</v>
      </c>
      <c r="B17" s="26" t="s">
        <v>604</v>
      </c>
      <c r="C17" s="26" t="s">
        <v>595</v>
      </c>
      <c r="D17" s="348">
        <v>700000</v>
      </c>
    </row>
    <row r="18" spans="1:4" ht="15.75" customHeight="1">
      <c r="A18" s="121" t="s">
        <v>21</v>
      </c>
      <c r="B18" s="26" t="s">
        <v>605</v>
      </c>
      <c r="C18" s="26" t="s">
        <v>595</v>
      </c>
      <c r="D18" s="348">
        <v>100000</v>
      </c>
    </row>
    <row r="19" spans="1:4" ht="15.75" customHeight="1">
      <c r="A19" s="121" t="s">
        <v>22</v>
      </c>
      <c r="B19" s="26" t="s">
        <v>606</v>
      </c>
      <c r="C19" s="26" t="s">
        <v>595</v>
      </c>
      <c r="D19" s="348">
        <v>200000</v>
      </c>
    </row>
    <row r="20" spans="1:4" ht="15.75" customHeight="1">
      <c r="A20" s="121" t="s">
        <v>23</v>
      </c>
      <c r="B20" s="26" t="s">
        <v>607</v>
      </c>
      <c r="C20" s="26" t="s">
        <v>595</v>
      </c>
      <c r="D20" s="348">
        <v>700000</v>
      </c>
    </row>
    <row r="21" spans="1:4" ht="15.75" customHeight="1">
      <c r="A21" s="121" t="s">
        <v>24</v>
      </c>
      <c r="B21" s="26" t="s">
        <v>608</v>
      </c>
      <c r="C21" s="26" t="s">
        <v>595</v>
      </c>
      <c r="D21" s="348">
        <v>200000</v>
      </c>
    </row>
    <row r="22" spans="1:4" ht="15.75" customHeight="1">
      <c r="A22" s="121" t="s">
        <v>25</v>
      </c>
      <c r="B22" s="26" t="s">
        <v>609</v>
      </c>
      <c r="C22" s="26" t="s">
        <v>595</v>
      </c>
      <c r="D22" s="348">
        <v>100000</v>
      </c>
    </row>
    <row r="23" spans="1:4" ht="15.75" customHeight="1">
      <c r="A23" s="121" t="s">
        <v>26</v>
      </c>
      <c r="B23" s="26" t="s">
        <v>610</v>
      </c>
      <c r="C23" s="26" t="s">
        <v>595</v>
      </c>
      <c r="D23" s="348">
        <v>400000</v>
      </c>
    </row>
    <row r="24" spans="1:4" ht="15.75" customHeight="1">
      <c r="A24" s="121" t="s">
        <v>27</v>
      </c>
      <c r="B24" s="26" t="s">
        <v>611</v>
      </c>
      <c r="C24" s="26" t="s">
        <v>612</v>
      </c>
      <c r="D24" s="348">
        <v>45900</v>
      </c>
    </row>
    <row r="25" spans="1:4" ht="15.75" customHeight="1">
      <c r="A25" s="121" t="s">
        <v>28</v>
      </c>
      <c r="B25" s="26"/>
      <c r="C25" s="26"/>
      <c r="D25" s="348"/>
    </row>
    <row r="26" spans="1:4" ht="15.75" customHeight="1">
      <c r="A26" s="121" t="s">
        <v>29</v>
      </c>
      <c r="B26" s="26"/>
      <c r="C26" s="26"/>
      <c r="D26" s="348"/>
    </row>
    <row r="27" spans="1:4" ht="15.75" customHeight="1">
      <c r="A27" s="121" t="s">
        <v>30</v>
      </c>
      <c r="B27" s="499" t="s">
        <v>613</v>
      </c>
      <c r="C27" s="26"/>
      <c r="D27" s="500">
        <f>D17+D18+D19+D20+D21+D22+D23+D24+D25+D26</f>
        <v>2445900</v>
      </c>
    </row>
    <row r="28" spans="1:4" ht="15.75" customHeight="1">
      <c r="A28" s="121" t="s">
        <v>31</v>
      </c>
      <c r="B28" s="26"/>
      <c r="C28" s="26"/>
      <c r="D28" s="348"/>
    </row>
    <row r="29" spans="1:4" ht="15.75" customHeight="1">
      <c r="A29" s="121" t="s">
        <v>32</v>
      </c>
      <c r="B29" s="26"/>
      <c r="C29" s="26"/>
      <c r="D29" s="348"/>
    </row>
    <row r="30" spans="1:4" ht="15.75" customHeight="1">
      <c r="A30" s="121" t="s">
        <v>33</v>
      </c>
      <c r="B30" s="26"/>
      <c r="C30" s="26"/>
      <c r="D30" s="348"/>
    </row>
    <row r="31" spans="1:4" ht="15.75" customHeight="1">
      <c r="A31" s="121" t="s">
        <v>34</v>
      </c>
      <c r="B31" s="26"/>
      <c r="C31" s="26"/>
      <c r="D31" s="348"/>
    </row>
    <row r="32" spans="1:4" ht="15.75" customHeight="1">
      <c r="A32" s="121" t="s">
        <v>35</v>
      </c>
      <c r="B32" s="26"/>
      <c r="C32" s="26"/>
      <c r="D32" s="348"/>
    </row>
    <row r="33" spans="1:4" ht="15.75" customHeight="1">
      <c r="A33" s="121" t="s">
        <v>36</v>
      </c>
      <c r="B33" s="26"/>
      <c r="C33" s="26"/>
      <c r="D33" s="348"/>
    </row>
    <row r="34" spans="1:4" ht="15.75" customHeight="1">
      <c r="A34" s="121" t="s">
        <v>37</v>
      </c>
      <c r="B34" s="26"/>
      <c r="C34" s="26"/>
      <c r="D34" s="348"/>
    </row>
    <row r="35" spans="1:4" ht="15.75" customHeight="1">
      <c r="A35" s="121" t="s">
        <v>91</v>
      </c>
      <c r="B35" s="26"/>
      <c r="C35" s="26"/>
      <c r="D35" s="349"/>
    </row>
    <row r="36" spans="1:4" ht="15.75" customHeight="1">
      <c r="A36" s="121" t="s">
        <v>92</v>
      </c>
      <c r="B36" s="26"/>
      <c r="C36" s="26"/>
      <c r="D36" s="349"/>
    </row>
    <row r="37" spans="1:4" ht="15.75" customHeight="1">
      <c r="A37" s="121" t="s">
        <v>93</v>
      </c>
      <c r="B37" s="26"/>
      <c r="C37" s="26"/>
      <c r="D37" s="349"/>
    </row>
    <row r="38" spans="1:4" ht="15.75" customHeight="1" thickBot="1">
      <c r="A38" s="122" t="s">
        <v>94</v>
      </c>
      <c r="B38" s="27"/>
      <c r="C38" s="27"/>
      <c r="D38" s="350"/>
    </row>
    <row r="39" spans="1:4" ht="15.75" customHeight="1" thickBot="1">
      <c r="A39" s="706" t="s">
        <v>42</v>
      </c>
      <c r="B39" s="707"/>
      <c r="C39" s="123"/>
      <c r="D39" s="351">
        <f>D14+D27</f>
        <v>7310512</v>
      </c>
    </row>
    <row r="40" ht="12.75">
      <c r="A40" t="s">
        <v>153</v>
      </c>
    </row>
  </sheetData>
  <sheetProtection/>
  <mergeCells count="3">
    <mergeCell ref="C4:D4"/>
    <mergeCell ref="A39:B39"/>
    <mergeCell ref="A2:D2"/>
  </mergeCells>
  <conditionalFormatting sqref="D39">
    <cfRule type="cellIs" priority="1" dxfId="8" operator="equal" stopIfTrue="1">
      <formula>0</formula>
    </cfRule>
  </conditionalFormatting>
  <printOptions horizontalCentered="1"/>
  <pageMargins left="0.7874015748031497" right="0.7874015748031497" top="1.06" bottom="0.984251968503937" header="0.7874015748031497" footer="0.7874015748031497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2:B16"/>
  <sheetViews>
    <sheetView zoomScale="120" zoomScaleNormal="120" workbookViewId="0" topLeftCell="A1">
      <selection activeCell="H21" sqref="H21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2" ht="15.75">
      <c r="A2" s="417" t="s">
        <v>112</v>
      </c>
    </row>
    <row r="4" spans="1:2" ht="12.75">
      <c r="A4" s="74"/>
      <c r="B4" s="74"/>
    </row>
    <row r="5" spans="1:2" s="85" customFormat="1" ht="15.75">
      <c r="A5" s="56" t="str">
        <f>CONCATENATE(ALAPADATOK!D7,". évi előirányzat BEVÉTELEK")</f>
        <v>2020. évi előirányzat BEVÉTELEK</v>
      </c>
      <c r="B5" s="84"/>
    </row>
    <row r="6" spans="1:2" ht="12.75">
      <c r="A6" s="74"/>
      <c r="B6" s="74"/>
    </row>
    <row r="7" spans="1:2" ht="12.75">
      <c r="A7" s="74" t="s">
        <v>451</v>
      </c>
      <c r="B7" s="74" t="s">
        <v>411</v>
      </c>
    </row>
    <row r="8" spans="1:2" ht="12.75">
      <c r="A8" s="74" t="s">
        <v>452</v>
      </c>
      <c r="B8" s="74" t="s">
        <v>412</v>
      </c>
    </row>
    <row r="9" spans="1:2" ht="12.75">
      <c r="A9" s="74" t="s">
        <v>453</v>
      </c>
      <c r="B9" s="74" t="s">
        <v>413</v>
      </c>
    </row>
    <row r="10" spans="1:2" ht="12.75">
      <c r="A10" s="74"/>
      <c r="B10" s="74"/>
    </row>
    <row r="11" spans="1:2" ht="12.75">
      <c r="A11" s="74"/>
      <c r="B11" s="74"/>
    </row>
    <row r="12" spans="1:2" s="85" customFormat="1" ht="15.75">
      <c r="A12" s="56" t="str">
        <f>+CONCATENATE(LEFT(A5,4),". évi előirányzat KIADÁSOK")</f>
        <v>2020. évi előirányzat KIADÁSOK</v>
      </c>
      <c r="B12" s="84"/>
    </row>
    <row r="13" spans="1:2" ht="12.75">
      <c r="A13" s="74"/>
      <c r="B13" s="74"/>
    </row>
    <row r="14" spans="1:2" ht="12.75">
      <c r="A14" s="74" t="s">
        <v>454</v>
      </c>
      <c r="B14" s="74" t="s">
        <v>414</v>
      </c>
    </row>
    <row r="15" spans="1:2" ht="12.75">
      <c r="A15" s="74" t="s">
        <v>455</v>
      </c>
      <c r="B15" s="74" t="s">
        <v>415</v>
      </c>
    </row>
    <row r="16" spans="1:2" ht="12.75">
      <c r="A16" s="74" t="s">
        <v>456</v>
      </c>
      <c r="B16" s="74" t="s">
        <v>416</v>
      </c>
    </row>
  </sheetData>
  <sheetProtection sheet="1"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J164"/>
  <sheetViews>
    <sheetView zoomScale="120" zoomScaleNormal="120" zoomScaleSheetLayoutView="100" workbookViewId="0" topLeftCell="B82">
      <selection activeCell="D96" sqref="D96"/>
    </sheetView>
  </sheetViews>
  <sheetFormatPr defaultColWidth="9.00390625" defaultRowHeight="12.75"/>
  <cols>
    <col min="1" max="1" width="9.50390625" style="232" customWidth="1"/>
    <col min="2" max="2" width="76.375" style="232" customWidth="1"/>
    <col min="3" max="3" width="22.875" style="232" customWidth="1"/>
    <col min="4" max="4" width="20.875" style="233" customWidth="1"/>
    <col min="5" max="5" width="9.00390625" style="256" customWidth="1"/>
    <col min="6" max="16384" width="9.375" style="256" customWidth="1"/>
  </cols>
  <sheetData>
    <row r="1" spans="1:4" ht="18.75" customHeight="1">
      <c r="A1" s="418"/>
      <c r="B1" s="644" t="str">
        <f>CONCATENATE("1.1. melléklet ",ALAPADATOK!A7," ",ALAPADATOK!B7," ",ALAPADATOK!C7," ",ALAPADATOK!D7," ",ALAPADATOK!E7," ",ALAPADATOK!F7," ",ALAPADATOK!G7," ",ALAPADATOK!H7)</f>
        <v>1.1. melléklet a 8 / 2020 ( VI.30. ) önkormányzati rendelethez</v>
      </c>
      <c r="C1" s="644"/>
      <c r="D1" s="645"/>
    </row>
    <row r="2" spans="1:4" ht="21.75" customHeight="1">
      <c r="A2" s="419"/>
      <c r="B2" s="420" t="str">
        <f>CONCATENATE(ALAPADATOK!A3)</f>
        <v>MURAKERESZTÚR KÖZSÉG ÖNKORMÁNYZATA</v>
      </c>
      <c r="C2" s="420"/>
      <c r="D2" s="421"/>
    </row>
    <row r="3" spans="1:4" ht="21.75" customHeight="1">
      <c r="A3" s="421"/>
      <c r="B3" s="420" t="str">
        <f>CONCATENATE(ALAPADATOK!D7,". ÉVI KÖLTSÉGVETÉS")</f>
        <v>2020. ÉVI KÖLTSÉGVETÉS</v>
      </c>
      <c r="C3" s="420"/>
      <c r="D3" s="421"/>
    </row>
    <row r="4" spans="1:4" ht="21.75" customHeight="1">
      <c r="A4" s="421"/>
      <c r="B4" s="420" t="s">
        <v>483</v>
      </c>
      <c r="C4" s="420"/>
      <c r="D4" s="421"/>
    </row>
    <row r="5" spans="1:4" ht="21.75" customHeight="1">
      <c r="A5" s="418"/>
      <c r="B5" s="418"/>
      <c r="C5" s="418"/>
      <c r="D5" s="422"/>
    </row>
    <row r="6" spans="1:4" ht="15" customHeight="1">
      <c r="A6" s="646" t="s">
        <v>6</v>
      </c>
      <c r="B6" s="646"/>
      <c r="C6" s="646"/>
      <c r="D6" s="646"/>
    </row>
    <row r="7" spans="1:4" ht="15" customHeight="1" thickBot="1">
      <c r="A7" s="647" t="s">
        <v>113</v>
      </c>
      <c r="B7" s="647"/>
      <c r="C7" s="440"/>
      <c r="D7" s="373" t="s">
        <v>470</v>
      </c>
    </row>
    <row r="8" spans="1:4" ht="24" customHeight="1" thickBot="1">
      <c r="A8" s="423" t="s">
        <v>57</v>
      </c>
      <c r="B8" s="424" t="s">
        <v>8</v>
      </c>
      <c r="C8" s="503" t="s">
        <v>615</v>
      </c>
      <c r="D8" s="425" t="s">
        <v>626</v>
      </c>
    </row>
    <row r="9" spans="1:4" s="257" customFormat="1" ht="12" customHeight="1" thickBot="1">
      <c r="A9" s="359"/>
      <c r="B9" s="360" t="s">
        <v>417</v>
      </c>
      <c r="C9" s="504" t="s">
        <v>418</v>
      </c>
      <c r="D9" s="361" t="s">
        <v>419</v>
      </c>
    </row>
    <row r="10" spans="1:4" s="258" customFormat="1" ht="12" customHeight="1" thickBot="1">
      <c r="A10" s="18" t="s">
        <v>9</v>
      </c>
      <c r="B10" s="19" t="s">
        <v>183</v>
      </c>
      <c r="C10" s="505">
        <f>+C11+C12+C13+C14+C15+C16</f>
        <v>164910297</v>
      </c>
      <c r="D10" s="157">
        <f>+D11+D12+D13+D14+D15+D16</f>
        <v>170408392</v>
      </c>
    </row>
    <row r="11" spans="1:4" s="258" customFormat="1" ht="12" customHeight="1">
      <c r="A11" s="13" t="s">
        <v>69</v>
      </c>
      <c r="B11" s="259" t="s">
        <v>184</v>
      </c>
      <c r="C11" s="506">
        <v>93224874</v>
      </c>
      <c r="D11" s="160">
        <v>99925829</v>
      </c>
    </row>
    <row r="12" spans="1:4" s="258" customFormat="1" ht="12" customHeight="1">
      <c r="A12" s="12" t="s">
        <v>70</v>
      </c>
      <c r="B12" s="260" t="s">
        <v>185</v>
      </c>
      <c r="C12" s="507">
        <v>28686330</v>
      </c>
      <c r="D12" s="159">
        <v>28686330</v>
      </c>
    </row>
    <row r="13" spans="1:4" s="258" customFormat="1" ht="12" customHeight="1">
      <c r="A13" s="12" t="s">
        <v>71</v>
      </c>
      <c r="B13" s="260" t="s">
        <v>457</v>
      </c>
      <c r="C13" s="507">
        <v>40859883</v>
      </c>
      <c r="D13" s="159">
        <v>39657023</v>
      </c>
    </row>
    <row r="14" spans="1:4" s="258" customFormat="1" ht="12" customHeight="1">
      <c r="A14" s="12" t="s">
        <v>72</v>
      </c>
      <c r="B14" s="260" t="s">
        <v>186</v>
      </c>
      <c r="C14" s="507">
        <v>2139210</v>
      </c>
      <c r="D14" s="159">
        <v>2139210</v>
      </c>
    </row>
    <row r="15" spans="1:4" s="258" customFormat="1" ht="12" customHeight="1">
      <c r="A15" s="12" t="s">
        <v>109</v>
      </c>
      <c r="B15" s="153" t="s">
        <v>357</v>
      </c>
      <c r="C15" s="507"/>
      <c r="D15" s="159"/>
    </row>
    <row r="16" spans="1:4" s="258" customFormat="1" ht="12" customHeight="1" thickBot="1">
      <c r="A16" s="14" t="s">
        <v>73</v>
      </c>
      <c r="B16" s="154" t="s">
        <v>358</v>
      </c>
      <c r="C16" s="507"/>
      <c r="D16" s="159"/>
    </row>
    <row r="17" spans="1:4" s="258" customFormat="1" ht="12" customHeight="1" thickBot="1">
      <c r="A17" s="18" t="s">
        <v>10</v>
      </c>
      <c r="B17" s="152" t="s">
        <v>187</v>
      </c>
      <c r="C17" s="505">
        <f>+C18+C19+C20+C21+C22</f>
        <v>20449828</v>
      </c>
      <c r="D17" s="157">
        <f>+D18+D19+D20+D21+D22</f>
        <v>27500078</v>
      </c>
    </row>
    <row r="18" spans="1:4" s="258" customFormat="1" ht="12" customHeight="1">
      <c r="A18" s="13" t="s">
        <v>75</v>
      </c>
      <c r="B18" s="259" t="s">
        <v>188</v>
      </c>
      <c r="C18" s="506"/>
      <c r="D18" s="160"/>
    </row>
    <row r="19" spans="1:4" s="258" customFormat="1" ht="12" customHeight="1">
      <c r="A19" s="12" t="s">
        <v>76</v>
      </c>
      <c r="B19" s="260" t="s">
        <v>189</v>
      </c>
      <c r="C19" s="507"/>
      <c r="D19" s="159"/>
    </row>
    <row r="20" spans="1:4" s="258" customFormat="1" ht="12" customHeight="1">
      <c r="A20" s="12" t="s">
        <v>77</v>
      </c>
      <c r="B20" s="260" t="s">
        <v>348</v>
      </c>
      <c r="C20" s="507"/>
      <c r="D20" s="159"/>
    </row>
    <row r="21" spans="1:4" s="258" customFormat="1" ht="12" customHeight="1">
      <c r="A21" s="12" t="s">
        <v>78</v>
      </c>
      <c r="B21" s="260" t="s">
        <v>349</v>
      </c>
      <c r="C21" s="507"/>
      <c r="D21" s="159"/>
    </row>
    <row r="22" spans="1:4" s="258" customFormat="1" ht="12" customHeight="1">
      <c r="A22" s="12" t="s">
        <v>79</v>
      </c>
      <c r="B22" s="260" t="s">
        <v>478</v>
      </c>
      <c r="C22" s="507">
        <v>20449828</v>
      </c>
      <c r="D22" s="159">
        <v>27500078</v>
      </c>
    </row>
    <row r="23" spans="1:4" s="258" customFormat="1" ht="12" customHeight="1" thickBot="1">
      <c r="A23" s="14" t="s">
        <v>86</v>
      </c>
      <c r="B23" s="154" t="s">
        <v>191</v>
      </c>
      <c r="C23" s="508"/>
      <c r="D23" s="161"/>
    </row>
    <row r="24" spans="1:4" s="258" customFormat="1" ht="12" customHeight="1" thickBot="1">
      <c r="A24" s="18" t="s">
        <v>11</v>
      </c>
      <c r="B24" s="19" t="s">
        <v>192</v>
      </c>
      <c r="C24" s="505">
        <f>+C25+C26+C27+C28+C29</f>
        <v>179629826</v>
      </c>
      <c r="D24" s="157">
        <f>+D25+D26+D27+D28+D29</f>
        <v>179629826</v>
      </c>
    </row>
    <row r="25" spans="1:4" s="258" customFormat="1" ht="12" customHeight="1">
      <c r="A25" s="13" t="s">
        <v>58</v>
      </c>
      <c r="B25" s="259" t="s">
        <v>193</v>
      </c>
      <c r="C25" s="506"/>
      <c r="D25" s="160"/>
    </row>
    <row r="26" spans="1:4" s="258" customFormat="1" ht="12" customHeight="1">
      <c r="A26" s="12" t="s">
        <v>59</v>
      </c>
      <c r="B26" s="260" t="s">
        <v>194</v>
      </c>
      <c r="C26" s="507"/>
      <c r="D26" s="159"/>
    </row>
    <row r="27" spans="1:4" s="258" customFormat="1" ht="12" customHeight="1">
      <c r="A27" s="12" t="s">
        <v>60</v>
      </c>
      <c r="B27" s="260" t="s">
        <v>350</v>
      </c>
      <c r="C27" s="507"/>
      <c r="D27" s="159"/>
    </row>
    <row r="28" spans="1:4" s="258" customFormat="1" ht="12" customHeight="1">
      <c r="A28" s="12" t="s">
        <v>61</v>
      </c>
      <c r="B28" s="260" t="s">
        <v>351</v>
      </c>
      <c r="C28" s="507"/>
      <c r="D28" s="159"/>
    </row>
    <row r="29" spans="1:4" s="258" customFormat="1" ht="12" customHeight="1">
      <c r="A29" s="12" t="s">
        <v>123</v>
      </c>
      <c r="B29" s="260" t="s">
        <v>195</v>
      </c>
      <c r="C29" s="507">
        <v>179629826</v>
      </c>
      <c r="D29" s="159">
        <v>179629826</v>
      </c>
    </row>
    <row r="30" spans="1:4" s="354" customFormat="1" ht="12" customHeight="1" thickBot="1">
      <c r="A30" s="362" t="s">
        <v>124</v>
      </c>
      <c r="B30" s="352" t="s">
        <v>473</v>
      </c>
      <c r="C30" s="509">
        <v>179629826</v>
      </c>
      <c r="D30" s="353">
        <v>179629826</v>
      </c>
    </row>
    <row r="31" spans="1:4" s="258" customFormat="1" ht="12" customHeight="1" thickBot="1">
      <c r="A31" s="18" t="s">
        <v>125</v>
      </c>
      <c r="B31" s="19" t="s">
        <v>458</v>
      </c>
      <c r="C31" s="510">
        <f>SUM(C32:C38)</f>
        <v>40170000</v>
      </c>
      <c r="D31" s="163">
        <f>SUM(D32:D38)</f>
        <v>35870000</v>
      </c>
    </row>
    <row r="32" spans="1:4" s="258" customFormat="1" ht="12" customHeight="1">
      <c r="A32" s="13" t="s">
        <v>198</v>
      </c>
      <c r="B32" s="259" t="s">
        <v>578</v>
      </c>
      <c r="C32" s="506">
        <v>8300000</v>
      </c>
      <c r="D32" s="160">
        <v>8300000</v>
      </c>
    </row>
    <row r="33" spans="1:4" s="258" customFormat="1" ht="12" customHeight="1">
      <c r="A33" s="12" t="s">
        <v>199</v>
      </c>
      <c r="B33" s="260" t="s">
        <v>462</v>
      </c>
      <c r="C33" s="507"/>
      <c r="D33" s="159"/>
    </row>
    <row r="34" spans="1:4" s="258" customFormat="1" ht="12" customHeight="1">
      <c r="A34" s="12" t="s">
        <v>200</v>
      </c>
      <c r="B34" s="260" t="s">
        <v>463</v>
      </c>
      <c r="C34" s="507">
        <v>27000000</v>
      </c>
      <c r="D34" s="159">
        <v>27000000</v>
      </c>
    </row>
    <row r="35" spans="1:4" s="258" customFormat="1" ht="12" customHeight="1">
      <c r="A35" s="12" t="s">
        <v>201</v>
      </c>
      <c r="B35" s="260" t="s">
        <v>464</v>
      </c>
      <c r="C35" s="507"/>
      <c r="D35" s="159"/>
    </row>
    <row r="36" spans="1:4" s="258" customFormat="1" ht="12" customHeight="1">
      <c r="A36" s="12" t="s">
        <v>459</v>
      </c>
      <c r="B36" s="260" t="s">
        <v>202</v>
      </c>
      <c r="C36" s="507">
        <v>4300000</v>
      </c>
      <c r="D36" s="159"/>
    </row>
    <row r="37" spans="1:4" s="258" customFormat="1" ht="12" customHeight="1">
      <c r="A37" s="12" t="s">
        <v>460</v>
      </c>
      <c r="B37" s="260" t="s">
        <v>558</v>
      </c>
      <c r="C37" s="507"/>
      <c r="D37" s="159"/>
    </row>
    <row r="38" spans="1:4" s="258" customFormat="1" ht="12" customHeight="1" thickBot="1">
      <c r="A38" s="14" t="s">
        <v>461</v>
      </c>
      <c r="B38" s="448" t="s">
        <v>559</v>
      </c>
      <c r="C38" s="508">
        <v>570000</v>
      </c>
      <c r="D38" s="161">
        <v>570000</v>
      </c>
    </row>
    <row r="39" spans="1:4" s="258" customFormat="1" ht="12" customHeight="1" thickBot="1">
      <c r="A39" s="18" t="s">
        <v>13</v>
      </c>
      <c r="B39" s="19" t="s">
        <v>359</v>
      </c>
      <c r="C39" s="505">
        <f>SUM(C40:C50)</f>
        <v>53792620</v>
      </c>
      <c r="D39" s="157">
        <f>SUM(D40:D50)</f>
        <v>53822620</v>
      </c>
    </row>
    <row r="40" spans="1:4" s="258" customFormat="1" ht="12" customHeight="1">
      <c r="A40" s="13" t="s">
        <v>62</v>
      </c>
      <c r="B40" s="259" t="s">
        <v>205</v>
      </c>
      <c r="C40" s="506"/>
      <c r="D40" s="160"/>
    </row>
    <row r="41" spans="1:4" s="258" customFormat="1" ht="12" customHeight="1">
      <c r="A41" s="12" t="s">
        <v>63</v>
      </c>
      <c r="B41" s="260" t="s">
        <v>206</v>
      </c>
      <c r="C41" s="507">
        <v>20855300</v>
      </c>
      <c r="D41" s="159">
        <v>20855300</v>
      </c>
    </row>
    <row r="42" spans="1:4" s="258" customFormat="1" ht="12" customHeight="1">
      <c r="A42" s="12" t="s">
        <v>64</v>
      </c>
      <c r="B42" s="260" t="s">
        <v>207</v>
      </c>
      <c r="C42" s="507">
        <v>285000</v>
      </c>
      <c r="D42" s="159">
        <v>315000</v>
      </c>
    </row>
    <row r="43" spans="1:4" s="258" customFormat="1" ht="12" customHeight="1">
      <c r="A43" s="12" t="s">
        <v>127</v>
      </c>
      <c r="B43" s="260" t="s">
        <v>208</v>
      </c>
      <c r="C43" s="507">
        <v>2615840</v>
      </c>
      <c r="D43" s="159">
        <v>2615840</v>
      </c>
    </row>
    <row r="44" spans="1:4" s="258" customFormat="1" ht="12" customHeight="1">
      <c r="A44" s="12" t="s">
        <v>128</v>
      </c>
      <c r="B44" s="260" t="s">
        <v>209</v>
      </c>
      <c r="C44" s="507">
        <v>14364996</v>
      </c>
      <c r="D44" s="159">
        <v>14364996</v>
      </c>
    </row>
    <row r="45" spans="1:4" s="258" customFormat="1" ht="12" customHeight="1">
      <c r="A45" s="12" t="s">
        <v>129</v>
      </c>
      <c r="B45" s="260" t="s">
        <v>210</v>
      </c>
      <c r="C45" s="507">
        <v>9776980</v>
      </c>
      <c r="D45" s="159">
        <v>9776980</v>
      </c>
    </row>
    <row r="46" spans="1:4" s="258" customFormat="1" ht="12" customHeight="1">
      <c r="A46" s="12" t="s">
        <v>130</v>
      </c>
      <c r="B46" s="260" t="s">
        <v>211</v>
      </c>
      <c r="C46" s="507">
        <v>736830</v>
      </c>
      <c r="D46" s="159">
        <v>736830</v>
      </c>
    </row>
    <row r="47" spans="1:4" s="258" customFormat="1" ht="12" customHeight="1">
      <c r="A47" s="12" t="s">
        <v>131</v>
      </c>
      <c r="B47" s="260" t="s">
        <v>465</v>
      </c>
      <c r="C47" s="507"/>
      <c r="D47" s="159"/>
    </row>
    <row r="48" spans="1:4" s="258" customFormat="1" ht="12" customHeight="1">
      <c r="A48" s="12" t="s">
        <v>203</v>
      </c>
      <c r="B48" s="260" t="s">
        <v>213</v>
      </c>
      <c r="C48" s="511"/>
      <c r="D48" s="162"/>
    </row>
    <row r="49" spans="1:4" s="258" customFormat="1" ht="12" customHeight="1">
      <c r="A49" s="14" t="s">
        <v>204</v>
      </c>
      <c r="B49" s="261" t="s">
        <v>361</v>
      </c>
      <c r="C49" s="512"/>
      <c r="D49" s="250"/>
    </row>
    <row r="50" spans="1:4" s="258" customFormat="1" ht="12" customHeight="1" thickBot="1">
      <c r="A50" s="14" t="s">
        <v>360</v>
      </c>
      <c r="B50" s="154" t="s">
        <v>214</v>
      </c>
      <c r="C50" s="512">
        <v>5157674</v>
      </c>
      <c r="D50" s="250">
        <v>5157674</v>
      </c>
    </row>
    <row r="51" spans="1:4" s="258" customFormat="1" ht="12" customHeight="1" thickBot="1">
      <c r="A51" s="18" t="s">
        <v>14</v>
      </c>
      <c r="B51" s="19" t="s">
        <v>215</v>
      </c>
      <c r="C51" s="505">
        <f>SUM(C52:C56)</f>
        <v>0</v>
      </c>
      <c r="D51" s="157">
        <f>SUM(D52:D56)</f>
        <v>5375000</v>
      </c>
    </row>
    <row r="52" spans="1:4" s="258" customFormat="1" ht="12" customHeight="1">
      <c r="A52" s="13" t="s">
        <v>65</v>
      </c>
      <c r="B52" s="259" t="s">
        <v>219</v>
      </c>
      <c r="C52" s="513"/>
      <c r="D52" s="302"/>
    </row>
    <row r="53" spans="1:4" s="258" customFormat="1" ht="12" customHeight="1">
      <c r="A53" s="12" t="s">
        <v>66</v>
      </c>
      <c r="B53" s="260" t="s">
        <v>220</v>
      </c>
      <c r="C53" s="511"/>
      <c r="D53" s="162">
        <v>4500000</v>
      </c>
    </row>
    <row r="54" spans="1:4" s="258" customFormat="1" ht="12" customHeight="1">
      <c r="A54" s="12" t="s">
        <v>216</v>
      </c>
      <c r="B54" s="260" t="s">
        <v>221</v>
      </c>
      <c r="C54" s="511"/>
      <c r="D54" s="162">
        <v>875000</v>
      </c>
    </row>
    <row r="55" spans="1:4" s="258" customFormat="1" ht="12" customHeight="1">
      <c r="A55" s="12" t="s">
        <v>217</v>
      </c>
      <c r="B55" s="260" t="s">
        <v>222</v>
      </c>
      <c r="C55" s="511"/>
      <c r="D55" s="162"/>
    </row>
    <row r="56" spans="1:4" s="258" customFormat="1" ht="12" customHeight="1" thickBot="1">
      <c r="A56" s="14" t="s">
        <v>218</v>
      </c>
      <c r="B56" s="154" t="s">
        <v>223</v>
      </c>
      <c r="C56" s="512"/>
      <c r="D56" s="250"/>
    </row>
    <row r="57" spans="1:4" s="258" customFormat="1" ht="12" customHeight="1" thickBot="1">
      <c r="A57" s="18" t="s">
        <v>132</v>
      </c>
      <c r="B57" s="19" t="s">
        <v>224</v>
      </c>
      <c r="C57" s="505">
        <f>SUM(C58:C60)</f>
        <v>980000</v>
      </c>
      <c r="D57" s="157">
        <f>SUM(D58:D60)</f>
        <v>1430000</v>
      </c>
    </row>
    <row r="58" spans="1:4" s="258" customFormat="1" ht="12" customHeight="1">
      <c r="A58" s="13" t="s">
        <v>67</v>
      </c>
      <c r="B58" s="259" t="s">
        <v>225</v>
      </c>
      <c r="C58" s="506"/>
      <c r="D58" s="160"/>
    </row>
    <row r="59" spans="1:4" s="258" customFormat="1" ht="12" customHeight="1">
      <c r="A59" s="12" t="s">
        <v>68</v>
      </c>
      <c r="B59" s="260" t="s">
        <v>352</v>
      </c>
      <c r="C59" s="507"/>
      <c r="D59" s="159"/>
    </row>
    <row r="60" spans="1:4" s="258" customFormat="1" ht="12" customHeight="1">
      <c r="A60" s="12" t="s">
        <v>228</v>
      </c>
      <c r="B60" s="260" t="s">
        <v>226</v>
      </c>
      <c r="C60" s="507">
        <v>980000</v>
      </c>
      <c r="D60" s="159">
        <v>1430000</v>
      </c>
    </row>
    <row r="61" spans="1:4" s="258" customFormat="1" ht="12" customHeight="1" thickBot="1">
      <c r="A61" s="14" t="s">
        <v>229</v>
      </c>
      <c r="B61" s="154" t="s">
        <v>227</v>
      </c>
      <c r="C61" s="508"/>
      <c r="D61" s="161"/>
    </row>
    <row r="62" spans="1:4" s="258" customFormat="1" ht="12" customHeight="1" thickBot="1">
      <c r="A62" s="18" t="s">
        <v>16</v>
      </c>
      <c r="B62" s="152" t="s">
        <v>230</v>
      </c>
      <c r="C62" s="505">
        <f>SUM(C63:C65)</f>
        <v>100000</v>
      </c>
      <c r="D62" s="157">
        <f>SUM(D63:D65)</f>
        <v>100000</v>
      </c>
    </row>
    <row r="63" spans="1:4" s="258" customFormat="1" ht="12" customHeight="1">
      <c r="A63" s="13" t="s">
        <v>133</v>
      </c>
      <c r="B63" s="259" t="s">
        <v>232</v>
      </c>
      <c r="C63" s="511"/>
      <c r="D63" s="162"/>
    </row>
    <row r="64" spans="1:4" s="258" customFormat="1" ht="12" customHeight="1">
      <c r="A64" s="12" t="s">
        <v>134</v>
      </c>
      <c r="B64" s="260" t="s">
        <v>353</v>
      </c>
      <c r="C64" s="511">
        <v>100000</v>
      </c>
      <c r="D64" s="162">
        <v>100000</v>
      </c>
    </row>
    <row r="65" spans="1:4" s="258" customFormat="1" ht="12" customHeight="1">
      <c r="A65" s="12" t="s">
        <v>163</v>
      </c>
      <c r="B65" s="260" t="s">
        <v>233</v>
      </c>
      <c r="C65" s="511"/>
      <c r="D65" s="162"/>
    </row>
    <row r="66" spans="1:4" s="258" customFormat="1" ht="12" customHeight="1" thickBot="1">
      <c r="A66" s="14" t="s">
        <v>231</v>
      </c>
      <c r="B66" s="154" t="s">
        <v>234</v>
      </c>
      <c r="C66" s="511"/>
      <c r="D66" s="162"/>
    </row>
    <row r="67" spans="1:4" s="258" customFormat="1" ht="12" customHeight="1" thickBot="1">
      <c r="A67" s="320" t="s">
        <v>400</v>
      </c>
      <c r="B67" s="19" t="s">
        <v>235</v>
      </c>
      <c r="C67" s="510">
        <f>+C10+C17+C24+C31+C39+C51+C57+C62</f>
        <v>460032571</v>
      </c>
      <c r="D67" s="163">
        <f>+D10+D17+D24+D31+D39+D51+D57+D62</f>
        <v>474135916</v>
      </c>
    </row>
    <row r="68" spans="1:4" s="258" customFormat="1" ht="12" customHeight="1" thickBot="1">
      <c r="A68" s="304" t="s">
        <v>236</v>
      </c>
      <c r="B68" s="152" t="s">
        <v>237</v>
      </c>
      <c r="C68" s="505">
        <f>SUM(C69:C71)</f>
        <v>0</v>
      </c>
      <c r="D68" s="157">
        <f>SUM(D69:D71)</f>
        <v>0</v>
      </c>
    </row>
    <row r="69" spans="1:4" s="258" customFormat="1" ht="12" customHeight="1">
      <c r="A69" s="13" t="s">
        <v>265</v>
      </c>
      <c r="B69" s="259" t="s">
        <v>238</v>
      </c>
      <c r="C69" s="511"/>
      <c r="D69" s="162"/>
    </row>
    <row r="70" spans="1:4" s="258" customFormat="1" ht="12" customHeight="1">
      <c r="A70" s="12" t="s">
        <v>274</v>
      </c>
      <c r="B70" s="260" t="s">
        <v>239</v>
      </c>
      <c r="C70" s="511"/>
      <c r="D70" s="162"/>
    </row>
    <row r="71" spans="1:4" s="258" customFormat="1" ht="12" customHeight="1" thickBot="1">
      <c r="A71" s="14" t="s">
        <v>275</v>
      </c>
      <c r="B71" s="315" t="s">
        <v>474</v>
      </c>
      <c r="C71" s="511"/>
      <c r="D71" s="162"/>
    </row>
    <row r="72" spans="1:4" s="258" customFormat="1" ht="12" customHeight="1" thickBot="1">
      <c r="A72" s="304" t="s">
        <v>241</v>
      </c>
      <c r="B72" s="152" t="s">
        <v>242</v>
      </c>
      <c r="C72" s="505">
        <f>SUM(C73:C76)</f>
        <v>0</v>
      </c>
      <c r="D72" s="157">
        <f>SUM(D73:D76)</f>
        <v>0</v>
      </c>
    </row>
    <row r="73" spans="1:4" s="258" customFormat="1" ht="12" customHeight="1">
      <c r="A73" s="13" t="s">
        <v>110</v>
      </c>
      <c r="B73" s="259" t="s">
        <v>243</v>
      </c>
      <c r="C73" s="511"/>
      <c r="D73" s="162"/>
    </row>
    <row r="74" spans="1:4" s="258" customFormat="1" ht="12" customHeight="1">
      <c r="A74" s="12" t="s">
        <v>111</v>
      </c>
      <c r="B74" s="260" t="s">
        <v>475</v>
      </c>
      <c r="C74" s="511"/>
      <c r="D74" s="162"/>
    </row>
    <row r="75" spans="1:4" s="258" customFormat="1" ht="12" customHeight="1" thickBot="1">
      <c r="A75" s="14" t="s">
        <v>266</v>
      </c>
      <c r="B75" s="261" t="s">
        <v>244</v>
      </c>
      <c r="C75" s="512"/>
      <c r="D75" s="250"/>
    </row>
    <row r="76" spans="1:4" s="258" customFormat="1" ht="12" customHeight="1" thickBot="1">
      <c r="A76" s="364" t="s">
        <v>267</v>
      </c>
      <c r="B76" s="365" t="s">
        <v>476</v>
      </c>
      <c r="C76" s="514"/>
      <c r="D76" s="366"/>
    </row>
    <row r="77" spans="1:4" s="258" customFormat="1" ht="12" customHeight="1" thickBot="1">
      <c r="A77" s="304" t="s">
        <v>245</v>
      </c>
      <c r="B77" s="152" t="s">
        <v>246</v>
      </c>
      <c r="C77" s="505">
        <f>SUM(C78:C79)</f>
        <v>55854055</v>
      </c>
      <c r="D77" s="157">
        <f>SUM(D78:D79)</f>
        <v>55855055</v>
      </c>
    </row>
    <row r="78" spans="1:4" s="258" customFormat="1" ht="12" customHeight="1" thickBot="1">
      <c r="A78" s="11" t="s">
        <v>268</v>
      </c>
      <c r="B78" s="363" t="s">
        <v>247</v>
      </c>
      <c r="C78" s="512">
        <v>55854055</v>
      </c>
      <c r="D78" s="250">
        <v>55855055</v>
      </c>
    </row>
    <row r="79" spans="1:4" s="258" customFormat="1" ht="12" customHeight="1" thickBot="1">
      <c r="A79" s="364" t="s">
        <v>269</v>
      </c>
      <c r="B79" s="365" t="s">
        <v>248</v>
      </c>
      <c r="C79" s="514"/>
      <c r="D79" s="366"/>
    </row>
    <row r="80" spans="1:4" s="258" customFormat="1" ht="12" customHeight="1" thickBot="1">
      <c r="A80" s="304" t="s">
        <v>249</v>
      </c>
      <c r="B80" s="152" t="s">
        <v>250</v>
      </c>
      <c r="C80" s="505">
        <f>SUM(C81:C83)</f>
        <v>0</v>
      </c>
      <c r="D80" s="157">
        <f>SUM(D81:D83)</f>
        <v>101134</v>
      </c>
    </row>
    <row r="81" spans="1:4" s="258" customFormat="1" ht="12" customHeight="1">
      <c r="A81" s="13" t="s">
        <v>270</v>
      </c>
      <c r="B81" s="259" t="s">
        <v>251</v>
      </c>
      <c r="C81" s="511"/>
      <c r="D81" s="162">
        <v>101134</v>
      </c>
    </row>
    <row r="82" spans="1:4" s="258" customFormat="1" ht="12" customHeight="1">
      <c r="A82" s="12" t="s">
        <v>271</v>
      </c>
      <c r="B82" s="260" t="s">
        <v>252</v>
      </c>
      <c r="C82" s="511"/>
      <c r="D82" s="162"/>
    </row>
    <row r="83" spans="1:4" s="258" customFormat="1" ht="12" customHeight="1" thickBot="1">
      <c r="A83" s="16" t="s">
        <v>272</v>
      </c>
      <c r="B83" s="367" t="s">
        <v>477</v>
      </c>
      <c r="C83" s="515"/>
      <c r="D83" s="368"/>
    </row>
    <row r="84" spans="1:4" s="258" customFormat="1" ht="12" customHeight="1" thickBot="1">
      <c r="A84" s="304" t="s">
        <v>253</v>
      </c>
      <c r="B84" s="152" t="s">
        <v>273</v>
      </c>
      <c r="C84" s="505">
        <f>SUM(C85:C88)</f>
        <v>0</v>
      </c>
      <c r="D84" s="157">
        <f>SUM(D85:D88)</f>
        <v>0</v>
      </c>
    </row>
    <row r="85" spans="1:4" s="258" customFormat="1" ht="12" customHeight="1">
      <c r="A85" s="263" t="s">
        <v>254</v>
      </c>
      <c r="B85" s="259" t="s">
        <v>255</v>
      </c>
      <c r="C85" s="511"/>
      <c r="D85" s="162"/>
    </row>
    <row r="86" spans="1:4" s="258" customFormat="1" ht="12" customHeight="1">
      <c r="A86" s="264" t="s">
        <v>256</v>
      </c>
      <c r="B86" s="260" t="s">
        <v>257</v>
      </c>
      <c r="C86" s="511"/>
      <c r="D86" s="162"/>
    </row>
    <row r="87" spans="1:4" s="258" customFormat="1" ht="12" customHeight="1">
      <c r="A87" s="264" t="s">
        <v>258</v>
      </c>
      <c r="B87" s="260" t="s">
        <v>259</v>
      </c>
      <c r="C87" s="511"/>
      <c r="D87" s="162"/>
    </row>
    <row r="88" spans="1:4" s="258" customFormat="1" ht="12" customHeight="1" thickBot="1">
      <c r="A88" s="265" t="s">
        <v>260</v>
      </c>
      <c r="B88" s="154" t="s">
        <v>261</v>
      </c>
      <c r="C88" s="511"/>
      <c r="D88" s="162"/>
    </row>
    <row r="89" spans="1:4" s="258" customFormat="1" ht="12" customHeight="1" thickBot="1">
      <c r="A89" s="304" t="s">
        <v>262</v>
      </c>
      <c r="B89" s="152" t="s">
        <v>399</v>
      </c>
      <c r="C89" s="516"/>
      <c r="D89" s="303"/>
    </row>
    <row r="90" spans="1:4" s="258" customFormat="1" ht="13.5" customHeight="1" thickBot="1">
      <c r="A90" s="304" t="s">
        <v>264</v>
      </c>
      <c r="B90" s="152" t="s">
        <v>263</v>
      </c>
      <c r="C90" s="516"/>
      <c r="D90" s="303"/>
    </row>
    <row r="91" spans="1:4" s="258" customFormat="1" ht="15.75" customHeight="1" thickBot="1">
      <c r="A91" s="304" t="s">
        <v>276</v>
      </c>
      <c r="B91" s="266" t="s">
        <v>402</v>
      </c>
      <c r="C91" s="510">
        <f>+C68+C72+C77+C80+C84+C90+C89</f>
        <v>55854055</v>
      </c>
      <c r="D91" s="163">
        <f>+D68+D72+D77+D80+D84+D90+D89</f>
        <v>55956189</v>
      </c>
    </row>
    <row r="92" spans="1:4" s="258" customFormat="1" ht="16.5" customHeight="1" thickBot="1">
      <c r="A92" s="305" t="s">
        <v>401</v>
      </c>
      <c r="B92" s="267" t="s">
        <v>403</v>
      </c>
      <c r="C92" s="510">
        <f>+C67+C91</f>
        <v>515886626</v>
      </c>
      <c r="D92" s="163">
        <f>+D67+D91</f>
        <v>530092105</v>
      </c>
    </row>
    <row r="93" spans="1:4" s="258" customFormat="1" ht="10.5" customHeight="1">
      <c r="A93" s="3"/>
      <c r="B93" s="4"/>
      <c r="C93" s="4"/>
      <c r="D93" s="164"/>
    </row>
    <row r="94" spans="1:4" ht="16.5" customHeight="1">
      <c r="A94" s="651" t="s">
        <v>38</v>
      </c>
      <c r="B94" s="651"/>
      <c r="C94" s="651"/>
      <c r="D94" s="651"/>
    </row>
    <row r="95" spans="1:4" s="268" customFormat="1" ht="16.5" customHeight="1" thickBot="1">
      <c r="A95" s="648" t="s">
        <v>114</v>
      </c>
      <c r="B95" s="648"/>
      <c r="C95" s="502"/>
      <c r="D95" s="374" t="str">
        <f>D7</f>
        <v>Forintban!</v>
      </c>
    </row>
    <row r="96" spans="1:4" ht="30" customHeight="1" thickBot="1">
      <c r="A96" s="356" t="s">
        <v>57</v>
      </c>
      <c r="B96" s="357" t="s">
        <v>39</v>
      </c>
      <c r="C96" s="503" t="s">
        <v>615</v>
      </c>
      <c r="D96" s="425" t="s">
        <v>626</v>
      </c>
    </row>
    <row r="97" spans="1:4" s="257" customFormat="1" ht="12" customHeight="1" thickBot="1">
      <c r="A97" s="356"/>
      <c r="B97" s="357" t="s">
        <v>417</v>
      </c>
      <c r="C97" s="357" t="s">
        <v>418</v>
      </c>
      <c r="D97" s="549" t="s">
        <v>419</v>
      </c>
    </row>
    <row r="98" spans="1:4" ht="12" customHeight="1" thickBot="1">
      <c r="A98" s="20" t="s">
        <v>9</v>
      </c>
      <c r="B98" s="24" t="s">
        <v>362</v>
      </c>
      <c r="C98" s="245">
        <f>C99+C100+C101+C102+C103+C116</f>
        <v>298202780</v>
      </c>
      <c r="D98" s="323">
        <f>D99+D100+D101+D102+D103+D116</f>
        <v>311141685</v>
      </c>
    </row>
    <row r="99" spans="1:4" ht="12" customHeight="1">
      <c r="A99" s="15" t="s">
        <v>69</v>
      </c>
      <c r="B99" s="8" t="s">
        <v>40</v>
      </c>
      <c r="C99" s="330">
        <v>143119867</v>
      </c>
      <c r="D99" s="324">
        <v>144188867</v>
      </c>
    </row>
    <row r="100" spans="1:4" ht="12" customHeight="1">
      <c r="A100" s="12" t="s">
        <v>70</v>
      </c>
      <c r="B100" s="6" t="s">
        <v>135</v>
      </c>
      <c r="C100" s="247">
        <v>24231815</v>
      </c>
      <c r="D100" s="149">
        <v>24418890</v>
      </c>
    </row>
    <row r="101" spans="1:4" ht="12" customHeight="1">
      <c r="A101" s="12" t="s">
        <v>71</v>
      </c>
      <c r="B101" s="6" t="s">
        <v>102</v>
      </c>
      <c r="C101" s="249">
        <v>111554470</v>
      </c>
      <c r="D101" s="151">
        <v>126321386</v>
      </c>
    </row>
    <row r="102" spans="1:4" ht="12" customHeight="1">
      <c r="A102" s="12" t="s">
        <v>72</v>
      </c>
      <c r="B102" s="9" t="s">
        <v>136</v>
      </c>
      <c r="C102" s="249">
        <v>1875000</v>
      </c>
      <c r="D102" s="151">
        <v>1875000</v>
      </c>
    </row>
    <row r="103" spans="1:4" ht="12" customHeight="1">
      <c r="A103" s="12" t="s">
        <v>81</v>
      </c>
      <c r="B103" s="17" t="s">
        <v>137</v>
      </c>
      <c r="C103" s="249">
        <f>C107+C115</f>
        <v>10721912</v>
      </c>
      <c r="D103" s="151">
        <f>D107+D115+D106</f>
        <v>8014160</v>
      </c>
    </row>
    <row r="104" spans="1:4" ht="12" customHeight="1">
      <c r="A104" s="12" t="s">
        <v>73</v>
      </c>
      <c r="B104" s="6" t="s">
        <v>367</v>
      </c>
      <c r="C104" s="249"/>
      <c r="D104" s="151"/>
    </row>
    <row r="105" spans="1:4" ht="12" customHeight="1">
      <c r="A105" s="12" t="s">
        <v>74</v>
      </c>
      <c r="B105" s="82" t="s">
        <v>366</v>
      </c>
      <c r="C105" s="249"/>
      <c r="D105" s="151"/>
    </row>
    <row r="106" spans="1:4" ht="12" customHeight="1">
      <c r="A106" s="12" t="s">
        <v>82</v>
      </c>
      <c r="B106" s="82" t="s">
        <v>365</v>
      </c>
      <c r="C106" s="249"/>
      <c r="D106" s="151">
        <v>703648</v>
      </c>
    </row>
    <row r="107" spans="1:4" ht="12" customHeight="1">
      <c r="A107" s="12" t="s">
        <v>83</v>
      </c>
      <c r="B107" s="80" t="s">
        <v>279</v>
      </c>
      <c r="C107" s="249">
        <v>4844612</v>
      </c>
      <c r="D107" s="151">
        <v>4864612</v>
      </c>
    </row>
    <row r="108" spans="1:4" ht="12" customHeight="1">
      <c r="A108" s="12" t="s">
        <v>84</v>
      </c>
      <c r="B108" s="81" t="s">
        <v>280</v>
      </c>
      <c r="C108" s="249"/>
      <c r="D108" s="151"/>
    </row>
    <row r="109" spans="1:4" ht="12" customHeight="1">
      <c r="A109" s="12" t="s">
        <v>85</v>
      </c>
      <c r="B109" s="81" t="s">
        <v>281</v>
      </c>
      <c r="C109" s="249"/>
      <c r="D109" s="151"/>
    </row>
    <row r="110" spans="1:4" ht="12" customHeight="1">
      <c r="A110" s="12" t="s">
        <v>87</v>
      </c>
      <c r="B110" s="80" t="s">
        <v>282</v>
      </c>
      <c r="C110" s="249"/>
      <c r="D110" s="151"/>
    </row>
    <row r="111" spans="1:4" ht="12" customHeight="1">
      <c r="A111" s="12" t="s">
        <v>138</v>
      </c>
      <c r="B111" s="80" t="s">
        <v>283</v>
      </c>
      <c r="C111" s="249"/>
      <c r="D111" s="151"/>
    </row>
    <row r="112" spans="1:4" ht="12" customHeight="1">
      <c r="A112" s="12" t="s">
        <v>277</v>
      </c>
      <c r="B112" s="81" t="s">
        <v>284</v>
      </c>
      <c r="C112" s="249"/>
      <c r="D112" s="151"/>
    </row>
    <row r="113" spans="1:4" ht="12" customHeight="1">
      <c r="A113" s="11" t="s">
        <v>278</v>
      </c>
      <c r="B113" s="82" t="s">
        <v>285</v>
      </c>
      <c r="C113" s="249"/>
      <c r="D113" s="151"/>
    </row>
    <row r="114" spans="1:4" ht="12" customHeight="1">
      <c r="A114" s="12" t="s">
        <v>363</v>
      </c>
      <c r="B114" s="82" t="s">
        <v>286</v>
      </c>
      <c r="C114" s="249"/>
      <c r="D114" s="151"/>
    </row>
    <row r="115" spans="1:4" ht="12" customHeight="1">
      <c r="A115" s="14" t="s">
        <v>364</v>
      </c>
      <c r="B115" s="82" t="s">
        <v>287</v>
      </c>
      <c r="C115" s="249">
        <v>5877300</v>
      </c>
      <c r="D115" s="151">
        <v>2445900</v>
      </c>
    </row>
    <row r="116" spans="1:4" ht="12" customHeight="1">
      <c r="A116" s="12" t="s">
        <v>368</v>
      </c>
      <c r="B116" s="9" t="s">
        <v>41</v>
      </c>
      <c r="C116" s="247">
        <f>C117+C118</f>
        <v>6699716</v>
      </c>
      <c r="D116" s="149">
        <f>D117+D118</f>
        <v>6323382</v>
      </c>
    </row>
    <row r="117" spans="1:4" ht="12" customHeight="1">
      <c r="A117" s="12" t="s">
        <v>369</v>
      </c>
      <c r="B117" s="6" t="s">
        <v>371</v>
      </c>
      <c r="C117" s="247">
        <v>1898823</v>
      </c>
      <c r="D117" s="149">
        <v>1522489</v>
      </c>
    </row>
    <row r="118" spans="1:4" ht="12" customHeight="1" thickBot="1">
      <c r="A118" s="16" t="s">
        <v>370</v>
      </c>
      <c r="B118" s="319" t="s">
        <v>372</v>
      </c>
      <c r="C118" s="331">
        <v>4800893</v>
      </c>
      <c r="D118" s="325">
        <v>4800893</v>
      </c>
    </row>
    <row r="119" spans="1:4" ht="12" customHeight="1" thickBot="1">
      <c r="A119" s="316" t="s">
        <v>10</v>
      </c>
      <c r="B119" s="317" t="s">
        <v>288</v>
      </c>
      <c r="C119" s="332">
        <f>+C120+C122+C124</f>
        <v>212022730</v>
      </c>
      <c r="D119" s="326">
        <f>+D120+D122+D124</f>
        <v>213188170</v>
      </c>
    </row>
    <row r="120" spans="1:4" ht="12" customHeight="1">
      <c r="A120" s="13" t="s">
        <v>75</v>
      </c>
      <c r="B120" s="6" t="s">
        <v>162</v>
      </c>
      <c r="C120" s="248">
        <v>126178862</v>
      </c>
      <c r="D120" s="150">
        <v>127344302</v>
      </c>
    </row>
    <row r="121" spans="1:4" ht="12" customHeight="1">
      <c r="A121" s="13" t="s">
        <v>76</v>
      </c>
      <c r="B121" s="10" t="s">
        <v>292</v>
      </c>
      <c r="C121" s="248">
        <v>122005862</v>
      </c>
      <c r="D121" s="150">
        <v>122005862</v>
      </c>
    </row>
    <row r="122" spans="1:4" ht="12" customHeight="1">
      <c r="A122" s="13" t="s">
        <v>77</v>
      </c>
      <c r="B122" s="10" t="s">
        <v>139</v>
      </c>
      <c r="C122" s="247">
        <v>82293868</v>
      </c>
      <c r="D122" s="149">
        <v>82293868</v>
      </c>
    </row>
    <row r="123" spans="1:4" ht="12" customHeight="1">
      <c r="A123" s="13" t="s">
        <v>78</v>
      </c>
      <c r="B123" s="10" t="s">
        <v>293</v>
      </c>
      <c r="C123" s="247">
        <v>40510079</v>
      </c>
      <c r="D123" s="149">
        <v>40510079</v>
      </c>
    </row>
    <row r="124" spans="1:4" ht="12" customHeight="1">
      <c r="A124" s="13" t="s">
        <v>79</v>
      </c>
      <c r="B124" s="154" t="s">
        <v>479</v>
      </c>
      <c r="C124" s="247">
        <f>C128+C132</f>
        <v>3550000</v>
      </c>
      <c r="D124" s="149">
        <f>D128+D132</f>
        <v>3550000</v>
      </c>
    </row>
    <row r="125" spans="1:4" ht="12" customHeight="1">
      <c r="A125" s="13" t="s">
        <v>86</v>
      </c>
      <c r="B125" s="153" t="s">
        <v>354</v>
      </c>
      <c r="C125" s="247"/>
      <c r="D125" s="149"/>
    </row>
    <row r="126" spans="1:4" ht="12" customHeight="1">
      <c r="A126" s="13" t="s">
        <v>88</v>
      </c>
      <c r="B126" s="255" t="s">
        <v>298</v>
      </c>
      <c r="C126" s="247"/>
      <c r="D126" s="149"/>
    </row>
    <row r="127" spans="1:4" ht="15.75">
      <c r="A127" s="13" t="s">
        <v>140</v>
      </c>
      <c r="B127" s="81" t="s">
        <v>281</v>
      </c>
      <c r="C127" s="247"/>
      <c r="D127" s="149"/>
    </row>
    <row r="128" spans="1:4" ht="12" customHeight="1">
      <c r="A128" s="13" t="s">
        <v>141</v>
      </c>
      <c r="B128" s="81" t="s">
        <v>297</v>
      </c>
      <c r="C128" s="247">
        <v>50000</v>
      </c>
      <c r="D128" s="149">
        <v>50000</v>
      </c>
    </row>
    <row r="129" spans="1:4" ht="12" customHeight="1">
      <c r="A129" s="13" t="s">
        <v>142</v>
      </c>
      <c r="B129" s="81" t="s">
        <v>296</v>
      </c>
      <c r="C129" s="247"/>
      <c r="D129" s="149"/>
    </row>
    <row r="130" spans="1:4" ht="12" customHeight="1">
      <c r="A130" s="13" t="s">
        <v>289</v>
      </c>
      <c r="B130" s="81" t="s">
        <v>284</v>
      </c>
      <c r="C130" s="247"/>
      <c r="D130" s="149"/>
    </row>
    <row r="131" spans="1:4" ht="12" customHeight="1">
      <c r="A131" s="13" t="s">
        <v>290</v>
      </c>
      <c r="B131" s="81" t="s">
        <v>295</v>
      </c>
      <c r="C131" s="247"/>
      <c r="D131" s="149"/>
    </row>
    <row r="132" spans="1:4" ht="16.5" thickBot="1">
      <c r="A132" s="11" t="s">
        <v>291</v>
      </c>
      <c r="B132" s="81" t="s">
        <v>294</v>
      </c>
      <c r="C132" s="249">
        <v>3500000</v>
      </c>
      <c r="D132" s="151">
        <v>3500000</v>
      </c>
    </row>
    <row r="133" spans="1:4" ht="12" customHeight="1" thickBot="1">
      <c r="A133" s="18" t="s">
        <v>11</v>
      </c>
      <c r="B133" s="66" t="s">
        <v>373</v>
      </c>
      <c r="C133" s="246">
        <f>+C98+C119</f>
        <v>510225510</v>
      </c>
      <c r="D133" s="148">
        <f>+D98+D119</f>
        <v>524329855</v>
      </c>
    </row>
    <row r="134" spans="1:4" ht="12" customHeight="1" thickBot="1">
      <c r="A134" s="18" t="s">
        <v>12</v>
      </c>
      <c r="B134" s="66" t="s">
        <v>374</v>
      </c>
      <c r="C134" s="246">
        <f>+C135+C136+C137</f>
        <v>0</v>
      </c>
      <c r="D134" s="148">
        <f>+D135+D136+D137</f>
        <v>0</v>
      </c>
    </row>
    <row r="135" spans="1:4" ht="12" customHeight="1">
      <c r="A135" s="13" t="s">
        <v>198</v>
      </c>
      <c r="B135" s="10" t="s">
        <v>381</v>
      </c>
      <c r="C135" s="247"/>
      <c r="D135" s="149"/>
    </row>
    <row r="136" spans="1:4" ht="12" customHeight="1">
      <c r="A136" s="13" t="s">
        <v>199</v>
      </c>
      <c r="B136" s="10" t="s">
        <v>382</v>
      </c>
      <c r="C136" s="247"/>
      <c r="D136" s="149"/>
    </row>
    <row r="137" spans="1:4" ht="12" customHeight="1" thickBot="1">
      <c r="A137" s="11" t="s">
        <v>200</v>
      </c>
      <c r="B137" s="10" t="s">
        <v>383</v>
      </c>
      <c r="C137" s="247"/>
      <c r="D137" s="149"/>
    </row>
    <row r="138" spans="1:4" ht="12" customHeight="1" thickBot="1">
      <c r="A138" s="18" t="s">
        <v>13</v>
      </c>
      <c r="B138" s="66" t="s">
        <v>375</v>
      </c>
      <c r="C138" s="246">
        <f>SUM(C139:C144)</f>
        <v>0</v>
      </c>
      <c r="D138" s="148">
        <f>SUM(D139:D144)</f>
        <v>0</v>
      </c>
    </row>
    <row r="139" spans="1:4" ht="12" customHeight="1">
      <c r="A139" s="13" t="s">
        <v>62</v>
      </c>
      <c r="B139" s="7" t="s">
        <v>384</v>
      </c>
      <c r="C139" s="247"/>
      <c r="D139" s="149"/>
    </row>
    <row r="140" spans="1:4" ht="12" customHeight="1">
      <c r="A140" s="13" t="s">
        <v>63</v>
      </c>
      <c r="B140" s="7" t="s">
        <v>376</v>
      </c>
      <c r="C140" s="247"/>
      <c r="D140" s="149"/>
    </row>
    <row r="141" spans="1:4" ht="12" customHeight="1">
      <c r="A141" s="13" t="s">
        <v>64</v>
      </c>
      <c r="B141" s="7" t="s">
        <v>377</v>
      </c>
      <c r="C141" s="247"/>
      <c r="D141" s="149"/>
    </row>
    <row r="142" spans="1:4" ht="12" customHeight="1">
      <c r="A142" s="13" t="s">
        <v>127</v>
      </c>
      <c r="B142" s="7" t="s">
        <v>378</v>
      </c>
      <c r="C142" s="247"/>
      <c r="D142" s="149"/>
    </row>
    <row r="143" spans="1:4" ht="12" customHeight="1">
      <c r="A143" s="11" t="s">
        <v>128</v>
      </c>
      <c r="B143" s="5" t="s">
        <v>379</v>
      </c>
      <c r="C143" s="249"/>
      <c r="D143" s="151"/>
    </row>
    <row r="144" spans="1:4" ht="12" customHeight="1" thickBot="1">
      <c r="A144" s="16" t="s">
        <v>129</v>
      </c>
      <c r="B144" s="490" t="s">
        <v>380</v>
      </c>
      <c r="C144" s="331"/>
      <c r="D144" s="325"/>
    </row>
    <row r="145" spans="1:4" ht="12" customHeight="1" thickBot="1">
      <c r="A145" s="18" t="s">
        <v>14</v>
      </c>
      <c r="B145" s="66" t="s">
        <v>388</v>
      </c>
      <c r="C145" s="251">
        <f>+C146+C147+C148+C149</f>
        <v>5661116</v>
      </c>
      <c r="D145" s="290">
        <f>+D146+D147+D148+D149</f>
        <v>5762250</v>
      </c>
    </row>
    <row r="146" spans="1:4" ht="12" customHeight="1">
      <c r="A146" s="13" t="s">
        <v>65</v>
      </c>
      <c r="B146" s="7" t="s">
        <v>299</v>
      </c>
      <c r="C146" s="247"/>
      <c r="D146" s="149"/>
    </row>
    <row r="147" spans="1:4" ht="12" customHeight="1">
      <c r="A147" s="13" t="s">
        <v>66</v>
      </c>
      <c r="B147" s="7" t="s">
        <v>300</v>
      </c>
      <c r="C147" s="247">
        <v>5661116</v>
      </c>
      <c r="D147" s="149">
        <v>5762250</v>
      </c>
    </row>
    <row r="148" spans="1:4" ht="12" customHeight="1" thickBot="1">
      <c r="A148" s="11" t="s">
        <v>216</v>
      </c>
      <c r="B148" s="5" t="s">
        <v>389</v>
      </c>
      <c r="C148" s="249"/>
      <c r="D148" s="151"/>
    </row>
    <row r="149" spans="1:4" ht="12" customHeight="1" thickBot="1">
      <c r="A149" s="364" t="s">
        <v>217</v>
      </c>
      <c r="B149" s="369" t="s">
        <v>318</v>
      </c>
      <c r="C149" s="551"/>
      <c r="D149" s="370"/>
    </row>
    <row r="150" spans="1:4" ht="12" customHeight="1" thickBot="1">
      <c r="A150" s="18" t="s">
        <v>15</v>
      </c>
      <c r="B150" s="66" t="s">
        <v>390</v>
      </c>
      <c r="C150" s="333">
        <f>SUM(C151:C155)</f>
        <v>0</v>
      </c>
      <c r="D150" s="327">
        <f>SUM(D151:D155)</f>
        <v>0</v>
      </c>
    </row>
    <row r="151" spans="1:4" ht="12" customHeight="1">
      <c r="A151" s="13" t="s">
        <v>67</v>
      </c>
      <c r="B151" s="7" t="s">
        <v>385</v>
      </c>
      <c r="C151" s="247"/>
      <c r="D151" s="149"/>
    </row>
    <row r="152" spans="1:4" ht="12" customHeight="1">
      <c r="A152" s="13" t="s">
        <v>68</v>
      </c>
      <c r="B152" s="7" t="s">
        <v>392</v>
      </c>
      <c r="C152" s="247"/>
      <c r="D152" s="149"/>
    </row>
    <row r="153" spans="1:4" ht="12" customHeight="1">
      <c r="A153" s="13" t="s">
        <v>228</v>
      </c>
      <c r="B153" s="7" t="s">
        <v>387</v>
      </c>
      <c r="C153" s="247"/>
      <c r="D153" s="149"/>
    </row>
    <row r="154" spans="1:4" ht="12" customHeight="1">
      <c r="A154" s="13" t="s">
        <v>229</v>
      </c>
      <c r="B154" s="7" t="s">
        <v>438</v>
      </c>
      <c r="C154" s="247"/>
      <c r="D154" s="149"/>
    </row>
    <row r="155" spans="1:4" ht="12" customHeight="1" thickBot="1">
      <c r="A155" s="13" t="s">
        <v>391</v>
      </c>
      <c r="B155" s="7" t="s">
        <v>393</v>
      </c>
      <c r="C155" s="247"/>
      <c r="D155" s="149"/>
    </row>
    <row r="156" spans="1:4" ht="12" customHeight="1" thickBot="1">
      <c r="A156" s="18" t="s">
        <v>16</v>
      </c>
      <c r="B156" s="66" t="s">
        <v>394</v>
      </c>
      <c r="C156" s="334"/>
      <c r="D156" s="328"/>
    </row>
    <row r="157" spans="1:4" ht="12" customHeight="1" thickBot="1">
      <c r="A157" s="18" t="s">
        <v>17</v>
      </c>
      <c r="B157" s="66" t="s">
        <v>395</v>
      </c>
      <c r="C157" s="334"/>
      <c r="D157" s="328"/>
    </row>
    <row r="158" spans="1:10" ht="15" customHeight="1" thickBot="1">
      <c r="A158" s="18" t="s">
        <v>18</v>
      </c>
      <c r="B158" s="66" t="s">
        <v>397</v>
      </c>
      <c r="C158" s="552">
        <f>+C134+C138+C145+C150+C156+C157</f>
        <v>5661116</v>
      </c>
      <c r="D158" s="550">
        <f>+D134+D138+D145+D150+D156+D157</f>
        <v>5762250</v>
      </c>
      <c r="G158" s="270"/>
      <c r="H158" s="271"/>
      <c r="I158" s="271"/>
      <c r="J158" s="271"/>
    </row>
    <row r="159" spans="1:4" s="258" customFormat="1" ht="17.25" customHeight="1" thickBot="1">
      <c r="A159" s="155" t="s">
        <v>19</v>
      </c>
      <c r="B159" s="371" t="s">
        <v>396</v>
      </c>
      <c r="C159" s="552">
        <f>+C133+C158</f>
        <v>515886626</v>
      </c>
      <c r="D159" s="550">
        <f>+D133+D158</f>
        <v>530092105</v>
      </c>
    </row>
    <row r="160" spans="1:4" ht="15.75" customHeight="1">
      <c r="A160" s="426"/>
      <c r="B160" s="426"/>
      <c r="C160" s="426"/>
      <c r="D160" s="427">
        <f>D92-D159</f>
        <v>0</v>
      </c>
    </row>
    <row r="161" spans="1:4" ht="15.75">
      <c r="A161" s="649" t="s">
        <v>301</v>
      </c>
      <c r="B161" s="649"/>
      <c r="C161" s="649"/>
      <c r="D161" s="649"/>
    </row>
    <row r="162" spans="1:4" ht="15" customHeight="1" thickBot="1">
      <c r="A162" s="650" t="s">
        <v>115</v>
      </c>
      <c r="B162" s="650"/>
      <c r="C162" s="78"/>
      <c r="D162" s="375" t="str">
        <f>D95</f>
        <v>Forintban!</v>
      </c>
    </row>
    <row r="163" spans="1:5" ht="18" customHeight="1" thickBot="1">
      <c r="A163" s="18">
        <v>1</v>
      </c>
      <c r="B163" s="23" t="s">
        <v>398</v>
      </c>
      <c r="C163" s="246">
        <f>+C67-C133</f>
        <v>-50192939</v>
      </c>
      <c r="D163" s="148">
        <f>+D67-D133</f>
        <v>-50193939</v>
      </c>
      <c r="E163" s="272"/>
    </row>
    <row r="164" spans="1:4" ht="27.75" customHeight="1" thickBot="1">
      <c r="A164" s="18" t="s">
        <v>10</v>
      </c>
      <c r="B164" s="23" t="s">
        <v>404</v>
      </c>
      <c r="C164" s="246">
        <f>+C91-C158</f>
        <v>50192939</v>
      </c>
      <c r="D164" s="148">
        <f>+D91-D158</f>
        <v>50193939</v>
      </c>
    </row>
  </sheetData>
  <sheetProtection/>
  <mergeCells count="7">
    <mergeCell ref="B1:D1"/>
    <mergeCell ref="A6:D6"/>
    <mergeCell ref="A7:B7"/>
    <mergeCell ref="A95:B95"/>
    <mergeCell ref="A161:D161"/>
    <mergeCell ref="A162:B162"/>
    <mergeCell ref="A94:D94"/>
  </mergeCells>
  <printOptions horizontalCentered="1"/>
  <pageMargins left="0.6692913385826772" right="0.6692913385826772" top="0.8661417322834646" bottom="0.8661417322834646" header="0" footer="0"/>
  <pageSetup fitToHeight="2" horizontalDpi="600" verticalDpi="600" orientation="portrait" paperSize="9" scale="74" r:id="rId1"/>
  <rowBreaks count="2" manualBreakCount="2">
    <brk id="67" max="2" man="1"/>
    <brk id="144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J164"/>
  <sheetViews>
    <sheetView zoomScale="120" zoomScaleNormal="120" zoomScaleSheetLayoutView="100" workbookViewId="0" topLeftCell="A1">
      <selection activeCell="D8" sqref="D8"/>
    </sheetView>
  </sheetViews>
  <sheetFormatPr defaultColWidth="9.00390625" defaultRowHeight="12.75"/>
  <cols>
    <col min="1" max="1" width="7.00390625" style="232" customWidth="1"/>
    <col min="2" max="2" width="62.50390625" style="232" customWidth="1"/>
    <col min="3" max="3" width="18.625" style="232" customWidth="1"/>
    <col min="4" max="4" width="20.875" style="233" customWidth="1"/>
    <col min="5" max="5" width="9.00390625" style="256" customWidth="1"/>
    <col min="6" max="16384" width="9.375" style="256" customWidth="1"/>
  </cols>
  <sheetData>
    <row r="1" spans="1:4" ht="18.75" customHeight="1">
      <c r="A1" s="418"/>
      <c r="B1" s="644" t="str">
        <f>CONCATENATE("1.2. melléklet ",ALAPADATOK!A7," ",ALAPADATOK!B7," ",ALAPADATOK!C7," ",ALAPADATOK!D7," ",ALAPADATOK!E7," ",ALAPADATOK!F7," ",ALAPADATOK!G7," ",ALAPADATOK!H7)</f>
        <v>1.2. melléklet a 8 / 2020 ( VI.30. ) önkormányzati rendelethez</v>
      </c>
      <c r="C1" s="644"/>
      <c r="D1" s="645"/>
    </row>
    <row r="2" spans="1:4" ht="21.75" customHeight="1">
      <c r="A2" s="419"/>
      <c r="B2" s="420" t="str">
        <f>CONCATENATE(ALAPADATOK!A3)</f>
        <v>MURAKERESZTÚR KÖZSÉG ÖNKORMÁNYZATA</v>
      </c>
      <c r="C2" s="420"/>
      <c r="D2" s="421"/>
    </row>
    <row r="3" spans="1:4" ht="21.75" customHeight="1">
      <c r="A3" s="421"/>
      <c r="B3" s="420" t="str">
        <f>'KV_1.1.sz.mell.'!B3</f>
        <v>2020. ÉVI KÖLTSÉGVETÉS</v>
      </c>
      <c r="C3" s="420"/>
      <c r="D3" s="421"/>
    </row>
    <row r="4" spans="1:4" ht="21.75" customHeight="1">
      <c r="A4" s="421"/>
      <c r="B4" s="420" t="s">
        <v>484</v>
      </c>
      <c r="C4" s="420"/>
      <c r="D4" s="421"/>
    </row>
    <row r="5" spans="1:4" ht="21.75" customHeight="1">
      <c r="A5" s="418"/>
      <c r="B5" s="418"/>
      <c r="C5" s="418"/>
      <c r="D5" s="422"/>
    </row>
    <row r="6" spans="1:4" ht="15" customHeight="1">
      <c r="A6" s="646" t="s">
        <v>6</v>
      </c>
      <c r="B6" s="646"/>
      <c r="C6" s="646"/>
      <c r="D6" s="646"/>
    </row>
    <row r="7" spans="1:4" ht="15" customHeight="1" thickBot="1">
      <c r="A7" s="647" t="s">
        <v>113</v>
      </c>
      <c r="B7" s="647"/>
      <c r="C7" s="440"/>
      <c r="D7" s="373" t="str">
        <f>CONCATENATE('KV_1.1.sz.mell.'!D7)</f>
        <v>Forintban!</v>
      </c>
    </row>
    <row r="8" spans="1:4" ht="36.75" customHeight="1" thickBot="1">
      <c r="A8" s="423" t="s">
        <v>57</v>
      </c>
      <c r="B8" s="424" t="s">
        <v>8</v>
      </c>
      <c r="C8" s="503" t="s">
        <v>615</v>
      </c>
      <c r="D8" s="425" t="s">
        <v>626</v>
      </c>
    </row>
    <row r="9" spans="1:4" s="257" customFormat="1" ht="12" customHeight="1" thickBot="1">
      <c r="A9" s="359"/>
      <c r="B9" s="360" t="s">
        <v>417</v>
      </c>
      <c r="C9" s="360" t="s">
        <v>418</v>
      </c>
      <c r="D9" s="633" t="s">
        <v>419</v>
      </c>
    </row>
    <row r="10" spans="1:4" s="258" customFormat="1" ht="12" customHeight="1" thickBot="1">
      <c r="A10" s="18" t="s">
        <v>9</v>
      </c>
      <c r="B10" s="19" t="s">
        <v>183</v>
      </c>
      <c r="C10" s="246">
        <f>+C11+C12+C13+C14+C15+C16</f>
        <v>164910297</v>
      </c>
      <c r="D10" s="148">
        <f>+D11+D12+D13+D14+D15+D16</f>
        <v>170408392</v>
      </c>
    </row>
    <row r="11" spans="1:4" s="258" customFormat="1" ht="12" customHeight="1">
      <c r="A11" s="13" t="s">
        <v>69</v>
      </c>
      <c r="B11" s="259" t="s">
        <v>184</v>
      </c>
      <c r="C11" s="248">
        <v>93224874</v>
      </c>
      <c r="D11" s="150">
        <v>99925829</v>
      </c>
    </row>
    <row r="12" spans="1:4" s="258" customFormat="1" ht="12" customHeight="1">
      <c r="A12" s="12" t="s">
        <v>70</v>
      </c>
      <c r="B12" s="260" t="s">
        <v>185</v>
      </c>
      <c r="C12" s="247">
        <v>28686330</v>
      </c>
      <c r="D12" s="149">
        <v>28686330</v>
      </c>
    </row>
    <row r="13" spans="1:4" s="258" customFormat="1" ht="12" customHeight="1">
      <c r="A13" s="12" t="s">
        <v>71</v>
      </c>
      <c r="B13" s="260" t="s">
        <v>457</v>
      </c>
      <c r="C13" s="247">
        <v>40859883</v>
      </c>
      <c r="D13" s="149">
        <v>39657023</v>
      </c>
    </row>
    <row r="14" spans="1:4" s="258" customFormat="1" ht="12" customHeight="1">
      <c r="A14" s="12" t="s">
        <v>72</v>
      </c>
      <c r="B14" s="260" t="s">
        <v>186</v>
      </c>
      <c r="C14" s="247">
        <v>2139210</v>
      </c>
      <c r="D14" s="149">
        <v>2139210</v>
      </c>
    </row>
    <row r="15" spans="1:4" s="258" customFormat="1" ht="12" customHeight="1">
      <c r="A15" s="12" t="s">
        <v>109</v>
      </c>
      <c r="B15" s="153" t="s">
        <v>357</v>
      </c>
      <c r="C15" s="247"/>
      <c r="D15" s="149"/>
    </row>
    <row r="16" spans="1:4" s="258" customFormat="1" ht="12" customHeight="1" thickBot="1">
      <c r="A16" s="14" t="s">
        <v>73</v>
      </c>
      <c r="B16" s="154" t="s">
        <v>358</v>
      </c>
      <c r="C16" s="247"/>
      <c r="D16" s="149"/>
    </row>
    <row r="17" spans="1:4" s="258" customFormat="1" ht="12" customHeight="1" thickBot="1">
      <c r="A17" s="18" t="s">
        <v>10</v>
      </c>
      <c r="B17" s="152" t="s">
        <v>187</v>
      </c>
      <c r="C17" s="246">
        <f>+C18+C19+C20+C21+C22</f>
        <v>19574453</v>
      </c>
      <c r="D17" s="148">
        <f>+D18+D19+D20+D21+D22</f>
        <v>26624703</v>
      </c>
    </row>
    <row r="18" spans="1:4" s="258" customFormat="1" ht="12" customHeight="1">
      <c r="A18" s="13" t="s">
        <v>75</v>
      </c>
      <c r="B18" s="259" t="s">
        <v>188</v>
      </c>
      <c r="C18" s="248"/>
      <c r="D18" s="150"/>
    </row>
    <row r="19" spans="1:4" s="258" customFormat="1" ht="12" customHeight="1">
      <c r="A19" s="12" t="s">
        <v>76</v>
      </c>
      <c r="B19" s="260" t="s">
        <v>189</v>
      </c>
      <c r="C19" s="247"/>
      <c r="D19" s="149"/>
    </row>
    <row r="20" spans="1:4" s="258" customFormat="1" ht="12" customHeight="1">
      <c r="A20" s="12" t="s">
        <v>77</v>
      </c>
      <c r="B20" s="260" t="s">
        <v>348</v>
      </c>
      <c r="C20" s="247"/>
      <c r="D20" s="149"/>
    </row>
    <row r="21" spans="1:4" s="258" customFormat="1" ht="12" customHeight="1">
      <c r="A21" s="12" t="s">
        <v>78</v>
      </c>
      <c r="B21" s="260" t="s">
        <v>349</v>
      </c>
      <c r="C21" s="247"/>
      <c r="D21" s="149"/>
    </row>
    <row r="22" spans="1:4" s="258" customFormat="1" ht="12" customHeight="1">
      <c r="A22" s="12" t="s">
        <v>79</v>
      </c>
      <c r="B22" s="260" t="s">
        <v>478</v>
      </c>
      <c r="C22" s="247">
        <v>19574453</v>
      </c>
      <c r="D22" s="149">
        <v>26624703</v>
      </c>
    </row>
    <row r="23" spans="1:4" s="258" customFormat="1" ht="12" customHeight="1" thickBot="1">
      <c r="A23" s="14" t="s">
        <v>86</v>
      </c>
      <c r="B23" s="154" t="s">
        <v>191</v>
      </c>
      <c r="C23" s="249"/>
      <c r="D23" s="151"/>
    </row>
    <row r="24" spans="1:4" s="258" customFormat="1" ht="12" customHeight="1" thickBot="1">
      <c r="A24" s="18" t="s">
        <v>11</v>
      </c>
      <c r="B24" s="19" t="s">
        <v>192</v>
      </c>
      <c r="C24" s="246">
        <f>+C25+C26+C27+C28+C29</f>
        <v>179629826</v>
      </c>
      <c r="D24" s="148">
        <f>+D25+D26+D27+D28+D29</f>
        <v>179629826</v>
      </c>
    </row>
    <row r="25" spans="1:4" s="258" customFormat="1" ht="12" customHeight="1">
      <c r="A25" s="13" t="s">
        <v>58</v>
      </c>
      <c r="B25" s="259" t="s">
        <v>193</v>
      </c>
      <c r="C25" s="248"/>
      <c r="D25" s="150"/>
    </row>
    <row r="26" spans="1:4" s="258" customFormat="1" ht="12" customHeight="1">
      <c r="A26" s="12" t="s">
        <v>59</v>
      </c>
      <c r="B26" s="260" t="s">
        <v>194</v>
      </c>
      <c r="C26" s="247"/>
      <c r="D26" s="149"/>
    </row>
    <row r="27" spans="1:4" s="258" customFormat="1" ht="12" customHeight="1">
      <c r="A27" s="12" t="s">
        <v>60</v>
      </c>
      <c r="B27" s="260" t="s">
        <v>350</v>
      </c>
      <c r="C27" s="247"/>
      <c r="D27" s="149"/>
    </row>
    <row r="28" spans="1:4" s="258" customFormat="1" ht="12" customHeight="1">
      <c r="A28" s="12" t="s">
        <v>61</v>
      </c>
      <c r="B28" s="260" t="s">
        <v>351</v>
      </c>
      <c r="C28" s="247"/>
      <c r="D28" s="149"/>
    </row>
    <row r="29" spans="1:4" s="258" customFormat="1" ht="12" customHeight="1">
      <c r="A29" s="12" t="s">
        <v>123</v>
      </c>
      <c r="B29" s="260" t="s">
        <v>195</v>
      </c>
      <c r="C29" s="247">
        <v>179629826</v>
      </c>
      <c r="D29" s="149">
        <v>179629826</v>
      </c>
    </row>
    <row r="30" spans="1:4" s="354" customFormat="1" ht="12" customHeight="1" thickBot="1">
      <c r="A30" s="362" t="s">
        <v>124</v>
      </c>
      <c r="B30" s="352" t="s">
        <v>473</v>
      </c>
      <c r="C30" s="626">
        <v>179629826</v>
      </c>
      <c r="D30" s="619">
        <v>179629826</v>
      </c>
    </row>
    <row r="31" spans="1:4" s="258" customFormat="1" ht="12" customHeight="1" thickBot="1">
      <c r="A31" s="18" t="s">
        <v>125</v>
      </c>
      <c r="B31" s="19" t="s">
        <v>458</v>
      </c>
      <c r="C31" s="251">
        <f>SUM(C32:C38)</f>
        <v>31923508</v>
      </c>
      <c r="D31" s="290">
        <f>SUM(D32:D38)</f>
        <v>27623508</v>
      </c>
    </row>
    <row r="32" spans="1:4" s="258" customFormat="1" ht="12" customHeight="1">
      <c r="A32" s="13" t="s">
        <v>198</v>
      </c>
      <c r="B32" s="259" t="str">
        <f>'KV_1.1.sz.mell.'!B32</f>
        <v>Magánszemélyek kommunális adója</v>
      </c>
      <c r="C32" s="248">
        <v>8300000</v>
      </c>
      <c r="D32" s="150">
        <v>8300000</v>
      </c>
    </row>
    <row r="33" spans="1:4" s="258" customFormat="1" ht="12" customHeight="1">
      <c r="A33" s="12" t="s">
        <v>199</v>
      </c>
      <c r="B33" s="259" t="str">
        <f>'KV_1.1.sz.mell.'!B33</f>
        <v>Idegenforgalmi adó</v>
      </c>
      <c r="C33" s="247"/>
      <c r="D33" s="149"/>
    </row>
    <row r="34" spans="1:4" s="258" customFormat="1" ht="12" customHeight="1">
      <c r="A34" s="12" t="s">
        <v>200</v>
      </c>
      <c r="B34" s="259" t="str">
        <f>'KV_1.1.sz.mell.'!B34</f>
        <v>Iparűzési adó</v>
      </c>
      <c r="C34" s="247">
        <v>18753508</v>
      </c>
      <c r="D34" s="149">
        <v>18753508</v>
      </c>
    </row>
    <row r="35" spans="1:4" s="258" customFormat="1" ht="12" customHeight="1">
      <c r="A35" s="12" t="s">
        <v>201</v>
      </c>
      <c r="B35" s="259" t="str">
        <f>'KV_1.1.sz.mell.'!B35</f>
        <v>Talajterhelési díj</v>
      </c>
      <c r="C35" s="247"/>
      <c r="D35" s="149"/>
    </row>
    <row r="36" spans="1:4" s="258" customFormat="1" ht="12" customHeight="1">
      <c r="A36" s="12" t="s">
        <v>459</v>
      </c>
      <c r="B36" s="259" t="str">
        <f>'KV_1.1.sz.mell.'!B36</f>
        <v>Gépjárműadó</v>
      </c>
      <c r="C36" s="247">
        <v>4300000</v>
      </c>
      <c r="D36" s="149"/>
    </row>
    <row r="37" spans="1:4" s="258" customFormat="1" ht="12" customHeight="1">
      <c r="A37" s="12" t="s">
        <v>460</v>
      </c>
      <c r="B37" s="259" t="str">
        <f>'KV_1.1.sz.mell.'!B37</f>
        <v>Telekadó</v>
      </c>
      <c r="C37" s="247"/>
      <c r="D37" s="149"/>
    </row>
    <row r="38" spans="1:4" s="258" customFormat="1" ht="12" customHeight="1" thickBot="1">
      <c r="A38" s="14" t="s">
        <v>461</v>
      </c>
      <c r="B38" s="259" t="s">
        <v>579</v>
      </c>
      <c r="C38" s="249">
        <v>570000</v>
      </c>
      <c r="D38" s="151">
        <v>570000</v>
      </c>
    </row>
    <row r="39" spans="1:4" s="258" customFormat="1" ht="12" customHeight="1" thickBot="1">
      <c r="A39" s="18" t="s">
        <v>13</v>
      </c>
      <c r="B39" s="19" t="s">
        <v>359</v>
      </c>
      <c r="C39" s="246">
        <f>SUM(C40:C50)</f>
        <v>44111410</v>
      </c>
      <c r="D39" s="148">
        <f>SUM(D40:D50)</f>
        <v>44141410</v>
      </c>
    </row>
    <row r="40" spans="1:4" s="258" customFormat="1" ht="12" customHeight="1">
      <c r="A40" s="13" t="s">
        <v>62</v>
      </c>
      <c r="B40" s="259" t="s">
        <v>205</v>
      </c>
      <c r="C40" s="248"/>
      <c r="D40" s="150"/>
    </row>
    <row r="41" spans="1:4" s="258" customFormat="1" ht="12" customHeight="1">
      <c r="A41" s="12" t="s">
        <v>63</v>
      </c>
      <c r="B41" s="260" t="s">
        <v>206</v>
      </c>
      <c r="C41" s="247">
        <v>13232300</v>
      </c>
      <c r="D41" s="149">
        <v>13232300</v>
      </c>
    </row>
    <row r="42" spans="1:4" s="258" customFormat="1" ht="12" customHeight="1">
      <c r="A42" s="12" t="s">
        <v>64</v>
      </c>
      <c r="B42" s="260" t="s">
        <v>207</v>
      </c>
      <c r="C42" s="247">
        <v>285000</v>
      </c>
      <c r="D42" s="149">
        <v>315000</v>
      </c>
    </row>
    <row r="43" spans="1:4" s="258" customFormat="1" ht="12" customHeight="1">
      <c r="A43" s="12" t="s">
        <v>127</v>
      </c>
      <c r="B43" s="260" t="s">
        <v>208</v>
      </c>
      <c r="C43" s="247">
        <v>2615840</v>
      </c>
      <c r="D43" s="149">
        <v>2615840</v>
      </c>
    </row>
    <row r="44" spans="1:4" s="258" customFormat="1" ht="12" customHeight="1">
      <c r="A44" s="12" t="s">
        <v>128</v>
      </c>
      <c r="B44" s="260" t="s">
        <v>209</v>
      </c>
      <c r="C44" s="247">
        <v>14364996</v>
      </c>
      <c r="D44" s="149">
        <v>14364996</v>
      </c>
    </row>
    <row r="45" spans="1:4" s="258" customFormat="1" ht="12" customHeight="1">
      <c r="A45" s="12" t="s">
        <v>129</v>
      </c>
      <c r="B45" s="260" t="s">
        <v>210</v>
      </c>
      <c r="C45" s="247">
        <v>7718770</v>
      </c>
      <c r="D45" s="149">
        <v>7718770</v>
      </c>
    </row>
    <row r="46" spans="1:4" s="258" customFormat="1" ht="12" customHeight="1">
      <c r="A46" s="12" t="s">
        <v>130</v>
      </c>
      <c r="B46" s="260" t="s">
        <v>211</v>
      </c>
      <c r="C46" s="247">
        <v>736830</v>
      </c>
      <c r="D46" s="149">
        <v>736830</v>
      </c>
    </row>
    <row r="47" spans="1:4" s="258" customFormat="1" ht="12" customHeight="1">
      <c r="A47" s="12" t="s">
        <v>131</v>
      </c>
      <c r="B47" s="260" t="s">
        <v>465</v>
      </c>
      <c r="C47" s="247"/>
      <c r="D47" s="149"/>
    </row>
    <row r="48" spans="1:4" s="258" customFormat="1" ht="12" customHeight="1">
      <c r="A48" s="12" t="s">
        <v>203</v>
      </c>
      <c r="B48" s="260" t="s">
        <v>213</v>
      </c>
      <c r="C48" s="627"/>
      <c r="D48" s="620"/>
    </row>
    <row r="49" spans="1:4" s="258" customFormat="1" ht="12" customHeight="1">
      <c r="A49" s="14" t="s">
        <v>204</v>
      </c>
      <c r="B49" s="261" t="s">
        <v>361</v>
      </c>
      <c r="C49" s="628"/>
      <c r="D49" s="621"/>
    </row>
    <row r="50" spans="1:4" s="258" customFormat="1" ht="12" customHeight="1" thickBot="1">
      <c r="A50" s="14" t="s">
        <v>360</v>
      </c>
      <c r="B50" s="154" t="s">
        <v>214</v>
      </c>
      <c r="C50" s="628">
        <v>5157674</v>
      </c>
      <c r="D50" s="621">
        <v>5157674</v>
      </c>
    </row>
    <row r="51" spans="1:4" s="258" customFormat="1" ht="12" customHeight="1" thickBot="1">
      <c r="A51" s="18" t="s">
        <v>14</v>
      </c>
      <c r="B51" s="19" t="s">
        <v>215</v>
      </c>
      <c r="C51" s="246">
        <f>SUM(C52:C56)</f>
        <v>0</v>
      </c>
      <c r="D51" s="148">
        <f>SUM(D52:D56)</f>
        <v>5375000</v>
      </c>
    </row>
    <row r="52" spans="1:4" s="258" customFormat="1" ht="12" customHeight="1">
      <c r="A52" s="13" t="s">
        <v>65</v>
      </c>
      <c r="B52" s="259" t="s">
        <v>219</v>
      </c>
      <c r="C52" s="629"/>
      <c r="D52" s="622"/>
    </row>
    <row r="53" spans="1:4" s="258" customFormat="1" ht="12" customHeight="1">
      <c r="A53" s="12" t="s">
        <v>66</v>
      </c>
      <c r="B53" s="260" t="s">
        <v>220</v>
      </c>
      <c r="C53" s="627"/>
      <c r="D53" s="620">
        <v>4500000</v>
      </c>
    </row>
    <row r="54" spans="1:4" s="258" customFormat="1" ht="12" customHeight="1">
      <c r="A54" s="12" t="s">
        <v>216</v>
      </c>
      <c r="B54" s="260" t="s">
        <v>221</v>
      </c>
      <c r="C54" s="627"/>
      <c r="D54" s="620">
        <v>875000</v>
      </c>
    </row>
    <row r="55" spans="1:4" s="258" customFormat="1" ht="12" customHeight="1">
      <c r="A55" s="12" t="s">
        <v>217</v>
      </c>
      <c r="B55" s="260" t="s">
        <v>222</v>
      </c>
      <c r="C55" s="627"/>
      <c r="D55" s="620"/>
    </row>
    <row r="56" spans="1:4" s="258" customFormat="1" ht="12" customHeight="1" thickBot="1">
      <c r="A56" s="14" t="s">
        <v>218</v>
      </c>
      <c r="B56" s="154" t="s">
        <v>223</v>
      </c>
      <c r="C56" s="628"/>
      <c r="D56" s="621"/>
    </row>
    <row r="57" spans="1:4" s="258" customFormat="1" ht="12" customHeight="1" thickBot="1">
      <c r="A57" s="18" t="s">
        <v>132</v>
      </c>
      <c r="B57" s="19" t="s">
        <v>224</v>
      </c>
      <c r="C57" s="246">
        <f>SUM(C58:C60)</f>
        <v>980000</v>
      </c>
      <c r="D57" s="148">
        <f>SUM(D58:D60)</f>
        <v>1430000</v>
      </c>
    </row>
    <row r="58" spans="1:4" s="258" customFormat="1" ht="12" customHeight="1">
      <c r="A58" s="13" t="s">
        <v>67</v>
      </c>
      <c r="B58" s="259" t="s">
        <v>225</v>
      </c>
      <c r="C58" s="248"/>
      <c r="D58" s="150"/>
    </row>
    <row r="59" spans="1:4" s="258" customFormat="1" ht="12" customHeight="1">
      <c r="A59" s="12" t="s">
        <v>68</v>
      </c>
      <c r="B59" s="260" t="s">
        <v>352</v>
      </c>
      <c r="C59" s="247"/>
      <c r="D59" s="149"/>
    </row>
    <row r="60" spans="1:4" s="258" customFormat="1" ht="12" customHeight="1">
      <c r="A60" s="12" t="s">
        <v>228</v>
      </c>
      <c r="B60" s="260" t="s">
        <v>226</v>
      </c>
      <c r="C60" s="247">
        <v>980000</v>
      </c>
      <c r="D60" s="149">
        <v>1430000</v>
      </c>
    </row>
    <row r="61" spans="1:4" s="258" customFormat="1" ht="12" customHeight="1" thickBot="1">
      <c r="A61" s="14" t="s">
        <v>229</v>
      </c>
      <c r="B61" s="154" t="s">
        <v>227</v>
      </c>
      <c r="C61" s="249"/>
      <c r="D61" s="151"/>
    </row>
    <row r="62" spans="1:4" s="258" customFormat="1" ht="12" customHeight="1" thickBot="1">
      <c r="A62" s="18" t="s">
        <v>16</v>
      </c>
      <c r="B62" s="152" t="s">
        <v>230</v>
      </c>
      <c r="C62" s="246">
        <f>SUM(C63:C65)</f>
        <v>100000</v>
      </c>
      <c r="D62" s="148">
        <f>SUM(D63:D65)</f>
        <v>100000</v>
      </c>
    </row>
    <row r="63" spans="1:4" s="258" customFormat="1" ht="12" customHeight="1">
      <c r="A63" s="13" t="s">
        <v>133</v>
      </c>
      <c r="B63" s="259" t="s">
        <v>232</v>
      </c>
      <c r="C63" s="627"/>
      <c r="D63" s="620"/>
    </row>
    <row r="64" spans="1:4" s="258" customFormat="1" ht="12" customHeight="1">
      <c r="A64" s="12" t="s">
        <v>134</v>
      </c>
      <c r="B64" s="260" t="s">
        <v>353</v>
      </c>
      <c r="C64" s="627">
        <v>100000</v>
      </c>
      <c r="D64" s="620">
        <v>100000</v>
      </c>
    </row>
    <row r="65" spans="1:4" s="258" customFormat="1" ht="12" customHeight="1">
      <c r="A65" s="12" t="s">
        <v>163</v>
      </c>
      <c r="B65" s="260" t="s">
        <v>233</v>
      </c>
      <c r="C65" s="627"/>
      <c r="D65" s="620"/>
    </row>
    <row r="66" spans="1:4" s="258" customFormat="1" ht="12" customHeight="1" thickBot="1">
      <c r="A66" s="14" t="s">
        <v>231</v>
      </c>
      <c r="B66" s="154" t="s">
        <v>234</v>
      </c>
      <c r="C66" s="627"/>
      <c r="D66" s="620"/>
    </row>
    <row r="67" spans="1:4" s="258" customFormat="1" ht="12" customHeight="1" thickBot="1">
      <c r="A67" s="320" t="s">
        <v>400</v>
      </c>
      <c r="B67" s="19" t="s">
        <v>235</v>
      </c>
      <c r="C67" s="251">
        <f>+C10+C17+C24+C31+C39+C51+C57+C62</f>
        <v>441229494</v>
      </c>
      <c r="D67" s="290">
        <f>+D10+D17+D24+D31+D39+D51+D57+D62</f>
        <v>455332839</v>
      </c>
    </row>
    <row r="68" spans="1:4" s="258" customFormat="1" ht="12" customHeight="1" thickBot="1">
      <c r="A68" s="304" t="s">
        <v>236</v>
      </c>
      <c r="B68" s="152" t="s">
        <v>237</v>
      </c>
      <c r="C68" s="246">
        <f>SUM(C69:C71)</f>
        <v>0</v>
      </c>
      <c r="D68" s="148">
        <f>SUM(D69:D71)</f>
        <v>0</v>
      </c>
    </row>
    <row r="69" spans="1:4" s="258" customFormat="1" ht="12" customHeight="1">
      <c r="A69" s="13" t="s">
        <v>265</v>
      </c>
      <c r="B69" s="259" t="s">
        <v>238</v>
      </c>
      <c r="C69" s="627"/>
      <c r="D69" s="620"/>
    </row>
    <row r="70" spans="1:4" s="258" customFormat="1" ht="12" customHeight="1">
      <c r="A70" s="12" t="s">
        <v>274</v>
      </c>
      <c r="B70" s="260" t="s">
        <v>239</v>
      </c>
      <c r="C70" s="627"/>
      <c r="D70" s="620"/>
    </row>
    <row r="71" spans="1:4" s="258" customFormat="1" ht="12" customHeight="1" thickBot="1">
      <c r="A71" s="14" t="s">
        <v>275</v>
      </c>
      <c r="B71" s="315" t="s">
        <v>474</v>
      </c>
      <c r="C71" s="627"/>
      <c r="D71" s="620"/>
    </row>
    <row r="72" spans="1:4" s="258" customFormat="1" ht="12" customHeight="1" thickBot="1">
      <c r="A72" s="304" t="s">
        <v>241</v>
      </c>
      <c r="B72" s="152" t="s">
        <v>242</v>
      </c>
      <c r="C72" s="246">
        <f>SUM(C73:C76)</f>
        <v>0</v>
      </c>
      <c r="D72" s="148">
        <f>SUM(D73:D76)</f>
        <v>0</v>
      </c>
    </row>
    <row r="73" spans="1:4" s="258" customFormat="1" ht="12" customHeight="1">
      <c r="A73" s="13" t="s">
        <v>110</v>
      </c>
      <c r="B73" s="259" t="s">
        <v>243</v>
      </c>
      <c r="C73" s="627"/>
      <c r="D73" s="620"/>
    </row>
    <row r="74" spans="1:4" s="258" customFormat="1" ht="12" customHeight="1">
      <c r="A74" s="12" t="s">
        <v>111</v>
      </c>
      <c r="B74" s="260" t="s">
        <v>475</v>
      </c>
      <c r="C74" s="627"/>
      <c r="D74" s="620"/>
    </row>
    <row r="75" spans="1:4" s="258" customFormat="1" ht="12" customHeight="1" thickBot="1">
      <c r="A75" s="14" t="s">
        <v>266</v>
      </c>
      <c r="B75" s="261" t="s">
        <v>244</v>
      </c>
      <c r="C75" s="628"/>
      <c r="D75" s="621"/>
    </row>
    <row r="76" spans="1:4" s="258" customFormat="1" ht="12" customHeight="1" thickBot="1">
      <c r="A76" s="364" t="s">
        <v>267</v>
      </c>
      <c r="B76" s="365" t="s">
        <v>476</v>
      </c>
      <c r="C76" s="630"/>
      <c r="D76" s="623"/>
    </row>
    <row r="77" spans="1:4" s="258" customFormat="1" ht="12" customHeight="1" thickBot="1">
      <c r="A77" s="304" t="s">
        <v>245</v>
      </c>
      <c r="B77" s="152" t="s">
        <v>246</v>
      </c>
      <c r="C77" s="246">
        <f>SUM(C78:C79)</f>
        <v>55854055</v>
      </c>
      <c r="D77" s="148">
        <f>SUM(D78:D79)</f>
        <v>55855055</v>
      </c>
    </row>
    <row r="78" spans="1:4" s="258" customFormat="1" ht="12" customHeight="1" thickBot="1">
      <c r="A78" s="11" t="s">
        <v>268</v>
      </c>
      <c r="B78" s="363" t="s">
        <v>247</v>
      </c>
      <c r="C78" s="628">
        <v>55854055</v>
      </c>
      <c r="D78" s="621">
        <v>55855055</v>
      </c>
    </row>
    <row r="79" spans="1:4" s="258" customFormat="1" ht="12" customHeight="1" thickBot="1">
      <c r="A79" s="364" t="s">
        <v>269</v>
      </c>
      <c r="B79" s="365" t="s">
        <v>248</v>
      </c>
      <c r="C79" s="630"/>
      <c r="D79" s="623"/>
    </row>
    <row r="80" spans="1:4" s="258" customFormat="1" ht="12" customHeight="1" thickBot="1">
      <c r="A80" s="304" t="s">
        <v>249</v>
      </c>
      <c r="B80" s="152" t="s">
        <v>250</v>
      </c>
      <c r="C80" s="246">
        <f>SUM(C81:C83)</f>
        <v>0</v>
      </c>
      <c r="D80" s="148">
        <f>SUM(D81:D83)</f>
        <v>101134</v>
      </c>
    </row>
    <row r="81" spans="1:4" s="258" customFormat="1" ht="12" customHeight="1">
      <c r="A81" s="13" t="s">
        <v>270</v>
      </c>
      <c r="B81" s="259" t="s">
        <v>251</v>
      </c>
      <c r="C81" s="627"/>
      <c r="D81" s="620">
        <v>101134</v>
      </c>
    </row>
    <row r="82" spans="1:4" s="258" customFormat="1" ht="12" customHeight="1">
      <c r="A82" s="12" t="s">
        <v>271</v>
      </c>
      <c r="B82" s="260" t="s">
        <v>252</v>
      </c>
      <c r="C82" s="627"/>
      <c r="D82" s="620"/>
    </row>
    <row r="83" spans="1:4" s="258" customFormat="1" ht="12" customHeight="1" thickBot="1">
      <c r="A83" s="16" t="s">
        <v>272</v>
      </c>
      <c r="B83" s="367" t="s">
        <v>477</v>
      </c>
      <c r="C83" s="631"/>
      <c r="D83" s="624"/>
    </row>
    <row r="84" spans="1:4" s="258" customFormat="1" ht="12" customHeight="1" thickBot="1">
      <c r="A84" s="304" t="s">
        <v>253</v>
      </c>
      <c r="B84" s="152" t="s">
        <v>273</v>
      </c>
      <c r="C84" s="246">
        <f>SUM(C85:C88)</f>
        <v>0</v>
      </c>
      <c r="D84" s="148">
        <f>SUM(D85:D88)</f>
        <v>0</v>
      </c>
    </row>
    <row r="85" spans="1:4" s="258" customFormat="1" ht="12" customHeight="1">
      <c r="A85" s="263" t="s">
        <v>254</v>
      </c>
      <c r="B85" s="259" t="s">
        <v>255</v>
      </c>
      <c r="C85" s="627"/>
      <c r="D85" s="620"/>
    </row>
    <row r="86" spans="1:4" s="258" customFormat="1" ht="12" customHeight="1">
      <c r="A86" s="264" t="s">
        <v>256</v>
      </c>
      <c r="B86" s="260" t="s">
        <v>257</v>
      </c>
      <c r="C86" s="627"/>
      <c r="D86" s="620"/>
    </row>
    <row r="87" spans="1:4" s="258" customFormat="1" ht="12" customHeight="1">
      <c r="A87" s="264" t="s">
        <v>258</v>
      </c>
      <c r="B87" s="260" t="s">
        <v>259</v>
      </c>
      <c r="C87" s="627"/>
      <c r="D87" s="620"/>
    </row>
    <row r="88" spans="1:4" s="258" customFormat="1" ht="12" customHeight="1" thickBot="1">
      <c r="A88" s="265" t="s">
        <v>260</v>
      </c>
      <c r="B88" s="154" t="s">
        <v>261</v>
      </c>
      <c r="C88" s="627"/>
      <c r="D88" s="620"/>
    </row>
    <row r="89" spans="1:4" s="258" customFormat="1" ht="12" customHeight="1" thickBot="1">
      <c r="A89" s="304" t="s">
        <v>262</v>
      </c>
      <c r="B89" s="152" t="s">
        <v>399</v>
      </c>
      <c r="C89" s="632"/>
      <c r="D89" s="625"/>
    </row>
    <row r="90" spans="1:4" s="258" customFormat="1" ht="13.5" customHeight="1" thickBot="1">
      <c r="A90" s="304" t="s">
        <v>264</v>
      </c>
      <c r="B90" s="152" t="s">
        <v>263</v>
      </c>
      <c r="C90" s="632"/>
      <c r="D90" s="625"/>
    </row>
    <row r="91" spans="1:4" s="258" customFormat="1" ht="15.75" customHeight="1" thickBot="1">
      <c r="A91" s="304" t="s">
        <v>276</v>
      </c>
      <c r="B91" s="266" t="s">
        <v>402</v>
      </c>
      <c r="C91" s="251">
        <f>+C68+C72+C77+C80+C84+C90+C89</f>
        <v>55854055</v>
      </c>
      <c r="D91" s="290">
        <f>+D68+D72+D77+D80+D84+D90+D89</f>
        <v>55956189</v>
      </c>
    </row>
    <row r="92" spans="1:4" s="258" customFormat="1" ht="16.5" customHeight="1" thickBot="1">
      <c r="A92" s="305" t="s">
        <v>401</v>
      </c>
      <c r="B92" s="267" t="s">
        <v>403</v>
      </c>
      <c r="C92" s="251">
        <f>+C67+C91</f>
        <v>497083549</v>
      </c>
      <c r="D92" s="290">
        <f>+D67+D91</f>
        <v>511289028</v>
      </c>
    </row>
    <row r="93" spans="1:4" s="258" customFormat="1" ht="10.5" customHeight="1">
      <c r="A93" s="3"/>
      <c r="B93" s="4"/>
      <c r="C93" s="4"/>
      <c r="D93" s="164"/>
    </row>
    <row r="94" spans="1:4" ht="16.5" customHeight="1">
      <c r="A94" s="651" t="s">
        <v>38</v>
      </c>
      <c r="B94" s="651"/>
      <c r="C94" s="651"/>
      <c r="D94" s="651"/>
    </row>
    <row r="95" spans="1:4" s="268" customFormat="1" ht="16.5" customHeight="1" thickBot="1">
      <c r="A95" s="648" t="s">
        <v>114</v>
      </c>
      <c r="B95" s="648"/>
      <c r="C95" s="502"/>
      <c r="D95" s="374" t="str">
        <f>D7</f>
        <v>Forintban!</v>
      </c>
    </row>
    <row r="96" spans="1:4" ht="30" customHeight="1" thickBot="1">
      <c r="A96" s="356" t="s">
        <v>57</v>
      </c>
      <c r="B96" s="357" t="s">
        <v>39</v>
      </c>
      <c r="C96" s="503" t="s">
        <v>615</v>
      </c>
      <c r="D96" s="425" t="s">
        <v>618</v>
      </c>
    </row>
    <row r="97" spans="1:4" s="257" customFormat="1" ht="12" customHeight="1" thickBot="1">
      <c r="A97" s="356"/>
      <c r="B97" s="357" t="s">
        <v>417</v>
      </c>
      <c r="C97" s="357" t="s">
        <v>418</v>
      </c>
      <c r="D97" s="549" t="s">
        <v>419</v>
      </c>
    </row>
    <row r="98" spans="1:4" ht="12" customHeight="1" thickBot="1">
      <c r="A98" s="20" t="s">
        <v>9</v>
      </c>
      <c r="B98" s="24" t="s">
        <v>362</v>
      </c>
      <c r="C98" s="245">
        <f>C99+C100+C101+C102+C103+C116</f>
        <v>282899703</v>
      </c>
      <c r="D98" s="323">
        <f>D99+D100+D101+D102+D103+D116</f>
        <v>295838608</v>
      </c>
    </row>
    <row r="99" spans="1:4" ht="12" customHeight="1">
      <c r="A99" s="15" t="s">
        <v>69</v>
      </c>
      <c r="B99" s="8" t="s">
        <v>40</v>
      </c>
      <c r="C99" s="330">
        <v>138910267</v>
      </c>
      <c r="D99" s="324">
        <v>139979267</v>
      </c>
    </row>
    <row r="100" spans="1:4" ht="12" customHeight="1">
      <c r="A100" s="12" t="s">
        <v>70</v>
      </c>
      <c r="B100" s="6" t="s">
        <v>135</v>
      </c>
      <c r="C100" s="247">
        <v>23095223</v>
      </c>
      <c r="D100" s="149">
        <v>23282298</v>
      </c>
    </row>
    <row r="101" spans="1:4" ht="12" customHeight="1">
      <c r="A101" s="12" t="s">
        <v>71</v>
      </c>
      <c r="B101" s="6" t="s">
        <v>102</v>
      </c>
      <c r="C101" s="249">
        <v>106344077</v>
      </c>
      <c r="D101" s="151">
        <v>121110993</v>
      </c>
    </row>
    <row r="102" spans="1:4" ht="12" customHeight="1">
      <c r="A102" s="12" t="s">
        <v>72</v>
      </c>
      <c r="B102" s="9" t="s">
        <v>136</v>
      </c>
      <c r="C102" s="249">
        <v>1875000</v>
      </c>
      <c r="D102" s="151">
        <v>1875000</v>
      </c>
    </row>
    <row r="103" spans="1:4" ht="12" customHeight="1">
      <c r="A103" s="12" t="s">
        <v>81</v>
      </c>
      <c r="B103" s="17" t="s">
        <v>137</v>
      </c>
      <c r="C103" s="249">
        <f>C107+C115</f>
        <v>5975420</v>
      </c>
      <c r="D103" s="151">
        <f>D107+D115+D106</f>
        <v>3267668</v>
      </c>
    </row>
    <row r="104" spans="1:4" ht="12" customHeight="1">
      <c r="A104" s="12" t="s">
        <v>73</v>
      </c>
      <c r="B104" s="6" t="s">
        <v>367</v>
      </c>
      <c r="C104" s="249"/>
      <c r="D104" s="151"/>
    </row>
    <row r="105" spans="1:4" ht="12" customHeight="1">
      <c r="A105" s="12" t="s">
        <v>74</v>
      </c>
      <c r="B105" s="82" t="s">
        <v>366</v>
      </c>
      <c r="C105" s="249"/>
      <c r="D105" s="151"/>
    </row>
    <row r="106" spans="1:4" ht="12" customHeight="1">
      <c r="A106" s="12" t="s">
        <v>82</v>
      </c>
      <c r="B106" s="82" t="s">
        <v>365</v>
      </c>
      <c r="C106" s="249"/>
      <c r="D106" s="151">
        <v>703648</v>
      </c>
    </row>
    <row r="107" spans="1:4" ht="12" customHeight="1">
      <c r="A107" s="12" t="s">
        <v>83</v>
      </c>
      <c r="B107" s="80" t="s">
        <v>279</v>
      </c>
      <c r="C107" s="249">
        <v>2498120</v>
      </c>
      <c r="D107" s="151">
        <v>2518120</v>
      </c>
    </row>
    <row r="108" spans="1:4" ht="12" customHeight="1">
      <c r="A108" s="12" t="s">
        <v>84</v>
      </c>
      <c r="B108" s="81" t="s">
        <v>280</v>
      </c>
      <c r="C108" s="249"/>
      <c r="D108" s="151"/>
    </row>
    <row r="109" spans="1:4" ht="12" customHeight="1">
      <c r="A109" s="12" t="s">
        <v>85</v>
      </c>
      <c r="B109" s="81" t="s">
        <v>281</v>
      </c>
      <c r="C109" s="249"/>
      <c r="D109" s="151"/>
    </row>
    <row r="110" spans="1:4" ht="12" customHeight="1">
      <c r="A110" s="12" t="s">
        <v>87</v>
      </c>
      <c r="B110" s="80" t="s">
        <v>282</v>
      </c>
      <c r="C110" s="249"/>
      <c r="D110" s="151"/>
    </row>
    <row r="111" spans="1:4" ht="12" customHeight="1">
      <c r="A111" s="12" t="s">
        <v>138</v>
      </c>
      <c r="B111" s="80" t="s">
        <v>283</v>
      </c>
      <c r="C111" s="249"/>
      <c r="D111" s="151"/>
    </row>
    <row r="112" spans="1:4" ht="12" customHeight="1">
      <c r="A112" s="12" t="s">
        <v>277</v>
      </c>
      <c r="B112" s="81" t="s">
        <v>284</v>
      </c>
      <c r="C112" s="249"/>
      <c r="D112" s="151"/>
    </row>
    <row r="113" spans="1:4" ht="12" customHeight="1">
      <c r="A113" s="11" t="s">
        <v>278</v>
      </c>
      <c r="B113" s="82" t="s">
        <v>285</v>
      </c>
      <c r="C113" s="249"/>
      <c r="D113" s="151"/>
    </row>
    <row r="114" spans="1:4" ht="12" customHeight="1">
      <c r="A114" s="12" t="s">
        <v>363</v>
      </c>
      <c r="B114" s="82" t="s">
        <v>286</v>
      </c>
      <c r="C114" s="249"/>
      <c r="D114" s="151"/>
    </row>
    <row r="115" spans="1:4" ht="12" customHeight="1">
      <c r="A115" s="14" t="s">
        <v>364</v>
      </c>
      <c r="B115" s="82" t="s">
        <v>287</v>
      </c>
      <c r="C115" s="249">
        <v>3477300</v>
      </c>
      <c r="D115" s="151">
        <v>45900</v>
      </c>
    </row>
    <row r="116" spans="1:4" ht="12" customHeight="1">
      <c r="A116" s="12" t="s">
        <v>368</v>
      </c>
      <c r="B116" s="9" t="s">
        <v>41</v>
      </c>
      <c r="C116" s="247">
        <f>C117+C118</f>
        <v>6699716</v>
      </c>
      <c r="D116" s="149">
        <f>D117+D118</f>
        <v>6323382</v>
      </c>
    </row>
    <row r="117" spans="1:4" ht="12" customHeight="1">
      <c r="A117" s="12" t="s">
        <v>369</v>
      </c>
      <c r="B117" s="6" t="s">
        <v>371</v>
      </c>
      <c r="C117" s="247">
        <v>1898823</v>
      </c>
      <c r="D117" s="149">
        <v>1522489</v>
      </c>
    </row>
    <row r="118" spans="1:4" ht="12" customHeight="1" thickBot="1">
      <c r="A118" s="16" t="s">
        <v>370</v>
      </c>
      <c r="B118" s="319" t="s">
        <v>372</v>
      </c>
      <c r="C118" s="331">
        <v>4800893</v>
      </c>
      <c r="D118" s="325">
        <v>4800893</v>
      </c>
    </row>
    <row r="119" spans="1:4" ht="12" customHeight="1" thickBot="1">
      <c r="A119" s="316" t="s">
        <v>10</v>
      </c>
      <c r="B119" s="317" t="s">
        <v>288</v>
      </c>
      <c r="C119" s="332">
        <f>+C120+C122+C124</f>
        <v>208522730</v>
      </c>
      <c r="D119" s="326">
        <f>+D120+D122+D124</f>
        <v>209688170</v>
      </c>
    </row>
    <row r="120" spans="1:4" ht="12" customHeight="1">
      <c r="A120" s="13" t="s">
        <v>75</v>
      </c>
      <c r="B120" s="6" t="s">
        <v>162</v>
      </c>
      <c r="C120" s="248">
        <v>126178862</v>
      </c>
      <c r="D120" s="150">
        <v>127344302</v>
      </c>
    </row>
    <row r="121" spans="1:4" ht="12" customHeight="1">
      <c r="A121" s="13" t="s">
        <v>76</v>
      </c>
      <c r="B121" s="10" t="s">
        <v>292</v>
      </c>
      <c r="C121" s="248">
        <v>122005862</v>
      </c>
      <c r="D121" s="150">
        <v>122005862</v>
      </c>
    </row>
    <row r="122" spans="1:4" ht="12" customHeight="1">
      <c r="A122" s="13" t="s">
        <v>77</v>
      </c>
      <c r="B122" s="10" t="s">
        <v>139</v>
      </c>
      <c r="C122" s="247">
        <v>82293868</v>
      </c>
      <c r="D122" s="149">
        <v>82293868</v>
      </c>
    </row>
    <row r="123" spans="1:4" ht="12" customHeight="1">
      <c r="A123" s="13" t="s">
        <v>78</v>
      </c>
      <c r="B123" s="10" t="s">
        <v>293</v>
      </c>
      <c r="C123" s="247">
        <v>40510079</v>
      </c>
      <c r="D123" s="149">
        <v>40510079</v>
      </c>
    </row>
    <row r="124" spans="1:4" ht="12" customHeight="1">
      <c r="A124" s="13" t="s">
        <v>79</v>
      </c>
      <c r="B124" s="154" t="s">
        <v>479</v>
      </c>
      <c r="C124" s="247">
        <f>C128+C132</f>
        <v>50000</v>
      </c>
      <c r="D124" s="149">
        <f>D128+D132</f>
        <v>50000</v>
      </c>
    </row>
    <row r="125" spans="1:4" ht="12" customHeight="1">
      <c r="A125" s="13" t="s">
        <v>86</v>
      </c>
      <c r="B125" s="153" t="s">
        <v>354</v>
      </c>
      <c r="C125" s="247"/>
      <c r="D125" s="149"/>
    </row>
    <row r="126" spans="1:4" ht="12" customHeight="1">
      <c r="A126" s="13" t="s">
        <v>88</v>
      </c>
      <c r="B126" s="255" t="s">
        <v>298</v>
      </c>
      <c r="C126" s="247"/>
      <c r="D126" s="149"/>
    </row>
    <row r="127" spans="1:4" ht="22.5">
      <c r="A127" s="13" t="s">
        <v>140</v>
      </c>
      <c r="B127" s="81" t="s">
        <v>281</v>
      </c>
      <c r="C127" s="247"/>
      <c r="D127" s="149"/>
    </row>
    <row r="128" spans="1:4" ht="12" customHeight="1">
      <c r="A128" s="13" t="s">
        <v>141</v>
      </c>
      <c r="B128" s="81" t="s">
        <v>297</v>
      </c>
      <c r="C128" s="247">
        <v>50000</v>
      </c>
      <c r="D128" s="149">
        <v>50000</v>
      </c>
    </row>
    <row r="129" spans="1:4" ht="12" customHeight="1">
      <c r="A129" s="13" t="s">
        <v>142</v>
      </c>
      <c r="B129" s="81" t="s">
        <v>296</v>
      </c>
      <c r="C129" s="247"/>
      <c r="D129" s="149"/>
    </row>
    <row r="130" spans="1:4" ht="12" customHeight="1">
      <c r="A130" s="13" t="s">
        <v>289</v>
      </c>
      <c r="B130" s="81" t="s">
        <v>284</v>
      </c>
      <c r="C130" s="247"/>
      <c r="D130" s="149"/>
    </row>
    <row r="131" spans="1:4" ht="12" customHeight="1">
      <c r="A131" s="13" t="s">
        <v>290</v>
      </c>
      <c r="B131" s="81" t="s">
        <v>295</v>
      </c>
      <c r="C131" s="247"/>
      <c r="D131" s="149"/>
    </row>
    <row r="132" spans="1:4" ht="23.25" thickBot="1">
      <c r="A132" s="11" t="s">
        <v>291</v>
      </c>
      <c r="B132" s="81" t="s">
        <v>294</v>
      </c>
      <c r="C132" s="249"/>
      <c r="D132" s="151"/>
    </row>
    <row r="133" spans="1:4" ht="12" customHeight="1" thickBot="1">
      <c r="A133" s="18" t="s">
        <v>11</v>
      </c>
      <c r="B133" s="66" t="s">
        <v>373</v>
      </c>
      <c r="C133" s="246">
        <f>+C98+C119</f>
        <v>491422433</v>
      </c>
      <c r="D133" s="148">
        <f>+D98+D119</f>
        <v>505526778</v>
      </c>
    </row>
    <row r="134" spans="1:4" ht="12" customHeight="1" thickBot="1">
      <c r="A134" s="18" t="s">
        <v>12</v>
      </c>
      <c r="B134" s="66" t="s">
        <v>374</v>
      </c>
      <c r="C134" s="246">
        <f>+C135+C136+C137</f>
        <v>0</v>
      </c>
      <c r="D134" s="148">
        <f>+D135+D136+D137</f>
        <v>0</v>
      </c>
    </row>
    <row r="135" spans="1:4" ht="12" customHeight="1">
      <c r="A135" s="13" t="s">
        <v>198</v>
      </c>
      <c r="B135" s="10" t="s">
        <v>381</v>
      </c>
      <c r="C135" s="247"/>
      <c r="D135" s="149"/>
    </row>
    <row r="136" spans="1:4" ht="12" customHeight="1">
      <c r="A136" s="13" t="s">
        <v>199</v>
      </c>
      <c r="B136" s="10" t="s">
        <v>382</v>
      </c>
      <c r="C136" s="247"/>
      <c r="D136" s="149"/>
    </row>
    <row r="137" spans="1:4" ht="12" customHeight="1" thickBot="1">
      <c r="A137" s="11" t="s">
        <v>200</v>
      </c>
      <c r="B137" s="10" t="s">
        <v>383</v>
      </c>
      <c r="C137" s="247"/>
      <c r="D137" s="149"/>
    </row>
    <row r="138" spans="1:4" ht="12" customHeight="1" thickBot="1">
      <c r="A138" s="18" t="s">
        <v>13</v>
      </c>
      <c r="B138" s="66" t="s">
        <v>375</v>
      </c>
      <c r="C138" s="246">
        <f>SUM(C139:C144)</f>
        <v>0</v>
      </c>
      <c r="D138" s="148">
        <f>SUM(D139:D144)</f>
        <v>0</v>
      </c>
    </row>
    <row r="139" spans="1:4" ht="12" customHeight="1">
      <c r="A139" s="13" t="s">
        <v>62</v>
      </c>
      <c r="B139" s="7" t="s">
        <v>384</v>
      </c>
      <c r="C139" s="247"/>
      <c r="D139" s="149"/>
    </row>
    <row r="140" spans="1:4" ht="12" customHeight="1">
      <c r="A140" s="13" t="s">
        <v>63</v>
      </c>
      <c r="B140" s="7" t="s">
        <v>376</v>
      </c>
      <c r="C140" s="247"/>
      <c r="D140" s="149"/>
    </row>
    <row r="141" spans="1:4" ht="12" customHeight="1">
      <c r="A141" s="13" t="s">
        <v>64</v>
      </c>
      <c r="B141" s="7" t="s">
        <v>377</v>
      </c>
      <c r="C141" s="247"/>
      <c r="D141" s="149"/>
    </row>
    <row r="142" spans="1:4" ht="12" customHeight="1">
      <c r="A142" s="13" t="s">
        <v>127</v>
      </c>
      <c r="B142" s="7" t="s">
        <v>378</v>
      </c>
      <c r="C142" s="247"/>
      <c r="D142" s="149"/>
    </row>
    <row r="143" spans="1:4" ht="12" customHeight="1">
      <c r="A143" s="11" t="s">
        <v>128</v>
      </c>
      <c r="B143" s="5" t="s">
        <v>379</v>
      </c>
      <c r="C143" s="249"/>
      <c r="D143" s="151"/>
    </row>
    <row r="144" spans="1:4" ht="12" customHeight="1" thickBot="1">
      <c r="A144" s="16" t="s">
        <v>129</v>
      </c>
      <c r="B144" s="490" t="s">
        <v>380</v>
      </c>
      <c r="C144" s="331"/>
      <c r="D144" s="325"/>
    </row>
    <row r="145" spans="1:4" ht="12" customHeight="1" thickBot="1">
      <c r="A145" s="18" t="s">
        <v>14</v>
      </c>
      <c r="B145" s="66" t="s">
        <v>388</v>
      </c>
      <c r="C145" s="251">
        <f>+C146+C147+C148+C149</f>
        <v>5661116</v>
      </c>
      <c r="D145" s="290">
        <f>+D146+D147+D148+D149</f>
        <v>5762250</v>
      </c>
    </row>
    <row r="146" spans="1:4" ht="12" customHeight="1">
      <c r="A146" s="13" t="s">
        <v>65</v>
      </c>
      <c r="B146" s="7" t="s">
        <v>299</v>
      </c>
      <c r="C146" s="247"/>
      <c r="D146" s="149"/>
    </row>
    <row r="147" spans="1:4" ht="12" customHeight="1">
      <c r="A147" s="13" t="s">
        <v>66</v>
      </c>
      <c r="B147" s="7" t="s">
        <v>300</v>
      </c>
      <c r="C147" s="247">
        <v>5661116</v>
      </c>
      <c r="D147" s="149">
        <v>5762250</v>
      </c>
    </row>
    <row r="148" spans="1:4" ht="12" customHeight="1" thickBot="1">
      <c r="A148" s="11" t="s">
        <v>216</v>
      </c>
      <c r="B148" s="5" t="s">
        <v>389</v>
      </c>
      <c r="C148" s="249"/>
      <c r="D148" s="151"/>
    </row>
    <row r="149" spans="1:4" ht="12" customHeight="1" thickBot="1">
      <c r="A149" s="364" t="s">
        <v>217</v>
      </c>
      <c r="B149" s="369" t="s">
        <v>318</v>
      </c>
      <c r="C149" s="551"/>
      <c r="D149" s="370"/>
    </row>
    <row r="150" spans="1:4" ht="12" customHeight="1" thickBot="1">
      <c r="A150" s="18" t="s">
        <v>15</v>
      </c>
      <c r="B150" s="66" t="s">
        <v>390</v>
      </c>
      <c r="C150" s="333">
        <f>SUM(C151:C155)</f>
        <v>0</v>
      </c>
      <c r="D150" s="327">
        <f>SUM(D151:D155)</f>
        <v>0</v>
      </c>
    </row>
    <row r="151" spans="1:4" ht="12" customHeight="1">
      <c r="A151" s="13" t="s">
        <v>67</v>
      </c>
      <c r="B151" s="7" t="s">
        <v>385</v>
      </c>
      <c r="C151" s="247"/>
      <c r="D151" s="149"/>
    </row>
    <row r="152" spans="1:4" ht="12" customHeight="1">
      <c r="A152" s="13" t="s">
        <v>68</v>
      </c>
      <c r="B152" s="7" t="s">
        <v>392</v>
      </c>
      <c r="C152" s="247"/>
      <c r="D152" s="149"/>
    </row>
    <row r="153" spans="1:4" ht="12" customHeight="1">
      <c r="A153" s="13" t="s">
        <v>228</v>
      </c>
      <c r="B153" s="7" t="s">
        <v>387</v>
      </c>
      <c r="C153" s="247"/>
      <c r="D153" s="149"/>
    </row>
    <row r="154" spans="1:4" ht="12" customHeight="1">
      <c r="A154" s="13" t="s">
        <v>229</v>
      </c>
      <c r="B154" s="7" t="s">
        <v>438</v>
      </c>
      <c r="C154" s="247"/>
      <c r="D154" s="149"/>
    </row>
    <row r="155" spans="1:4" ht="12" customHeight="1" thickBot="1">
      <c r="A155" s="13" t="s">
        <v>391</v>
      </c>
      <c r="B155" s="7" t="s">
        <v>393</v>
      </c>
      <c r="C155" s="247"/>
      <c r="D155" s="149"/>
    </row>
    <row r="156" spans="1:4" ht="12" customHeight="1" thickBot="1">
      <c r="A156" s="18" t="s">
        <v>16</v>
      </c>
      <c r="B156" s="66" t="s">
        <v>394</v>
      </c>
      <c r="C156" s="334"/>
      <c r="D156" s="328"/>
    </row>
    <row r="157" spans="1:4" ht="12" customHeight="1" thickBot="1">
      <c r="A157" s="18" t="s">
        <v>17</v>
      </c>
      <c r="B157" s="66" t="s">
        <v>395</v>
      </c>
      <c r="C157" s="334"/>
      <c r="D157" s="328"/>
    </row>
    <row r="158" spans="1:10" ht="15" customHeight="1" thickBot="1">
      <c r="A158" s="18" t="s">
        <v>18</v>
      </c>
      <c r="B158" s="66" t="s">
        <v>397</v>
      </c>
      <c r="C158" s="552">
        <f>+C134+C138+C145+C150+C156+C157</f>
        <v>5661116</v>
      </c>
      <c r="D158" s="550">
        <f>+D134+D138+D145+D150+D156+D157</f>
        <v>5762250</v>
      </c>
      <c r="G158" s="270"/>
      <c r="H158" s="271"/>
      <c r="I158" s="271"/>
      <c r="J158" s="271"/>
    </row>
    <row r="159" spans="1:4" s="258" customFormat="1" ht="17.25" customHeight="1" thickBot="1">
      <c r="A159" s="155" t="s">
        <v>19</v>
      </c>
      <c r="B159" s="371" t="s">
        <v>396</v>
      </c>
      <c r="C159" s="552">
        <f>+C133+C158</f>
        <v>497083549</v>
      </c>
      <c r="D159" s="550">
        <f>+D133+D158</f>
        <v>511289028</v>
      </c>
    </row>
    <row r="160" spans="1:4" ht="15.75" customHeight="1">
      <c r="A160" s="372"/>
      <c r="B160" s="372"/>
      <c r="C160" s="372"/>
      <c r="D160" s="427">
        <f>D92-D159</f>
        <v>0</v>
      </c>
    </row>
    <row r="161" spans="1:4" ht="15.75">
      <c r="A161" s="649" t="s">
        <v>301</v>
      </c>
      <c r="B161" s="649"/>
      <c r="C161" s="649"/>
      <c r="D161" s="649"/>
    </row>
    <row r="162" spans="1:4" ht="15" customHeight="1" thickBot="1">
      <c r="A162" s="650" t="s">
        <v>115</v>
      </c>
      <c r="B162" s="650"/>
      <c r="C162" s="78"/>
      <c r="D162" s="375" t="str">
        <f>D95</f>
        <v>Forintban!</v>
      </c>
    </row>
    <row r="163" spans="1:5" ht="26.25" customHeight="1" thickBot="1">
      <c r="A163" s="18">
        <v>1</v>
      </c>
      <c r="B163" s="23" t="s">
        <v>398</v>
      </c>
      <c r="C163" s="246">
        <f>+C67-C133</f>
        <v>-50192939</v>
      </c>
      <c r="D163" s="148">
        <f>+D67-D133</f>
        <v>-50193939</v>
      </c>
      <c r="E163" s="272"/>
    </row>
    <row r="164" spans="1:4" ht="30" customHeight="1" thickBot="1">
      <c r="A164" s="18" t="s">
        <v>10</v>
      </c>
      <c r="B164" s="23" t="s">
        <v>404</v>
      </c>
      <c r="C164" s="246">
        <f>+C91-C158</f>
        <v>50192939</v>
      </c>
      <c r="D164" s="148">
        <f>+D91-D158</f>
        <v>50193939</v>
      </c>
    </row>
  </sheetData>
  <sheetProtection/>
  <mergeCells count="7">
    <mergeCell ref="A162:B162"/>
    <mergeCell ref="B1:D1"/>
    <mergeCell ref="A6:D6"/>
    <mergeCell ref="A7:B7"/>
    <mergeCell ref="A94:D94"/>
    <mergeCell ref="A95:B95"/>
    <mergeCell ref="A161:D161"/>
  </mergeCells>
  <printOptions horizontalCentered="1"/>
  <pageMargins left="0.6692913385826772" right="0.6692913385826772" top="0.8661417322834646" bottom="0.8661417322834646" header="0" footer="0"/>
  <pageSetup fitToHeight="2" horizontalDpi="600" verticalDpi="600" orientation="portrait" paperSize="9" scale="74" r:id="rId1"/>
  <rowBreaks count="2" manualBreakCount="2">
    <brk id="67" max="2" man="1"/>
    <brk id="144" max="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J164"/>
  <sheetViews>
    <sheetView zoomScale="120" zoomScaleNormal="120" zoomScaleSheetLayoutView="100" workbookViewId="0" topLeftCell="A1">
      <selection activeCell="D105" sqref="D105"/>
    </sheetView>
  </sheetViews>
  <sheetFormatPr defaultColWidth="9.00390625" defaultRowHeight="12.75"/>
  <cols>
    <col min="1" max="1" width="7.625" style="232" customWidth="1"/>
    <col min="2" max="2" width="65.50390625" style="232" customWidth="1"/>
    <col min="3" max="3" width="17.50390625" style="232" customWidth="1"/>
    <col min="4" max="4" width="20.125" style="233" customWidth="1"/>
    <col min="5" max="5" width="9.00390625" style="256" customWidth="1"/>
    <col min="6" max="16384" width="9.375" style="256" customWidth="1"/>
  </cols>
  <sheetData>
    <row r="1" spans="1:4" ht="18.75" customHeight="1">
      <c r="A1" s="418"/>
      <c r="B1" s="644" t="str">
        <f>CONCATENATE("1.3. melléklet ",ALAPADATOK!A7," ",ALAPADATOK!B7," ",ALAPADATOK!C7," ",ALAPADATOK!D7," ",ALAPADATOK!E7," ",ALAPADATOK!F7," ",ALAPADATOK!G7," ",ALAPADATOK!H7)</f>
        <v>1.3. melléklet a 8 / 2020 ( VI.30. ) önkormányzati rendelethez</v>
      </c>
      <c r="C1" s="644"/>
      <c r="D1" s="645"/>
    </row>
    <row r="2" spans="1:4" ht="18" customHeight="1">
      <c r="A2" s="419"/>
      <c r="B2" s="420" t="str">
        <f>CONCATENATE(ALAPADATOK!A3)</f>
        <v>MURAKERESZTÚR KÖZSÉG ÖNKORMÁNYZATA</v>
      </c>
      <c r="C2" s="420"/>
      <c r="D2" s="421"/>
    </row>
    <row r="3" spans="1:4" ht="17.25" customHeight="1">
      <c r="A3" s="421"/>
      <c r="B3" s="420" t="str">
        <f>'KV_1.2.sz.mell.'!B3</f>
        <v>2020. ÉVI KÖLTSÉGVETÉS</v>
      </c>
      <c r="C3" s="420"/>
      <c r="D3" s="421"/>
    </row>
    <row r="4" spans="1:4" ht="15.75" customHeight="1">
      <c r="A4" s="421"/>
      <c r="B4" s="420" t="s">
        <v>485</v>
      </c>
      <c r="C4" s="420"/>
      <c r="D4" s="421"/>
    </row>
    <row r="5" spans="1:4" ht="13.5" customHeight="1">
      <c r="A5" s="418"/>
      <c r="B5" s="418"/>
      <c r="C5" s="418"/>
      <c r="D5" s="422"/>
    </row>
    <row r="6" spans="1:4" ht="15" customHeight="1">
      <c r="A6" s="646" t="s">
        <v>6</v>
      </c>
      <c r="B6" s="646"/>
      <c r="C6" s="646"/>
      <c r="D6" s="646"/>
    </row>
    <row r="7" spans="1:4" ht="15" customHeight="1" thickBot="1">
      <c r="A7" s="647" t="s">
        <v>113</v>
      </c>
      <c r="B7" s="647"/>
      <c r="C7" s="440"/>
      <c r="D7" s="373" t="str">
        <f>CONCATENATE('KV_1.1.sz.mell.'!D7)</f>
        <v>Forintban!</v>
      </c>
    </row>
    <row r="8" spans="1:4" ht="41.25" customHeight="1" thickBot="1">
      <c r="A8" s="423" t="s">
        <v>57</v>
      </c>
      <c r="B8" s="424" t="s">
        <v>8</v>
      </c>
      <c r="C8" s="503" t="s">
        <v>615</v>
      </c>
      <c r="D8" s="425" t="s">
        <v>618</v>
      </c>
    </row>
    <row r="9" spans="1:4" s="257" customFormat="1" ht="12" customHeight="1" thickBot="1">
      <c r="A9" s="359"/>
      <c r="B9" s="360" t="s">
        <v>417</v>
      </c>
      <c r="C9" s="504" t="s">
        <v>418</v>
      </c>
      <c r="D9" s="361" t="s">
        <v>419</v>
      </c>
    </row>
    <row r="10" spans="1:4" s="258" customFormat="1" ht="12" customHeight="1" thickBot="1">
      <c r="A10" s="18" t="s">
        <v>9</v>
      </c>
      <c r="B10" s="19" t="s">
        <v>183</v>
      </c>
      <c r="C10" s="570"/>
      <c r="D10" s="157">
        <f>+D11+D12+D13+D14+D15+D16</f>
        <v>0</v>
      </c>
    </row>
    <row r="11" spans="1:4" s="258" customFormat="1" ht="12" customHeight="1">
      <c r="A11" s="13" t="s">
        <v>69</v>
      </c>
      <c r="B11" s="259" t="s">
        <v>184</v>
      </c>
      <c r="C11" s="571"/>
      <c r="D11" s="160"/>
    </row>
    <row r="12" spans="1:4" s="258" customFormat="1" ht="12" customHeight="1">
      <c r="A12" s="12" t="s">
        <v>70</v>
      </c>
      <c r="B12" s="260" t="s">
        <v>185</v>
      </c>
      <c r="C12" s="572"/>
      <c r="D12" s="159"/>
    </row>
    <row r="13" spans="1:4" s="258" customFormat="1" ht="12" customHeight="1">
      <c r="A13" s="12" t="s">
        <v>71</v>
      </c>
      <c r="B13" s="260" t="s">
        <v>457</v>
      </c>
      <c r="C13" s="572"/>
      <c r="D13" s="159"/>
    </row>
    <row r="14" spans="1:4" s="258" customFormat="1" ht="12" customHeight="1">
      <c r="A14" s="12" t="s">
        <v>72</v>
      </c>
      <c r="B14" s="260" t="s">
        <v>186</v>
      </c>
      <c r="C14" s="572"/>
      <c r="D14" s="159"/>
    </row>
    <row r="15" spans="1:4" s="258" customFormat="1" ht="12" customHeight="1">
      <c r="A15" s="12" t="s">
        <v>109</v>
      </c>
      <c r="B15" s="153" t="s">
        <v>357</v>
      </c>
      <c r="C15" s="577"/>
      <c r="D15" s="159"/>
    </row>
    <row r="16" spans="1:4" s="258" customFormat="1" ht="12" customHeight="1" thickBot="1">
      <c r="A16" s="14" t="s">
        <v>73</v>
      </c>
      <c r="B16" s="154" t="s">
        <v>358</v>
      </c>
      <c r="C16" s="617"/>
      <c r="D16" s="159"/>
    </row>
    <row r="17" spans="1:4" s="258" customFormat="1" ht="12" customHeight="1" thickBot="1">
      <c r="A17" s="18" t="s">
        <v>10</v>
      </c>
      <c r="B17" s="152" t="s">
        <v>187</v>
      </c>
      <c r="C17" s="246">
        <f>+C18+C19+C20+C21+C22</f>
        <v>875375</v>
      </c>
      <c r="D17" s="148">
        <f>+D18+D19+D20+D21+D22</f>
        <v>875375</v>
      </c>
    </row>
    <row r="18" spans="1:4" s="258" customFormat="1" ht="12" customHeight="1">
      <c r="A18" s="13" t="s">
        <v>75</v>
      </c>
      <c r="B18" s="259" t="s">
        <v>188</v>
      </c>
      <c r="C18" s="248"/>
      <c r="D18" s="150"/>
    </row>
    <row r="19" spans="1:4" s="258" customFormat="1" ht="12" customHeight="1">
      <c r="A19" s="12" t="s">
        <v>76</v>
      </c>
      <c r="B19" s="260" t="s">
        <v>189</v>
      </c>
      <c r="C19" s="247"/>
      <c r="D19" s="149"/>
    </row>
    <row r="20" spans="1:4" s="258" customFormat="1" ht="12" customHeight="1">
      <c r="A20" s="12" t="s">
        <v>77</v>
      </c>
      <c r="B20" s="260" t="s">
        <v>348</v>
      </c>
      <c r="C20" s="247"/>
      <c r="D20" s="149"/>
    </row>
    <row r="21" spans="1:4" s="258" customFormat="1" ht="12" customHeight="1">
      <c r="A21" s="12" t="s">
        <v>78</v>
      </c>
      <c r="B21" s="260" t="s">
        <v>349</v>
      </c>
      <c r="C21" s="247"/>
      <c r="D21" s="149"/>
    </row>
    <row r="22" spans="1:4" s="258" customFormat="1" ht="12" customHeight="1">
      <c r="A22" s="12" t="s">
        <v>79</v>
      </c>
      <c r="B22" s="260" t="s">
        <v>478</v>
      </c>
      <c r="C22" s="247">
        <v>875375</v>
      </c>
      <c r="D22" s="149">
        <v>875375</v>
      </c>
    </row>
    <row r="23" spans="1:4" s="258" customFormat="1" ht="12" customHeight="1" thickBot="1">
      <c r="A23" s="14" t="s">
        <v>86</v>
      </c>
      <c r="B23" s="154" t="s">
        <v>191</v>
      </c>
      <c r="C23" s="249"/>
      <c r="D23" s="151"/>
    </row>
    <row r="24" spans="1:4" s="258" customFormat="1" ht="12" customHeight="1" thickBot="1">
      <c r="A24" s="18" t="s">
        <v>11</v>
      </c>
      <c r="B24" s="19" t="s">
        <v>192</v>
      </c>
      <c r="C24" s="246">
        <f>+C25+C26+C27+C28+C29</f>
        <v>0</v>
      </c>
      <c r="D24" s="148">
        <f>+D25+D26+D27+D28+D29</f>
        <v>0</v>
      </c>
    </row>
    <row r="25" spans="1:4" s="258" customFormat="1" ht="12" customHeight="1">
      <c r="A25" s="13" t="s">
        <v>58</v>
      </c>
      <c r="B25" s="259" t="s">
        <v>193</v>
      </c>
      <c r="C25" s="248"/>
      <c r="D25" s="150"/>
    </row>
    <row r="26" spans="1:4" s="258" customFormat="1" ht="12" customHeight="1">
      <c r="A26" s="12" t="s">
        <v>59</v>
      </c>
      <c r="B26" s="260" t="s">
        <v>194</v>
      </c>
      <c r="C26" s="247"/>
      <c r="D26" s="149"/>
    </row>
    <row r="27" spans="1:4" s="258" customFormat="1" ht="12" customHeight="1">
      <c r="A27" s="12" t="s">
        <v>60</v>
      </c>
      <c r="B27" s="260" t="s">
        <v>350</v>
      </c>
      <c r="C27" s="247"/>
      <c r="D27" s="149"/>
    </row>
    <row r="28" spans="1:4" s="258" customFormat="1" ht="12" customHeight="1">
      <c r="A28" s="12" t="s">
        <v>61</v>
      </c>
      <c r="B28" s="260" t="s">
        <v>351</v>
      </c>
      <c r="C28" s="247"/>
      <c r="D28" s="149"/>
    </row>
    <row r="29" spans="1:4" s="258" customFormat="1" ht="12" customHeight="1">
      <c r="A29" s="12" t="s">
        <v>123</v>
      </c>
      <c r="B29" s="260" t="s">
        <v>195</v>
      </c>
      <c r="C29" s="247"/>
      <c r="D29" s="149"/>
    </row>
    <row r="30" spans="1:4" s="354" customFormat="1" ht="12" customHeight="1" thickBot="1">
      <c r="A30" s="362" t="s">
        <v>124</v>
      </c>
      <c r="B30" s="352" t="s">
        <v>473</v>
      </c>
      <c r="C30" s="626"/>
      <c r="D30" s="619"/>
    </row>
    <row r="31" spans="1:4" s="258" customFormat="1" ht="12" customHeight="1" thickBot="1">
      <c r="A31" s="18" t="s">
        <v>125</v>
      </c>
      <c r="B31" s="19" t="s">
        <v>458</v>
      </c>
      <c r="C31" s="251">
        <f>SUM(C32:C38)</f>
        <v>8246492</v>
      </c>
      <c r="D31" s="290">
        <f>SUM(D32:D38)</f>
        <v>8246492</v>
      </c>
    </row>
    <row r="32" spans="1:4" s="258" customFormat="1" ht="12" customHeight="1">
      <c r="A32" s="13" t="s">
        <v>198</v>
      </c>
      <c r="B32" s="259" t="str">
        <f>'KV_1.1.sz.mell.'!B32</f>
        <v>Magánszemélyek kommunális adója</v>
      </c>
      <c r="C32" s="248"/>
      <c r="D32" s="150"/>
    </row>
    <row r="33" spans="1:4" s="258" customFormat="1" ht="12" customHeight="1">
      <c r="A33" s="12" t="s">
        <v>199</v>
      </c>
      <c r="B33" s="259" t="str">
        <f>'KV_1.1.sz.mell.'!B33</f>
        <v>Idegenforgalmi adó</v>
      </c>
      <c r="C33" s="247"/>
      <c r="D33" s="149"/>
    </row>
    <row r="34" spans="1:4" s="258" customFormat="1" ht="12" customHeight="1">
      <c r="A34" s="12" t="s">
        <v>200</v>
      </c>
      <c r="B34" s="259" t="str">
        <f>'KV_1.1.sz.mell.'!B34</f>
        <v>Iparűzési adó</v>
      </c>
      <c r="C34" s="247">
        <v>8246492</v>
      </c>
      <c r="D34" s="149">
        <v>8246492</v>
      </c>
    </row>
    <row r="35" spans="1:4" s="258" customFormat="1" ht="12" customHeight="1">
      <c r="A35" s="12" t="s">
        <v>201</v>
      </c>
      <c r="B35" s="259" t="str">
        <f>'KV_1.1.sz.mell.'!B35</f>
        <v>Talajterhelési díj</v>
      </c>
      <c r="C35" s="247"/>
      <c r="D35" s="149"/>
    </row>
    <row r="36" spans="1:4" s="258" customFormat="1" ht="12" customHeight="1">
      <c r="A36" s="12" t="s">
        <v>459</v>
      </c>
      <c r="B36" s="259" t="str">
        <f>'KV_1.1.sz.mell.'!B36</f>
        <v>Gépjárműadó</v>
      </c>
      <c r="C36" s="247"/>
      <c r="D36" s="149"/>
    </row>
    <row r="37" spans="1:4" s="258" customFormat="1" ht="12" customHeight="1">
      <c r="A37" s="12" t="s">
        <v>460</v>
      </c>
      <c r="B37" s="259" t="str">
        <f>'KV_1.1.sz.mell.'!B37</f>
        <v>Telekadó</v>
      </c>
      <c r="C37" s="247"/>
      <c r="D37" s="149"/>
    </row>
    <row r="38" spans="1:4" s="258" customFormat="1" ht="12" customHeight="1" thickBot="1">
      <c r="A38" s="14" t="s">
        <v>461</v>
      </c>
      <c r="B38" s="259" t="str">
        <f>'KV_1.1.sz.mell.'!B38</f>
        <v>Kommunális adó</v>
      </c>
      <c r="C38" s="249"/>
      <c r="D38" s="151"/>
    </row>
    <row r="39" spans="1:4" s="258" customFormat="1" ht="12" customHeight="1" thickBot="1">
      <c r="A39" s="18" t="s">
        <v>13</v>
      </c>
      <c r="B39" s="19" t="s">
        <v>359</v>
      </c>
      <c r="C39" s="246">
        <f>SUM(C40:C50)</f>
        <v>9681210</v>
      </c>
      <c r="D39" s="148">
        <f>SUM(D40:D50)</f>
        <v>9681210</v>
      </c>
    </row>
    <row r="40" spans="1:4" s="258" customFormat="1" ht="12" customHeight="1">
      <c r="A40" s="13" t="s">
        <v>62</v>
      </c>
      <c r="B40" s="259" t="s">
        <v>205</v>
      </c>
      <c r="C40" s="248"/>
      <c r="D40" s="150"/>
    </row>
    <row r="41" spans="1:4" s="258" customFormat="1" ht="12" customHeight="1">
      <c r="A41" s="12" t="s">
        <v>63</v>
      </c>
      <c r="B41" s="260" t="s">
        <v>206</v>
      </c>
      <c r="C41" s="247">
        <v>7623000</v>
      </c>
      <c r="D41" s="149">
        <v>7623000</v>
      </c>
    </row>
    <row r="42" spans="1:4" s="258" customFormat="1" ht="12" customHeight="1">
      <c r="A42" s="12" t="s">
        <v>64</v>
      </c>
      <c r="B42" s="260" t="s">
        <v>207</v>
      </c>
      <c r="C42" s="247"/>
      <c r="D42" s="149"/>
    </row>
    <row r="43" spans="1:4" s="258" customFormat="1" ht="12" customHeight="1">
      <c r="A43" s="12" t="s">
        <v>127</v>
      </c>
      <c r="B43" s="260" t="s">
        <v>208</v>
      </c>
      <c r="C43" s="247"/>
      <c r="D43" s="149"/>
    </row>
    <row r="44" spans="1:4" s="258" customFormat="1" ht="12" customHeight="1">
      <c r="A44" s="12" t="s">
        <v>128</v>
      </c>
      <c r="B44" s="260" t="s">
        <v>209</v>
      </c>
      <c r="C44" s="247"/>
      <c r="D44" s="149"/>
    </row>
    <row r="45" spans="1:4" s="258" customFormat="1" ht="12" customHeight="1">
      <c r="A45" s="12" t="s">
        <v>129</v>
      </c>
      <c r="B45" s="260" t="s">
        <v>210</v>
      </c>
      <c r="C45" s="247">
        <v>2058210</v>
      </c>
      <c r="D45" s="149">
        <v>2058210</v>
      </c>
    </row>
    <row r="46" spans="1:4" s="258" customFormat="1" ht="12" customHeight="1">
      <c r="A46" s="12" t="s">
        <v>130</v>
      </c>
      <c r="B46" s="260" t="s">
        <v>211</v>
      </c>
      <c r="C46" s="247"/>
      <c r="D46" s="149"/>
    </row>
    <row r="47" spans="1:4" s="258" customFormat="1" ht="12" customHeight="1">
      <c r="A47" s="12" t="s">
        <v>131</v>
      </c>
      <c r="B47" s="260" t="s">
        <v>465</v>
      </c>
      <c r="C47" s="247"/>
      <c r="D47" s="149"/>
    </row>
    <row r="48" spans="1:4" s="258" customFormat="1" ht="12" customHeight="1">
      <c r="A48" s="12" t="s">
        <v>203</v>
      </c>
      <c r="B48" s="260" t="s">
        <v>213</v>
      </c>
      <c r="C48" s="627"/>
      <c r="D48" s="620"/>
    </row>
    <row r="49" spans="1:4" s="258" customFormat="1" ht="12" customHeight="1">
      <c r="A49" s="14" t="s">
        <v>204</v>
      </c>
      <c r="B49" s="261" t="s">
        <v>361</v>
      </c>
      <c r="C49" s="628"/>
      <c r="D49" s="621"/>
    </row>
    <row r="50" spans="1:4" s="258" customFormat="1" ht="12" customHeight="1" thickBot="1">
      <c r="A50" s="14" t="s">
        <v>360</v>
      </c>
      <c r="B50" s="154" t="s">
        <v>214</v>
      </c>
      <c r="C50" s="628"/>
      <c r="D50" s="621"/>
    </row>
    <row r="51" spans="1:4" s="258" customFormat="1" ht="12" customHeight="1" thickBot="1">
      <c r="A51" s="18" t="s">
        <v>14</v>
      </c>
      <c r="B51" s="19" t="s">
        <v>215</v>
      </c>
      <c r="C51" s="246">
        <f>SUM(C52:C56)</f>
        <v>0</v>
      </c>
      <c r="D51" s="148">
        <f>SUM(D52:D56)</f>
        <v>0</v>
      </c>
    </row>
    <row r="52" spans="1:4" s="258" customFormat="1" ht="12" customHeight="1">
      <c r="A52" s="13" t="s">
        <v>65</v>
      </c>
      <c r="B52" s="259" t="s">
        <v>219</v>
      </c>
      <c r="C52" s="629"/>
      <c r="D52" s="622"/>
    </row>
    <row r="53" spans="1:4" s="258" customFormat="1" ht="12" customHeight="1">
      <c r="A53" s="12" t="s">
        <v>66</v>
      </c>
      <c r="B53" s="260" t="s">
        <v>220</v>
      </c>
      <c r="C53" s="627"/>
      <c r="D53" s="620"/>
    </row>
    <row r="54" spans="1:4" s="258" customFormat="1" ht="12" customHeight="1">
      <c r="A54" s="12" t="s">
        <v>216</v>
      </c>
      <c r="B54" s="260" t="s">
        <v>221</v>
      </c>
      <c r="C54" s="627"/>
      <c r="D54" s="620"/>
    </row>
    <row r="55" spans="1:4" s="258" customFormat="1" ht="12" customHeight="1">
      <c r="A55" s="12" t="s">
        <v>217</v>
      </c>
      <c r="B55" s="260" t="s">
        <v>222</v>
      </c>
      <c r="C55" s="627"/>
      <c r="D55" s="620"/>
    </row>
    <row r="56" spans="1:4" s="258" customFormat="1" ht="12" customHeight="1" thickBot="1">
      <c r="A56" s="14" t="s">
        <v>218</v>
      </c>
      <c r="B56" s="154" t="s">
        <v>223</v>
      </c>
      <c r="C56" s="628"/>
      <c r="D56" s="621"/>
    </row>
    <row r="57" spans="1:4" s="258" customFormat="1" ht="12" customHeight="1" thickBot="1">
      <c r="A57" s="18" t="s">
        <v>132</v>
      </c>
      <c r="B57" s="19" t="s">
        <v>224</v>
      </c>
      <c r="C57" s="246">
        <f>SUM(C58:C60)</f>
        <v>0</v>
      </c>
      <c r="D57" s="148">
        <f>SUM(D58:D60)</f>
        <v>0</v>
      </c>
    </row>
    <row r="58" spans="1:4" s="258" customFormat="1" ht="12" customHeight="1">
      <c r="A58" s="13" t="s">
        <v>67</v>
      </c>
      <c r="B58" s="259" t="s">
        <v>225</v>
      </c>
      <c r="C58" s="248"/>
      <c r="D58" s="150"/>
    </row>
    <row r="59" spans="1:4" s="258" customFormat="1" ht="12" customHeight="1">
      <c r="A59" s="12" t="s">
        <v>68</v>
      </c>
      <c r="B59" s="260" t="s">
        <v>352</v>
      </c>
      <c r="C59" s="247"/>
      <c r="D59" s="149"/>
    </row>
    <row r="60" spans="1:4" s="258" customFormat="1" ht="12" customHeight="1">
      <c r="A60" s="12" t="s">
        <v>228</v>
      </c>
      <c r="B60" s="260" t="s">
        <v>226</v>
      </c>
      <c r="C60" s="247"/>
      <c r="D60" s="149"/>
    </row>
    <row r="61" spans="1:4" s="258" customFormat="1" ht="12" customHeight="1" thickBot="1">
      <c r="A61" s="14" t="s">
        <v>229</v>
      </c>
      <c r="B61" s="154" t="s">
        <v>227</v>
      </c>
      <c r="C61" s="249"/>
      <c r="D61" s="151"/>
    </row>
    <row r="62" spans="1:4" s="258" customFormat="1" ht="12" customHeight="1" thickBot="1">
      <c r="A62" s="18" t="s">
        <v>16</v>
      </c>
      <c r="B62" s="152" t="s">
        <v>230</v>
      </c>
      <c r="C62" s="246">
        <f>SUM(C63:C65)</f>
        <v>0</v>
      </c>
      <c r="D62" s="148">
        <f>SUM(D63:D65)</f>
        <v>0</v>
      </c>
    </row>
    <row r="63" spans="1:4" s="258" customFormat="1" ht="12" customHeight="1">
      <c r="A63" s="13" t="s">
        <v>133</v>
      </c>
      <c r="B63" s="259" t="s">
        <v>232</v>
      </c>
      <c r="C63" s="627"/>
      <c r="D63" s="620"/>
    </row>
    <row r="64" spans="1:4" s="258" customFormat="1" ht="12" customHeight="1">
      <c r="A64" s="12" t="s">
        <v>134</v>
      </c>
      <c r="B64" s="260" t="s">
        <v>353</v>
      </c>
      <c r="C64" s="627"/>
      <c r="D64" s="620"/>
    </row>
    <row r="65" spans="1:4" s="258" customFormat="1" ht="12" customHeight="1">
      <c r="A65" s="12" t="s">
        <v>163</v>
      </c>
      <c r="B65" s="260" t="s">
        <v>233</v>
      </c>
      <c r="C65" s="627"/>
      <c r="D65" s="620"/>
    </row>
    <row r="66" spans="1:4" s="258" customFormat="1" ht="12" customHeight="1" thickBot="1">
      <c r="A66" s="14" t="s">
        <v>231</v>
      </c>
      <c r="B66" s="154" t="s">
        <v>234</v>
      </c>
      <c r="C66" s="627"/>
      <c r="D66" s="620"/>
    </row>
    <row r="67" spans="1:4" s="258" customFormat="1" ht="12" customHeight="1" thickBot="1">
      <c r="A67" s="320" t="s">
        <v>400</v>
      </c>
      <c r="B67" s="19" t="s">
        <v>235</v>
      </c>
      <c r="C67" s="251">
        <f>+C10+C17+C24+C31+C39+C51+C57+C62</f>
        <v>18803077</v>
      </c>
      <c r="D67" s="290">
        <f>+D10+D17+D24+D31+D39+D51+D57+D62</f>
        <v>18803077</v>
      </c>
    </row>
    <row r="68" spans="1:4" s="258" customFormat="1" ht="12" customHeight="1" thickBot="1">
      <c r="A68" s="304" t="s">
        <v>236</v>
      </c>
      <c r="B68" s="152" t="s">
        <v>237</v>
      </c>
      <c r="C68" s="246">
        <f>SUM(C69:C71)</f>
        <v>0</v>
      </c>
      <c r="D68" s="148">
        <f>SUM(D69:D71)</f>
        <v>0</v>
      </c>
    </row>
    <row r="69" spans="1:4" s="258" customFormat="1" ht="12" customHeight="1">
      <c r="A69" s="13" t="s">
        <v>265</v>
      </c>
      <c r="B69" s="259" t="s">
        <v>238</v>
      </c>
      <c r="C69" s="627"/>
      <c r="D69" s="620"/>
    </row>
    <row r="70" spans="1:4" s="258" customFormat="1" ht="12" customHeight="1">
      <c r="A70" s="12" t="s">
        <v>274</v>
      </c>
      <c r="B70" s="260" t="s">
        <v>239</v>
      </c>
      <c r="C70" s="627"/>
      <c r="D70" s="620"/>
    </row>
    <row r="71" spans="1:4" s="258" customFormat="1" ht="12" customHeight="1" thickBot="1">
      <c r="A71" s="14" t="s">
        <v>275</v>
      </c>
      <c r="B71" s="315" t="s">
        <v>474</v>
      </c>
      <c r="C71" s="627"/>
      <c r="D71" s="620"/>
    </row>
    <row r="72" spans="1:4" s="258" customFormat="1" ht="12" customHeight="1" thickBot="1">
      <c r="A72" s="304" t="s">
        <v>241</v>
      </c>
      <c r="B72" s="152" t="s">
        <v>242</v>
      </c>
      <c r="C72" s="246">
        <f>SUM(C73:C76)</f>
        <v>0</v>
      </c>
      <c r="D72" s="148">
        <f>SUM(D73:D76)</f>
        <v>0</v>
      </c>
    </row>
    <row r="73" spans="1:4" s="258" customFormat="1" ht="12" customHeight="1">
      <c r="A73" s="13" t="s">
        <v>110</v>
      </c>
      <c r="B73" s="259" t="s">
        <v>243</v>
      </c>
      <c r="C73" s="627"/>
      <c r="D73" s="620"/>
    </row>
    <row r="74" spans="1:4" s="258" customFormat="1" ht="12" customHeight="1">
      <c r="A74" s="12" t="s">
        <v>111</v>
      </c>
      <c r="B74" s="260" t="s">
        <v>475</v>
      </c>
      <c r="C74" s="627"/>
      <c r="D74" s="620"/>
    </row>
    <row r="75" spans="1:4" s="258" customFormat="1" ht="12" customHeight="1" thickBot="1">
      <c r="A75" s="14" t="s">
        <v>266</v>
      </c>
      <c r="B75" s="261" t="s">
        <v>244</v>
      </c>
      <c r="C75" s="628"/>
      <c r="D75" s="621"/>
    </row>
    <row r="76" spans="1:4" s="258" customFormat="1" ht="12" customHeight="1" thickBot="1">
      <c r="A76" s="364" t="s">
        <v>267</v>
      </c>
      <c r="B76" s="365" t="s">
        <v>476</v>
      </c>
      <c r="C76" s="630"/>
      <c r="D76" s="623"/>
    </row>
    <row r="77" spans="1:4" s="258" customFormat="1" ht="12" customHeight="1" thickBot="1">
      <c r="A77" s="304" t="s">
        <v>245</v>
      </c>
      <c r="B77" s="152" t="s">
        <v>246</v>
      </c>
      <c r="C77" s="246">
        <f>SUM(C78:C79)</f>
        <v>0</v>
      </c>
      <c r="D77" s="148">
        <f>SUM(D78:D79)</f>
        <v>0</v>
      </c>
    </row>
    <row r="78" spans="1:4" s="258" customFormat="1" ht="12" customHeight="1" thickBot="1">
      <c r="A78" s="11" t="s">
        <v>268</v>
      </c>
      <c r="B78" s="363" t="s">
        <v>247</v>
      </c>
      <c r="C78" s="628"/>
      <c r="D78" s="621"/>
    </row>
    <row r="79" spans="1:4" s="258" customFormat="1" ht="12" customHeight="1" thickBot="1">
      <c r="A79" s="364" t="s">
        <v>269</v>
      </c>
      <c r="B79" s="365" t="s">
        <v>248</v>
      </c>
      <c r="C79" s="630"/>
      <c r="D79" s="623"/>
    </row>
    <row r="80" spans="1:4" s="258" customFormat="1" ht="12" customHeight="1" thickBot="1">
      <c r="A80" s="304" t="s">
        <v>249</v>
      </c>
      <c r="B80" s="152" t="s">
        <v>250</v>
      </c>
      <c r="C80" s="246">
        <f>SUM(C81:C83)</f>
        <v>0</v>
      </c>
      <c r="D80" s="148">
        <f>SUM(D81:D83)</f>
        <v>0</v>
      </c>
    </row>
    <row r="81" spans="1:4" s="258" customFormat="1" ht="12" customHeight="1">
      <c r="A81" s="13" t="s">
        <v>270</v>
      </c>
      <c r="B81" s="259" t="s">
        <v>251</v>
      </c>
      <c r="C81" s="627"/>
      <c r="D81" s="620"/>
    </row>
    <row r="82" spans="1:4" s="258" customFormat="1" ht="12" customHeight="1">
      <c r="A82" s="12" t="s">
        <v>271</v>
      </c>
      <c r="B82" s="260" t="s">
        <v>252</v>
      </c>
      <c r="C82" s="627"/>
      <c r="D82" s="620"/>
    </row>
    <row r="83" spans="1:4" s="258" customFormat="1" ht="12" customHeight="1" thickBot="1">
      <c r="A83" s="16" t="s">
        <v>272</v>
      </c>
      <c r="B83" s="367" t="s">
        <v>477</v>
      </c>
      <c r="C83" s="631"/>
      <c r="D83" s="624"/>
    </row>
    <row r="84" spans="1:4" s="258" customFormat="1" ht="12" customHeight="1" thickBot="1">
      <c r="A84" s="304" t="s">
        <v>253</v>
      </c>
      <c r="B84" s="152" t="s">
        <v>273</v>
      </c>
      <c r="C84" s="246">
        <f>SUM(C85:C88)</f>
        <v>0</v>
      </c>
      <c r="D84" s="148">
        <f>SUM(D85:D88)</f>
        <v>0</v>
      </c>
    </row>
    <row r="85" spans="1:4" s="258" customFormat="1" ht="12" customHeight="1">
      <c r="A85" s="263" t="s">
        <v>254</v>
      </c>
      <c r="B85" s="259" t="s">
        <v>255</v>
      </c>
      <c r="C85" s="627"/>
      <c r="D85" s="620"/>
    </row>
    <row r="86" spans="1:4" s="258" customFormat="1" ht="12" customHeight="1">
      <c r="A86" s="264" t="s">
        <v>256</v>
      </c>
      <c r="B86" s="260" t="s">
        <v>257</v>
      </c>
      <c r="C86" s="627"/>
      <c r="D86" s="620"/>
    </row>
    <row r="87" spans="1:4" s="258" customFormat="1" ht="12" customHeight="1">
      <c r="A87" s="264" t="s">
        <v>258</v>
      </c>
      <c r="B87" s="260" t="s">
        <v>259</v>
      </c>
      <c r="C87" s="627"/>
      <c r="D87" s="620"/>
    </row>
    <row r="88" spans="1:4" s="258" customFormat="1" ht="12" customHeight="1" thickBot="1">
      <c r="A88" s="265" t="s">
        <v>260</v>
      </c>
      <c r="B88" s="154" t="s">
        <v>261</v>
      </c>
      <c r="C88" s="627"/>
      <c r="D88" s="620"/>
    </row>
    <row r="89" spans="1:4" s="258" customFormat="1" ht="12" customHeight="1" thickBot="1">
      <c r="A89" s="304" t="s">
        <v>262</v>
      </c>
      <c r="B89" s="152" t="s">
        <v>399</v>
      </c>
      <c r="C89" s="632"/>
      <c r="D89" s="625"/>
    </row>
    <row r="90" spans="1:4" s="258" customFormat="1" ht="13.5" customHeight="1" thickBot="1">
      <c r="A90" s="304" t="s">
        <v>264</v>
      </c>
      <c r="B90" s="152" t="s">
        <v>263</v>
      </c>
      <c r="C90" s="632"/>
      <c r="D90" s="625"/>
    </row>
    <row r="91" spans="1:4" s="258" customFormat="1" ht="15.75" customHeight="1" thickBot="1">
      <c r="A91" s="304" t="s">
        <v>276</v>
      </c>
      <c r="B91" s="266" t="s">
        <v>402</v>
      </c>
      <c r="C91" s="251">
        <f>+C68+C72+C77+C80+C84+C90+C89</f>
        <v>0</v>
      </c>
      <c r="D91" s="290">
        <f>+D68+D72+D77+D80+D84+D90+D89</f>
        <v>0</v>
      </c>
    </row>
    <row r="92" spans="1:4" s="258" customFormat="1" ht="16.5" customHeight="1" thickBot="1">
      <c r="A92" s="305" t="s">
        <v>401</v>
      </c>
      <c r="B92" s="267" t="s">
        <v>403</v>
      </c>
      <c r="C92" s="251">
        <f>+C67+C91</f>
        <v>18803077</v>
      </c>
      <c r="D92" s="290">
        <f>+D67+D91</f>
        <v>18803077</v>
      </c>
    </row>
    <row r="93" spans="1:4" s="258" customFormat="1" ht="10.5" customHeight="1">
      <c r="A93" s="3"/>
      <c r="B93" s="4"/>
      <c r="C93" s="4"/>
      <c r="D93" s="164"/>
    </row>
    <row r="94" spans="1:4" ht="16.5" customHeight="1">
      <c r="A94" s="651" t="s">
        <v>38</v>
      </c>
      <c r="B94" s="651"/>
      <c r="C94" s="651"/>
      <c r="D94" s="651"/>
    </row>
    <row r="95" spans="1:4" s="268" customFormat="1" ht="16.5" customHeight="1" thickBot="1">
      <c r="A95" s="648" t="s">
        <v>114</v>
      </c>
      <c r="B95" s="648"/>
      <c r="C95" s="502"/>
      <c r="D95" s="374" t="str">
        <f>D7</f>
        <v>Forintban!</v>
      </c>
    </row>
    <row r="96" spans="1:4" ht="30" customHeight="1" thickBot="1">
      <c r="A96" s="356" t="s">
        <v>57</v>
      </c>
      <c r="B96" s="357" t="s">
        <v>39</v>
      </c>
      <c r="C96" s="503" t="s">
        <v>615</v>
      </c>
      <c r="D96" s="358" t="str">
        <f>+D8</f>
        <v>2020. évi I. módosított előirányzat 2020.06.29.</v>
      </c>
    </row>
    <row r="97" spans="1:4" s="257" customFormat="1" ht="12" customHeight="1" thickBot="1">
      <c r="A97" s="356"/>
      <c r="B97" s="357" t="s">
        <v>417</v>
      </c>
      <c r="C97" s="618" t="s">
        <v>418</v>
      </c>
      <c r="D97" s="358" t="s">
        <v>419</v>
      </c>
    </row>
    <row r="98" spans="1:4" ht="12" customHeight="1" thickBot="1">
      <c r="A98" s="20" t="s">
        <v>9</v>
      </c>
      <c r="B98" s="24" t="s">
        <v>362</v>
      </c>
      <c r="C98" s="245">
        <f>C99+C100+C101+C102+C103+C116</f>
        <v>15303077</v>
      </c>
      <c r="D98" s="323">
        <f>D99+D100+D101+D102+D103+D116</f>
        <v>15303077</v>
      </c>
    </row>
    <row r="99" spans="1:4" ht="12" customHeight="1">
      <c r="A99" s="15" t="s">
        <v>69</v>
      </c>
      <c r="B99" s="8" t="s">
        <v>40</v>
      </c>
      <c r="C99" s="330">
        <v>4209600</v>
      </c>
      <c r="D99" s="324">
        <v>4209600</v>
      </c>
    </row>
    <row r="100" spans="1:4" ht="12" customHeight="1">
      <c r="A100" s="12" t="s">
        <v>70</v>
      </c>
      <c r="B100" s="6" t="s">
        <v>135</v>
      </c>
      <c r="C100" s="247">
        <v>1136592</v>
      </c>
      <c r="D100" s="149">
        <v>1136592</v>
      </c>
    </row>
    <row r="101" spans="1:4" ht="12" customHeight="1">
      <c r="A101" s="12" t="s">
        <v>71</v>
      </c>
      <c r="B101" s="6" t="s">
        <v>102</v>
      </c>
      <c r="C101" s="249">
        <v>5210393</v>
      </c>
      <c r="D101" s="151">
        <v>5210393</v>
      </c>
    </row>
    <row r="102" spans="1:4" ht="12" customHeight="1">
      <c r="A102" s="12" t="s">
        <v>72</v>
      </c>
      <c r="B102" s="9" t="s">
        <v>136</v>
      </c>
      <c r="C102" s="249"/>
      <c r="D102" s="151"/>
    </row>
    <row r="103" spans="1:4" ht="12" customHeight="1">
      <c r="A103" s="12" t="s">
        <v>81</v>
      </c>
      <c r="B103" s="17" t="s">
        <v>137</v>
      </c>
      <c r="C103" s="249">
        <f>C110+C115</f>
        <v>4746492</v>
      </c>
      <c r="D103" s="151">
        <f>D110+D115</f>
        <v>4746492</v>
      </c>
    </row>
    <row r="104" spans="1:4" ht="12" customHeight="1">
      <c r="A104" s="12" t="s">
        <v>73</v>
      </c>
      <c r="B104" s="6" t="s">
        <v>367</v>
      </c>
      <c r="C104" s="249"/>
      <c r="D104" s="151"/>
    </row>
    <row r="105" spans="1:4" ht="12" customHeight="1">
      <c r="A105" s="12" t="s">
        <v>74</v>
      </c>
      <c r="B105" s="82" t="s">
        <v>366</v>
      </c>
      <c r="C105" s="249"/>
      <c r="D105" s="151"/>
    </row>
    <row r="106" spans="1:4" ht="12" customHeight="1">
      <c r="A106" s="12" t="s">
        <v>82</v>
      </c>
      <c r="B106" s="82" t="s">
        <v>365</v>
      </c>
      <c r="C106" s="249"/>
      <c r="D106" s="151"/>
    </row>
    <row r="107" spans="1:4" ht="12" customHeight="1">
      <c r="A107" s="12" t="s">
        <v>83</v>
      </c>
      <c r="B107" s="80" t="s">
        <v>279</v>
      </c>
      <c r="C107" s="249"/>
      <c r="D107" s="151"/>
    </row>
    <row r="108" spans="1:4" ht="12" customHeight="1">
      <c r="A108" s="12" t="s">
        <v>84</v>
      </c>
      <c r="B108" s="81" t="s">
        <v>280</v>
      </c>
      <c r="C108" s="249"/>
      <c r="D108" s="151"/>
    </row>
    <row r="109" spans="1:4" ht="12" customHeight="1">
      <c r="A109" s="12" t="s">
        <v>85</v>
      </c>
      <c r="B109" s="81" t="s">
        <v>281</v>
      </c>
      <c r="C109" s="249"/>
      <c r="D109" s="151"/>
    </row>
    <row r="110" spans="1:4" ht="12" customHeight="1">
      <c r="A110" s="12" t="s">
        <v>87</v>
      </c>
      <c r="B110" s="80" t="s">
        <v>282</v>
      </c>
      <c r="C110" s="249">
        <v>2346492</v>
      </c>
      <c r="D110" s="151">
        <v>2346492</v>
      </c>
    </row>
    <row r="111" spans="1:4" ht="12" customHeight="1">
      <c r="A111" s="12" t="s">
        <v>138</v>
      </c>
      <c r="B111" s="80" t="s">
        <v>283</v>
      </c>
      <c r="C111" s="249"/>
      <c r="D111" s="151"/>
    </row>
    <row r="112" spans="1:4" ht="12" customHeight="1">
      <c r="A112" s="12" t="s">
        <v>277</v>
      </c>
      <c r="B112" s="81" t="s">
        <v>284</v>
      </c>
      <c r="C112" s="249"/>
      <c r="D112" s="151"/>
    </row>
    <row r="113" spans="1:4" ht="12" customHeight="1">
      <c r="A113" s="11" t="s">
        <v>278</v>
      </c>
      <c r="B113" s="82" t="s">
        <v>285</v>
      </c>
      <c r="C113" s="249"/>
      <c r="D113" s="151"/>
    </row>
    <row r="114" spans="1:4" ht="12" customHeight="1">
      <c r="A114" s="12" t="s">
        <v>363</v>
      </c>
      <c r="B114" s="82" t="s">
        <v>286</v>
      </c>
      <c r="C114" s="249"/>
      <c r="D114" s="151"/>
    </row>
    <row r="115" spans="1:4" ht="12" customHeight="1">
      <c r="A115" s="14" t="s">
        <v>364</v>
      </c>
      <c r="B115" s="82" t="s">
        <v>287</v>
      </c>
      <c r="C115" s="249">
        <v>2400000</v>
      </c>
      <c r="D115" s="151">
        <v>2400000</v>
      </c>
    </row>
    <row r="116" spans="1:4" ht="12" customHeight="1">
      <c r="A116" s="12" t="s">
        <v>368</v>
      </c>
      <c r="B116" s="9" t="s">
        <v>41</v>
      </c>
      <c r="C116" s="247"/>
      <c r="D116" s="149"/>
    </row>
    <row r="117" spans="1:4" ht="12" customHeight="1">
      <c r="A117" s="12" t="s">
        <v>369</v>
      </c>
      <c r="B117" s="6" t="s">
        <v>371</v>
      </c>
      <c r="C117" s="247"/>
      <c r="D117" s="149"/>
    </row>
    <row r="118" spans="1:4" ht="12" customHeight="1" thickBot="1">
      <c r="A118" s="16" t="s">
        <v>370</v>
      </c>
      <c r="B118" s="319" t="s">
        <v>372</v>
      </c>
      <c r="C118" s="331"/>
      <c r="D118" s="325"/>
    </row>
    <row r="119" spans="1:4" ht="12" customHeight="1" thickBot="1">
      <c r="A119" s="316" t="s">
        <v>10</v>
      </c>
      <c r="B119" s="317" t="s">
        <v>288</v>
      </c>
      <c r="C119" s="332">
        <f>+C120+C122+C124</f>
        <v>3500000</v>
      </c>
      <c r="D119" s="326">
        <f>+D120+D122+D124</f>
        <v>3500000</v>
      </c>
    </row>
    <row r="120" spans="1:4" ht="12" customHeight="1">
      <c r="A120" s="13" t="s">
        <v>75</v>
      </c>
      <c r="B120" s="6" t="s">
        <v>162</v>
      </c>
      <c r="C120" s="248"/>
      <c r="D120" s="150"/>
    </row>
    <row r="121" spans="1:4" ht="12" customHeight="1">
      <c r="A121" s="13" t="s">
        <v>76</v>
      </c>
      <c r="B121" s="10" t="s">
        <v>292</v>
      </c>
      <c r="C121" s="248"/>
      <c r="D121" s="150"/>
    </row>
    <row r="122" spans="1:4" ht="12" customHeight="1">
      <c r="A122" s="13" t="s">
        <v>77</v>
      </c>
      <c r="B122" s="10" t="s">
        <v>139</v>
      </c>
      <c r="C122" s="247"/>
      <c r="D122" s="149"/>
    </row>
    <row r="123" spans="1:4" ht="12" customHeight="1">
      <c r="A123" s="13" t="s">
        <v>78</v>
      </c>
      <c r="B123" s="10" t="s">
        <v>293</v>
      </c>
      <c r="C123" s="247"/>
      <c r="D123" s="149"/>
    </row>
    <row r="124" spans="1:4" ht="12" customHeight="1">
      <c r="A124" s="13" t="s">
        <v>79</v>
      </c>
      <c r="B124" s="154" t="s">
        <v>479</v>
      </c>
      <c r="C124" s="247">
        <f>C132</f>
        <v>3500000</v>
      </c>
      <c r="D124" s="149">
        <f>D132</f>
        <v>3500000</v>
      </c>
    </row>
    <row r="125" spans="1:4" ht="12" customHeight="1">
      <c r="A125" s="13" t="s">
        <v>86</v>
      </c>
      <c r="B125" s="153" t="s">
        <v>354</v>
      </c>
      <c r="C125" s="247"/>
      <c r="D125" s="149"/>
    </row>
    <row r="126" spans="1:4" ht="12" customHeight="1">
      <c r="A126" s="13" t="s">
        <v>88</v>
      </c>
      <c r="B126" s="255" t="s">
        <v>298</v>
      </c>
      <c r="C126" s="247"/>
      <c r="D126" s="149"/>
    </row>
    <row r="127" spans="1:4" ht="15.75">
      <c r="A127" s="13" t="s">
        <v>140</v>
      </c>
      <c r="B127" s="81" t="s">
        <v>281</v>
      </c>
      <c r="C127" s="247"/>
      <c r="D127" s="149"/>
    </row>
    <row r="128" spans="1:4" ht="12" customHeight="1">
      <c r="A128" s="13" t="s">
        <v>141</v>
      </c>
      <c r="B128" s="81" t="s">
        <v>297</v>
      </c>
      <c r="C128" s="247"/>
      <c r="D128" s="149"/>
    </row>
    <row r="129" spans="1:4" ht="12" customHeight="1">
      <c r="A129" s="13" t="s">
        <v>142</v>
      </c>
      <c r="B129" s="81" t="s">
        <v>296</v>
      </c>
      <c r="C129" s="247"/>
      <c r="D129" s="149"/>
    </row>
    <row r="130" spans="1:4" ht="12" customHeight="1">
      <c r="A130" s="13" t="s">
        <v>289</v>
      </c>
      <c r="B130" s="81" t="s">
        <v>284</v>
      </c>
      <c r="C130" s="247"/>
      <c r="D130" s="149"/>
    </row>
    <row r="131" spans="1:4" ht="12" customHeight="1">
      <c r="A131" s="13" t="s">
        <v>290</v>
      </c>
      <c r="B131" s="81" t="s">
        <v>295</v>
      </c>
      <c r="C131" s="247"/>
      <c r="D131" s="149"/>
    </row>
    <row r="132" spans="1:4" ht="16.5" thickBot="1">
      <c r="A132" s="11" t="s">
        <v>291</v>
      </c>
      <c r="B132" s="81" t="s">
        <v>294</v>
      </c>
      <c r="C132" s="249">
        <v>3500000</v>
      </c>
      <c r="D132" s="151">
        <v>3500000</v>
      </c>
    </row>
    <row r="133" spans="1:4" ht="12" customHeight="1" thickBot="1">
      <c r="A133" s="18" t="s">
        <v>11</v>
      </c>
      <c r="B133" s="66" t="s">
        <v>373</v>
      </c>
      <c r="C133" s="246">
        <f>+C98+C119</f>
        <v>18803077</v>
      </c>
      <c r="D133" s="148">
        <f>+D98+D119</f>
        <v>18803077</v>
      </c>
    </row>
    <row r="134" spans="1:4" ht="12" customHeight="1" thickBot="1">
      <c r="A134" s="18" t="s">
        <v>12</v>
      </c>
      <c r="B134" s="66" t="s">
        <v>374</v>
      </c>
      <c r="C134" s="246">
        <f>+C135+C136+C137</f>
        <v>0</v>
      </c>
      <c r="D134" s="148">
        <f>+D135+D136+D137</f>
        <v>0</v>
      </c>
    </row>
    <row r="135" spans="1:4" ht="12" customHeight="1">
      <c r="A135" s="13" t="s">
        <v>198</v>
      </c>
      <c r="B135" s="10" t="s">
        <v>381</v>
      </c>
      <c r="C135" s="247"/>
      <c r="D135" s="149"/>
    </row>
    <row r="136" spans="1:4" ht="12" customHeight="1">
      <c r="A136" s="13" t="s">
        <v>199</v>
      </c>
      <c r="B136" s="10" t="s">
        <v>382</v>
      </c>
      <c r="C136" s="247"/>
      <c r="D136" s="149"/>
    </row>
    <row r="137" spans="1:4" ht="12" customHeight="1" thickBot="1">
      <c r="A137" s="11" t="s">
        <v>200</v>
      </c>
      <c r="B137" s="10" t="s">
        <v>383</v>
      </c>
      <c r="C137" s="247"/>
      <c r="D137" s="149"/>
    </row>
    <row r="138" spans="1:4" ht="12" customHeight="1" thickBot="1">
      <c r="A138" s="18" t="s">
        <v>13</v>
      </c>
      <c r="B138" s="66" t="s">
        <v>375</v>
      </c>
      <c r="C138" s="246">
        <f>SUM(C139:C144)</f>
        <v>0</v>
      </c>
      <c r="D138" s="148">
        <f>SUM(D139:D144)</f>
        <v>0</v>
      </c>
    </row>
    <row r="139" spans="1:4" ht="12" customHeight="1">
      <c r="A139" s="13" t="s">
        <v>62</v>
      </c>
      <c r="B139" s="7" t="s">
        <v>384</v>
      </c>
      <c r="C139" s="247"/>
      <c r="D139" s="149"/>
    </row>
    <row r="140" spans="1:4" ht="12" customHeight="1">
      <c r="A140" s="13" t="s">
        <v>63</v>
      </c>
      <c r="B140" s="7" t="s">
        <v>376</v>
      </c>
      <c r="C140" s="247"/>
      <c r="D140" s="149"/>
    </row>
    <row r="141" spans="1:4" ht="12" customHeight="1">
      <c r="A141" s="13" t="s">
        <v>64</v>
      </c>
      <c r="B141" s="7" t="s">
        <v>377</v>
      </c>
      <c r="C141" s="247"/>
      <c r="D141" s="149"/>
    </row>
    <row r="142" spans="1:4" ht="12" customHeight="1">
      <c r="A142" s="13" t="s">
        <v>127</v>
      </c>
      <c r="B142" s="7" t="s">
        <v>378</v>
      </c>
      <c r="C142" s="247"/>
      <c r="D142" s="149"/>
    </row>
    <row r="143" spans="1:4" ht="12" customHeight="1">
      <c r="A143" s="11" t="s">
        <v>128</v>
      </c>
      <c r="B143" s="5" t="s">
        <v>379</v>
      </c>
      <c r="C143" s="249"/>
      <c r="D143" s="151"/>
    </row>
    <row r="144" spans="1:4" ht="12" customHeight="1" thickBot="1">
      <c r="A144" s="16" t="s">
        <v>129</v>
      </c>
      <c r="B144" s="490" t="s">
        <v>380</v>
      </c>
      <c r="C144" s="331"/>
      <c r="D144" s="325"/>
    </row>
    <row r="145" spans="1:4" ht="12" customHeight="1" thickBot="1">
      <c r="A145" s="18" t="s">
        <v>14</v>
      </c>
      <c r="B145" s="66" t="s">
        <v>388</v>
      </c>
      <c r="C145" s="251">
        <f>+C146+C147+C148+C149</f>
        <v>0</v>
      </c>
      <c r="D145" s="290">
        <f>+D146+D147+D148+D149</f>
        <v>0</v>
      </c>
    </row>
    <row r="146" spans="1:4" ht="12" customHeight="1">
      <c r="A146" s="13" t="s">
        <v>65</v>
      </c>
      <c r="B146" s="7" t="s">
        <v>299</v>
      </c>
      <c r="C146" s="247"/>
      <c r="D146" s="149"/>
    </row>
    <row r="147" spans="1:4" ht="12" customHeight="1">
      <c r="A147" s="13" t="s">
        <v>66</v>
      </c>
      <c r="B147" s="7" t="s">
        <v>300</v>
      </c>
      <c r="C147" s="247"/>
      <c r="D147" s="149"/>
    </row>
    <row r="148" spans="1:4" ht="12" customHeight="1" thickBot="1">
      <c r="A148" s="11" t="s">
        <v>216</v>
      </c>
      <c r="B148" s="5" t="s">
        <v>389</v>
      </c>
      <c r="C148" s="249"/>
      <c r="D148" s="151"/>
    </row>
    <row r="149" spans="1:4" ht="12" customHeight="1" thickBot="1">
      <c r="A149" s="364" t="s">
        <v>217</v>
      </c>
      <c r="B149" s="369" t="s">
        <v>318</v>
      </c>
      <c r="C149" s="551"/>
      <c r="D149" s="370"/>
    </row>
    <row r="150" spans="1:4" ht="12" customHeight="1" thickBot="1">
      <c r="A150" s="18" t="s">
        <v>15</v>
      </c>
      <c r="B150" s="66" t="s">
        <v>390</v>
      </c>
      <c r="C150" s="333">
        <f>SUM(C151:C155)</f>
        <v>0</v>
      </c>
      <c r="D150" s="327">
        <f>SUM(D151:D155)</f>
        <v>0</v>
      </c>
    </row>
    <row r="151" spans="1:4" ht="12" customHeight="1">
      <c r="A151" s="13" t="s">
        <v>67</v>
      </c>
      <c r="B151" s="7" t="s">
        <v>385</v>
      </c>
      <c r="C151" s="247"/>
      <c r="D151" s="149"/>
    </row>
    <row r="152" spans="1:4" ht="12" customHeight="1">
      <c r="A152" s="13" t="s">
        <v>68</v>
      </c>
      <c r="B152" s="7" t="s">
        <v>392</v>
      </c>
      <c r="C152" s="247"/>
      <c r="D152" s="149"/>
    </row>
    <row r="153" spans="1:4" ht="12" customHeight="1">
      <c r="A153" s="13" t="s">
        <v>228</v>
      </c>
      <c r="B153" s="7" t="s">
        <v>387</v>
      </c>
      <c r="C153" s="247"/>
      <c r="D153" s="149"/>
    </row>
    <row r="154" spans="1:4" ht="12" customHeight="1">
      <c r="A154" s="13" t="s">
        <v>229</v>
      </c>
      <c r="B154" s="7" t="s">
        <v>438</v>
      </c>
      <c r="C154" s="247"/>
      <c r="D154" s="149"/>
    </row>
    <row r="155" spans="1:4" ht="12" customHeight="1" thickBot="1">
      <c r="A155" s="13" t="s">
        <v>391</v>
      </c>
      <c r="B155" s="7" t="s">
        <v>393</v>
      </c>
      <c r="C155" s="247"/>
      <c r="D155" s="149"/>
    </row>
    <row r="156" spans="1:4" ht="12" customHeight="1" thickBot="1">
      <c r="A156" s="18" t="s">
        <v>16</v>
      </c>
      <c r="B156" s="66" t="s">
        <v>394</v>
      </c>
      <c r="C156" s="334"/>
      <c r="D156" s="328"/>
    </row>
    <row r="157" spans="1:4" ht="12" customHeight="1" thickBot="1">
      <c r="A157" s="18" t="s">
        <v>17</v>
      </c>
      <c r="B157" s="66" t="s">
        <v>395</v>
      </c>
      <c r="C157" s="334"/>
      <c r="D157" s="328"/>
    </row>
    <row r="158" spans="1:10" ht="15" customHeight="1" thickBot="1">
      <c r="A158" s="18" t="s">
        <v>18</v>
      </c>
      <c r="B158" s="66" t="s">
        <v>397</v>
      </c>
      <c r="C158" s="552">
        <f>+C134+C138+C145+C150+C156+C157</f>
        <v>0</v>
      </c>
      <c r="D158" s="550">
        <f>+D134+D138+D145+D150+D156+D157</f>
        <v>0</v>
      </c>
      <c r="G158" s="270"/>
      <c r="H158" s="271"/>
      <c r="I158" s="271"/>
      <c r="J158" s="271"/>
    </row>
    <row r="159" spans="1:4" s="258" customFormat="1" ht="17.25" customHeight="1" thickBot="1">
      <c r="A159" s="155" t="s">
        <v>19</v>
      </c>
      <c r="B159" s="371" t="s">
        <v>396</v>
      </c>
      <c r="C159" s="552">
        <f>+C133+C158</f>
        <v>18803077</v>
      </c>
      <c r="D159" s="550">
        <f>+D133+D158</f>
        <v>18803077</v>
      </c>
    </row>
    <row r="160" spans="1:4" ht="15.75" customHeight="1">
      <c r="A160" s="372"/>
      <c r="B160" s="372"/>
      <c r="C160" s="372"/>
      <c r="D160" s="427">
        <f>D92-D159</f>
        <v>0</v>
      </c>
    </row>
    <row r="161" spans="1:4" ht="15.75">
      <c r="A161" s="649" t="s">
        <v>301</v>
      </c>
      <c r="B161" s="649"/>
      <c r="C161" s="649"/>
      <c r="D161" s="649"/>
    </row>
    <row r="162" spans="1:4" ht="15" customHeight="1" thickBot="1">
      <c r="A162" s="650" t="s">
        <v>115</v>
      </c>
      <c r="B162" s="650"/>
      <c r="C162" s="78"/>
      <c r="D162" s="375" t="str">
        <f>D95</f>
        <v>Forintban!</v>
      </c>
    </row>
    <row r="163" spans="1:5" ht="22.5" customHeight="1" thickBot="1">
      <c r="A163" s="18">
        <v>1</v>
      </c>
      <c r="B163" s="23" t="s">
        <v>398</v>
      </c>
      <c r="C163" s="582"/>
      <c r="D163" s="157">
        <f>+D67-D133</f>
        <v>0</v>
      </c>
      <c r="E163" s="272"/>
    </row>
    <row r="164" spans="1:4" ht="27.75" customHeight="1" thickBot="1">
      <c r="A164" s="18" t="s">
        <v>10</v>
      </c>
      <c r="B164" s="23" t="s">
        <v>404</v>
      </c>
      <c r="C164" s="582"/>
      <c r="D164" s="157">
        <f>+D91-D158</f>
        <v>0</v>
      </c>
    </row>
  </sheetData>
  <sheetProtection/>
  <mergeCells count="7">
    <mergeCell ref="A162:B162"/>
    <mergeCell ref="B1:D1"/>
    <mergeCell ref="A6:D6"/>
    <mergeCell ref="A7:B7"/>
    <mergeCell ref="A94:D94"/>
    <mergeCell ref="A95:B95"/>
    <mergeCell ref="A161:D161"/>
  </mergeCells>
  <printOptions horizontalCentered="1"/>
  <pageMargins left="0.6692913385826772" right="0.6692913385826772" top="0.8661417322834646" bottom="0.8661417322834646" header="0" footer="0"/>
  <pageSetup fitToHeight="2" horizontalDpi="600" verticalDpi="600" orientation="portrait" paperSize="9" scale="74" r:id="rId1"/>
  <rowBreaks count="2" manualBreakCount="2">
    <brk id="67" max="2" man="1"/>
    <brk id="144" max="2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H33"/>
  <sheetViews>
    <sheetView zoomScale="120" zoomScaleNormal="120" zoomScaleSheetLayoutView="100" workbookViewId="0" topLeftCell="A19">
      <selection activeCell="D24" sqref="D24"/>
    </sheetView>
  </sheetViews>
  <sheetFormatPr defaultColWidth="9.00390625" defaultRowHeight="12.75"/>
  <cols>
    <col min="1" max="1" width="5.00390625" style="37" customWidth="1"/>
    <col min="2" max="2" width="42.625" style="110" customWidth="1"/>
    <col min="3" max="3" width="13.875" style="110" customWidth="1"/>
    <col min="4" max="4" width="13.625" style="37" customWidth="1"/>
    <col min="5" max="5" width="47.125" style="37" customWidth="1"/>
    <col min="6" max="6" width="14.00390625" style="37" customWidth="1"/>
    <col min="7" max="7" width="13.875" style="37" customWidth="1"/>
    <col min="8" max="8" width="4.875" style="37" customWidth="1"/>
    <col min="9" max="16384" width="9.375" style="37" customWidth="1"/>
  </cols>
  <sheetData>
    <row r="1" spans="2:8" ht="32.25" customHeight="1">
      <c r="B1" s="177" t="s">
        <v>119</v>
      </c>
      <c r="C1" s="177"/>
      <c r="D1" s="178"/>
      <c r="E1" s="178"/>
      <c r="F1" s="178"/>
      <c r="G1" s="178"/>
      <c r="H1" s="654" t="str">
        <f>CONCATENATE("2.1. melléklet ",ALAPADATOK!A7," ",ALAPADATOK!B7," ",ALAPADATOK!C7," ",ALAPADATOK!D7," ",ALAPADATOK!E7," ",ALAPADATOK!F7," ",ALAPADATOK!G7," ",ALAPADATOK!H7)</f>
        <v>2.1. melléklet a 8 / 2020 ( VI.30. ) önkormányzati rendelethez</v>
      </c>
    </row>
    <row r="2" spans="7:8" ht="5.25" customHeight="1" thickBot="1">
      <c r="G2" s="377" t="str">
        <f>CONCATENATE('KV_1.1.sz.mell.'!D7)</f>
        <v>Forintban!</v>
      </c>
      <c r="H2" s="654"/>
    </row>
    <row r="3" spans="1:8" ht="18" customHeight="1" thickBot="1">
      <c r="A3" s="652" t="s">
        <v>57</v>
      </c>
      <c r="B3" s="179" t="s">
        <v>45</v>
      </c>
      <c r="C3" s="553"/>
      <c r="D3" s="180"/>
      <c r="E3" s="179" t="s">
        <v>46</v>
      </c>
      <c r="F3" s="555"/>
      <c r="G3" s="181"/>
      <c r="H3" s="654"/>
    </row>
    <row r="4" spans="1:8" s="182" customFormat="1" ht="33.75" customHeight="1" thickBot="1">
      <c r="A4" s="653"/>
      <c r="B4" s="111" t="s">
        <v>50</v>
      </c>
      <c r="C4" s="554" t="s">
        <v>619</v>
      </c>
      <c r="D4" s="112" t="str">
        <f>+'KV_1.1.sz.mell.'!D8</f>
        <v>2020. évi I. módosított előirányzat 2020.06.30.</v>
      </c>
      <c r="E4" s="111" t="s">
        <v>50</v>
      </c>
      <c r="F4" s="556" t="s">
        <v>615</v>
      </c>
      <c r="G4" s="34" t="str">
        <f>+D4</f>
        <v>2020. évi I. módosított előirányzat 2020.06.30.</v>
      </c>
      <c r="H4" s="654"/>
    </row>
    <row r="5" spans="1:8" s="187" customFormat="1" ht="12" customHeight="1" thickBot="1">
      <c r="A5" s="183"/>
      <c r="B5" s="184" t="s">
        <v>417</v>
      </c>
      <c r="C5" s="185" t="s">
        <v>418</v>
      </c>
      <c r="D5" s="185" t="s">
        <v>419</v>
      </c>
      <c r="E5" s="184" t="s">
        <v>620</v>
      </c>
      <c r="F5" s="557" t="s">
        <v>420</v>
      </c>
      <c r="G5" s="186" t="s">
        <v>621</v>
      </c>
      <c r="H5" s="654"/>
    </row>
    <row r="6" spans="1:8" ht="12.75" customHeight="1">
      <c r="A6" s="188" t="s">
        <v>9</v>
      </c>
      <c r="B6" s="189" t="s">
        <v>302</v>
      </c>
      <c r="C6" s="167">
        <v>164910297</v>
      </c>
      <c r="D6" s="167">
        <v>170408392</v>
      </c>
      <c r="E6" s="189" t="s">
        <v>51</v>
      </c>
      <c r="F6" s="562">
        <v>143119867</v>
      </c>
      <c r="G6" s="558">
        <v>144188867</v>
      </c>
      <c r="H6" s="654"/>
    </row>
    <row r="7" spans="1:8" ht="12.75" customHeight="1">
      <c r="A7" s="190" t="s">
        <v>10</v>
      </c>
      <c r="B7" s="191" t="s">
        <v>303</v>
      </c>
      <c r="C7" s="168">
        <v>20449828</v>
      </c>
      <c r="D7" s="168">
        <v>27500078</v>
      </c>
      <c r="E7" s="191" t="s">
        <v>135</v>
      </c>
      <c r="F7" s="168">
        <v>24231815</v>
      </c>
      <c r="G7" s="559">
        <v>24418890</v>
      </c>
      <c r="H7" s="654"/>
    </row>
    <row r="8" spans="1:8" ht="12.75" customHeight="1">
      <c r="A8" s="190" t="s">
        <v>11</v>
      </c>
      <c r="B8" s="191" t="s">
        <v>323</v>
      </c>
      <c r="C8" s="168"/>
      <c r="D8" s="168"/>
      <c r="E8" s="191" t="s">
        <v>165</v>
      </c>
      <c r="F8" s="168">
        <v>111554470</v>
      </c>
      <c r="G8" s="559">
        <v>126321386</v>
      </c>
      <c r="H8" s="654"/>
    </row>
    <row r="9" spans="1:8" ht="12.75" customHeight="1">
      <c r="A9" s="190" t="s">
        <v>12</v>
      </c>
      <c r="B9" s="191" t="s">
        <v>126</v>
      </c>
      <c r="C9" s="168">
        <v>40170000</v>
      </c>
      <c r="D9" s="168">
        <v>35870000</v>
      </c>
      <c r="E9" s="191" t="s">
        <v>136</v>
      </c>
      <c r="F9" s="168">
        <v>1875000</v>
      </c>
      <c r="G9" s="559">
        <v>1875000</v>
      </c>
      <c r="H9" s="654"/>
    </row>
    <row r="10" spans="1:8" ht="12.75" customHeight="1">
      <c r="A10" s="190" t="s">
        <v>13</v>
      </c>
      <c r="B10" s="192" t="s">
        <v>347</v>
      </c>
      <c r="C10" s="168">
        <v>53792620</v>
      </c>
      <c r="D10" s="168">
        <v>53822620</v>
      </c>
      <c r="E10" s="191" t="s">
        <v>137</v>
      </c>
      <c r="F10" s="168">
        <v>10721912</v>
      </c>
      <c r="G10" s="559">
        <v>8014160</v>
      </c>
      <c r="H10" s="654"/>
    </row>
    <row r="11" spans="1:8" ht="12.75" customHeight="1">
      <c r="A11" s="190" t="s">
        <v>14</v>
      </c>
      <c r="B11" s="191" t="s">
        <v>304</v>
      </c>
      <c r="C11" s="169">
        <v>980000</v>
      </c>
      <c r="D11" s="169">
        <v>1430000</v>
      </c>
      <c r="E11" s="191" t="s">
        <v>41</v>
      </c>
      <c r="F11" s="168">
        <v>1898823</v>
      </c>
      <c r="G11" s="559">
        <v>1522489</v>
      </c>
      <c r="H11" s="654"/>
    </row>
    <row r="12" spans="1:8" ht="12.75" customHeight="1">
      <c r="A12" s="190" t="s">
        <v>15</v>
      </c>
      <c r="B12" s="191" t="s">
        <v>405</v>
      </c>
      <c r="C12" s="168"/>
      <c r="D12" s="168"/>
      <c r="E12" s="32"/>
      <c r="F12" s="168"/>
      <c r="G12" s="559"/>
      <c r="H12" s="654"/>
    </row>
    <row r="13" spans="1:8" ht="12.75" customHeight="1">
      <c r="A13" s="190" t="s">
        <v>16</v>
      </c>
      <c r="B13" s="32"/>
      <c r="C13" s="168"/>
      <c r="D13" s="168"/>
      <c r="E13" s="32"/>
      <c r="F13" s="168"/>
      <c r="G13" s="559"/>
      <c r="H13" s="654"/>
    </row>
    <row r="14" spans="1:8" ht="12.75" customHeight="1">
      <c r="A14" s="190" t="s">
        <v>17</v>
      </c>
      <c r="B14" s="273"/>
      <c r="C14" s="169"/>
      <c r="D14" s="169"/>
      <c r="E14" s="32"/>
      <c r="F14" s="168"/>
      <c r="G14" s="559"/>
      <c r="H14" s="654"/>
    </row>
    <row r="15" spans="1:8" ht="12.75" customHeight="1">
      <c r="A15" s="190" t="s">
        <v>18</v>
      </c>
      <c r="B15" s="32"/>
      <c r="C15" s="168"/>
      <c r="D15" s="168"/>
      <c r="E15" s="32"/>
      <c r="F15" s="168"/>
      <c r="G15" s="559"/>
      <c r="H15" s="654"/>
    </row>
    <row r="16" spans="1:8" ht="12.75" customHeight="1">
      <c r="A16" s="190" t="s">
        <v>19</v>
      </c>
      <c r="B16" s="32"/>
      <c r="C16" s="168"/>
      <c r="D16" s="168"/>
      <c r="E16" s="32"/>
      <c r="F16" s="168"/>
      <c r="G16" s="559"/>
      <c r="H16" s="654"/>
    </row>
    <row r="17" spans="1:8" ht="12.75" customHeight="1" thickBot="1">
      <c r="A17" s="190" t="s">
        <v>20</v>
      </c>
      <c r="B17" s="39"/>
      <c r="C17" s="170"/>
      <c r="D17" s="170"/>
      <c r="E17" s="32"/>
      <c r="F17" s="170"/>
      <c r="G17" s="560"/>
      <c r="H17" s="654"/>
    </row>
    <row r="18" spans="1:8" ht="15.75" customHeight="1" thickBot="1">
      <c r="A18" s="193" t="s">
        <v>21</v>
      </c>
      <c r="B18" s="68" t="s">
        <v>406</v>
      </c>
      <c r="C18" s="171">
        <f>C6+C7+C9+C10+C11+C13+C14+C15+C16+C17</f>
        <v>280302745</v>
      </c>
      <c r="D18" s="171">
        <f>D6+D7+D9+D10+D11+D13+D14+D15+D16+D17</f>
        <v>289031090</v>
      </c>
      <c r="E18" s="68" t="s">
        <v>309</v>
      </c>
      <c r="F18" s="171">
        <f>SUM(F6:F17)</f>
        <v>293401887</v>
      </c>
      <c r="G18" s="219">
        <f>SUM(G6:G17)</f>
        <v>306340792</v>
      </c>
      <c r="H18" s="654"/>
    </row>
    <row r="19" spans="1:8" ht="12.75" customHeight="1">
      <c r="A19" s="194" t="s">
        <v>22</v>
      </c>
      <c r="B19" s="195" t="s">
        <v>306</v>
      </c>
      <c r="C19" s="321">
        <f>+C20+C21+C22+C23</f>
        <v>18760258</v>
      </c>
      <c r="D19" s="321">
        <f>+D20+D21+D22+D23</f>
        <v>23071952</v>
      </c>
      <c r="E19" s="196" t="s">
        <v>143</v>
      </c>
      <c r="F19" s="172"/>
      <c r="G19" s="561"/>
      <c r="H19" s="654"/>
    </row>
    <row r="20" spans="1:8" ht="12.75" customHeight="1">
      <c r="A20" s="197" t="s">
        <v>23</v>
      </c>
      <c r="B20" s="196" t="s">
        <v>160</v>
      </c>
      <c r="C20" s="53">
        <v>18760258</v>
      </c>
      <c r="D20" s="53">
        <v>22970818</v>
      </c>
      <c r="E20" s="196" t="s">
        <v>308</v>
      </c>
      <c r="F20" s="53"/>
      <c r="G20" s="544"/>
      <c r="H20" s="654"/>
    </row>
    <row r="21" spans="1:8" ht="12.75" customHeight="1">
      <c r="A21" s="197" t="s">
        <v>24</v>
      </c>
      <c r="B21" s="196" t="s">
        <v>161</v>
      </c>
      <c r="C21" s="53"/>
      <c r="D21" s="53"/>
      <c r="E21" s="196" t="s">
        <v>117</v>
      </c>
      <c r="F21" s="53"/>
      <c r="G21" s="544"/>
      <c r="H21" s="654"/>
    </row>
    <row r="22" spans="1:8" ht="12.75" customHeight="1">
      <c r="A22" s="197" t="s">
        <v>25</v>
      </c>
      <c r="B22" s="196" t="s">
        <v>622</v>
      </c>
      <c r="C22" s="53"/>
      <c r="D22" s="53">
        <v>101134</v>
      </c>
      <c r="E22" s="196" t="s">
        <v>118</v>
      </c>
      <c r="F22" s="53"/>
      <c r="G22" s="544"/>
      <c r="H22" s="654"/>
    </row>
    <row r="23" spans="1:8" ht="12.75" customHeight="1">
      <c r="A23" s="197" t="s">
        <v>26</v>
      </c>
      <c r="B23" s="204" t="s">
        <v>170</v>
      </c>
      <c r="C23" s="53"/>
      <c r="D23" s="53"/>
      <c r="E23" s="195" t="s">
        <v>166</v>
      </c>
      <c r="F23" s="53"/>
      <c r="G23" s="544"/>
      <c r="H23" s="654"/>
    </row>
    <row r="24" spans="1:8" ht="12.75" customHeight="1">
      <c r="A24" s="197" t="s">
        <v>27</v>
      </c>
      <c r="B24" s="196" t="s">
        <v>307</v>
      </c>
      <c r="C24" s="198">
        <f>+C25+C26</f>
        <v>0</v>
      </c>
      <c r="D24" s="198">
        <f>+D25+D26</f>
        <v>0</v>
      </c>
      <c r="E24" s="196" t="s">
        <v>144</v>
      </c>
      <c r="F24" s="53"/>
      <c r="G24" s="544"/>
      <c r="H24" s="654"/>
    </row>
    <row r="25" spans="1:8" ht="12.75" customHeight="1">
      <c r="A25" s="194" t="s">
        <v>28</v>
      </c>
      <c r="B25" s="195" t="s">
        <v>305</v>
      </c>
      <c r="C25" s="172"/>
      <c r="D25" s="172"/>
      <c r="E25" s="189" t="s">
        <v>389</v>
      </c>
      <c r="F25" s="172"/>
      <c r="G25" s="561"/>
      <c r="H25" s="654"/>
    </row>
    <row r="26" spans="1:8" ht="12.75" customHeight="1">
      <c r="A26" s="197" t="s">
        <v>29</v>
      </c>
      <c r="B26" s="204" t="s">
        <v>557</v>
      </c>
      <c r="C26" s="53"/>
      <c r="D26" s="53"/>
      <c r="E26" s="191" t="s">
        <v>394</v>
      </c>
      <c r="F26" s="53"/>
      <c r="G26" s="544"/>
      <c r="H26" s="654"/>
    </row>
    <row r="27" spans="1:8" ht="12.75" customHeight="1">
      <c r="A27" s="190" t="s">
        <v>30</v>
      </c>
      <c r="B27" s="196" t="s">
        <v>399</v>
      </c>
      <c r="C27" s="53"/>
      <c r="D27" s="53"/>
      <c r="E27" s="191" t="s">
        <v>395</v>
      </c>
      <c r="F27" s="53"/>
      <c r="G27" s="544"/>
      <c r="H27" s="654"/>
    </row>
    <row r="28" spans="1:8" ht="12.75" customHeight="1" thickBot="1">
      <c r="A28" s="242" t="s">
        <v>31</v>
      </c>
      <c r="B28" s="195" t="s">
        <v>263</v>
      </c>
      <c r="C28" s="172"/>
      <c r="D28" s="172"/>
      <c r="E28" s="275" t="s">
        <v>300</v>
      </c>
      <c r="F28" s="172">
        <v>5661116</v>
      </c>
      <c r="G28" s="561">
        <v>5762250</v>
      </c>
      <c r="H28" s="654"/>
    </row>
    <row r="29" spans="1:8" ht="15.75" customHeight="1" thickBot="1">
      <c r="A29" s="193" t="s">
        <v>32</v>
      </c>
      <c r="B29" s="68" t="s">
        <v>407</v>
      </c>
      <c r="C29" s="171">
        <f>+C19+C24+C27+C28</f>
        <v>18760258</v>
      </c>
      <c r="D29" s="171">
        <f>+D19+D24+D27+D28</f>
        <v>23071952</v>
      </c>
      <c r="E29" s="68" t="s">
        <v>409</v>
      </c>
      <c r="F29" s="171">
        <f>SUM(F19:F28)</f>
        <v>5661116</v>
      </c>
      <c r="G29" s="219">
        <f>SUM(G19:G28)</f>
        <v>5762250</v>
      </c>
      <c r="H29" s="654"/>
    </row>
    <row r="30" spans="1:8" ht="18" customHeight="1" thickBot="1">
      <c r="A30" s="193" t="s">
        <v>33</v>
      </c>
      <c r="B30" s="199" t="s">
        <v>408</v>
      </c>
      <c r="C30" s="565">
        <f>+C18+C29</f>
        <v>299063003</v>
      </c>
      <c r="D30" s="566">
        <f>+D18+D29</f>
        <v>312103042</v>
      </c>
      <c r="E30" s="564" t="s">
        <v>410</v>
      </c>
      <c r="F30" s="563">
        <f>+F18+F29</f>
        <v>299063003</v>
      </c>
      <c r="G30" s="200">
        <f>+G18+G29</f>
        <v>312103042</v>
      </c>
      <c r="H30" s="654"/>
    </row>
    <row r="31" spans="1:8" ht="20.25" customHeight="1" thickBot="1">
      <c r="A31" s="193" t="s">
        <v>34</v>
      </c>
      <c r="B31" s="199" t="s">
        <v>121</v>
      </c>
      <c r="C31" s="565">
        <f>IF(C18-F18&lt;0,F18-C18,"-")</f>
        <v>13099142</v>
      </c>
      <c r="D31" s="566">
        <f>IF(D18-G18&lt;0,G18-D18,"-")</f>
        <v>17309702</v>
      </c>
      <c r="E31" s="564" t="s">
        <v>122</v>
      </c>
      <c r="F31" s="563" t="str">
        <f>IF(C18-F18&gt;0,C18-F18,"-")</f>
        <v>-</v>
      </c>
      <c r="G31" s="200" t="str">
        <f>IF(D18-G18&gt;0,D18-G18,"-")</f>
        <v>-</v>
      </c>
      <c r="H31" s="654"/>
    </row>
    <row r="32" spans="1:8" ht="17.25" customHeight="1" thickBot="1">
      <c r="A32" s="193" t="s">
        <v>35</v>
      </c>
      <c r="B32" s="199" t="s">
        <v>471</v>
      </c>
      <c r="C32" s="565" t="str">
        <f>IF(C30-F30&lt;0,F30-C30,"-")</f>
        <v>-</v>
      </c>
      <c r="D32" s="566" t="str">
        <f>IF(D30-G30&lt;0,G30-D30,"-")</f>
        <v>-</v>
      </c>
      <c r="E32" s="564" t="s">
        <v>472</v>
      </c>
      <c r="F32" s="563" t="str">
        <f>IF(C30-F30&gt;0,C30-F30,"-")</f>
        <v>-</v>
      </c>
      <c r="G32" s="200" t="str">
        <f>IF(D30-G30&gt;0,D30-G30,"-")</f>
        <v>-</v>
      </c>
      <c r="H32" s="654"/>
    </row>
    <row r="33" spans="1:7" ht="15.75">
      <c r="A33" s="655">
        <f>IF(D32&lt;&gt;"-","Nem lehet bruttó hiány, mert az Mötv. 111. § (4) bekezédse szerint A költségvetési rendeletben működési hiány nem tervezhető.","")</f>
      </c>
      <c r="B33" s="655"/>
      <c r="C33" s="655"/>
      <c r="D33" s="655"/>
      <c r="E33" s="655"/>
      <c r="F33" s="655"/>
      <c r="G33" s="655"/>
    </row>
  </sheetData>
  <sheetProtection/>
  <mergeCells count="3">
    <mergeCell ref="A3:A4"/>
    <mergeCell ref="H1:H32"/>
    <mergeCell ref="A33:G33"/>
  </mergeCells>
  <conditionalFormatting sqref="D32">
    <cfRule type="cellIs" priority="2" dxfId="6" operator="notEqual" stopIfTrue="1">
      <formula>"-"</formula>
    </cfRule>
  </conditionalFormatting>
  <conditionalFormatting sqref="C32">
    <cfRule type="cellIs" priority="1" dxfId="6" operator="notEqual" stopIfTrue="1">
      <formula>"-"</formula>
    </cfRule>
  </conditionalFormatting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H33"/>
  <sheetViews>
    <sheetView zoomScale="120" zoomScaleNormal="120" zoomScaleSheetLayoutView="115" workbookViewId="0" topLeftCell="A19">
      <selection activeCell="E11" sqref="E11"/>
    </sheetView>
  </sheetViews>
  <sheetFormatPr defaultColWidth="9.00390625" defaultRowHeight="12.75"/>
  <cols>
    <col min="1" max="1" width="6.00390625" style="37" customWidth="1"/>
    <col min="2" max="2" width="43.625" style="110" customWidth="1"/>
    <col min="3" max="3" width="14.625" style="110" customWidth="1"/>
    <col min="4" max="4" width="15.125" style="37" customWidth="1"/>
    <col min="5" max="5" width="40.625" style="37" customWidth="1"/>
    <col min="6" max="7" width="15.00390625" style="37" customWidth="1"/>
    <col min="8" max="8" width="4.875" style="37" customWidth="1"/>
    <col min="9" max="16384" width="9.375" style="37" customWidth="1"/>
  </cols>
  <sheetData>
    <row r="1" spans="2:8" ht="31.5">
      <c r="B1" s="177" t="s">
        <v>120</v>
      </c>
      <c r="C1" s="177"/>
      <c r="D1" s="178"/>
      <c r="E1" s="178"/>
      <c r="F1" s="178"/>
      <c r="G1" s="178"/>
      <c r="H1" s="654" t="str">
        <f>CONCATENATE("2.2. melléklet ",ALAPADATOK!A7," ",ALAPADATOK!B7," ",ALAPADATOK!C7," ",ALAPADATOK!D7," ",ALAPADATOK!E7," ",ALAPADATOK!F7," ",ALAPADATOK!G7," ",ALAPADATOK!H7)</f>
        <v>2.2. melléklet a 8 / 2020 ( VI.30. ) önkormányzati rendelethez</v>
      </c>
    </row>
    <row r="2" spans="7:8" ht="13.5" thickBot="1">
      <c r="G2" s="376" t="str">
        <f>CONCATENATE('KV_1.1.sz.mell.'!D7)</f>
        <v>Forintban!</v>
      </c>
      <c r="H2" s="654"/>
    </row>
    <row r="3" spans="1:8" ht="13.5" thickBot="1">
      <c r="A3" s="656" t="s">
        <v>57</v>
      </c>
      <c r="B3" s="179" t="s">
        <v>45</v>
      </c>
      <c r="C3" s="553"/>
      <c r="D3" s="180"/>
      <c r="E3" s="179" t="s">
        <v>46</v>
      </c>
      <c r="F3" s="555"/>
      <c r="G3" s="181"/>
      <c r="H3" s="654"/>
    </row>
    <row r="4" spans="1:8" s="182" customFormat="1" ht="48.75" thickBot="1">
      <c r="A4" s="657"/>
      <c r="B4" s="111" t="s">
        <v>50</v>
      </c>
      <c r="C4" s="554" t="s">
        <v>615</v>
      </c>
      <c r="D4" s="112" t="str">
        <f>+'KV_2.1.sz.mell.'!D4</f>
        <v>2020. évi I. módosított előirányzat 2020.06.30.</v>
      </c>
      <c r="E4" s="111" t="s">
        <v>50</v>
      </c>
      <c r="F4" s="556" t="s">
        <v>615</v>
      </c>
      <c r="G4" s="34" t="str">
        <f>+'KV_2.1.sz.mell.'!D4</f>
        <v>2020. évi I. módosított előirányzat 2020.06.30.</v>
      </c>
      <c r="H4" s="654"/>
    </row>
    <row r="5" spans="1:8" s="182" customFormat="1" ht="13.5" thickBot="1">
      <c r="A5" s="183"/>
      <c r="B5" s="184" t="s">
        <v>417</v>
      </c>
      <c r="C5" s="185" t="s">
        <v>418</v>
      </c>
      <c r="D5" s="185" t="s">
        <v>419</v>
      </c>
      <c r="E5" s="184" t="s">
        <v>421</v>
      </c>
      <c r="F5" s="185" t="s">
        <v>420</v>
      </c>
      <c r="G5" s="567" t="s">
        <v>621</v>
      </c>
      <c r="H5" s="654"/>
    </row>
    <row r="6" spans="1:8" ht="12.75" customHeight="1">
      <c r="A6" s="188" t="s">
        <v>9</v>
      </c>
      <c r="B6" s="189" t="s">
        <v>310</v>
      </c>
      <c r="C6" s="167">
        <v>179629826</v>
      </c>
      <c r="D6" s="167">
        <v>179629826</v>
      </c>
      <c r="E6" s="189" t="s">
        <v>162</v>
      </c>
      <c r="F6" s="167">
        <v>126178862</v>
      </c>
      <c r="G6" s="558">
        <v>127344302</v>
      </c>
      <c r="H6" s="654"/>
    </row>
    <row r="7" spans="1:8" ht="12.75">
      <c r="A7" s="190" t="s">
        <v>10</v>
      </c>
      <c r="B7" s="191" t="s">
        <v>311</v>
      </c>
      <c r="C7" s="168">
        <v>179629826</v>
      </c>
      <c r="D7" s="168">
        <v>179629826</v>
      </c>
      <c r="E7" s="191" t="s">
        <v>316</v>
      </c>
      <c r="F7" s="168">
        <v>122005862</v>
      </c>
      <c r="G7" s="559">
        <v>122005862</v>
      </c>
      <c r="H7" s="654"/>
    </row>
    <row r="8" spans="1:8" ht="12.75" customHeight="1">
      <c r="A8" s="190" t="s">
        <v>11</v>
      </c>
      <c r="B8" s="191" t="s">
        <v>3</v>
      </c>
      <c r="C8" s="168"/>
      <c r="D8" s="168">
        <v>5375000</v>
      </c>
      <c r="E8" s="191" t="s">
        <v>139</v>
      </c>
      <c r="F8" s="168">
        <v>82293868</v>
      </c>
      <c r="G8" s="559">
        <v>82293868</v>
      </c>
      <c r="H8" s="654"/>
    </row>
    <row r="9" spans="1:8" ht="12.75" customHeight="1">
      <c r="A9" s="190" t="s">
        <v>12</v>
      </c>
      <c r="B9" s="191" t="s">
        <v>312</v>
      </c>
      <c r="C9" s="168"/>
      <c r="D9" s="168"/>
      <c r="E9" s="191" t="s">
        <v>317</v>
      </c>
      <c r="F9" s="168">
        <v>40510079</v>
      </c>
      <c r="G9" s="559">
        <v>40510079</v>
      </c>
      <c r="H9" s="654"/>
    </row>
    <row r="10" spans="1:8" ht="12.75" customHeight="1">
      <c r="A10" s="190" t="s">
        <v>13</v>
      </c>
      <c r="B10" s="191" t="s">
        <v>313</v>
      </c>
      <c r="C10" s="168"/>
      <c r="D10" s="168"/>
      <c r="E10" s="191" t="s">
        <v>164</v>
      </c>
      <c r="F10" s="168">
        <v>3550000</v>
      </c>
      <c r="G10" s="559">
        <v>3550000</v>
      </c>
      <c r="H10" s="654"/>
    </row>
    <row r="11" spans="1:8" ht="12.75" customHeight="1">
      <c r="A11" s="190" t="s">
        <v>14</v>
      </c>
      <c r="B11" s="191" t="s">
        <v>314</v>
      </c>
      <c r="C11" s="169">
        <v>100000</v>
      </c>
      <c r="D11" s="169">
        <v>100000</v>
      </c>
      <c r="E11" s="276"/>
      <c r="F11" s="168"/>
      <c r="G11" s="559"/>
      <c r="H11" s="654"/>
    </row>
    <row r="12" spans="1:8" ht="12.75" customHeight="1">
      <c r="A12" s="190" t="s">
        <v>15</v>
      </c>
      <c r="B12" s="32"/>
      <c r="C12" s="168"/>
      <c r="D12" s="168"/>
      <c r="E12" s="276"/>
      <c r="F12" s="168"/>
      <c r="G12" s="559"/>
      <c r="H12" s="654"/>
    </row>
    <row r="13" spans="1:8" ht="12.75" customHeight="1">
      <c r="A13" s="190" t="s">
        <v>16</v>
      </c>
      <c r="B13" s="32"/>
      <c r="C13" s="168"/>
      <c r="D13" s="168"/>
      <c r="E13" s="277"/>
      <c r="F13" s="168"/>
      <c r="G13" s="559"/>
      <c r="H13" s="654"/>
    </row>
    <row r="14" spans="1:8" ht="12.75" customHeight="1">
      <c r="A14" s="190" t="s">
        <v>17</v>
      </c>
      <c r="B14" s="274"/>
      <c r="C14" s="169"/>
      <c r="D14" s="169"/>
      <c r="E14" s="276"/>
      <c r="F14" s="168"/>
      <c r="G14" s="559"/>
      <c r="H14" s="654"/>
    </row>
    <row r="15" spans="1:8" ht="12.75">
      <c r="A15" s="190" t="s">
        <v>18</v>
      </c>
      <c r="B15" s="32"/>
      <c r="C15" s="169"/>
      <c r="D15" s="169"/>
      <c r="E15" s="276"/>
      <c r="F15" s="168"/>
      <c r="G15" s="559"/>
      <c r="H15" s="654"/>
    </row>
    <row r="16" spans="1:8" ht="12.75" customHeight="1" thickBot="1">
      <c r="A16" s="242" t="s">
        <v>19</v>
      </c>
      <c r="B16" s="275"/>
      <c r="C16" s="244"/>
      <c r="D16" s="244"/>
      <c r="E16" s="243" t="s">
        <v>41</v>
      </c>
      <c r="F16" s="569">
        <v>4800893</v>
      </c>
      <c r="G16" s="568">
        <v>4800893</v>
      </c>
      <c r="H16" s="654"/>
    </row>
    <row r="17" spans="1:8" ht="15.75" customHeight="1" thickBot="1">
      <c r="A17" s="193" t="s">
        <v>20</v>
      </c>
      <c r="B17" s="68" t="s">
        <v>324</v>
      </c>
      <c r="C17" s="171">
        <f>+C6+C8+C9+C11+C12+C13+C14+C15+C16</f>
        <v>179729826</v>
      </c>
      <c r="D17" s="171">
        <f>+D6+D8+D9+D11+D12+D13+D14+D15+D16</f>
        <v>185104826</v>
      </c>
      <c r="E17" s="68" t="s">
        <v>325</v>
      </c>
      <c r="F17" s="171">
        <f>+F6+F8+F10+F11+F12+F13+F14+F15+F16</f>
        <v>216823623</v>
      </c>
      <c r="G17" s="219">
        <f>+G6+G8+G10+G11+G12+G13+G14+G15+G16</f>
        <v>217989063</v>
      </c>
      <c r="H17" s="654"/>
    </row>
    <row r="18" spans="1:8" ht="12.75" customHeight="1">
      <c r="A18" s="188" t="s">
        <v>21</v>
      </c>
      <c r="B18" s="203" t="s">
        <v>178</v>
      </c>
      <c r="C18" s="210">
        <f>SUM(C19:C23)</f>
        <v>37093797</v>
      </c>
      <c r="D18" s="210">
        <f>SUM(D19:D23)</f>
        <v>32884237</v>
      </c>
      <c r="E18" s="196" t="s">
        <v>143</v>
      </c>
      <c r="F18" s="545"/>
      <c r="G18" s="543"/>
      <c r="H18" s="654"/>
    </row>
    <row r="19" spans="1:8" ht="12.75" customHeight="1">
      <c r="A19" s="190" t="s">
        <v>22</v>
      </c>
      <c r="B19" s="204" t="s">
        <v>167</v>
      </c>
      <c r="C19" s="53">
        <v>37093797</v>
      </c>
      <c r="D19" s="53">
        <v>32884237</v>
      </c>
      <c r="E19" s="196" t="s">
        <v>146</v>
      </c>
      <c r="F19" s="53"/>
      <c r="G19" s="544"/>
      <c r="H19" s="654"/>
    </row>
    <row r="20" spans="1:8" ht="12.75" customHeight="1">
      <c r="A20" s="188" t="s">
        <v>23</v>
      </c>
      <c r="B20" s="204" t="s">
        <v>168</v>
      </c>
      <c r="C20" s="53"/>
      <c r="D20" s="53"/>
      <c r="E20" s="196" t="s">
        <v>117</v>
      </c>
      <c r="F20" s="53"/>
      <c r="G20" s="544"/>
      <c r="H20" s="654"/>
    </row>
    <row r="21" spans="1:8" ht="12.75" customHeight="1">
      <c r="A21" s="190" t="s">
        <v>24</v>
      </c>
      <c r="B21" s="204" t="s">
        <v>169</v>
      </c>
      <c r="C21" s="53"/>
      <c r="D21" s="53"/>
      <c r="E21" s="196" t="s">
        <v>118</v>
      </c>
      <c r="F21" s="53"/>
      <c r="G21" s="544"/>
      <c r="H21" s="654"/>
    </row>
    <row r="22" spans="1:8" ht="12.75" customHeight="1">
      <c r="A22" s="188" t="s">
        <v>25</v>
      </c>
      <c r="B22" s="204" t="s">
        <v>170</v>
      </c>
      <c r="C22" s="53"/>
      <c r="D22" s="53"/>
      <c r="E22" s="195" t="s">
        <v>166</v>
      </c>
      <c r="F22" s="53"/>
      <c r="G22" s="544"/>
      <c r="H22" s="654"/>
    </row>
    <row r="23" spans="1:8" ht="12.75" customHeight="1">
      <c r="A23" s="190" t="s">
        <v>26</v>
      </c>
      <c r="B23" s="205" t="s">
        <v>171</v>
      </c>
      <c r="C23" s="53"/>
      <c r="D23" s="53"/>
      <c r="E23" s="196" t="s">
        <v>147</v>
      </c>
      <c r="F23" s="53"/>
      <c r="G23" s="544"/>
      <c r="H23" s="654"/>
    </row>
    <row r="24" spans="1:8" ht="12.75" customHeight="1">
      <c r="A24" s="188" t="s">
        <v>27</v>
      </c>
      <c r="B24" s="206" t="s">
        <v>172</v>
      </c>
      <c r="C24" s="198">
        <f>+C25+C26+C27+C28+C29</f>
        <v>0</v>
      </c>
      <c r="D24" s="198">
        <f>+D25+D26+D27+D28+D29</f>
        <v>0</v>
      </c>
      <c r="E24" s="207" t="s">
        <v>145</v>
      </c>
      <c r="F24" s="53"/>
      <c r="G24" s="544"/>
      <c r="H24" s="654"/>
    </row>
    <row r="25" spans="1:8" ht="12.75" customHeight="1">
      <c r="A25" s="190" t="s">
        <v>28</v>
      </c>
      <c r="B25" s="205" t="s">
        <v>173</v>
      </c>
      <c r="C25" s="53"/>
      <c r="D25" s="53"/>
      <c r="E25" s="207" t="s">
        <v>318</v>
      </c>
      <c r="F25" s="53"/>
      <c r="G25" s="544"/>
      <c r="H25" s="654"/>
    </row>
    <row r="26" spans="1:8" ht="12.75" customHeight="1">
      <c r="A26" s="188" t="s">
        <v>29</v>
      </c>
      <c r="B26" s="205" t="s">
        <v>174</v>
      </c>
      <c r="C26" s="53"/>
      <c r="D26" s="53"/>
      <c r="E26" s="202"/>
      <c r="F26" s="53"/>
      <c r="G26" s="544"/>
      <c r="H26" s="654"/>
    </row>
    <row r="27" spans="1:8" ht="12.75" customHeight="1">
      <c r="A27" s="190" t="s">
        <v>30</v>
      </c>
      <c r="B27" s="204" t="s">
        <v>175</v>
      </c>
      <c r="C27" s="53"/>
      <c r="D27" s="53"/>
      <c r="E27" s="65"/>
      <c r="F27" s="53"/>
      <c r="G27" s="544"/>
      <c r="H27" s="654"/>
    </row>
    <row r="28" spans="1:8" ht="12.75" customHeight="1">
      <c r="A28" s="188" t="s">
        <v>31</v>
      </c>
      <c r="B28" s="208" t="s">
        <v>176</v>
      </c>
      <c r="C28" s="53"/>
      <c r="D28" s="53"/>
      <c r="E28" s="32"/>
      <c r="F28" s="53"/>
      <c r="G28" s="544"/>
      <c r="H28" s="654"/>
    </row>
    <row r="29" spans="1:8" ht="12.75" customHeight="1" thickBot="1">
      <c r="A29" s="190" t="s">
        <v>32</v>
      </c>
      <c r="B29" s="209" t="s">
        <v>177</v>
      </c>
      <c r="C29" s="53"/>
      <c r="D29" s="53"/>
      <c r="E29" s="65"/>
      <c r="F29" s="53"/>
      <c r="G29" s="544"/>
      <c r="H29" s="654"/>
    </row>
    <row r="30" spans="1:8" ht="27" customHeight="1" thickBot="1">
      <c r="A30" s="193" t="s">
        <v>33</v>
      </c>
      <c r="B30" s="68" t="s">
        <v>315</v>
      </c>
      <c r="C30" s="171">
        <f>+C18+C24</f>
        <v>37093797</v>
      </c>
      <c r="D30" s="171">
        <f>+D18+D24</f>
        <v>32884237</v>
      </c>
      <c r="E30" s="68" t="s">
        <v>319</v>
      </c>
      <c r="F30" s="171">
        <f>SUM(F18:F29)</f>
        <v>0</v>
      </c>
      <c r="G30" s="219">
        <f>SUM(G18:G29)</f>
        <v>0</v>
      </c>
      <c r="H30" s="654"/>
    </row>
    <row r="31" spans="1:8" ht="13.5" thickBot="1">
      <c r="A31" s="193" t="s">
        <v>34</v>
      </c>
      <c r="B31" s="199" t="s">
        <v>320</v>
      </c>
      <c r="C31" s="200">
        <f>+C17+C30</f>
        <v>216823623</v>
      </c>
      <c r="D31" s="200">
        <f>+D17+D30</f>
        <v>217989063</v>
      </c>
      <c r="E31" s="199" t="s">
        <v>321</v>
      </c>
      <c r="F31" s="563">
        <f>+F17+F30</f>
        <v>216823623</v>
      </c>
      <c r="G31" s="200">
        <f>+G17+G30</f>
        <v>217989063</v>
      </c>
      <c r="H31" s="654"/>
    </row>
    <row r="32" spans="1:8" ht="13.5" thickBot="1">
      <c r="A32" s="193" t="s">
        <v>35</v>
      </c>
      <c r="B32" s="199" t="s">
        <v>121</v>
      </c>
      <c r="C32" s="200">
        <v>37093797</v>
      </c>
      <c r="D32" s="200">
        <f>IF(D17-G17&lt;0,G17-D17,"-")</f>
        <v>32884237</v>
      </c>
      <c r="E32" s="199" t="s">
        <v>122</v>
      </c>
      <c r="F32" s="563" t="str">
        <f>IF(C17-F17&gt;0,C17-F17,"-")</f>
        <v>-</v>
      </c>
      <c r="G32" s="200" t="str">
        <f>IF(D17-G17&gt;0,D17-G17,"-")</f>
        <v>-</v>
      </c>
      <c r="H32" s="654"/>
    </row>
    <row r="33" spans="1:8" ht="13.5" thickBot="1">
      <c r="A33" s="193" t="s">
        <v>36</v>
      </c>
      <c r="B33" s="199" t="s">
        <v>471</v>
      </c>
      <c r="C33" s="200"/>
      <c r="D33" s="200" t="str">
        <f>IF(D31-G31&lt;0,G31-D31,"-")</f>
        <v>-</v>
      </c>
      <c r="E33" s="199" t="s">
        <v>472</v>
      </c>
      <c r="F33" s="563" t="str">
        <f>IF(C31-F31&gt;0,C31-F31,"-")</f>
        <v>-</v>
      </c>
      <c r="G33" s="200" t="str">
        <f>IF(D31-G31&gt;0,D31-G31,"-")</f>
        <v>-</v>
      </c>
      <c r="H33" s="654"/>
    </row>
  </sheetData>
  <sheetProtection/>
  <mergeCells count="2">
    <mergeCell ref="A3:A4"/>
    <mergeCell ref="H1:H33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19"/>
  <sheetViews>
    <sheetView zoomScale="120" zoomScaleNormal="120" zoomScalePageLayoutView="0" workbookViewId="0" topLeftCell="A1">
      <selection activeCell="H21" sqref="H21"/>
    </sheetView>
  </sheetViews>
  <sheetFormatPr defaultColWidth="9.00390625" defaultRowHeight="12.75"/>
  <cols>
    <col min="1" max="1" width="46.375" style="0" customWidth="1"/>
    <col min="2" max="2" width="16.875" style="0" customWidth="1"/>
    <col min="3" max="3" width="66.125" style="0" customWidth="1"/>
    <col min="4" max="4" width="13.875" style="0" customWidth="1"/>
    <col min="5" max="5" width="17.625" style="0" customWidth="1"/>
  </cols>
  <sheetData>
    <row r="1" spans="1:5" ht="18.75">
      <c r="A1" s="69" t="s">
        <v>112</v>
      </c>
      <c r="E1" s="72" t="s">
        <v>116</v>
      </c>
    </row>
    <row r="3" spans="1:5" ht="12.75">
      <c r="A3" s="74"/>
      <c r="B3" s="75"/>
      <c r="C3" s="74"/>
      <c r="D3" s="77"/>
      <c r="E3" s="75"/>
    </row>
    <row r="4" spans="1:5" ht="15.75">
      <c r="A4" s="56" t="str">
        <f>+KV_ÖSSZEFÜGGÉSEK!A5</f>
        <v>2020. évi előirányzat BEVÉTELEK</v>
      </c>
      <c r="B4" s="76"/>
      <c r="C4" s="84"/>
      <c r="D4" s="77"/>
      <c r="E4" s="75"/>
    </row>
    <row r="5" spans="1:5" ht="12.75">
      <c r="A5" s="74"/>
      <c r="B5" s="75"/>
      <c r="C5" s="74"/>
      <c r="D5" s="77"/>
      <c r="E5" s="75"/>
    </row>
    <row r="6" spans="1:5" ht="12.75">
      <c r="A6" s="74" t="s">
        <v>451</v>
      </c>
      <c r="B6" s="75">
        <f>+'KV_1.1.sz.mell.'!D67</f>
        <v>474135916</v>
      </c>
      <c r="C6" s="74" t="s">
        <v>411</v>
      </c>
      <c r="D6" s="77">
        <f>+'KV_2.1.sz.mell.'!D18+'KV_2.2.sz.mell.'!D17</f>
        <v>474135916</v>
      </c>
      <c r="E6" s="75">
        <f aca="true" t="shared" si="0" ref="E6:E15">+B6-D6</f>
        <v>0</v>
      </c>
    </row>
    <row r="7" spans="1:5" ht="12.75">
      <c r="A7" s="74" t="s">
        <v>452</v>
      </c>
      <c r="B7" s="75">
        <f>+'KV_1.1.sz.mell.'!D91</f>
        <v>55956189</v>
      </c>
      <c r="C7" s="74" t="s">
        <v>412</v>
      </c>
      <c r="D7" s="77">
        <f>+'KV_2.1.sz.mell.'!D29+'KV_2.2.sz.mell.'!D30</f>
        <v>55956189</v>
      </c>
      <c r="E7" s="75">
        <f t="shared" si="0"/>
        <v>0</v>
      </c>
    </row>
    <row r="8" spans="1:5" ht="12.75">
      <c r="A8" s="74" t="s">
        <v>453</v>
      </c>
      <c r="B8" s="75">
        <f>+'KV_1.1.sz.mell.'!D92</f>
        <v>530092105</v>
      </c>
      <c r="C8" s="74" t="s">
        <v>413</v>
      </c>
      <c r="D8" s="77">
        <f>+'KV_2.1.sz.mell.'!D30+'KV_2.2.sz.mell.'!D31</f>
        <v>530092105</v>
      </c>
      <c r="E8" s="75">
        <f t="shared" si="0"/>
        <v>0</v>
      </c>
    </row>
    <row r="9" spans="1:5" ht="12.75">
      <c r="A9" s="74"/>
      <c r="B9" s="75"/>
      <c r="C9" s="74"/>
      <c r="D9" s="77"/>
      <c r="E9" s="75"/>
    </row>
    <row r="10" spans="1:5" ht="12.75">
      <c r="A10" s="74"/>
      <c r="B10" s="75"/>
      <c r="C10" s="74"/>
      <c r="D10" s="77"/>
      <c r="E10" s="75"/>
    </row>
    <row r="11" spans="1:5" ht="15.75">
      <c r="A11" s="56" t="str">
        <f>+KV_ÖSSZEFÜGGÉSEK!A12</f>
        <v>2020. évi előirányzat KIADÁSOK</v>
      </c>
      <c r="B11" s="76"/>
      <c r="C11" s="84"/>
      <c r="D11" s="77"/>
      <c r="E11" s="75"/>
    </row>
    <row r="12" spans="1:5" ht="12.75">
      <c r="A12" s="74"/>
      <c r="B12" s="75"/>
      <c r="C12" s="74"/>
      <c r="D12" s="77"/>
      <c r="E12" s="75"/>
    </row>
    <row r="13" spans="1:5" ht="12.75">
      <c r="A13" s="74" t="s">
        <v>454</v>
      </c>
      <c r="B13" s="75">
        <f>+'KV_1.1.sz.mell.'!D133</f>
        <v>524329855</v>
      </c>
      <c r="C13" s="74" t="s">
        <v>414</v>
      </c>
      <c r="D13" s="77">
        <f>+'KV_2.1.sz.mell.'!G18+'KV_2.2.sz.mell.'!G17</f>
        <v>524329855</v>
      </c>
      <c r="E13" s="75">
        <f t="shared" si="0"/>
        <v>0</v>
      </c>
    </row>
    <row r="14" spans="1:5" ht="12.75">
      <c r="A14" s="74" t="s">
        <v>455</v>
      </c>
      <c r="B14" s="75">
        <f>+'KV_1.1.sz.mell.'!D158</f>
        <v>5762250</v>
      </c>
      <c r="C14" s="74" t="s">
        <v>415</v>
      </c>
      <c r="D14" s="77">
        <f>+'KV_2.1.sz.mell.'!G29+'KV_2.2.sz.mell.'!G30</f>
        <v>5762250</v>
      </c>
      <c r="E14" s="75">
        <f t="shared" si="0"/>
        <v>0</v>
      </c>
    </row>
    <row r="15" spans="1:5" ht="12.75">
      <c r="A15" s="74" t="s">
        <v>456</v>
      </c>
      <c r="B15" s="75">
        <f>+'KV_1.1.sz.mell.'!D159</f>
        <v>530092105</v>
      </c>
      <c r="C15" s="74" t="s">
        <v>416</v>
      </c>
      <c r="D15" s="77">
        <f>+'KV_2.1.sz.mell.'!G30+'KV_2.2.sz.mell.'!G31</f>
        <v>530092105</v>
      </c>
      <c r="E15" s="75">
        <f t="shared" si="0"/>
        <v>0</v>
      </c>
    </row>
    <row r="16" spans="1:5" ht="12.75">
      <c r="A16" s="70"/>
      <c r="B16" s="70"/>
      <c r="C16" s="74"/>
      <c r="D16" s="77"/>
      <c r="E16" s="71"/>
    </row>
    <row r="17" spans="1:5" ht="12.75">
      <c r="A17" s="70"/>
      <c r="B17" s="70"/>
      <c r="C17" s="70"/>
      <c r="D17" s="70"/>
      <c r="E17" s="70"/>
    </row>
    <row r="18" spans="1:5" ht="12.75">
      <c r="A18" s="70"/>
      <c r="B18" s="70"/>
      <c r="C18" s="70"/>
      <c r="D18" s="70"/>
      <c r="E18" s="70"/>
    </row>
    <row r="19" spans="1:5" ht="12.75">
      <c r="A19" s="70"/>
      <c r="B19" s="70"/>
      <c r="C19" s="70"/>
      <c r="D19" s="70"/>
      <c r="E19" s="70"/>
    </row>
  </sheetData>
  <sheetProtection sheet="1"/>
  <conditionalFormatting sqref="E3:E15">
    <cfRule type="cellIs" priority="1" dxfId="7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User3</cp:lastModifiedBy>
  <cp:lastPrinted>2020-07-01T13:22:53Z</cp:lastPrinted>
  <dcterms:created xsi:type="dcterms:W3CDTF">1999-10-30T10:30:45Z</dcterms:created>
  <dcterms:modified xsi:type="dcterms:W3CDTF">2020-07-01T14:02:47Z</dcterms:modified>
  <cp:category/>
  <cp:version/>
  <cp:contentType/>
  <cp:contentStatus/>
</cp:coreProperties>
</file>