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13275" tabRatio="785" firstSheet="2" activeTab="4"/>
  </bookViews>
  <sheets>
    <sheet name="Összefüggések" sheetId="1" r:id="rId1"/>
    <sheet name="1.1.sz.mell." sheetId="2" r:id="rId2"/>
    <sheet name="1.2.sz.mell." sheetId="3" r:id="rId3"/>
    <sheet name="2.1.sz.mell  " sheetId="6" r:id="rId4"/>
    <sheet name="2.2.sz.mell  " sheetId="7" r:id="rId5"/>
    <sheet name="ELLENŐRZÉS-1.sz.2.a.sz.2.b.sz." sheetId="8" r:id="rId6"/>
    <sheet name="6.sz.mell." sheetId="9" r:id="rId7"/>
    <sheet name="7.sz.mell." sheetId="25" r:id="rId8"/>
    <sheet name="9.1. sz. mell" sheetId="11" r:id="rId9"/>
    <sheet name="9.1.1. sz. mell" sheetId="20" r:id="rId10"/>
    <sheet name="9.2. sz. mell " sheetId="22" r:id="rId11"/>
    <sheet name="9.2.1. sz. mell" sheetId="24" r:id="rId12"/>
    <sheet name="9.3. sz. mell" sheetId="18" r:id="rId13"/>
    <sheet name="9.3.1. sz. mell" sheetId="19" r:id="rId14"/>
  </sheets>
  <externalReferences>
    <externalReference r:id="rId15"/>
  </externalReferences>
  <definedNames>
    <definedName name="_xlnm.Print_Area" localSheetId="3">'2.1.sz.mell  '!$M$1:$V$32</definedName>
    <definedName name="_xlnm.Print_Area" localSheetId="6">'6.sz.mell.'!$A$1:$N$30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5" i="11"/>
  <c r="U11" i="6"/>
  <c r="M13" i="25"/>
  <c r="M25" i="9"/>
  <c r="L24" i="25"/>
  <c r="M23" i="9"/>
  <c r="M24"/>
  <c r="M10"/>
  <c r="C15" i="11" l="1"/>
  <c r="J19" i="6" l="1"/>
  <c r="K19" s="1"/>
  <c r="K20"/>
  <c r="J18" i="7"/>
  <c r="J30" s="1"/>
  <c r="J31" s="1"/>
  <c r="I49"/>
  <c r="J32" s="1"/>
  <c r="J17"/>
  <c r="I63" l="1"/>
  <c r="J33" s="1"/>
  <c r="I64"/>
  <c r="I65"/>
  <c r="J29" i="6"/>
  <c r="K14" i="7"/>
  <c r="K15"/>
  <c r="K16"/>
  <c r="J18" i="6"/>
  <c r="J30" l="1"/>
  <c r="J147" i="3"/>
  <c r="J142"/>
  <c r="J135"/>
  <c r="J131"/>
  <c r="J155" s="1"/>
  <c r="J116"/>
  <c r="J100"/>
  <c r="J95"/>
  <c r="J80"/>
  <c r="J76"/>
  <c r="J73"/>
  <c r="J68"/>
  <c r="J87" s="1"/>
  <c r="J64"/>
  <c r="J58"/>
  <c r="J53"/>
  <c r="J47"/>
  <c r="J35"/>
  <c r="J27"/>
  <c r="J20"/>
  <c r="J13"/>
  <c r="J6"/>
  <c r="J63" s="1"/>
  <c r="J88" s="1"/>
  <c r="K43" i="2"/>
  <c r="K37" i="18"/>
  <c r="J130" i="3" l="1"/>
  <c r="J156"/>
  <c r="K49" i="2"/>
  <c r="K50"/>
  <c r="K51"/>
  <c r="K52"/>
  <c r="K37"/>
  <c r="K38"/>
  <c r="K39"/>
  <c r="K40"/>
  <c r="K41"/>
  <c r="K42"/>
  <c r="K45"/>
  <c r="K46"/>
  <c r="K29"/>
  <c r="K30"/>
  <c r="K31"/>
  <c r="K32"/>
  <c r="K33"/>
  <c r="K34"/>
  <c r="K22"/>
  <c r="K23"/>
  <c r="K24"/>
  <c r="K25"/>
  <c r="K26"/>
  <c r="K15"/>
  <c r="K16"/>
  <c r="K17"/>
  <c r="K18"/>
  <c r="K19"/>
  <c r="K8"/>
  <c r="K9"/>
  <c r="K10"/>
  <c r="K11"/>
  <c r="K12"/>
  <c r="J100"/>
  <c r="J76"/>
  <c r="J73"/>
  <c r="J58"/>
  <c r="J53"/>
  <c r="J47"/>
  <c r="J27"/>
  <c r="J20"/>
  <c r="J13"/>
  <c r="J6"/>
  <c r="L28" i="9"/>
  <c r="M12" i="25"/>
  <c r="M11"/>
  <c r="M10"/>
  <c r="M9"/>
  <c r="M8"/>
  <c r="M7"/>
  <c r="M6"/>
  <c r="M5"/>
  <c r="J146" i="20"/>
  <c r="J140"/>
  <c r="J133"/>
  <c r="J129"/>
  <c r="J154" s="1"/>
  <c r="J114"/>
  <c r="J98"/>
  <c r="J93"/>
  <c r="J128" s="1"/>
  <c r="K57"/>
  <c r="K58"/>
  <c r="K59"/>
  <c r="K51"/>
  <c r="K52"/>
  <c r="K53"/>
  <c r="K54"/>
  <c r="K39"/>
  <c r="K40"/>
  <c r="K41"/>
  <c r="K42"/>
  <c r="K43"/>
  <c r="K44"/>
  <c r="K45"/>
  <c r="K46"/>
  <c r="K47"/>
  <c r="K48"/>
  <c r="K33"/>
  <c r="K34"/>
  <c r="K35"/>
  <c r="K36"/>
  <c r="K24"/>
  <c r="K25"/>
  <c r="K26"/>
  <c r="K27"/>
  <c r="K28"/>
  <c r="K17"/>
  <c r="K18"/>
  <c r="K19"/>
  <c r="K20"/>
  <c r="K21"/>
  <c r="K10"/>
  <c r="K11"/>
  <c r="K12"/>
  <c r="K13"/>
  <c r="K14"/>
  <c r="J82"/>
  <c r="J78"/>
  <c r="J75"/>
  <c r="J70"/>
  <c r="J89" s="1"/>
  <c r="J66"/>
  <c r="J60"/>
  <c r="J55"/>
  <c r="J49"/>
  <c r="J37"/>
  <c r="J29"/>
  <c r="J22"/>
  <c r="J15"/>
  <c r="J8"/>
  <c r="M24" i="25" l="1"/>
  <c r="J65" i="20"/>
  <c r="J155"/>
  <c r="J90"/>
  <c r="J93" i="11"/>
  <c r="K110"/>
  <c r="J98"/>
  <c r="K98" s="1"/>
  <c r="K48" i="24"/>
  <c r="K49"/>
  <c r="K46" s="1"/>
  <c r="K58" s="1"/>
  <c r="K47"/>
  <c r="K53"/>
  <c r="J46"/>
  <c r="J52"/>
  <c r="J58" s="1"/>
  <c r="K40"/>
  <c r="K41"/>
  <c r="K39"/>
  <c r="K11"/>
  <c r="K12"/>
  <c r="K13"/>
  <c r="K14"/>
  <c r="K15"/>
  <c r="K16"/>
  <c r="K17"/>
  <c r="K18"/>
  <c r="K19"/>
  <c r="K10"/>
  <c r="J38"/>
  <c r="J42" s="1"/>
  <c r="J8"/>
  <c r="K8" s="1"/>
  <c r="K39" i="22"/>
  <c r="K41"/>
  <c r="J52"/>
  <c r="J58"/>
  <c r="J42"/>
  <c r="J38"/>
  <c r="J46"/>
  <c r="K11"/>
  <c r="K12"/>
  <c r="K13"/>
  <c r="K14"/>
  <c r="K15"/>
  <c r="K16"/>
  <c r="K17"/>
  <c r="K18"/>
  <c r="K19"/>
  <c r="K10"/>
  <c r="J8"/>
  <c r="K8" s="1"/>
  <c r="K53"/>
  <c r="K48"/>
  <c r="K49"/>
  <c r="K47"/>
  <c r="J51" i="18"/>
  <c r="K60" i="19"/>
  <c r="K59"/>
  <c r="K56"/>
  <c r="K55"/>
  <c r="K54"/>
  <c r="K53"/>
  <c r="J51"/>
  <c r="K50"/>
  <c r="K49"/>
  <c r="K48"/>
  <c r="K47"/>
  <c r="K46"/>
  <c r="K45" s="1"/>
  <c r="J45"/>
  <c r="J57" s="1"/>
  <c r="K40"/>
  <c r="K39"/>
  <c r="J37"/>
  <c r="K37" s="1"/>
  <c r="K35"/>
  <c r="K34"/>
  <c r="K33"/>
  <c r="K32"/>
  <c r="K31" s="1"/>
  <c r="K30"/>
  <c r="J30"/>
  <c r="K29"/>
  <c r="K28"/>
  <c r="K27"/>
  <c r="K26" s="1"/>
  <c r="J26"/>
  <c r="K25"/>
  <c r="K24"/>
  <c r="K23"/>
  <c r="K22"/>
  <c r="K21"/>
  <c r="K20"/>
  <c r="J20"/>
  <c r="K19"/>
  <c r="K18"/>
  <c r="K17"/>
  <c r="K16"/>
  <c r="K15"/>
  <c r="K14"/>
  <c r="K13"/>
  <c r="K12"/>
  <c r="K11"/>
  <c r="K10"/>
  <c r="K9"/>
  <c r="J8"/>
  <c r="J36" s="1"/>
  <c r="K60" i="18"/>
  <c r="K59"/>
  <c r="K56"/>
  <c r="K55"/>
  <c r="K54"/>
  <c r="K53"/>
  <c r="K52"/>
  <c r="K51" s="1"/>
  <c r="K50"/>
  <c r="K49"/>
  <c r="K48"/>
  <c r="K47"/>
  <c r="K46"/>
  <c r="K45" s="1"/>
  <c r="J45"/>
  <c r="J57" s="1"/>
  <c r="K40"/>
  <c r="K39"/>
  <c r="J37"/>
  <c r="K35"/>
  <c r="K34"/>
  <c r="K33"/>
  <c r="K32"/>
  <c r="K31"/>
  <c r="J30"/>
  <c r="K30" s="1"/>
  <c r="K29"/>
  <c r="K28"/>
  <c r="K27"/>
  <c r="K26"/>
  <c r="J26"/>
  <c r="K25"/>
  <c r="K24"/>
  <c r="K23"/>
  <c r="K22"/>
  <c r="K21"/>
  <c r="K20" s="1"/>
  <c r="J20"/>
  <c r="K19"/>
  <c r="K18"/>
  <c r="K17"/>
  <c r="K16"/>
  <c r="K15"/>
  <c r="K14"/>
  <c r="K13"/>
  <c r="K12"/>
  <c r="K11"/>
  <c r="K10"/>
  <c r="K9"/>
  <c r="K8" s="1"/>
  <c r="J8"/>
  <c r="J36" s="1"/>
  <c r="K61" i="24"/>
  <c r="K60"/>
  <c r="K57"/>
  <c r="K56"/>
  <c r="K55"/>
  <c r="K54"/>
  <c r="K52"/>
  <c r="K51"/>
  <c r="K50"/>
  <c r="K38"/>
  <c r="K36"/>
  <c r="K35"/>
  <c r="K34"/>
  <c r="K33"/>
  <c r="K32"/>
  <c r="K31"/>
  <c r="K30"/>
  <c r="K29"/>
  <c r="K28"/>
  <c r="K27"/>
  <c r="K26" s="1"/>
  <c r="K24"/>
  <c r="K23"/>
  <c r="K22"/>
  <c r="K21"/>
  <c r="K20"/>
  <c r="K9"/>
  <c r="K4"/>
  <c r="K61" i="22"/>
  <c r="K60"/>
  <c r="K57"/>
  <c r="K56"/>
  <c r="K55"/>
  <c r="K54"/>
  <c r="K52"/>
  <c r="K51"/>
  <c r="K50"/>
  <c r="K46"/>
  <c r="K40"/>
  <c r="K38"/>
  <c r="K36"/>
  <c r="K35"/>
  <c r="K34"/>
  <c r="K33"/>
  <c r="K32"/>
  <c r="K31"/>
  <c r="K30"/>
  <c r="K29"/>
  <c r="K28"/>
  <c r="K27"/>
  <c r="K26" s="1"/>
  <c r="K24"/>
  <c r="K23"/>
  <c r="K22"/>
  <c r="K21"/>
  <c r="K20"/>
  <c r="K9"/>
  <c r="K158" i="20"/>
  <c r="K157"/>
  <c r="K153"/>
  <c r="K152"/>
  <c r="K151"/>
  <c r="K150"/>
  <c r="K149"/>
  <c r="K148"/>
  <c r="K147"/>
  <c r="K146"/>
  <c r="K145"/>
  <c r="K144"/>
  <c r="K143"/>
  <c r="K142"/>
  <c r="K141"/>
  <c r="K139"/>
  <c r="K138"/>
  <c r="K137"/>
  <c r="K136"/>
  <c r="K135"/>
  <c r="K134"/>
  <c r="K132"/>
  <c r="K131"/>
  <c r="K130"/>
  <c r="K129" s="1"/>
  <c r="K127"/>
  <c r="K126"/>
  <c r="K125"/>
  <c r="K124"/>
  <c r="K123"/>
  <c r="K122"/>
  <c r="K121"/>
  <c r="K120"/>
  <c r="K119"/>
  <c r="K118"/>
  <c r="K117"/>
  <c r="K116"/>
  <c r="K115"/>
  <c r="K114" s="1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 s="1"/>
  <c r="K88"/>
  <c r="K87"/>
  <c r="K86"/>
  <c r="K85"/>
  <c r="K84"/>
  <c r="K83"/>
  <c r="K81"/>
  <c r="K80"/>
  <c r="K79"/>
  <c r="K78" s="1"/>
  <c r="K77"/>
  <c r="K76"/>
  <c r="K75"/>
  <c r="K74"/>
  <c r="K73"/>
  <c r="K72"/>
  <c r="K71"/>
  <c r="K70" s="1"/>
  <c r="K69"/>
  <c r="K68"/>
  <c r="K67"/>
  <c r="K66" s="1"/>
  <c r="K64"/>
  <c r="K63"/>
  <c r="K62"/>
  <c r="K61"/>
  <c r="K60" s="1"/>
  <c r="K56"/>
  <c r="K55" s="1"/>
  <c r="K50"/>
  <c r="K49"/>
  <c r="K38"/>
  <c r="K32"/>
  <c r="K31"/>
  <c r="K30"/>
  <c r="K29" s="1"/>
  <c r="K23"/>
  <c r="K22"/>
  <c r="K16"/>
  <c r="K15" s="1"/>
  <c r="K9"/>
  <c r="K158" i="11"/>
  <c r="K157"/>
  <c r="K153"/>
  <c r="K152"/>
  <c r="K151"/>
  <c r="K150"/>
  <c r="K149"/>
  <c r="K148"/>
  <c r="K147"/>
  <c r="K146"/>
  <c r="J146"/>
  <c r="K145"/>
  <c r="K144"/>
  <c r="K143"/>
  <c r="K142"/>
  <c r="K141"/>
  <c r="J140"/>
  <c r="K139"/>
  <c r="K138"/>
  <c r="K137"/>
  <c r="K136"/>
  <c r="K135"/>
  <c r="K134"/>
  <c r="K133" s="1"/>
  <c r="J133"/>
  <c r="K132"/>
  <c r="K131"/>
  <c r="K130"/>
  <c r="K129"/>
  <c r="J129"/>
  <c r="K127"/>
  <c r="K126"/>
  <c r="K125"/>
  <c r="K124"/>
  <c r="K123"/>
  <c r="K122"/>
  <c r="K121"/>
  <c r="K120"/>
  <c r="K119"/>
  <c r="K118"/>
  <c r="K117"/>
  <c r="K116"/>
  <c r="K115"/>
  <c r="K114" s="1"/>
  <c r="J114"/>
  <c r="J128" s="1"/>
  <c r="K113"/>
  <c r="K112"/>
  <c r="K111"/>
  <c r="K109"/>
  <c r="K108"/>
  <c r="K107"/>
  <c r="K106"/>
  <c r="K105"/>
  <c r="K104"/>
  <c r="K103"/>
  <c r="K102"/>
  <c r="K101"/>
  <c r="K100"/>
  <c r="K99"/>
  <c r="K97"/>
  <c r="K96"/>
  <c r="K95"/>
  <c r="K94"/>
  <c r="K88"/>
  <c r="K87"/>
  <c r="K86"/>
  <c r="K85"/>
  <c r="K84"/>
  <c r="K83"/>
  <c r="K82" s="1"/>
  <c r="J82"/>
  <c r="K81"/>
  <c r="K80"/>
  <c r="K79"/>
  <c r="K78" s="1"/>
  <c r="J78"/>
  <c r="K77"/>
  <c r="K76"/>
  <c r="K75" s="1"/>
  <c r="J75"/>
  <c r="K74"/>
  <c r="K73"/>
  <c r="K72"/>
  <c r="K71"/>
  <c r="K70"/>
  <c r="J70"/>
  <c r="K69"/>
  <c r="K68"/>
  <c r="K67"/>
  <c r="K66" s="1"/>
  <c r="J66"/>
  <c r="K64"/>
  <c r="K63"/>
  <c r="K62"/>
  <c r="K61"/>
  <c r="K60" s="1"/>
  <c r="J60"/>
  <c r="K59"/>
  <c r="K58"/>
  <c r="K57"/>
  <c r="K56"/>
  <c r="K55" s="1"/>
  <c r="J55"/>
  <c r="K54"/>
  <c r="K53"/>
  <c r="K52"/>
  <c r="K49" s="1"/>
  <c r="K51"/>
  <c r="K50"/>
  <c r="J49"/>
  <c r="K48"/>
  <c r="K47"/>
  <c r="K46"/>
  <c r="K45"/>
  <c r="K44"/>
  <c r="K43"/>
  <c r="K42"/>
  <c r="K41"/>
  <c r="K40"/>
  <c r="K39"/>
  <c r="K38"/>
  <c r="J37"/>
  <c r="K36"/>
  <c r="K35"/>
  <c r="K34"/>
  <c r="K33"/>
  <c r="K32"/>
  <c r="K31"/>
  <c r="K30"/>
  <c r="J29"/>
  <c r="K28"/>
  <c r="K27"/>
  <c r="K26"/>
  <c r="K25"/>
  <c r="K24"/>
  <c r="K23"/>
  <c r="K22" s="1"/>
  <c r="J22"/>
  <c r="K21"/>
  <c r="J15"/>
  <c r="K14"/>
  <c r="K13"/>
  <c r="K12"/>
  <c r="K11"/>
  <c r="K10"/>
  <c r="K9"/>
  <c r="K8" s="1"/>
  <c r="J8"/>
  <c r="J36" i="7"/>
  <c r="I36"/>
  <c r="H36"/>
  <c r="T29" i="6"/>
  <c r="U28"/>
  <c r="U29" s="1"/>
  <c r="T18"/>
  <c r="U7"/>
  <c r="U8"/>
  <c r="U9"/>
  <c r="U10"/>
  <c r="U6"/>
  <c r="U4"/>
  <c r="T4"/>
  <c r="T31" l="1"/>
  <c r="J31"/>
  <c r="U18"/>
  <c r="T30"/>
  <c r="K133" i="20"/>
  <c r="K140"/>
  <c r="K154" s="1"/>
  <c r="K8"/>
  <c r="K37"/>
  <c r="K82"/>
  <c r="J89" i="11"/>
  <c r="K37"/>
  <c r="K29"/>
  <c r="J154"/>
  <c r="J155" s="1"/>
  <c r="K140"/>
  <c r="K154" s="1"/>
  <c r="K58" i="22"/>
  <c r="K57" i="18"/>
  <c r="K8" i="19"/>
  <c r="K36"/>
  <c r="J41"/>
  <c r="K41" s="1"/>
  <c r="J41" i="18"/>
  <c r="K41" s="1"/>
  <c r="K36"/>
  <c r="K37" i="24"/>
  <c r="K42" s="1"/>
  <c r="K37" i="22"/>
  <c r="K42" s="1"/>
  <c r="K128" i="20"/>
  <c r="K89"/>
  <c r="K93" i="11"/>
  <c r="K128" s="1"/>
  <c r="J65"/>
  <c r="K89"/>
  <c r="K23" i="6"/>
  <c r="K29"/>
  <c r="K18"/>
  <c r="K7"/>
  <c r="K8"/>
  <c r="K9"/>
  <c r="K10"/>
  <c r="K11"/>
  <c r="K12"/>
  <c r="K13"/>
  <c r="K14"/>
  <c r="K15"/>
  <c r="K16"/>
  <c r="K17"/>
  <c r="K6"/>
  <c r="K154" i="3"/>
  <c r="K153"/>
  <c r="K152"/>
  <c r="K151"/>
  <c r="K150"/>
  <c r="K149"/>
  <c r="K148"/>
  <c r="K147" s="1"/>
  <c r="K146"/>
  <c r="K145"/>
  <c r="K144"/>
  <c r="K143"/>
  <c r="K142" s="1"/>
  <c r="K141"/>
  <c r="K140"/>
  <c r="K139"/>
  <c r="K138"/>
  <c r="K137"/>
  <c r="K136"/>
  <c r="K135" s="1"/>
  <c r="K134"/>
  <c r="K133"/>
  <c r="K132"/>
  <c r="K131"/>
  <c r="K129"/>
  <c r="K128"/>
  <c r="K127"/>
  <c r="K126"/>
  <c r="K125"/>
  <c r="K124"/>
  <c r="K123"/>
  <c r="K122"/>
  <c r="K121"/>
  <c r="K120"/>
  <c r="K119"/>
  <c r="K118"/>
  <c r="K117"/>
  <c r="K116" s="1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5" s="1"/>
  <c r="K130" s="1"/>
  <c r="K97"/>
  <c r="K96"/>
  <c r="K91"/>
  <c r="K159" s="1"/>
  <c r="K86"/>
  <c r="K85"/>
  <c r="K84"/>
  <c r="K83"/>
  <c r="K82"/>
  <c r="K81"/>
  <c r="K80" s="1"/>
  <c r="K79"/>
  <c r="K78"/>
  <c r="K77"/>
  <c r="K76"/>
  <c r="K75"/>
  <c r="K74"/>
  <c r="K73" s="1"/>
  <c r="K72"/>
  <c r="K71"/>
  <c r="K70"/>
  <c r="K69"/>
  <c r="K68"/>
  <c r="K67"/>
  <c r="K66"/>
  <c r="K65"/>
  <c r="K64" s="1"/>
  <c r="J161"/>
  <c r="K62"/>
  <c r="K61"/>
  <c r="K60"/>
  <c r="K59"/>
  <c r="K58" s="1"/>
  <c r="K57"/>
  <c r="K56"/>
  <c r="K55"/>
  <c r="K54"/>
  <c r="K53" s="1"/>
  <c r="K52"/>
  <c r="K51"/>
  <c r="K49"/>
  <c r="K48"/>
  <c r="K47"/>
  <c r="K46"/>
  <c r="K45"/>
  <c r="K44"/>
  <c r="K43"/>
  <c r="K42"/>
  <c r="K41"/>
  <c r="K40"/>
  <c r="K39"/>
  <c r="K38"/>
  <c r="K37"/>
  <c r="K36"/>
  <c r="K35" s="1"/>
  <c r="K34"/>
  <c r="K33"/>
  <c r="K32"/>
  <c r="K31"/>
  <c r="K30"/>
  <c r="K29"/>
  <c r="K28"/>
  <c r="K27"/>
  <c r="K26"/>
  <c r="K25"/>
  <c r="K24"/>
  <c r="K23"/>
  <c r="K22"/>
  <c r="K21"/>
  <c r="K20" s="1"/>
  <c r="K19"/>
  <c r="K18"/>
  <c r="K17"/>
  <c r="K16"/>
  <c r="K15"/>
  <c r="K14"/>
  <c r="K13"/>
  <c r="K12"/>
  <c r="K11"/>
  <c r="K10"/>
  <c r="K9"/>
  <c r="K8"/>
  <c r="K7"/>
  <c r="K159" i="2"/>
  <c r="K154"/>
  <c r="K153"/>
  <c r="K152"/>
  <c r="K151"/>
  <c r="K150"/>
  <c r="K149"/>
  <c r="K148"/>
  <c r="K147"/>
  <c r="J147"/>
  <c r="K146"/>
  <c r="K145"/>
  <c r="K144"/>
  <c r="K143"/>
  <c r="K142"/>
  <c r="J142"/>
  <c r="K141"/>
  <c r="K140"/>
  <c r="K139"/>
  <c r="K138"/>
  <c r="K137"/>
  <c r="K136"/>
  <c r="K135"/>
  <c r="J135"/>
  <c r="K134"/>
  <c r="K133"/>
  <c r="K132"/>
  <c r="K131" s="1"/>
  <c r="K155" s="1"/>
  <c r="J131"/>
  <c r="J155" s="1"/>
  <c r="K129"/>
  <c r="K128"/>
  <c r="K127"/>
  <c r="K126"/>
  <c r="K125"/>
  <c r="K124"/>
  <c r="K123"/>
  <c r="K122"/>
  <c r="K121"/>
  <c r="K120"/>
  <c r="K119"/>
  <c r="K118"/>
  <c r="K117"/>
  <c r="K116" s="1"/>
  <c r="J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J95"/>
  <c r="K91"/>
  <c r="K86"/>
  <c r="K85"/>
  <c r="K84"/>
  <c r="K83"/>
  <c r="K82"/>
  <c r="K81"/>
  <c r="K80"/>
  <c r="J80"/>
  <c r="K79"/>
  <c r="K78"/>
  <c r="K77"/>
  <c r="K76" s="1"/>
  <c r="K75"/>
  <c r="K74"/>
  <c r="K72"/>
  <c r="K71"/>
  <c r="K70"/>
  <c r="K69"/>
  <c r="K68" s="1"/>
  <c r="J68"/>
  <c r="K67"/>
  <c r="K66"/>
  <c r="K65"/>
  <c r="K64"/>
  <c r="J64"/>
  <c r="J87" s="1"/>
  <c r="J161" s="1"/>
  <c r="K62"/>
  <c r="K61"/>
  <c r="K60"/>
  <c r="K59"/>
  <c r="K58"/>
  <c r="K57"/>
  <c r="K56"/>
  <c r="K55"/>
  <c r="K54"/>
  <c r="K53" s="1"/>
  <c r="K48"/>
  <c r="K47" s="1"/>
  <c r="K36"/>
  <c r="J35"/>
  <c r="K28"/>
  <c r="K27" s="1"/>
  <c r="K21"/>
  <c r="K20" s="1"/>
  <c r="K14"/>
  <c r="K13" s="1"/>
  <c r="K7"/>
  <c r="J63"/>
  <c r="K24" i="25"/>
  <c r="K12"/>
  <c r="K11"/>
  <c r="K10"/>
  <c r="K9"/>
  <c r="K8"/>
  <c r="K7"/>
  <c r="K6"/>
  <c r="K5"/>
  <c r="I24"/>
  <c r="I12"/>
  <c r="I11"/>
  <c r="I10"/>
  <c r="I9"/>
  <c r="I8"/>
  <c r="I7"/>
  <c r="I6"/>
  <c r="I5"/>
  <c r="E24"/>
  <c r="G3"/>
  <c r="F24"/>
  <c r="D24"/>
  <c r="B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24" s="1"/>
  <c r="F3"/>
  <c r="E3"/>
  <c r="D3"/>
  <c r="M2"/>
  <c r="K30" i="6" l="1"/>
  <c r="K32" s="1"/>
  <c r="U30"/>
  <c r="K31"/>
  <c r="T32"/>
  <c r="J32"/>
  <c r="U31"/>
  <c r="K6" i="3"/>
  <c r="K63" s="1"/>
  <c r="J130" i="2"/>
  <c r="J156" s="1"/>
  <c r="K73"/>
  <c r="K155" i="20"/>
  <c r="K65"/>
  <c r="K90" s="1"/>
  <c r="J90" i="11"/>
  <c r="K155"/>
  <c r="J160" i="3"/>
  <c r="K87"/>
  <c r="K155"/>
  <c r="K156" s="1"/>
  <c r="K95" i="2"/>
  <c r="K130" s="1"/>
  <c r="K156" s="1"/>
  <c r="K6"/>
  <c r="J88"/>
  <c r="K87"/>
  <c r="K161" s="1"/>
  <c r="I61" i="24"/>
  <c r="I60"/>
  <c r="I57"/>
  <c r="I56"/>
  <c r="I55"/>
  <c r="I54"/>
  <c r="I53"/>
  <c r="I52" s="1"/>
  <c r="D52"/>
  <c r="D58" s="1"/>
  <c r="C52"/>
  <c r="I51"/>
  <c r="I50"/>
  <c r="I49"/>
  <c r="I48"/>
  <c r="I47"/>
  <c r="I46" s="1"/>
  <c r="I58" s="1"/>
  <c r="E46"/>
  <c r="D46"/>
  <c r="C46"/>
  <c r="C58" s="1"/>
  <c r="I41"/>
  <c r="I40"/>
  <c r="I39"/>
  <c r="I38" s="1"/>
  <c r="F38"/>
  <c r="D38"/>
  <c r="C38"/>
  <c r="I36"/>
  <c r="I35"/>
  <c r="I34"/>
  <c r="I33"/>
  <c r="I32"/>
  <c r="I31" s="1"/>
  <c r="D31"/>
  <c r="C31"/>
  <c r="I30"/>
  <c r="I29"/>
  <c r="I28"/>
  <c r="I27"/>
  <c r="I26"/>
  <c r="D26"/>
  <c r="C26"/>
  <c r="I24"/>
  <c r="I23"/>
  <c r="I22"/>
  <c r="I21"/>
  <c r="I20" s="1"/>
  <c r="D20"/>
  <c r="C20"/>
  <c r="I19"/>
  <c r="I18"/>
  <c r="I17"/>
  <c r="I16"/>
  <c r="I15"/>
  <c r="I14"/>
  <c r="I13"/>
  <c r="I12"/>
  <c r="I11"/>
  <c r="I10"/>
  <c r="I9"/>
  <c r="I8" s="1"/>
  <c r="I37" s="1"/>
  <c r="I42" s="1"/>
  <c r="D8"/>
  <c r="D37" s="1"/>
  <c r="D42" s="1"/>
  <c r="C8"/>
  <c r="C37" s="1"/>
  <c r="C42" s="1"/>
  <c r="U32" i="6" l="1"/>
  <c r="J160" i="2"/>
  <c r="K160" i="3"/>
  <c r="K88"/>
  <c r="K161"/>
  <c r="I60" i="22"/>
  <c r="E46" l="1"/>
  <c r="F38"/>
  <c r="I61"/>
  <c r="I57"/>
  <c r="I56"/>
  <c r="I55"/>
  <c r="I54"/>
  <c r="I53"/>
  <c r="I52" s="1"/>
  <c r="D52"/>
  <c r="C52"/>
  <c r="I51"/>
  <c r="I50"/>
  <c r="I49"/>
  <c r="I48"/>
  <c r="I47"/>
  <c r="I46" s="1"/>
  <c r="I58" s="1"/>
  <c r="D46"/>
  <c r="D58" s="1"/>
  <c r="C46"/>
  <c r="C58" s="1"/>
  <c r="I41"/>
  <c r="I40"/>
  <c r="I39"/>
  <c r="I38"/>
  <c r="D38"/>
  <c r="C38"/>
  <c r="I36"/>
  <c r="I35"/>
  <c r="I34"/>
  <c r="I33"/>
  <c r="I32"/>
  <c r="I31" s="1"/>
  <c r="D31"/>
  <c r="C31"/>
  <c r="I30"/>
  <c r="I29"/>
  <c r="I28"/>
  <c r="I27"/>
  <c r="I26"/>
  <c r="D26"/>
  <c r="C26"/>
  <c r="I24"/>
  <c r="I23"/>
  <c r="I22"/>
  <c r="I21"/>
  <c r="I20" s="1"/>
  <c r="D20"/>
  <c r="C20"/>
  <c r="I19"/>
  <c r="I18"/>
  <c r="I17"/>
  <c r="I16"/>
  <c r="I15"/>
  <c r="I14"/>
  <c r="I13"/>
  <c r="I12"/>
  <c r="I11"/>
  <c r="I10"/>
  <c r="I9"/>
  <c r="I8" s="1"/>
  <c r="D8"/>
  <c r="D37" s="1"/>
  <c r="D42" s="1"/>
  <c r="C8"/>
  <c r="C37" s="1"/>
  <c r="C42" s="1"/>
  <c r="I37" l="1"/>
  <c r="I42" s="1"/>
  <c r="I37" i="19" l="1"/>
  <c r="E37"/>
  <c r="G37" s="1"/>
  <c r="E37" i="18"/>
  <c r="G37" s="1"/>
  <c r="I37" s="1"/>
  <c r="H100" i="3" l="1"/>
  <c r="I96" i="11" l="1"/>
  <c r="I97"/>
  <c r="H98"/>
  <c r="I98" s="1"/>
  <c r="I99"/>
  <c r="I100"/>
  <c r="I101"/>
  <c r="I102"/>
  <c r="I103"/>
  <c r="I104"/>
  <c r="I105"/>
  <c r="I106"/>
  <c r="G60" i="19" l="1"/>
  <c r="I60" s="1"/>
  <c r="G59"/>
  <c r="I59" s="1"/>
  <c r="G56"/>
  <c r="I56" s="1"/>
  <c r="G55"/>
  <c r="I55" s="1"/>
  <c r="G54"/>
  <c r="I54" s="1"/>
  <c r="G53"/>
  <c r="I53" s="1"/>
  <c r="H51"/>
  <c r="F51"/>
  <c r="G50"/>
  <c r="I50" s="1"/>
  <c r="G49"/>
  <c r="I49" s="1"/>
  <c r="G48"/>
  <c r="I48" s="1"/>
  <c r="G47"/>
  <c r="I47" s="1"/>
  <c r="G46"/>
  <c r="I46" s="1"/>
  <c r="I45" s="1"/>
  <c r="H45"/>
  <c r="F45"/>
  <c r="F57" s="1"/>
  <c r="G40"/>
  <c r="I40" s="1"/>
  <c r="G39"/>
  <c r="I39" s="1"/>
  <c r="H37"/>
  <c r="F37"/>
  <c r="G35"/>
  <c r="I35" s="1"/>
  <c r="G34"/>
  <c r="I34" s="1"/>
  <c r="G33"/>
  <c r="I33" s="1"/>
  <c r="G32"/>
  <c r="I32" s="1"/>
  <c r="I31" s="1"/>
  <c r="G31"/>
  <c r="H30"/>
  <c r="F30"/>
  <c r="G30" s="1"/>
  <c r="I30" s="1"/>
  <c r="G29"/>
  <c r="I29" s="1"/>
  <c r="G28"/>
  <c r="I28" s="1"/>
  <c r="G27"/>
  <c r="I27" s="1"/>
  <c r="I26" s="1"/>
  <c r="H26"/>
  <c r="F26"/>
  <c r="G25"/>
  <c r="I25" s="1"/>
  <c r="G24"/>
  <c r="I24" s="1"/>
  <c r="G23"/>
  <c r="I23" s="1"/>
  <c r="G22"/>
  <c r="I22" s="1"/>
  <c r="G21"/>
  <c r="I21" s="1"/>
  <c r="H20"/>
  <c r="F20"/>
  <c r="G19"/>
  <c r="I19" s="1"/>
  <c r="G18"/>
  <c r="I18" s="1"/>
  <c r="G17"/>
  <c r="I17" s="1"/>
  <c r="G16"/>
  <c r="I16" s="1"/>
  <c r="G15"/>
  <c r="I15" s="1"/>
  <c r="G14"/>
  <c r="I14" s="1"/>
  <c r="G13"/>
  <c r="I13" s="1"/>
  <c r="G12"/>
  <c r="I12" s="1"/>
  <c r="G11"/>
  <c r="I11" s="1"/>
  <c r="G10"/>
  <c r="I10" s="1"/>
  <c r="G9"/>
  <c r="I9" s="1"/>
  <c r="I8" s="1"/>
  <c r="H8"/>
  <c r="H36" s="1"/>
  <c r="H41" s="1"/>
  <c r="F8"/>
  <c r="F36" s="1"/>
  <c r="H57" l="1"/>
  <c r="G36"/>
  <c r="I36" s="1"/>
  <c r="F41"/>
  <c r="G41" s="1"/>
  <c r="I20"/>
  <c r="G8"/>
  <c r="G20"/>
  <c r="G26"/>
  <c r="G45"/>
  <c r="I60" i="18"/>
  <c r="I56"/>
  <c r="I55"/>
  <c r="I54"/>
  <c r="I53"/>
  <c r="H51"/>
  <c r="I50"/>
  <c r="I49"/>
  <c r="I47"/>
  <c r="H45"/>
  <c r="H57" s="1"/>
  <c r="I40"/>
  <c r="I39"/>
  <c r="H37"/>
  <c r="I35"/>
  <c r="I34"/>
  <c r="I33"/>
  <c r="I32"/>
  <c r="I31"/>
  <c r="H30"/>
  <c r="I30" s="1"/>
  <c r="I29"/>
  <c r="I28"/>
  <c r="I27"/>
  <c r="I26"/>
  <c r="H26"/>
  <c r="I25"/>
  <c r="I24"/>
  <c r="I23"/>
  <c r="I22"/>
  <c r="I21"/>
  <c r="I20" s="1"/>
  <c r="H20"/>
  <c r="I19"/>
  <c r="I18"/>
  <c r="I17"/>
  <c r="I16"/>
  <c r="I15"/>
  <c r="I14"/>
  <c r="I13"/>
  <c r="I12"/>
  <c r="I11"/>
  <c r="I10"/>
  <c r="I9"/>
  <c r="I8"/>
  <c r="H8"/>
  <c r="H36" s="1"/>
  <c r="G60"/>
  <c r="G59"/>
  <c r="I59" s="1"/>
  <c r="G56"/>
  <c r="G55"/>
  <c r="G54"/>
  <c r="G53"/>
  <c r="G52"/>
  <c r="G51" s="1"/>
  <c r="F51"/>
  <c r="G50"/>
  <c r="G49"/>
  <c r="G48"/>
  <c r="I48" s="1"/>
  <c r="G47"/>
  <c r="G46"/>
  <c r="I46" s="1"/>
  <c r="I45" s="1"/>
  <c r="F45"/>
  <c r="F57" s="1"/>
  <c r="G40"/>
  <c r="G39"/>
  <c r="F37"/>
  <c r="G35"/>
  <c r="G34"/>
  <c r="G33"/>
  <c r="G32"/>
  <c r="G31" s="1"/>
  <c r="G30"/>
  <c r="F30"/>
  <c r="G29"/>
  <c r="G28"/>
  <c r="G27"/>
  <c r="G26" s="1"/>
  <c r="F26"/>
  <c r="G25"/>
  <c r="G24"/>
  <c r="G23"/>
  <c r="G22"/>
  <c r="G21"/>
  <c r="G20"/>
  <c r="F20"/>
  <c r="G19"/>
  <c r="G18"/>
  <c r="G17"/>
  <c r="G16"/>
  <c r="G15"/>
  <c r="G14"/>
  <c r="G13"/>
  <c r="G12"/>
  <c r="G11"/>
  <c r="G10"/>
  <c r="G9"/>
  <c r="G8" s="1"/>
  <c r="F8"/>
  <c r="F36" s="1"/>
  <c r="G158" i="20"/>
  <c r="I158" s="1"/>
  <c r="G157"/>
  <c r="I157" s="1"/>
  <c r="G153"/>
  <c r="I153" s="1"/>
  <c r="G152"/>
  <c r="I152" s="1"/>
  <c r="G151"/>
  <c r="I151" s="1"/>
  <c r="G150"/>
  <c r="I150" s="1"/>
  <c r="G149"/>
  <c r="I149" s="1"/>
  <c r="G148"/>
  <c r="I148" s="1"/>
  <c r="G147"/>
  <c r="H146"/>
  <c r="F146"/>
  <c r="G145"/>
  <c r="I145" s="1"/>
  <c r="G144"/>
  <c r="I144" s="1"/>
  <c r="G143"/>
  <c r="I143" s="1"/>
  <c r="G142"/>
  <c r="I142" s="1"/>
  <c r="G141"/>
  <c r="H140"/>
  <c r="F140"/>
  <c r="G139"/>
  <c r="I139" s="1"/>
  <c r="G138"/>
  <c r="I138" s="1"/>
  <c r="G137"/>
  <c r="I137" s="1"/>
  <c r="G136"/>
  <c r="I136" s="1"/>
  <c r="G135"/>
  <c r="I135" s="1"/>
  <c r="G134"/>
  <c r="H133"/>
  <c r="F133"/>
  <c r="F154" s="1"/>
  <c r="G132"/>
  <c r="I132" s="1"/>
  <c r="G131"/>
  <c r="I131" s="1"/>
  <c r="G130"/>
  <c r="H129"/>
  <c r="H154" s="1"/>
  <c r="F129"/>
  <c r="G127"/>
  <c r="I127" s="1"/>
  <c r="G126"/>
  <c r="I126" s="1"/>
  <c r="G125"/>
  <c r="I125" s="1"/>
  <c r="G124"/>
  <c r="I124" s="1"/>
  <c r="G123"/>
  <c r="I123" s="1"/>
  <c r="G122"/>
  <c r="I122" s="1"/>
  <c r="G121"/>
  <c r="I121" s="1"/>
  <c r="G120"/>
  <c r="I120" s="1"/>
  <c r="G119"/>
  <c r="I119" s="1"/>
  <c r="G118"/>
  <c r="I118" s="1"/>
  <c r="G117"/>
  <c r="I117" s="1"/>
  <c r="G116"/>
  <c r="I116" s="1"/>
  <c r="G115"/>
  <c r="H114"/>
  <c r="F114"/>
  <c r="G113"/>
  <c r="I113" s="1"/>
  <c r="G112"/>
  <c r="I112" s="1"/>
  <c r="G111"/>
  <c r="I111" s="1"/>
  <c r="G110"/>
  <c r="I110" s="1"/>
  <c r="G109"/>
  <c r="I109" s="1"/>
  <c r="G108"/>
  <c r="I108" s="1"/>
  <c r="G107"/>
  <c r="I107" s="1"/>
  <c r="G106"/>
  <c r="I106" s="1"/>
  <c r="G105"/>
  <c r="I105" s="1"/>
  <c r="G104"/>
  <c r="I104" s="1"/>
  <c r="G103"/>
  <c r="I103" s="1"/>
  <c r="G102"/>
  <c r="I102" s="1"/>
  <c r="G101"/>
  <c r="I101" s="1"/>
  <c r="G100"/>
  <c r="I100" s="1"/>
  <c r="G99"/>
  <c r="I99" s="1"/>
  <c r="H98"/>
  <c r="F98"/>
  <c r="G98" s="1"/>
  <c r="G97"/>
  <c r="I97" s="1"/>
  <c r="G96"/>
  <c r="I96" s="1"/>
  <c r="G95"/>
  <c r="I95" s="1"/>
  <c r="G94"/>
  <c r="H93"/>
  <c r="F93"/>
  <c r="F128" s="1"/>
  <c r="H89"/>
  <c r="G88"/>
  <c r="I88" s="1"/>
  <c r="G87"/>
  <c r="I87" s="1"/>
  <c r="G86"/>
  <c r="I86" s="1"/>
  <c r="G85"/>
  <c r="I85" s="1"/>
  <c r="G84"/>
  <c r="I84" s="1"/>
  <c r="G83"/>
  <c r="I83" s="1"/>
  <c r="I82"/>
  <c r="H82"/>
  <c r="G82"/>
  <c r="F82"/>
  <c r="I81"/>
  <c r="G81"/>
  <c r="I80"/>
  <c r="G80"/>
  <c r="I79"/>
  <c r="G79"/>
  <c r="I78"/>
  <c r="H78"/>
  <c r="G78"/>
  <c r="F78"/>
  <c r="I77"/>
  <c r="G77"/>
  <c r="I76"/>
  <c r="G76"/>
  <c r="I75"/>
  <c r="H75"/>
  <c r="G75"/>
  <c r="F75"/>
  <c r="I74"/>
  <c r="G74"/>
  <c r="I73"/>
  <c r="G73"/>
  <c r="I72"/>
  <c r="G72"/>
  <c r="I71"/>
  <c r="G71"/>
  <c r="I70"/>
  <c r="H70"/>
  <c r="G70"/>
  <c r="F70"/>
  <c r="I69"/>
  <c r="G69"/>
  <c r="I68"/>
  <c r="G68"/>
  <c r="I67"/>
  <c r="G67"/>
  <c r="I66"/>
  <c r="I89" s="1"/>
  <c r="H66"/>
  <c r="G66"/>
  <c r="G89" s="1"/>
  <c r="F66"/>
  <c r="F89" s="1"/>
  <c r="I64"/>
  <c r="G64"/>
  <c r="I63"/>
  <c r="G63"/>
  <c r="I62"/>
  <c r="G62"/>
  <c r="I61"/>
  <c r="G61"/>
  <c r="I60"/>
  <c r="H60"/>
  <c r="G60"/>
  <c r="F60"/>
  <c r="I59"/>
  <c r="G59"/>
  <c r="I58"/>
  <c r="G58"/>
  <c r="I57"/>
  <c r="G57"/>
  <c r="I56"/>
  <c r="G56"/>
  <c r="I55"/>
  <c r="H55"/>
  <c r="G55"/>
  <c r="F55"/>
  <c r="I54"/>
  <c r="G54"/>
  <c r="I53"/>
  <c r="G53"/>
  <c r="I52"/>
  <c r="G52"/>
  <c r="I51"/>
  <c r="G51"/>
  <c r="I50"/>
  <c r="G50"/>
  <c r="I49"/>
  <c r="H49"/>
  <c r="G49"/>
  <c r="F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H37"/>
  <c r="G37"/>
  <c r="F37"/>
  <c r="I36"/>
  <c r="G36"/>
  <c r="I35"/>
  <c r="G35"/>
  <c r="I34"/>
  <c r="G34"/>
  <c r="I33"/>
  <c r="G33"/>
  <c r="I32"/>
  <c r="G32"/>
  <c r="I31"/>
  <c r="G31"/>
  <c r="I30"/>
  <c r="G30"/>
  <c r="I29"/>
  <c r="H29"/>
  <c r="G29"/>
  <c r="F29"/>
  <c r="I28"/>
  <c r="G28"/>
  <c r="I27"/>
  <c r="G27"/>
  <c r="I26"/>
  <c r="G26"/>
  <c r="I25"/>
  <c r="G25"/>
  <c r="I24"/>
  <c r="G24"/>
  <c r="I23"/>
  <c r="G23"/>
  <c r="I22"/>
  <c r="H22"/>
  <c r="G22"/>
  <c r="F22"/>
  <c r="I21"/>
  <c r="G21"/>
  <c r="I20"/>
  <c r="G20"/>
  <c r="I19"/>
  <c r="G19"/>
  <c r="I18"/>
  <c r="G18"/>
  <c r="I17"/>
  <c r="G17"/>
  <c r="I16"/>
  <c r="G16"/>
  <c r="I15"/>
  <c r="H15"/>
  <c r="G15"/>
  <c r="F15"/>
  <c r="I14"/>
  <c r="G14"/>
  <c r="I13"/>
  <c r="G13"/>
  <c r="I12"/>
  <c r="G12"/>
  <c r="I11"/>
  <c r="G11"/>
  <c r="I10"/>
  <c r="G10"/>
  <c r="I9"/>
  <c r="G9"/>
  <c r="I8"/>
  <c r="I65" s="1"/>
  <c r="I90" s="1"/>
  <c r="H8"/>
  <c r="H65" s="1"/>
  <c r="H90" s="1"/>
  <c r="G8"/>
  <c r="G65" s="1"/>
  <c r="G90" s="1"/>
  <c r="F8"/>
  <c r="F65" s="1"/>
  <c r="F90" s="1"/>
  <c r="I158" i="11"/>
  <c r="I157"/>
  <c r="I153"/>
  <c r="I152"/>
  <c r="I151"/>
  <c r="I150"/>
  <c r="I149"/>
  <c r="I148"/>
  <c r="I147"/>
  <c r="I146"/>
  <c r="H146"/>
  <c r="I145"/>
  <c r="I144"/>
  <c r="I142"/>
  <c r="I141"/>
  <c r="H140"/>
  <c r="I139"/>
  <c r="I138"/>
  <c r="I137"/>
  <c r="I136"/>
  <c r="I135"/>
  <c r="I134"/>
  <c r="I133" s="1"/>
  <c r="H133"/>
  <c r="I132"/>
  <c r="I131"/>
  <c r="I130"/>
  <c r="I129"/>
  <c r="H129"/>
  <c r="I127"/>
  <c r="I126"/>
  <c r="I125"/>
  <c r="I124"/>
  <c r="I123"/>
  <c r="I122"/>
  <c r="I121"/>
  <c r="I120"/>
  <c r="I119"/>
  <c r="I118"/>
  <c r="H114"/>
  <c r="I113"/>
  <c r="I112"/>
  <c r="I94"/>
  <c r="H93"/>
  <c r="H128" s="1"/>
  <c r="I88"/>
  <c r="I87"/>
  <c r="I86"/>
  <c r="I85"/>
  <c r="I84"/>
  <c r="I83"/>
  <c r="I82"/>
  <c r="H82"/>
  <c r="I81"/>
  <c r="I80"/>
  <c r="I79"/>
  <c r="I78" s="1"/>
  <c r="H78"/>
  <c r="I77"/>
  <c r="I76"/>
  <c r="I75" s="1"/>
  <c r="H75"/>
  <c r="I74"/>
  <c r="I73"/>
  <c r="I72"/>
  <c r="I71"/>
  <c r="I70" s="1"/>
  <c r="H70"/>
  <c r="I69"/>
  <c r="I68"/>
  <c r="I67"/>
  <c r="I66"/>
  <c r="I89" s="1"/>
  <c r="H66"/>
  <c r="H89" s="1"/>
  <c r="I64"/>
  <c r="I63"/>
  <c r="I62"/>
  <c r="I61"/>
  <c r="I60"/>
  <c r="H60"/>
  <c r="I59"/>
  <c r="I58"/>
  <c r="I57"/>
  <c r="I56"/>
  <c r="I55"/>
  <c r="H55"/>
  <c r="I54"/>
  <c r="I53"/>
  <c r="I52"/>
  <c r="I50"/>
  <c r="H49"/>
  <c r="I48"/>
  <c r="I47"/>
  <c r="I46"/>
  <c r="I45"/>
  <c r="I44"/>
  <c r="I42"/>
  <c r="I40"/>
  <c r="I38"/>
  <c r="H37"/>
  <c r="I36"/>
  <c r="I35"/>
  <c r="I34"/>
  <c r="I33"/>
  <c r="I32"/>
  <c r="I31"/>
  <c r="I30"/>
  <c r="I29" s="1"/>
  <c r="H29"/>
  <c r="I28"/>
  <c r="I27"/>
  <c r="I26"/>
  <c r="I25"/>
  <c r="I24"/>
  <c r="I23"/>
  <c r="I22" s="1"/>
  <c r="H22"/>
  <c r="I21"/>
  <c r="H15"/>
  <c r="I14"/>
  <c r="I9"/>
  <c r="H8"/>
  <c r="H65" s="1"/>
  <c r="H90" s="1"/>
  <c r="G158"/>
  <c r="G157"/>
  <c r="G153"/>
  <c r="G152"/>
  <c r="G151"/>
  <c r="G150"/>
  <c r="G149"/>
  <c r="G148"/>
  <c r="G147"/>
  <c r="G146" s="1"/>
  <c r="F146"/>
  <c r="G145"/>
  <c r="G144"/>
  <c r="G143"/>
  <c r="G140" s="1"/>
  <c r="G142"/>
  <c r="G141"/>
  <c r="F140"/>
  <c r="G139"/>
  <c r="G138"/>
  <c r="G137"/>
  <c r="G136"/>
  <c r="G135"/>
  <c r="G134"/>
  <c r="G133"/>
  <c r="F133"/>
  <c r="G132"/>
  <c r="G131"/>
  <c r="G130"/>
  <c r="G129" s="1"/>
  <c r="F129"/>
  <c r="F154" s="1"/>
  <c r="G127"/>
  <c r="G126"/>
  <c r="G125"/>
  <c r="G124"/>
  <c r="G123"/>
  <c r="G122"/>
  <c r="G121"/>
  <c r="G120"/>
  <c r="G119"/>
  <c r="G118"/>
  <c r="G117"/>
  <c r="I117" s="1"/>
  <c r="G116"/>
  <c r="I116" s="1"/>
  <c r="G115"/>
  <c r="G114" s="1"/>
  <c r="F114"/>
  <c r="G113"/>
  <c r="G112"/>
  <c r="G111"/>
  <c r="I111" s="1"/>
  <c r="G110"/>
  <c r="I110" s="1"/>
  <c r="G109"/>
  <c r="I109" s="1"/>
  <c r="G108"/>
  <c r="I108" s="1"/>
  <c r="G107"/>
  <c r="I107" s="1"/>
  <c r="G106"/>
  <c r="G105"/>
  <c r="G104"/>
  <c r="G103"/>
  <c r="G102"/>
  <c r="G101"/>
  <c r="G100"/>
  <c r="G99"/>
  <c r="F98"/>
  <c r="G98" s="1"/>
  <c r="G97"/>
  <c r="G96"/>
  <c r="G95"/>
  <c r="I95" s="1"/>
  <c r="G94"/>
  <c r="F93"/>
  <c r="G88"/>
  <c r="G87"/>
  <c r="G86"/>
  <c r="G85"/>
  <c r="G84"/>
  <c r="G83"/>
  <c r="G82" s="1"/>
  <c r="F82"/>
  <c r="G81"/>
  <c r="G80"/>
  <c r="G79"/>
  <c r="G78"/>
  <c r="F78"/>
  <c r="G77"/>
  <c r="G76"/>
  <c r="G75"/>
  <c r="F75"/>
  <c r="G74"/>
  <c r="G73"/>
  <c r="G72"/>
  <c r="G71"/>
  <c r="G70"/>
  <c r="F70"/>
  <c r="G69"/>
  <c r="G68"/>
  <c r="G67"/>
  <c r="G66" s="1"/>
  <c r="G89" s="1"/>
  <c r="F66"/>
  <c r="F89" s="1"/>
  <c r="G64"/>
  <c r="G63"/>
  <c r="G62"/>
  <c r="G61"/>
  <c r="G60" s="1"/>
  <c r="F60"/>
  <c r="G59"/>
  <c r="G58"/>
  <c r="G57"/>
  <c r="G56"/>
  <c r="G55" s="1"/>
  <c r="F55"/>
  <c r="G54"/>
  <c r="G53"/>
  <c r="G52"/>
  <c r="G51"/>
  <c r="I51" s="1"/>
  <c r="G50"/>
  <c r="G49"/>
  <c r="F49"/>
  <c r="G48"/>
  <c r="G47"/>
  <c r="G46"/>
  <c r="G45"/>
  <c r="G44"/>
  <c r="G43"/>
  <c r="I43" s="1"/>
  <c r="G42"/>
  <c r="G41"/>
  <c r="I41" s="1"/>
  <c r="G40"/>
  <c r="G39"/>
  <c r="I39" s="1"/>
  <c r="G38"/>
  <c r="F37"/>
  <c r="G36"/>
  <c r="G35"/>
  <c r="G34"/>
  <c r="G33"/>
  <c r="G32"/>
  <c r="G31"/>
  <c r="G30"/>
  <c r="G29"/>
  <c r="F29"/>
  <c r="G28"/>
  <c r="G27"/>
  <c r="G26"/>
  <c r="G25"/>
  <c r="G24"/>
  <c r="G23"/>
  <c r="G22"/>
  <c r="F22"/>
  <c r="G21"/>
  <c r="F15"/>
  <c r="G14"/>
  <c r="G13"/>
  <c r="I13" s="1"/>
  <c r="G12"/>
  <c r="I12" s="1"/>
  <c r="G11"/>
  <c r="G8" s="1"/>
  <c r="G10"/>
  <c r="I10" s="1"/>
  <c r="G9"/>
  <c r="F8"/>
  <c r="F17" i="7"/>
  <c r="F31" s="1"/>
  <c r="H17"/>
  <c r="F30"/>
  <c r="H30"/>
  <c r="G36"/>
  <c r="F36"/>
  <c r="E36"/>
  <c r="D36"/>
  <c r="G62"/>
  <c r="G49"/>
  <c r="G64" s="1"/>
  <c r="E62"/>
  <c r="E49"/>
  <c r="H19" i="6"/>
  <c r="I15"/>
  <c r="I16"/>
  <c r="F29"/>
  <c r="H29"/>
  <c r="F18"/>
  <c r="F30" s="1"/>
  <c r="H18"/>
  <c r="R29"/>
  <c r="R18"/>
  <c r="R31" s="1"/>
  <c r="S4"/>
  <c r="R4"/>
  <c r="P29"/>
  <c r="P18"/>
  <c r="Q4"/>
  <c r="P4"/>
  <c r="G159" i="3"/>
  <c r="G154"/>
  <c r="I154" s="1"/>
  <c r="G153"/>
  <c r="I153" s="1"/>
  <c r="G152"/>
  <c r="I152" s="1"/>
  <c r="G151"/>
  <c r="I151" s="1"/>
  <c r="G150"/>
  <c r="I150" s="1"/>
  <c r="G149"/>
  <c r="I149" s="1"/>
  <c r="G148"/>
  <c r="H147"/>
  <c r="F147"/>
  <c r="G146"/>
  <c r="I146" s="1"/>
  <c r="G145"/>
  <c r="I145" s="1"/>
  <c r="G144"/>
  <c r="I144" s="1"/>
  <c r="G143"/>
  <c r="H142"/>
  <c r="F142"/>
  <c r="G141"/>
  <c r="I141" s="1"/>
  <c r="G140"/>
  <c r="I140" s="1"/>
  <c r="G139"/>
  <c r="I139" s="1"/>
  <c r="G138"/>
  <c r="I138" s="1"/>
  <c r="G137"/>
  <c r="I137" s="1"/>
  <c r="G136"/>
  <c r="H135"/>
  <c r="F135"/>
  <c r="G134"/>
  <c r="I134" s="1"/>
  <c r="G133"/>
  <c r="I133" s="1"/>
  <c r="G132"/>
  <c r="H131"/>
  <c r="H155" s="1"/>
  <c r="F131"/>
  <c r="F155" s="1"/>
  <c r="G129"/>
  <c r="I129" s="1"/>
  <c r="G128"/>
  <c r="I128" s="1"/>
  <c r="G127"/>
  <c r="I127" s="1"/>
  <c r="G126"/>
  <c r="I126" s="1"/>
  <c r="G125"/>
  <c r="I125" s="1"/>
  <c r="G124"/>
  <c r="I124" s="1"/>
  <c r="G123"/>
  <c r="I123" s="1"/>
  <c r="G122"/>
  <c r="I122" s="1"/>
  <c r="G121"/>
  <c r="I121" s="1"/>
  <c r="G120"/>
  <c r="I120" s="1"/>
  <c r="G119"/>
  <c r="I119" s="1"/>
  <c r="G118"/>
  <c r="I118" s="1"/>
  <c r="G117"/>
  <c r="H116"/>
  <c r="F116"/>
  <c r="G115"/>
  <c r="I115" s="1"/>
  <c r="G114"/>
  <c r="I114" s="1"/>
  <c r="G113"/>
  <c r="I113" s="1"/>
  <c r="G112"/>
  <c r="I112" s="1"/>
  <c r="G111"/>
  <c r="I111" s="1"/>
  <c r="G110"/>
  <c r="I110" s="1"/>
  <c r="G109"/>
  <c r="I109" s="1"/>
  <c r="G108"/>
  <c r="I108" s="1"/>
  <c r="G107"/>
  <c r="I107" s="1"/>
  <c r="G106"/>
  <c r="I106" s="1"/>
  <c r="G105"/>
  <c r="I105" s="1"/>
  <c r="G104"/>
  <c r="I104" s="1"/>
  <c r="G103"/>
  <c r="I103" s="1"/>
  <c r="G102"/>
  <c r="I102" s="1"/>
  <c r="G101"/>
  <c r="I101" s="1"/>
  <c r="F100"/>
  <c r="G100" s="1"/>
  <c r="G99"/>
  <c r="I99" s="1"/>
  <c r="G98"/>
  <c r="I98" s="1"/>
  <c r="G97"/>
  <c r="I97" s="1"/>
  <c r="G96"/>
  <c r="H95"/>
  <c r="F95"/>
  <c r="F130" s="1"/>
  <c r="F156" s="1"/>
  <c r="I159"/>
  <c r="G87"/>
  <c r="I86"/>
  <c r="G86"/>
  <c r="I85"/>
  <c r="G85"/>
  <c r="I84"/>
  <c r="G84"/>
  <c r="I83"/>
  <c r="G83"/>
  <c r="I82"/>
  <c r="G82"/>
  <c r="I81"/>
  <c r="G81"/>
  <c r="I80"/>
  <c r="H80"/>
  <c r="G80"/>
  <c r="F80"/>
  <c r="I79"/>
  <c r="G79"/>
  <c r="I78"/>
  <c r="G78"/>
  <c r="I77"/>
  <c r="G77"/>
  <c r="I76"/>
  <c r="H76"/>
  <c r="G76"/>
  <c r="F76"/>
  <c r="I75"/>
  <c r="G75"/>
  <c r="I74"/>
  <c r="G74"/>
  <c r="I73"/>
  <c r="H73"/>
  <c r="G73"/>
  <c r="F73"/>
  <c r="I72"/>
  <c r="G72"/>
  <c r="I71"/>
  <c r="G71"/>
  <c r="I70"/>
  <c r="G70"/>
  <c r="I69"/>
  <c r="G69"/>
  <c r="I68"/>
  <c r="H68"/>
  <c r="G68"/>
  <c r="F68"/>
  <c r="I67"/>
  <c r="G67"/>
  <c r="I66"/>
  <c r="G66"/>
  <c r="I65"/>
  <c r="G65"/>
  <c r="I64"/>
  <c r="I87" s="1"/>
  <c r="H64"/>
  <c r="H87" s="1"/>
  <c r="G64"/>
  <c r="F64"/>
  <c r="F87" s="1"/>
  <c r="G63"/>
  <c r="I62"/>
  <c r="G62"/>
  <c r="I61"/>
  <c r="G61"/>
  <c r="I60"/>
  <c r="G60"/>
  <c r="I59"/>
  <c r="G59"/>
  <c r="I58"/>
  <c r="H58"/>
  <c r="G58"/>
  <c r="F58"/>
  <c r="I57"/>
  <c r="G57"/>
  <c r="I56"/>
  <c r="G56"/>
  <c r="I55"/>
  <c r="G55"/>
  <c r="I54"/>
  <c r="G54"/>
  <c r="I53"/>
  <c r="H53"/>
  <c r="G53"/>
  <c r="F53"/>
  <c r="I52"/>
  <c r="G52"/>
  <c r="I51"/>
  <c r="G51"/>
  <c r="I50"/>
  <c r="G50"/>
  <c r="I49"/>
  <c r="G49"/>
  <c r="I48"/>
  <c r="G48"/>
  <c r="I47"/>
  <c r="H47"/>
  <c r="G47"/>
  <c r="F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I35"/>
  <c r="H35"/>
  <c r="G35"/>
  <c r="F35"/>
  <c r="I34"/>
  <c r="G34"/>
  <c r="I33"/>
  <c r="G33"/>
  <c r="I32"/>
  <c r="G32"/>
  <c r="I31"/>
  <c r="G31"/>
  <c r="I30"/>
  <c r="G30"/>
  <c r="I29"/>
  <c r="G29"/>
  <c r="I28"/>
  <c r="G28"/>
  <c r="I27"/>
  <c r="H27"/>
  <c r="G27"/>
  <c r="F27"/>
  <c r="I26"/>
  <c r="G26"/>
  <c r="I25"/>
  <c r="G25"/>
  <c r="I24"/>
  <c r="G24"/>
  <c r="I23"/>
  <c r="G23"/>
  <c r="I22"/>
  <c r="G22"/>
  <c r="I21"/>
  <c r="G21"/>
  <c r="I20"/>
  <c r="H20"/>
  <c r="G20"/>
  <c r="F20"/>
  <c r="I19"/>
  <c r="G19"/>
  <c r="I18"/>
  <c r="G18"/>
  <c r="I17"/>
  <c r="G17"/>
  <c r="I16"/>
  <c r="G16"/>
  <c r="I15"/>
  <c r="G15"/>
  <c r="I14"/>
  <c r="G14"/>
  <c r="I13"/>
  <c r="H13"/>
  <c r="G13"/>
  <c r="F13"/>
  <c r="I12"/>
  <c r="G12"/>
  <c r="I11"/>
  <c r="G11"/>
  <c r="I10"/>
  <c r="G10"/>
  <c r="I9"/>
  <c r="G9"/>
  <c r="I8"/>
  <c r="G8"/>
  <c r="I7"/>
  <c r="G7"/>
  <c r="I6"/>
  <c r="I63" s="1"/>
  <c r="H6"/>
  <c r="H63" s="1"/>
  <c r="H88" s="1"/>
  <c r="G6"/>
  <c r="F6"/>
  <c r="F63" s="1"/>
  <c r="F88" s="1"/>
  <c r="E64" i="7" l="1"/>
  <c r="H31"/>
  <c r="F32"/>
  <c r="P31" i="6"/>
  <c r="H31"/>
  <c r="H32" i="7"/>
  <c r="F31" i="6"/>
  <c r="H30"/>
  <c r="H128" i="20"/>
  <c r="H155" s="1"/>
  <c r="H130" i="3"/>
  <c r="H156" s="1"/>
  <c r="I52" i="18"/>
  <c r="I51" s="1"/>
  <c r="I57" s="1"/>
  <c r="G45"/>
  <c r="G57" s="1"/>
  <c r="I41" i="19"/>
  <c r="H41" i="18"/>
  <c r="I41" s="1"/>
  <c r="I36"/>
  <c r="F41"/>
  <c r="G41" s="1"/>
  <c r="G36"/>
  <c r="F155" i="20"/>
  <c r="I115"/>
  <c r="I114" s="1"/>
  <c r="G114"/>
  <c r="I134"/>
  <c r="I133" s="1"/>
  <c r="G133"/>
  <c r="I141"/>
  <c r="I140" s="1"/>
  <c r="G140"/>
  <c r="I94"/>
  <c r="G93"/>
  <c r="G128" s="1"/>
  <c r="I98"/>
  <c r="I130"/>
  <c r="I129" s="1"/>
  <c r="G129"/>
  <c r="I147"/>
  <c r="I146" s="1"/>
  <c r="G146"/>
  <c r="I37" i="11"/>
  <c r="H154"/>
  <c r="H155" s="1"/>
  <c r="I143"/>
  <c r="I140" s="1"/>
  <c r="I154" s="1"/>
  <c r="G154"/>
  <c r="I115"/>
  <c r="I114" s="1"/>
  <c r="F128"/>
  <c r="F155" s="1"/>
  <c r="I93"/>
  <c r="I128" s="1"/>
  <c r="G93"/>
  <c r="G128" s="1"/>
  <c r="G155" s="1"/>
  <c r="I49"/>
  <c r="G37"/>
  <c r="I11"/>
  <c r="I8" s="1"/>
  <c r="F65"/>
  <c r="F90" s="1"/>
  <c r="J28" i="9"/>
  <c r="H28"/>
  <c r="G63" i="7"/>
  <c r="E63"/>
  <c r="E65" s="1"/>
  <c r="R30" i="6"/>
  <c r="R32" s="1"/>
  <c r="P30"/>
  <c r="I88" i="3"/>
  <c r="F161"/>
  <c r="H161"/>
  <c r="G88"/>
  <c r="I117"/>
  <c r="I116" s="1"/>
  <c r="G116"/>
  <c r="I136"/>
  <c r="I135" s="1"/>
  <c r="G135"/>
  <c r="I143"/>
  <c r="I142" s="1"/>
  <c r="G142"/>
  <c r="I148"/>
  <c r="I147" s="1"/>
  <c r="G147"/>
  <c r="F160"/>
  <c r="I96"/>
  <c r="G95"/>
  <c r="I100"/>
  <c r="I132"/>
  <c r="I131" s="1"/>
  <c r="I155" s="1"/>
  <c r="I161" s="1"/>
  <c r="G131"/>
  <c r="G155" s="1"/>
  <c r="G161" s="1"/>
  <c r="I154" i="2"/>
  <c r="I153"/>
  <c r="I152"/>
  <c r="I151"/>
  <c r="I150"/>
  <c r="I149"/>
  <c r="I148"/>
  <c r="I147" s="1"/>
  <c r="H147"/>
  <c r="I146"/>
  <c r="I145"/>
  <c r="I144"/>
  <c r="I143"/>
  <c r="I142" s="1"/>
  <c r="H142"/>
  <c r="I141"/>
  <c r="I140"/>
  <c r="I139"/>
  <c r="I138"/>
  <c r="I137"/>
  <c r="I136"/>
  <c r="I135" s="1"/>
  <c r="H135"/>
  <c r="I134"/>
  <c r="I133"/>
  <c r="I132"/>
  <c r="I131"/>
  <c r="I155" s="1"/>
  <c r="H131"/>
  <c r="H155" s="1"/>
  <c r="I129"/>
  <c r="I128"/>
  <c r="I127"/>
  <c r="I126"/>
  <c r="I125"/>
  <c r="I124"/>
  <c r="I123"/>
  <c r="I122"/>
  <c r="I121"/>
  <c r="I120"/>
  <c r="I119"/>
  <c r="I118"/>
  <c r="I117"/>
  <c r="I116" s="1"/>
  <c r="H116"/>
  <c r="I115"/>
  <c r="I114"/>
  <c r="I113"/>
  <c r="I112"/>
  <c r="I111"/>
  <c r="I110"/>
  <c r="I109"/>
  <c r="I108"/>
  <c r="I107"/>
  <c r="I106"/>
  <c r="I105"/>
  <c r="I104"/>
  <c r="I103"/>
  <c r="I102"/>
  <c r="I101"/>
  <c r="H100"/>
  <c r="I100" s="1"/>
  <c r="I99"/>
  <c r="I98"/>
  <c r="I97"/>
  <c r="I96"/>
  <c r="I86"/>
  <c r="I85"/>
  <c r="I84"/>
  <c r="I83"/>
  <c r="I82"/>
  <c r="I81"/>
  <c r="I80"/>
  <c r="H80"/>
  <c r="I79"/>
  <c r="I78"/>
  <c r="I77"/>
  <c r="I76" s="1"/>
  <c r="H76"/>
  <c r="I75"/>
  <c r="I74"/>
  <c r="I73" s="1"/>
  <c r="H73"/>
  <c r="I72"/>
  <c r="I71"/>
  <c r="I70"/>
  <c r="I69"/>
  <c r="I68" s="1"/>
  <c r="H68"/>
  <c r="I67"/>
  <c r="I66"/>
  <c r="I65"/>
  <c r="I64"/>
  <c r="I87" s="1"/>
  <c r="I161" s="1"/>
  <c r="H64"/>
  <c r="H87" s="1"/>
  <c r="H161" s="1"/>
  <c r="I62"/>
  <c r="I61"/>
  <c r="I60"/>
  <c r="I59"/>
  <c r="I58"/>
  <c r="H58"/>
  <c r="I57"/>
  <c r="I56"/>
  <c r="I55"/>
  <c r="I54"/>
  <c r="I53"/>
  <c r="H53"/>
  <c r="I52"/>
  <c r="I51"/>
  <c r="I50"/>
  <c r="I49"/>
  <c r="I48"/>
  <c r="I47" s="1"/>
  <c r="H47"/>
  <c r="I46"/>
  <c r="I45"/>
  <c r="I43"/>
  <c r="I42"/>
  <c r="I41"/>
  <c r="I40"/>
  <c r="I39"/>
  <c r="I38"/>
  <c r="I37"/>
  <c r="I36"/>
  <c r="H35"/>
  <c r="I34"/>
  <c r="I33"/>
  <c r="I32"/>
  <c r="I31"/>
  <c r="I30"/>
  <c r="I29"/>
  <c r="I28"/>
  <c r="I27" s="1"/>
  <c r="H27"/>
  <c r="I26"/>
  <c r="I25"/>
  <c r="I24"/>
  <c r="I23"/>
  <c r="I22"/>
  <c r="I21"/>
  <c r="I20" s="1"/>
  <c r="H20"/>
  <c r="I19"/>
  <c r="I18"/>
  <c r="I17"/>
  <c r="I16"/>
  <c r="I15"/>
  <c r="I14"/>
  <c r="I13" s="1"/>
  <c r="H13"/>
  <c r="I12"/>
  <c r="I11"/>
  <c r="I10"/>
  <c r="I9"/>
  <c r="I8"/>
  <c r="I7"/>
  <c r="H6"/>
  <c r="H63" s="1"/>
  <c r="E4"/>
  <c r="G154"/>
  <c r="G153"/>
  <c r="G152"/>
  <c r="G151"/>
  <c r="G150"/>
  <c r="G149"/>
  <c r="G148"/>
  <c r="G147" s="1"/>
  <c r="F147"/>
  <c r="G146"/>
  <c r="G145"/>
  <c r="G144"/>
  <c r="G143"/>
  <c r="G142" s="1"/>
  <c r="F142"/>
  <c r="G141"/>
  <c r="G140"/>
  <c r="G139"/>
  <c r="G138"/>
  <c r="G137"/>
  <c r="G136"/>
  <c r="G135" s="1"/>
  <c r="F135"/>
  <c r="G134"/>
  <c r="G133"/>
  <c r="G132"/>
  <c r="G131"/>
  <c r="G155" s="1"/>
  <c r="F131"/>
  <c r="F155" s="1"/>
  <c r="G129"/>
  <c r="G128"/>
  <c r="G127"/>
  <c r="G126"/>
  <c r="G125"/>
  <c r="G124"/>
  <c r="G123"/>
  <c r="G122"/>
  <c r="G121"/>
  <c r="G120"/>
  <c r="G119"/>
  <c r="G118"/>
  <c r="G117"/>
  <c r="G116" s="1"/>
  <c r="F116"/>
  <c r="G115"/>
  <c r="G114"/>
  <c r="G113"/>
  <c r="G112"/>
  <c r="G111"/>
  <c r="G110"/>
  <c r="G109"/>
  <c r="G108"/>
  <c r="G107"/>
  <c r="G106"/>
  <c r="G105"/>
  <c r="G104"/>
  <c r="G103"/>
  <c r="G102"/>
  <c r="G101"/>
  <c r="G100"/>
  <c r="F100"/>
  <c r="G99"/>
  <c r="G98"/>
  <c r="G97"/>
  <c r="G96"/>
  <c r="G95"/>
  <c r="F95"/>
  <c r="G86"/>
  <c r="G85"/>
  <c r="G84"/>
  <c r="G83"/>
  <c r="G82"/>
  <c r="G81"/>
  <c r="G80"/>
  <c r="F80"/>
  <c r="G79"/>
  <c r="G78"/>
  <c r="G77"/>
  <c r="G76" s="1"/>
  <c r="F76"/>
  <c r="G75"/>
  <c r="G74"/>
  <c r="G73" s="1"/>
  <c r="F73"/>
  <c r="G72"/>
  <c r="G71"/>
  <c r="G70"/>
  <c r="G69"/>
  <c r="G68" s="1"/>
  <c r="F68"/>
  <c r="G67"/>
  <c r="G66"/>
  <c r="G65"/>
  <c r="G64"/>
  <c r="G87" s="1"/>
  <c r="G161" s="1"/>
  <c r="F64"/>
  <c r="F87" s="1"/>
  <c r="F161" s="1"/>
  <c r="G62"/>
  <c r="G61"/>
  <c r="G60"/>
  <c r="G59"/>
  <c r="G58"/>
  <c r="F58"/>
  <c r="G57"/>
  <c r="G56"/>
  <c r="G55"/>
  <c r="G54"/>
  <c r="G53"/>
  <c r="F53"/>
  <c r="G52"/>
  <c r="G51"/>
  <c r="G50"/>
  <c r="G49"/>
  <c r="G48"/>
  <c r="F47"/>
  <c r="G46"/>
  <c r="G45"/>
  <c r="G43"/>
  <c r="G42"/>
  <c r="G41"/>
  <c r="G40"/>
  <c r="G39"/>
  <c r="G38"/>
  <c r="G37"/>
  <c r="G36"/>
  <c r="F35"/>
  <c r="G34"/>
  <c r="G33"/>
  <c r="G32"/>
  <c r="G31"/>
  <c r="G30"/>
  <c r="G29"/>
  <c r="G28"/>
  <c r="G27" s="1"/>
  <c r="F27"/>
  <c r="G26"/>
  <c r="G25"/>
  <c r="G24"/>
  <c r="G23"/>
  <c r="G22"/>
  <c r="G21"/>
  <c r="G20" s="1"/>
  <c r="F20"/>
  <c r="G19"/>
  <c r="G18"/>
  <c r="G17"/>
  <c r="G16"/>
  <c r="G15"/>
  <c r="G14"/>
  <c r="G13" s="1"/>
  <c r="F13"/>
  <c r="G12"/>
  <c r="G11"/>
  <c r="G10"/>
  <c r="G9"/>
  <c r="G8"/>
  <c r="G7"/>
  <c r="F6"/>
  <c r="F63" s="1"/>
  <c r="F33" i="7" l="1"/>
  <c r="H160" i="3"/>
  <c r="H95" i="2"/>
  <c r="H130" s="1"/>
  <c r="H156" s="1"/>
  <c r="H32" i="6"/>
  <c r="G65" i="7"/>
  <c r="H33"/>
  <c r="P32" i="6"/>
  <c r="F32"/>
  <c r="I95" i="2"/>
  <c r="I130" s="1"/>
  <c r="I156" s="1"/>
  <c r="I6"/>
  <c r="G154" i="20"/>
  <c r="I93"/>
  <c r="I128" s="1"/>
  <c r="I154"/>
  <c r="G155"/>
  <c r="I155" i="11"/>
  <c r="I95" i="3"/>
  <c r="I130" s="1"/>
  <c r="G130"/>
  <c r="H88" i="2"/>
  <c r="F130"/>
  <c r="F156" s="1"/>
  <c r="G47"/>
  <c r="G6"/>
  <c r="F88"/>
  <c r="F160"/>
  <c r="G130"/>
  <c r="G156" s="1"/>
  <c r="D146" i="20"/>
  <c r="D140"/>
  <c r="D133"/>
  <c r="D129"/>
  <c r="D154" s="1"/>
  <c r="D114"/>
  <c r="D98"/>
  <c r="D93"/>
  <c r="D128" s="1"/>
  <c r="D93" i="11"/>
  <c r="D82" i="20"/>
  <c r="D78"/>
  <c r="D75"/>
  <c r="D70"/>
  <c r="D66"/>
  <c r="D60"/>
  <c r="D55"/>
  <c r="D49"/>
  <c r="D37"/>
  <c r="D29"/>
  <c r="D22"/>
  <c r="D15"/>
  <c r="D8"/>
  <c r="D65" s="1"/>
  <c r="D147" i="3"/>
  <c r="D142"/>
  <c r="D135"/>
  <c r="D131"/>
  <c r="D155" s="1"/>
  <c r="D116"/>
  <c r="D100"/>
  <c r="D95"/>
  <c r="D130" s="1"/>
  <c r="D80"/>
  <c r="D76"/>
  <c r="D73"/>
  <c r="D68"/>
  <c r="D87" s="1"/>
  <c r="D64"/>
  <c r="D58"/>
  <c r="D53"/>
  <c r="D47"/>
  <c r="D35"/>
  <c r="D27"/>
  <c r="D20"/>
  <c r="D13"/>
  <c r="D6"/>
  <c r="D63" s="1"/>
  <c r="E102" i="2"/>
  <c r="H160" l="1"/>
  <c r="I155" i="20"/>
  <c r="G156" i="3"/>
  <c r="G160"/>
  <c r="I156"/>
  <c r="I160"/>
  <c r="D155" i="20"/>
  <c r="D156" i="3"/>
  <c r="D88"/>
  <c r="D45" i="19"/>
  <c r="D41"/>
  <c r="D37"/>
  <c r="E158" i="20"/>
  <c r="E157"/>
  <c r="E153"/>
  <c r="E152"/>
  <c r="E151"/>
  <c r="E150"/>
  <c r="E149"/>
  <c r="E148"/>
  <c r="E147"/>
  <c r="E146"/>
  <c r="C146"/>
  <c r="E145"/>
  <c r="E144"/>
  <c r="E143"/>
  <c r="E142"/>
  <c r="E141"/>
  <c r="E140" s="1"/>
  <c r="C140"/>
  <c r="C154" s="1"/>
  <c r="E139"/>
  <c r="E138"/>
  <c r="E137"/>
  <c r="E136"/>
  <c r="E135"/>
  <c r="E134"/>
  <c r="E133" s="1"/>
  <c r="C133"/>
  <c r="E132"/>
  <c r="E131"/>
  <c r="E130"/>
  <c r="E129" s="1"/>
  <c r="C129"/>
  <c r="E127"/>
  <c r="E126"/>
  <c r="E125"/>
  <c r="E124"/>
  <c r="E123"/>
  <c r="E122"/>
  <c r="E121"/>
  <c r="E120"/>
  <c r="E119"/>
  <c r="E118"/>
  <c r="E117"/>
  <c r="E116"/>
  <c r="E115"/>
  <c r="E114" s="1"/>
  <c r="C114"/>
  <c r="E113"/>
  <c r="E112"/>
  <c r="C111"/>
  <c r="E111" s="1"/>
  <c r="E110"/>
  <c r="E109"/>
  <c r="E108"/>
  <c r="E107"/>
  <c r="E106"/>
  <c r="E105"/>
  <c r="E104"/>
  <c r="E103"/>
  <c r="E102"/>
  <c r="E101"/>
  <c r="E100"/>
  <c r="E99"/>
  <c r="C98"/>
  <c r="E98" s="1"/>
  <c r="E97"/>
  <c r="E96"/>
  <c r="E95"/>
  <c r="E94"/>
  <c r="E88"/>
  <c r="E87"/>
  <c r="E86"/>
  <c r="E85"/>
  <c r="E84"/>
  <c r="E83"/>
  <c r="E82"/>
  <c r="C82"/>
  <c r="E81"/>
  <c r="E80"/>
  <c r="E79"/>
  <c r="E78" s="1"/>
  <c r="C78"/>
  <c r="E77"/>
  <c r="E76"/>
  <c r="E75" s="1"/>
  <c r="D89"/>
  <c r="C75"/>
  <c r="E74"/>
  <c r="E73"/>
  <c r="E72"/>
  <c r="E71"/>
  <c r="E70" s="1"/>
  <c r="C70"/>
  <c r="E69"/>
  <c r="E68"/>
  <c r="E67"/>
  <c r="E66"/>
  <c r="C66"/>
  <c r="C89" s="1"/>
  <c r="E64"/>
  <c r="E63"/>
  <c r="E62"/>
  <c r="E61"/>
  <c r="E60"/>
  <c r="C60"/>
  <c r="E59"/>
  <c r="E58"/>
  <c r="E57"/>
  <c r="E56"/>
  <c r="C55"/>
  <c r="E54"/>
  <c r="E53"/>
  <c r="E52"/>
  <c r="E51"/>
  <c r="E50"/>
  <c r="C49"/>
  <c r="E48"/>
  <c r="E47"/>
  <c r="E46"/>
  <c r="E45"/>
  <c r="E44"/>
  <c r="E43"/>
  <c r="E42"/>
  <c r="E41"/>
  <c r="E40"/>
  <c r="E39"/>
  <c r="E38"/>
  <c r="C37"/>
  <c r="E36"/>
  <c r="E35"/>
  <c r="E34"/>
  <c r="E33"/>
  <c r="E32"/>
  <c r="E31"/>
  <c r="E30"/>
  <c r="C29"/>
  <c r="E28"/>
  <c r="E27"/>
  <c r="E26"/>
  <c r="E25"/>
  <c r="E24"/>
  <c r="E23"/>
  <c r="E22" s="1"/>
  <c r="C22"/>
  <c r="E21"/>
  <c r="E20"/>
  <c r="E19"/>
  <c r="E18"/>
  <c r="E17"/>
  <c r="E16"/>
  <c r="E15" s="1"/>
  <c r="D90"/>
  <c r="C15"/>
  <c r="E14"/>
  <c r="E13"/>
  <c r="E12"/>
  <c r="E11"/>
  <c r="E10"/>
  <c r="E9"/>
  <c r="E8" s="1"/>
  <c r="C8"/>
  <c r="C65" s="1"/>
  <c r="C90" s="1"/>
  <c r="E89" l="1"/>
  <c r="E29"/>
  <c r="E65" s="1"/>
  <c r="E90" s="1"/>
  <c r="E37"/>
  <c r="E49"/>
  <c r="E55"/>
  <c r="E93"/>
  <c r="E128" s="1"/>
  <c r="E154"/>
  <c r="C93"/>
  <c r="C128" s="1"/>
  <c r="C155" s="1"/>
  <c r="E60" i="19"/>
  <c r="E56"/>
  <c r="E55"/>
  <c r="E54"/>
  <c r="E53"/>
  <c r="E52"/>
  <c r="D51"/>
  <c r="D57" s="1"/>
  <c r="C51"/>
  <c r="E50"/>
  <c r="E49"/>
  <c r="E48"/>
  <c r="E47"/>
  <c r="E46"/>
  <c r="E45" s="1"/>
  <c r="C45"/>
  <c r="C57" s="1"/>
  <c r="E40"/>
  <c r="E39"/>
  <c r="C37"/>
  <c r="E35"/>
  <c r="E34"/>
  <c r="E33"/>
  <c r="E32"/>
  <c r="E31"/>
  <c r="D30"/>
  <c r="C30"/>
  <c r="E30" s="1"/>
  <c r="E29"/>
  <c r="E28"/>
  <c r="E27"/>
  <c r="E26" s="1"/>
  <c r="D26"/>
  <c r="C26"/>
  <c r="E25"/>
  <c r="E24"/>
  <c r="E23"/>
  <c r="E22"/>
  <c r="E21"/>
  <c r="E20" s="1"/>
  <c r="D20"/>
  <c r="C20"/>
  <c r="E19"/>
  <c r="E18"/>
  <c r="E17"/>
  <c r="E16"/>
  <c r="E15"/>
  <c r="E14"/>
  <c r="E13"/>
  <c r="E12"/>
  <c r="E11"/>
  <c r="E10"/>
  <c r="E9"/>
  <c r="E8" s="1"/>
  <c r="D8"/>
  <c r="D36" s="1"/>
  <c r="C8"/>
  <c r="C36" s="1"/>
  <c r="E60" i="18"/>
  <c r="E59"/>
  <c r="E56"/>
  <c r="E55"/>
  <c r="E54"/>
  <c r="E53"/>
  <c r="E52"/>
  <c r="E51" s="1"/>
  <c r="D51"/>
  <c r="C51"/>
  <c r="E50"/>
  <c r="E49"/>
  <c r="E48"/>
  <c r="E47"/>
  <c r="E46"/>
  <c r="E45" s="1"/>
  <c r="E57" s="1"/>
  <c r="D45"/>
  <c r="D57" s="1"/>
  <c r="C45"/>
  <c r="C57" s="1"/>
  <c r="E40"/>
  <c r="E39"/>
  <c r="D37"/>
  <c r="C37"/>
  <c r="E35"/>
  <c r="E34"/>
  <c r="E33"/>
  <c r="E32"/>
  <c r="E31"/>
  <c r="D30"/>
  <c r="C30"/>
  <c r="E30" s="1"/>
  <c r="E29"/>
  <c r="E28"/>
  <c r="E27"/>
  <c r="E26" s="1"/>
  <c r="D26"/>
  <c r="C26"/>
  <c r="E25"/>
  <c r="E24"/>
  <c r="E23"/>
  <c r="E22"/>
  <c r="E21"/>
  <c r="E20" s="1"/>
  <c r="D20"/>
  <c r="C20"/>
  <c r="E19"/>
  <c r="E18"/>
  <c r="E17"/>
  <c r="E16"/>
  <c r="E15"/>
  <c r="E14"/>
  <c r="E13"/>
  <c r="E12"/>
  <c r="E11"/>
  <c r="E10"/>
  <c r="E9"/>
  <c r="E8" s="1"/>
  <c r="D8"/>
  <c r="D36" s="1"/>
  <c r="D41" s="1"/>
  <c r="C8"/>
  <c r="C36" s="1"/>
  <c r="E158" i="11"/>
  <c r="E157"/>
  <c r="E153"/>
  <c r="E152"/>
  <c r="E151"/>
  <c r="E150"/>
  <c r="E149"/>
  <c r="E148"/>
  <c r="E147"/>
  <c r="E146"/>
  <c r="D146"/>
  <c r="C146"/>
  <c r="E145"/>
  <c r="E144"/>
  <c r="E143"/>
  <c r="E142"/>
  <c r="E141"/>
  <c r="E140"/>
  <c r="D140"/>
  <c r="C140"/>
  <c r="C154" s="1"/>
  <c r="E139"/>
  <c r="E138"/>
  <c r="E137"/>
  <c r="E136"/>
  <c r="E135"/>
  <c r="E134"/>
  <c r="E133" s="1"/>
  <c r="D133"/>
  <c r="C133"/>
  <c r="E132"/>
  <c r="E131"/>
  <c r="E130"/>
  <c r="E129" s="1"/>
  <c r="D129"/>
  <c r="D154" s="1"/>
  <c r="C129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C111"/>
  <c r="E111" s="1"/>
  <c r="E110"/>
  <c r="E109"/>
  <c r="E108"/>
  <c r="E107"/>
  <c r="E106"/>
  <c r="E105"/>
  <c r="E104"/>
  <c r="E103"/>
  <c r="E102"/>
  <c r="E101"/>
  <c r="E100"/>
  <c r="E99"/>
  <c r="D98"/>
  <c r="C98"/>
  <c r="E98" s="1"/>
  <c r="E97"/>
  <c r="E96"/>
  <c r="E95"/>
  <c r="E94"/>
  <c r="C93"/>
  <c r="C128" s="1"/>
  <c r="E88"/>
  <c r="E87"/>
  <c r="E86"/>
  <c r="E85"/>
  <c r="E84"/>
  <c r="E83"/>
  <c r="E82" s="1"/>
  <c r="D82"/>
  <c r="C82"/>
  <c r="E81"/>
  <c r="E80"/>
  <c r="E79"/>
  <c r="E78" s="1"/>
  <c r="D78"/>
  <c r="C78"/>
  <c r="E77"/>
  <c r="E76"/>
  <c r="E75"/>
  <c r="D75"/>
  <c r="C75"/>
  <c r="C89" s="1"/>
  <c r="E74"/>
  <c r="E73"/>
  <c r="E72"/>
  <c r="E71"/>
  <c r="E70" s="1"/>
  <c r="D70"/>
  <c r="C70"/>
  <c r="E69"/>
  <c r="E68"/>
  <c r="E67"/>
  <c r="E66" s="1"/>
  <c r="E89" s="1"/>
  <c r="D66"/>
  <c r="D89" s="1"/>
  <c r="C66"/>
  <c r="E64"/>
  <c r="E63"/>
  <c r="E62"/>
  <c r="E61"/>
  <c r="E60" s="1"/>
  <c r="D60"/>
  <c r="C60"/>
  <c r="E59"/>
  <c r="E58"/>
  <c r="E57"/>
  <c r="E56"/>
  <c r="E55"/>
  <c r="D55"/>
  <c r="C55"/>
  <c r="E54"/>
  <c r="E53"/>
  <c r="E52"/>
  <c r="E51"/>
  <c r="E50"/>
  <c r="E49"/>
  <c r="D49"/>
  <c r="C49"/>
  <c r="E48"/>
  <c r="E47"/>
  <c r="E46"/>
  <c r="E45"/>
  <c r="E44"/>
  <c r="E43"/>
  <c r="E42"/>
  <c r="E41"/>
  <c r="E40"/>
  <c r="E39"/>
  <c r="E38"/>
  <c r="E37"/>
  <c r="D37"/>
  <c r="C37"/>
  <c r="E36"/>
  <c r="E35"/>
  <c r="E34"/>
  <c r="E33"/>
  <c r="E32"/>
  <c r="E31"/>
  <c r="E30"/>
  <c r="E29"/>
  <c r="D29"/>
  <c r="C29"/>
  <c r="E28"/>
  <c r="E27"/>
  <c r="E26"/>
  <c r="E25"/>
  <c r="E24"/>
  <c r="E23"/>
  <c r="E22" s="1"/>
  <c r="D22"/>
  <c r="C22"/>
  <c r="E21"/>
  <c r="E20"/>
  <c r="G20" s="1"/>
  <c r="I20" s="1"/>
  <c r="K20" s="1"/>
  <c r="E19"/>
  <c r="G19" s="1"/>
  <c r="I19" s="1"/>
  <c r="K19" s="1"/>
  <c r="E18"/>
  <c r="G18" s="1"/>
  <c r="I18" s="1"/>
  <c r="K18" s="1"/>
  <c r="E17"/>
  <c r="G17" s="1"/>
  <c r="I17" s="1"/>
  <c r="K17" s="1"/>
  <c r="E16"/>
  <c r="G16" s="1"/>
  <c r="E15"/>
  <c r="D15"/>
  <c r="C65"/>
  <c r="C90" s="1"/>
  <c r="E14"/>
  <c r="E13"/>
  <c r="E12"/>
  <c r="E11"/>
  <c r="E10"/>
  <c r="E9"/>
  <c r="E8" s="1"/>
  <c r="D8"/>
  <c r="C8"/>
  <c r="E28" i="9"/>
  <c r="D28"/>
  <c r="B28"/>
  <c r="G27"/>
  <c r="I27" s="1"/>
  <c r="K27" s="1"/>
  <c r="M27" s="1"/>
  <c r="G22"/>
  <c r="I22" s="1"/>
  <c r="K22" s="1"/>
  <c r="M22" s="1"/>
  <c r="G21"/>
  <c r="I21" s="1"/>
  <c r="K21" s="1"/>
  <c r="M21" s="1"/>
  <c r="G20"/>
  <c r="I20" s="1"/>
  <c r="K20" s="1"/>
  <c r="M20" s="1"/>
  <c r="G19"/>
  <c r="I19" s="1"/>
  <c r="K19" s="1"/>
  <c r="M19" s="1"/>
  <c r="G18"/>
  <c r="I18" s="1"/>
  <c r="K18" s="1"/>
  <c r="G17"/>
  <c r="I17" s="1"/>
  <c r="K17" s="1"/>
  <c r="G16"/>
  <c r="I16" s="1"/>
  <c r="K16" s="1"/>
  <c r="G15"/>
  <c r="I15" s="1"/>
  <c r="K15" s="1"/>
  <c r="M15" s="1"/>
  <c r="G14"/>
  <c r="I14" s="1"/>
  <c r="K14" s="1"/>
  <c r="M14" s="1"/>
  <c r="G13"/>
  <c r="I13" s="1"/>
  <c r="G12"/>
  <c r="I12" s="1"/>
  <c r="K12" s="1"/>
  <c r="M12" s="1"/>
  <c r="G11"/>
  <c r="I11" s="1"/>
  <c r="K11" s="1"/>
  <c r="M11" s="1"/>
  <c r="G9"/>
  <c r="I9" s="1"/>
  <c r="K9" s="1"/>
  <c r="M9" s="1"/>
  <c r="F8"/>
  <c r="G8" s="1"/>
  <c r="I8" s="1"/>
  <c r="K8" s="1"/>
  <c r="M8" s="1"/>
  <c r="F7"/>
  <c r="G7" s="1"/>
  <c r="I7" s="1"/>
  <c r="K7" s="1"/>
  <c r="M7" s="1"/>
  <c r="F6"/>
  <c r="G6" s="1"/>
  <c r="I6" s="1"/>
  <c r="F5"/>
  <c r="G5" s="1"/>
  <c r="I5" s="1"/>
  <c r="K5" s="1"/>
  <c r="M5" s="1"/>
  <c r="F3"/>
  <c r="E3"/>
  <c r="D3"/>
  <c r="D38" i="8"/>
  <c r="B38"/>
  <c r="D37"/>
  <c r="B37"/>
  <c r="D36"/>
  <c r="B36"/>
  <c r="A34"/>
  <c r="D32"/>
  <c r="B32"/>
  <c r="D31"/>
  <c r="B31"/>
  <c r="D30"/>
  <c r="B30"/>
  <c r="A28"/>
  <c r="D26"/>
  <c r="B26"/>
  <c r="D25"/>
  <c r="B25"/>
  <c r="D24"/>
  <c r="B24"/>
  <c r="A22"/>
  <c r="D20"/>
  <c r="B20"/>
  <c r="D19"/>
  <c r="B19"/>
  <c r="D18"/>
  <c r="B18"/>
  <c r="A16"/>
  <c r="D14"/>
  <c r="B14"/>
  <c r="D13"/>
  <c r="B13"/>
  <c r="D12"/>
  <c r="B12"/>
  <c r="A10"/>
  <c r="D8"/>
  <c r="B8"/>
  <c r="D7"/>
  <c r="B7"/>
  <c r="D6"/>
  <c r="B6"/>
  <c r="A4"/>
  <c r="C62" i="7"/>
  <c r="B62"/>
  <c r="D61"/>
  <c r="F61" s="1"/>
  <c r="H61" s="1"/>
  <c r="E29"/>
  <c r="D60"/>
  <c r="F60" s="1"/>
  <c r="H60" s="1"/>
  <c r="E28"/>
  <c r="D59"/>
  <c r="F59" s="1"/>
  <c r="H59" s="1"/>
  <c r="E27"/>
  <c r="D58"/>
  <c r="F58" s="1"/>
  <c r="H58" s="1"/>
  <c r="E26"/>
  <c r="D57"/>
  <c r="F57" s="1"/>
  <c r="H57" s="1"/>
  <c r="E25"/>
  <c r="D56"/>
  <c r="F56" s="1"/>
  <c r="H56" s="1"/>
  <c r="D24"/>
  <c r="C24"/>
  <c r="D55"/>
  <c r="F55" s="1"/>
  <c r="H55" s="1"/>
  <c r="E23"/>
  <c r="D54"/>
  <c r="F54" s="1"/>
  <c r="H54" s="1"/>
  <c r="E22"/>
  <c r="D53"/>
  <c r="F53" s="1"/>
  <c r="H53" s="1"/>
  <c r="E21"/>
  <c r="D52"/>
  <c r="F52" s="1"/>
  <c r="H52" s="1"/>
  <c r="E20"/>
  <c r="D51"/>
  <c r="F51" s="1"/>
  <c r="H51" s="1"/>
  <c r="E19"/>
  <c r="G19" s="1"/>
  <c r="D50"/>
  <c r="D18"/>
  <c r="C18"/>
  <c r="C30" s="1"/>
  <c r="C49"/>
  <c r="B49"/>
  <c r="B63" s="1"/>
  <c r="D17"/>
  <c r="C17"/>
  <c r="D48"/>
  <c r="F48" s="1"/>
  <c r="H48" s="1"/>
  <c r="J48" s="1"/>
  <c r="E16"/>
  <c r="D47"/>
  <c r="F47" s="1"/>
  <c r="H47" s="1"/>
  <c r="E15"/>
  <c r="D46"/>
  <c r="F46" s="1"/>
  <c r="H46" s="1"/>
  <c r="E14"/>
  <c r="D45"/>
  <c r="F45" s="1"/>
  <c r="H45" s="1"/>
  <c r="E13"/>
  <c r="G13" s="1"/>
  <c r="I13" s="1"/>
  <c r="K13" s="1"/>
  <c r="D44"/>
  <c r="F44" s="1"/>
  <c r="H44" s="1"/>
  <c r="E12"/>
  <c r="G12" s="1"/>
  <c r="I12" s="1"/>
  <c r="K12" s="1"/>
  <c r="D43"/>
  <c r="F43" s="1"/>
  <c r="H43" s="1"/>
  <c r="E11"/>
  <c r="G11" s="1"/>
  <c r="I11" s="1"/>
  <c r="K11" s="1"/>
  <c r="D42"/>
  <c r="F42" s="1"/>
  <c r="H42" s="1"/>
  <c r="E10"/>
  <c r="G10" s="1"/>
  <c r="I10" s="1"/>
  <c r="K10" s="1"/>
  <c r="D41"/>
  <c r="F41" s="1"/>
  <c r="H41" s="1"/>
  <c r="J41" s="1"/>
  <c r="E9"/>
  <c r="G9" s="1"/>
  <c r="I9" s="1"/>
  <c r="K9" s="1"/>
  <c r="D40"/>
  <c r="F40" s="1"/>
  <c r="H40" s="1"/>
  <c r="J40" s="1"/>
  <c r="E8"/>
  <c r="G8" s="1"/>
  <c r="D39"/>
  <c r="F39" s="1"/>
  <c r="H39" s="1"/>
  <c r="J39" s="1"/>
  <c r="E7"/>
  <c r="G7" s="1"/>
  <c r="I7" s="1"/>
  <c r="K7" s="1"/>
  <c r="D38"/>
  <c r="E6"/>
  <c r="D4"/>
  <c r="C36" s="1"/>
  <c r="C4"/>
  <c r="B36" s="1"/>
  <c r="N29" i="6"/>
  <c r="M29"/>
  <c r="O28"/>
  <c r="Q28" s="1"/>
  <c r="S28" s="1"/>
  <c r="E28"/>
  <c r="O27"/>
  <c r="Q27" s="1"/>
  <c r="S27" s="1"/>
  <c r="E27"/>
  <c r="O26"/>
  <c r="Q26" s="1"/>
  <c r="S26" s="1"/>
  <c r="E26"/>
  <c r="G26" s="1"/>
  <c r="O25"/>
  <c r="Q25" s="1"/>
  <c r="S25" s="1"/>
  <c r="E25"/>
  <c r="G25" s="1"/>
  <c r="G24" s="1"/>
  <c r="O24"/>
  <c r="Q24" s="1"/>
  <c r="S24" s="1"/>
  <c r="E24"/>
  <c r="D24"/>
  <c r="C24"/>
  <c r="O23"/>
  <c r="Q23" s="1"/>
  <c r="S23" s="1"/>
  <c r="E23"/>
  <c r="G23" s="1"/>
  <c r="I23" s="1"/>
  <c r="O22"/>
  <c r="Q22" s="1"/>
  <c r="S22" s="1"/>
  <c r="E22"/>
  <c r="G22" s="1"/>
  <c r="O21"/>
  <c r="Q21" s="1"/>
  <c r="S21" s="1"/>
  <c r="E21"/>
  <c r="G21" s="1"/>
  <c r="O20"/>
  <c r="Q20" s="1"/>
  <c r="S20" s="1"/>
  <c r="E20"/>
  <c r="G20" s="1"/>
  <c r="O19"/>
  <c r="E19"/>
  <c r="E29" s="1"/>
  <c r="D19"/>
  <c r="D29" s="1"/>
  <c r="C19"/>
  <c r="C29" s="1"/>
  <c r="N18"/>
  <c r="M18"/>
  <c r="M30" s="1"/>
  <c r="D18"/>
  <c r="C18"/>
  <c r="O17"/>
  <c r="Q17" s="1"/>
  <c r="S17" s="1"/>
  <c r="O16"/>
  <c r="Q16" s="1"/>
  <c r="S16" s="1"/>
  <c r="E16"/>
  <c r="O15"/>
  <c r="Q15" s="1"/>
  <c r="S15" s="1"/>
  <c r="E15"/>
  <c r="O14"/>
  <c r="Q14" s="1"/>
  <c r="S14" s="1"/>
  <c r="E14"/>
  <c r="G14" s="1"/>
  <c r="I14" s="1"/>
  <c r="O13"/>
  <c r="Q13" s="1"/>
  <c r="S13" s="1"/>
  <c r="E13"/>
  <c r="G13" s="1"/>
  <c r="I13" s="1"/>
  <c r="O12"/>
  <c r="Q12" s="1"/>
  <c r="S12" s="1"/>
  <c r="E12"/>
  <c r="G12" s="1"/>
  <c r="I12" s="1"/>
  <c r="O11"/>
  <c r="Q11" s="1"/>
  <c r="S11" s="1"/>
  <c r="E11"/>
  <c r="G11" s="1"/>
  <c r="I11" s="1"/>
  <c r="O10"/>
  <c r="Q10" s="1"/>
  <c r="S10" s="1"/>
  <c r="E10"/>
  <c r="G10" s="1"/>
  <c r="I10" s="1"/>
  <c r="O9"/>
  <c r="Q9" s="1"/>
  <c r="S9" s="1"/>
  <c r="E9"/>
  <c r="G9" s="1"/>
  <c r="I9" s="1"/>
  <c r="O8"/>
  <c r="Q8" s="1"/>
  <c r="S8" s="1"/>
  <c r="E8"/>
  <c r="G8" s="1"/>
  <c r="I8" s="1"/>
  <c r="O7"/>
  <c r="Q7" s="1"/>
  <c r="S7" s="1"/>
  <c r="E7"/>
  <c r="G7" s="1"/>
  <c r="O6"/>
  <c r="E6"/>
  <c r="G6" s="1"/>
  <c r="I6" s="1"/>
  <c r="O4"/>
  <c r="D4"/>
  <c r="N4" s="1"/>
  <c r="C4"/>
  <c r="M4" s="1"/>
  <c r="E154" i="3"/>
  <c r="E153"/>
  <c r="E152"/>
  <c r="E151"/>
  <c r="E150"/>
  <c r="E149"/>
  <c r="E148"/>
  <c r="C147"/>
  <c r="E146"/>
  <c r="E145"/>
  <c r="E144"/>
  <c r="E143"/>
  <c r="E142" s="1"/>
  <c r="C142"/>
  <c r="E141"/>
  <c r="E140"/>
  <c r="E139"/>
  <c r="E138"/>
  <c r="E137"/>
  <c r="E136"/>
  <c r="E135" s="1"/>
  <c r="C135"/>
  <c r="E134"/>
  <c r="E133"/>
  <c r="E132"/>
  <c r="E131" s="1"/>
  <c r="C131"/>
  <c r="C155" s="1"/>
  <c r="E129"/>
  <c r="E128"/>
  <c r="E127"/>
  <c r="E126"/>
  <c r="E125"/>
  <c r="E124"/>
  <c r="E123"/>
  <c r="E122"/>
  <c r="E121"/>
  <c r="E120"/>
  <c r="E119"/>
  <c r="E118"/>
  <c r="E117"/>
  <c r="E116" s="1"/>
  <c r="C116"/>
  <c r="E115"/>
  <c r="E114"/>
  <c r="C113"/>
  <c r="E113" s="1"/>
  <c r="E112"/>
  <c r="E111"/>
  <c r="E110"/>
  <c r="E109"/>
  <c r="E108"/>
  <c r="E107"/>
  <c r="E106"/>
  <c r="E105"/>
  <c r="E104"/>
  <c r="E103"/>
  <c r="E102"/>
  <c r="E101"/>
  <c r="C100"/>
  <c r="E100" s="1"/>
  <c r="E99"/>
  <c r="E98"/>
  <c r="E97"/>
  <c r="E96"/>
  <c r="E93"/>
  <c r="C92"/>
  <c r="E86"/>
  <c r="E85"/>
  <c r="E84"/>
  <c r="E83"/>
  <c r="E82"/>
  <c r="E81"/>
  <c r="E80" s="1"/>
  <c r="C80"/>
  <c r="E79"/>
  <c r="E78"/>
  <c r="E77"/>
  <c r="E76" s="1"/>
  <c r="C76"/>
  <c r="E75"/>
  <c r="E74"/>
  <c r="E73"/>
  <c r="C73"/>
  <c r="C87" s="1"/>
  <c r="C161" s="1"/>
  <c r="E72"/>
  <c r="E71"/>
  <c r="E70"/>
  <c r="E69"/>
  <c r="C68"/>
  <c r="E67"/>
  <c r="E66"/>
  <c r="E65"/>
  <c r="C64"/>
  <c r="E62"/>
  <c r="E61"/>
  <c r="E60"/>
  <c r="E59"/>
  <c r="E58" s="1"/>
  <c r="C58"/>
  <c r="E57"/>
  <c r="E56"/>
  <c r="E55"/>
  <c r="E54"/>
  <c r="E53"/>
  <c r="C53"/>
  <c r="E52"/>
  <c r="E51"/>
  <c r="E50"/>
  <c r="E49"/>
  <c r="E48"/>
  <c r="E47" s="1"/>
  <c r="C47"/>
  <c r="E46"/>
  <c r="E45"/>
  <c r="E44"/>
  <c r="E43"/>
  <c r="E42"/>
  <c r="E41"/>
  <c r="E40"/>
  <c r="E39"/>
  <c r="E38"/>
  <c r="E37"/>
  <c r="E36"/>
  <c r="E35"/>
  <c r="C35"/>
  <c r="E34"/>
  <c r="E33"/>
  <c r="E32"/>
  <c r="E31"/>
  <c r="E30"/>
  <c r="E29"/>
  <c r="E28"/>
  <c r="E27" s="1"/>
  <c r="C27"/>
  <c r="E26"/>
  <c r="E25"/>
  <c r="E24"/>
  <c r="E23"/>
  <c r="E22"/>
  <c r="E21"/>
  <c r="E20"/>
  <c r="C20"/>
  <c r="E19"/>
  <c r="E18"/>
  <c r="E17"/>
  <c r="E16"/>
  <c r="E15"/>
  <c r="E14"/>
  <c r="C13"/>
  <c r="E12"/>
  <c r="E11"/>
  <c r="E10"/>
  <c r="E9"/>
  <c r="E8"/>
  <c r="E7"/>
  <c r="E6" s="1"/>
  <c r="C6"/>
  <c r="C63" s="1"/>
  <c r="C3"/>
  <c r="E159"/>
  <c r="E154" i="2"/>
  <c r="E153"/>
  <c r="E152"/>
  <c r="E151"/>
  <c r="E150"/>
  <c r="E149"/>
  <c r="E148"/>
  <c r="E147" s="1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 s="1"/>
  <c r="D131"/>
  <c r="D155" s="1"/>
  <c r="C131"/>
  <c r="C155" s="1"/>
  <c r="E129"/>
  <c r="E128"/>
  <c r="E127"/>
  <c r="E126"/>
  <c r="E125"/>
  <c r="E124"/>
  <c r="E123"/>
  <c r="E122"/>
  <c r="E121"/>
  <c r="E120"/>
  <c r="E119"/>
  <c r="E118"/>
  <c r="E117"/>
  <c r="E116"/>
  <c r="D116"/>
  <c r="C116"/>
  <c r="E115"/>
  <c r="E114"/>
  <c r="C113"/>
  <c r="E113" s="1"/>
  <c r="E112"/>
  <c r="E111"/>
  <c r="E110"/>
  <c r="E109"/>
  <c r="E108"/>
  <c r="E107"/>
  <c r="E106"/>
  <c r="E105"/>
  <c r="E104"/>
  <c r="E103"/>
  <c r="E101"/>
  <c r="D100"/>
  <c r="D95" s="1"/>
  <c r="D130" s="1"/>
  <c r="C100"/>
  <c r="E100" s="1"/>
  <c r="E99"/>
  <c r="E98"/>
  <c r="E97"/>
  <c r="E96"/>
  <c r="C95"/>
  <c r="C130" s="1"/>
  <c r="C156" s="1"/>
  <c r="C92"/>
  <c r="E86"/>
  <c r="E85"/>
  <c r="E84"/>
  <c r="E83"/>
  <c r="E82"/>
  <c r="E81"/>
  <c r="E80"/>
  <c r="D80"/>
  <c r="C80"/>
  <c r="E79"/>
  <c r="E78"/>
  <c r="E77"/>
  <c r="E76"/>
  <c r="D76"/>
  <c r="C76"/>
  <c r="E75"/>
  <c r="E74"/>
  <c r="E73" s="1"/>
  <c r="D73"/>
  <c r="D87" s="1"/>
  <c r="D161" s="1"/>
  <c r="C73"/>
  <c r="E72"/>
  <c r="E71"/>
  <c r="E70"/>
  <c r="E69"/>
  <c r="E68"/>
  <c r="D68"/>
  <c r="C68"/>
  <c r="E67"/>
  <c r="E66"/>
  <c r="E65"/>
  <c r="E64"/>
  <c r="E87" s="1"/>
  <c r="D64"/>
  <c r="C64"/>
  <c r="C87" s="1"/>
  <c r="C161" s="1"/>
  <c r="E62"/>
  <c r="E61"/>
  <c r="E60"/>
  <c r="E59"/>
  <c r="E58"/>
  <c r="D58"/>
  <c r="C58"/>
  <c r="E57"/>
  <c r="E56"/>
  <c r="E55"/>
  <c r="E54"/>
  <c r="E53" s="1"/>
  <c r="D53"/>
  <c r="C53"/>
  <c r="E52"/>
  <c r="E51"/>
  <c r="E50"/>
  <c r="E49"/>
  <c r="E48"/>
  <c r="E47" s="1"/>
  <c r="D47"/>
  <c r="C47"/>
  <c r="E46"/>
  <c r="E45"/>
  <c r="E44"/>
  <c r="G44" s="1"/>
  <c r="E43"/>
  <c r="E42"/>
  <c r="E41"/>
  <c r="E40"/>
  <c r="E39"/>
  <c r="E38"/>
  <c r="E37"/>
  <c r="E36"/>
  <c r="E35" s="1"/>
  <c r="D35"/>
  <c r="C35"/>
  <c r="E34"/>
  <c r="E33"/>
  <c r="E32"/>
  <c r="E31"/>
  <c r="E30"/>
  <c r="E29"/>
  <c r="E28"/>
  <c r="E27" s="1"/>
  <c r="D27"/>
  <c r="C27"/>
  <c r="E26"/>
  <c r="E25"/>
  <c r="E20" s="1"/>
  <c r="E24"/>
  <c r="E23"/>
  <c r="E22"/>
  <c r="E21"/>
  <c r="D20"/>
  <c r="C20"/>
  <c r="E19"/>
  <c r="E18"/>
  <c r="E17"/>
  <c r="E16"/>
  <c r="E15"/>
  <c r="E14"/>
  <c r="E13" s="1"/>
  <c r="D13"/>
  <c r="D63" s="1"/>
  <c r="C13"/>
  <c r="E12"/>
  <c r="E11"/>
  <c r="E10"/>
  <c r="E9"/>
  <c r="E8"/>
  <c r="E7"/>
  <c r="E6"/>
  <c r="D6"/>
  <c r="C6"/>
  <c r="C63" s="1"/>
  <c r="A37" i="1"/>
  <c r="A31"/>
  <c r="A25"/>
  <c r="A19"/>
  <c r="A13"/>
  <c r="E24" i="7" l="1"/>
  <c r="E17"/>
  <c r="G6"/>
  <c r="I6" s="1"/>
  <c r="K6" s="1"/>
  <c r="D62"/>
  <c r="F50"/>
  <c r="D49"/>
  <c r="F38"/>
  <c r="D30"/>
  <c r="D31" s="1"/>
  <c r="K13" i="9"/>
  <c r="M13" s="1"/>
  <c r="K6"/>
  <c r="I28"/>
  <c r="I16" i="11"/>
  <c r="G15"/>
  <c r="G65" s="1"/>
  <c r="G90" s="1"/>
  <c r="I44" i="2"/>
  <c r="G35"/>
  <c r="G63" s="1"/>
  <c r="E57" i="19"/>
  <c r="E51"/>
  <c r="G52"/>
  <c r="E18" i="7"/>
  <c r="I8"/>
  <c r="G17"/>
  <c r="I19"/>
  <c r="K19" s="1"/>
  <c r="K18" s="1"/>
  <c r="K30" s="1"/>
  <c r="G18"/>
  <c r="O18" i="6"/>
  <c r="Q6"/>
  <c r="I20"/>
  <c r="G19"/>
  <c r="I19" s="1"/>
  <c r="I29" s="1"/>
  <c r="G18"/>
  <c r="I7"/>
  <c r="I18" s="1"/>
  <c r="O29"/>
  <c r="Q19"/>
  <c r="G28" i="9"/>
  <c r="D31" i="6"/>
  <c r="D32" i="7"/>
  <c r="C64"/>
  <c r="E18" i="6"/>
  <c r="C31" s="1"/>
  <c r="N31"/>
  <c r="E147" i="3"/>
  <c r="E13"/>
  <c r="E63" s="1"/>
  <c r="E64"/>
  <c r="E68"/>
  <c r="D65" i="11"/>
  <c r="D90" s="1"/>
  <c r="E93"/>
  <c r="E65"/>
  <c r="E90" s="1"/>
  <c r="E128"/>
  <c r="D128"/>
  <c r="D155" s="1"/>
  <c r="E95" i="2"/>
  <c r="E130"/>
  <c r="E63"/>
  <c r="E6" i="8"/>
  <c r="E7"/>
  <c r="E8"/>
  <c r="E18"/>
  <c r="E19"/>
  <c r="E20"/>
  <c r="E30"/>
  <c r="E31"/>
  <c r="E32"/>
  <c r="E155" i="20"/>
  <c r="E12" i="8"/>
  <c r="E13"/>
  <c r="E14"/>
  <c r="E24"/>
  <c r="E25"/>
  <c r="E26"/>
  <c r="E36"/>
  <c r="E37"/>
  <c r="E38"/>
  <c r="E36" i="19"/>
  <c r="C41"/>
  <c r="E41" s="1"/>
  <c r="E36" i="18"/>
  <c r="C41"/>
  <c r="E41" s="1"/>
  <c r="C155" i="11"/>
  <c r="E154"/>
  <c r="F28" i="9"/>
  <c r="D64" i="7"/>
  <c r="B64"/>
  <c r="E32"/>
  <c r="C32"/>
  <c r="C31"/>
  <c r="C63"/>
  <c r="C30" i="6"/>
  <c r="N30"/>
  <c r="D30"/>
  <c r="C88" i="3"/>
  <c r="C160"/>
  <c r="D160"/>
  <c r="D161"/>
  <c r="E95"/>
  <c r="E130" s="1"/>
  <c r="E155"/>
  <c r="C95"/>
  <c r="C130" s="1"/>
  <c r="C156" s="1"/>
  <c r="C160" i="2"/>
  <c r="C88"/>
  <c r="D160"/>
  <c r="D88"/>
  <c r="D156"/>
  <c r="E155"/>
  <c r="E161" s="1"/>
  <c r="E31" i="7" l="1"/>
  <c r="D65" s="1"/>
  <c r="D63"/>
  <c r="E30"/>
  <c r="F49"/>
  <c r="G32" s="1"/>
  <c r="H38"/>
  <c r="F62"/>
  <c r="H50"/>
  <c r="H62" s="1"/>
  <c r="I17"/>
  <c r="K8"/>
  <c r="K17" s="1"/>
  <c r="M6" i="9"/>
  <c r="M28" s="1"/>
  <c r="K28"/>
  <c r="K16" i="11"/>
  <c r="K15" s="1"/>
  <c r="K65" s="1"/>
  <c r="K90" s="1"/>
  <c r="I15"/>
  <c r="I65" s="1"/>
  <c r="I90" s="1"/>
  <c r="G88" i="2"/>
  <c r="G160"/>
  <c r="K44"/>
  <c r="K35" s="1"/>
  <c r="K63" s="1"/>
  <c r="I35"/>
  <c r="I63" s="1"/>
  <c r="I52" i="19"/>
  <c r="G51"/>
  <c r="G57" s="1"/>
  <c r="I18" i="7"/>
  <c r="I30" s="1"/>
  <c r="I31" s="1"/>
  <c r="G30"/>
  <c r="G31" s="1"/>
  <c r="F64"/>
  <c r="I30" i="6"/>
  <c r="Q29"/>
  <c r="S19"/>
  <c r="S29" s="1"/>
  <c r="Q18"/>
  <c r="Q30" s="1"/>
  <c r="S6"/>
  <c r="S18" s="1"/>
  <c r="G31"/>
  <c r="Q31"/>
  <c r="G29"/>
  <c r="G30" s="1"/>
  <c r="O30"/>
  <c r="M31"/>
  <c r="E31"/>
  <c r="E30"/>
  <c r="M32" s="1"/>
  <c r="O31"/>
  <c r="C32"/>
  <c r="E160" i="3"/>
  <c r="E87"/>
  <c r="E161" s="1"/>
  <c r="E155" i="11"/>
  <c r="E160" i="2"/>
  <c r="E88"/>
  <c r="D33" i="7"/>
  <c r="C65"/>
  <c r="B65"/>
  <c r="E33"/>
  <c r="D32" i="6"/>
  <c r="N32"/>
  <c r="O32"/>
  <c r="E156" i="3"/>
  <c r="E156" i="2"/>
  <c r="C33" i="7" l="1"/>
  <c r="K31"/>
  <c r="H49"/>
  <c r="I32" s="1"/>
  <c r="J38"/>
  <c r="F63"/>
  <c r="G33" s="1"/>
  <c r="I88" i="2"/>
  <c r="I160"/>
  <c r="K88"/>
  <c r="K160"/>
  <c r="K52" i="19"/>
  <c r="K51" s="1"/>
  <c r="K57" s="1"/>
  <c r="I51"/>
  <c r="I57" s="1"/>
  <c r="F65" i="7"/>
  <c r="G32" i="6"/>
  <c r="Q32"/>
  <c r="S31"/>
  <c r="S30"/>
  <c r="I32" s="1"/>
  <c r="I31"/>
  <c r="S32"/>
  <c r="E32"/>
  <c r="E88" i="3"/>
  <c r="J49" i="7" l="1"/>
  <c r="H63"/>
  <c r="H64"/>
  <c r="J63" l="1"/>
  <c r="H65"/>
  <c r="I33"/>
  <c r="J64"/>
  <c r="K32"/>
  <c r="K33" l="1"/>
  <c r="J65"/>
</calcChain>
</file>

<file path=xl/sharedStrings.xml><?xml version="1.0" encoding="utf-8"?>
<sst xmlns="http://schemas.openxmlformats.org/spreadsheetml/2006/main" count="2254" uniqueCount="569">
  <si>
    <t>Költségvetési rendelet módosítás űrlapjainak összefüggései:</t>
  </si>
  <si>
    <t>2017. évi eredeti előirányzat BEVÉTELEK</t>
  </si>
  <si>
    <t>1.1. sz. melléklet Bevételek táblázat C. oszlop 9 sora =</t>
  </si>
  <si>
    <t>2.1. számú melléklet C. oszlop 13. sor + 2.2. számú melléklet C. oszlop 12. sor</t>
  </si>
  <si>
    <t>1.1 sz. melléklet Bevételek táblázat C. oszlop 17 sora =</t>
  </si>
  <si>
    <t>2.1. számú melléklet C. oszlop 24. sor + 2.2. számú melléklet C. oszlop 25. sor</t>
  </si>
  <si>
    <t>1.1 sz. melléklet Bevételek táblázat C. oszlop 18 sora =</t>
  </si>
  <si>
    <t>2.1. számú melléklet C. oszlop 25. sor + 2.2. számú melléklet C. oszlop 26. sor</t>
  </si>
  <si>
    <t>1.1. sz. melléklet Bevételek táblázat D. oszlop 9 sora =</t>
  </si>
  <si>
    <t>2.1. számú melléklet D. oszlop 13. sor + 2.2. számú melléklet D. oszlop 12. sor</t>
  </si>
  <si>
    <t>1.1. sz. melléklet Bevételek táblázat D. oszlop 17 sora =</t>
  </si>
  <si>
    <t>2.1. számú melléklet D. oszlop 24. sor + 2.2. számú melléklet D. oszlop 25. sor</t>
  </si>
  <si>
    <t>1.1. sz. melléklet Bevételek táblázat D. oszlop 18 sora =</t>
  </si>
  <si>
    <t>2.1. számú melléklet D. oszlop 25. sor + 2.2. számú melléklet D. oszlop 26. sor</t>
  </si>
  <si>
    <t>1.1. sz. melléklet Bevételek táblázat E. oszlop 9 sora =</t>
  </si>
  <si>
    <t>2.1. számú melléklet E. oszlop 13. sor + 2.2. számú melléklet E. oszlop 12. sor</t>
  </si>
  <si>
    <t>1.1. sz. melléklet Bevételek táblázat E. oszlop 17 sora =</t>
  </si>
  <si>
    <t>2.1. számú melléklet E. oszlop 24. sor + 2.2. számú melléklet E. oszlop 25. sor</t>
  </si>
  <si>
    <t>1.1. sz. melléklet Bevételek táblázat E. oszlop 18 sora =</t>
  </si>
  <si>
    <t>2.1. számú melléklet E. oszlop 25. sor + 2.2. számú melléklet E. oszlop 26. sor</t>
  </si>
  <si>
    <t>1.1.sz. melléklet Kiadások táblázat C. oszlop 3 sora =</t>
  </si>
  <si>
    <t>2.1. számú melléklet G. oszlop 13. sor + 2.2. számú melléklet G. oszlop 12. sor</t>
  </si>
  <si>
    <t>1.1. sz. melléklet Kiadások táblázat C. oszlop 10 sora =</t>
  </si>
  <si>
    <t>2.1. számú melléklet G. oszlop 24. sor + 2.2. számú melléklet G. oszlop 25. sor</t>
  </si>
  <si>
    <t>1.1. sz. melléklet Kiadások táblázat C. oszlop 11 sora =</t>
  </si>
  <si>
    <t>2.1. számú melléklet G. oszlop 25. sor + 2.2. számú melléklet G. oszlop 26. sor</t>
  </si>
  <si>
    <t>1.1. sz. melléklet Kiadások táblázat D. oszlop 3 sora =</t>
  </si>
  <si>
    <t>2.1. számú melléklet H. oszlop 13. sor + 2.2. számú melléklet H. oszlop 12. sor</t>
  </si>
  <si>
    <t>1.1. sz. melléklet Kiadások táblázat D. oszlop 10 sora =</t>
  </si>
  <si>
    <t>2.1. számú melléklet H. oszlop 24. sor + 2.2. számú melléklet H. oszlop 25. sor</t>
  </si>
  <si>
    <t>1.1. sz. melléklet Kiadások táblázat D. oszlop 11 sora =</t>
  </si>
  <si>
    <t>2.1. számú melléklet H. oszlop 25. sor + 2.2. számú melléklet H. oszlop 26. sor</t>
  </si>
  <si>
    <t>1.1. sz. melléklet Kiadások táblázat E. oszlop 3 sora =</t>
  </si>
  <si>
    <t>2.1. számú melléklet I. oszlop 13. sor + 2.2. számú melléklet I. oszlop 12. sor</t>
  </si>
  <si>
    <t>1.1. sz. melléklet Kiadások táblázat E. oszlop 10 sora =</t>
  </si>
  <si>
    <t>2.1. számú melléklet I. oszlop 24. sor + 2.2. számú melléklet I. oszlop 25. sor</t>
  </si>
  <si>
    <t>1.1.sz. melléklet Kiadások táblázat E. oszlop 11 sora =</t>
  </si>
  <si>
    <t>2.1. számú melléklet I. oszlop 25. sor + 2.2. számú melléklet I. oszlop 26. sor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</si>
  <si>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</si>
  <si>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</si>
  <si>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</si>
  <si>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</si>
  <si>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</si>
  <si>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</si>
  <si>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>A</t>
  </si>
  <si>
    <t>B</t>
  </si>
  <si>
    <t>C</t>
  </si>
  <si>
    <t>D</t>
  </si>
  <si>
    <t>E=C±D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</si>
  <si>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</si>
  <si>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</si>
  <si>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</si>
  <si>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</si>
  <si>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</si>
  <si>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</si>
  <si>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</si>
  <si>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</si>
  <si>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</si>
  <si>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</si>
  <si>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</si>
  <si>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</si>
  <si>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</si>
  <si>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</si>
  <si>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</si>
  <si>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</si>
  <si>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</si>
  <si>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</si>
  <si>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</si>
  <si>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</si>
  <si>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</si>
  <si>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</si>
  <si>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</si>
  <si>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</si>
  <si>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</si>
  <si>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</si>
  <si>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</si>
  <si>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</si>
  <si>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</si>
  <si>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</si>
  <si>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</si>
  <si>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</si>
  <si>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</si>
  <si>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</si>
  <si>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</si>
  <si>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</si>
  <si>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</si>
  <si>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</si>
  <si>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</si>
  <si>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</si>
  <si>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</si>
  <si>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</si>
  <si>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</si>
  <si>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</si>
  <si>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</si>
  <si>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</si>
  <si>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</si>
  <si>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</si>
  <si>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</si>
  <si>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</si>
  <si>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</si>
  <si>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</si>
  <si>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</si>
  <si>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</si>
  <si>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</si>
  <si>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</si>
  <si>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</si>
  <si>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</si>
  <si>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</si>
  <si>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</si>
  <si>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</si>
  <si>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</si>
  <si>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</si>
  <si>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</si>
  <si>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</si>
  <si>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</si>
  <si>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</si>
  <si>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</si>
  <si>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</si>
  <si>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</si>
  <si>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</si>
  <si>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</si>
  <si>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</si>
  <si>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</si>
  <si>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</si>
  <si>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</si>
  <si>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</si>
  <si>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</si>
  <si>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</si>
  <si>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</si>
  <si>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</si>
  <si>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</si>
  <si>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</si>
  <si>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</si>
  <si>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</si>
  <si>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</si>
  <si>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</si>
  <si>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</si>
  <si>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</si>
  <si>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</si>
  <si>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</si>
  <si>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</si>
  <si>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</si>
  <si>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</si>
  <si>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</si>
  <si>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</si>
  <si>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</si>
  <si>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</si>
  <si>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</si>
  <si>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</si>
  <si>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</si>
  <si>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</si>
  <si>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</si>
  <si>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</si>
  <si>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</si>
  <si>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</si>
  <si>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</si>
  <si>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</si>
  <si>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</si>
  <si>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</si>
  <si>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</si>
  <si>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</si>
  <si>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</si>
  <si>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</si>
  <si>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</si>
  <si>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</si>
  <si>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</si>
  <si>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</si>
  <si>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</si>
  <si>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</si>
  <si>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</si>
  <si>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</si>
  <si>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</si>
  <si>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</si>
  <si>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</si>
  <si>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</si>
  <si>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</si>
  <si>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</si>
  <si>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</si>
  <si>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</si>
  <si>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</si>
  <si>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</si>
  <si>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</si>
  <si>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</si>
  <si>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</si>
  <si>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</si>
  <si>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</si>
  <si>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</si>
  <si>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</si>
  <si>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</si>
  <si>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</si>
  <si>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</si>
  <si>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</si>
  <si>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</si>
  <si>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</si>
  <si>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</si>
  <si>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</si>
  <si>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</si>
  <si>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</si>
  <si>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</si>
  <si>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</si>
  <si>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</si>
  <si>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</si>
  <si>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</si>
  <si>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</si>
  <si>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</si>
  <si>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</si>
  <si>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</si>
  <si>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</si>
  <si>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</si>
  <si>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</si>
  <si>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</si>
  <si>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</si>
  <si>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</si>
  <si>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</si>
  <si>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</si>
  <si>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</si>
  <si>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</si>
  <si>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</si>
  <si>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1. sz. módosítás 
(±)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</si>
  <si>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</si>
  <si>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</si>
  <si>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</si>
  <si>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</si>
  <si>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</si>
  <si>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</si>
  <si>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</si>
  <si>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</si>
  <si>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</si>
  <si>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</si>
  <si>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</si>
  <si>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</si>
  <si>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</si>
  <si>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</si>
  <si>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</si>
  <si>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</si>
  <si>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</si>
  <si>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</si>
  <si>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</si>
  <si>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</si>
  <si>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</si>
  <si>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</si>
  <si>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</si>
  <si>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</si>
  <si>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</si>
  <si>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</si>
  <si>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</si>
  <si>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</si>
  <si>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</si>
  <si>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</si>
  <si>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</si>
  <si>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</si>
  <si>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</si>
  <si>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</si>
  <si>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</si>
  <si>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</si>
  <si>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</si>
  <si>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</si>
  <si>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</si>
  <si>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</si>
  <si>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</si>
  <si>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</si>
  <si>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</si>
  <si>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</si>
  <si>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</si>
  <si>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</si>
  <si>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</si>
  <si>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</si>
  <si>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</si>
  <si>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</si>
  <si>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</si>
  <si>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</si>
  <si>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</si>
  <si>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</si>
  <si>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</si>
  <si>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</si>
  <si>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</si>
  <si>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</si>
  <si>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</si>
  <si>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</si>
  <si>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</si>
  <si>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</si>
  <si>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</si>
  <si>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</si>
  <si>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</si>
  <si>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</si>
  <si>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</si>
  <si>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</si>
  <si>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</si>
  <si>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</si>
  <si>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</si>
  <si>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</si>
  <si>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</si>
  <si>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</si>
  <si>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</si>
  <si>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</si>
  <si>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</si>
  <si>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</si>
  <si>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</si>
  <si>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</si>
  <si>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</si>
  <si>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</si>
  <si>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</si>
  <si>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</si>
  <si>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</si>
  <si>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</si>
  <si>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</si>
  <si>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</si>
  <si>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</si>
  <si>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</si>
  <si>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</si>
  <si>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Kamatbevételek</t>
  </si>
  <si>
    <t>I. Működési célú bevételek és kiadások mérlege
(Önkormányzati szinten)</t>
  </si>
  <si>
    <t xml:space="preserve">2.1. melléklet </t>
  </si>
  <si>
    <t>Bevételek</t>
  </si>
  <si>
    <t>Kiadások</t>
  </si>
  <si>
    <t>Megnevezés</t>
  </si>
  <si>
    <t xml:space="preserve">F </t>
  </si>
  <si>
    <t>G</t>
  </si>
  <si>
    <t>H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</si>
  <si>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</si>
  <si>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</si>
  <si>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</si>
  <si>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</si>
  <si>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</si>
  <si>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</si>
  <si>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</si>
  <si>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</si>
  <si>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</si>
  <si>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</si>
  <si>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</si>
  <si>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</si>
  <si>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</si>
  <si>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</si>
  <si>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</si>
  <si>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</si>
  <si>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</si>
  <si>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</si>
  <si>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</si>
  <si>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</si>
  <si>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</si>
  <si>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</si>
  <si>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</si>
  <si>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</si>
  <si>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</si>
  <si>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</si>
  <si>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</si>
  <si>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</si>
  <si>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</si>
  <si>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</si>
  <si>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</si>
  <si>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</si>
  <si>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</si>
  <si>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</si>
  <si>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</si>
  <si>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</si>
  <si>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</si>
  <si>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</si>
  <si>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</si>
  <si>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</si>
  <si>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</si>
  <si>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</si>
  <si>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</si>
  <si>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</si>
  <si>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</si>
  <si>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</si>
  <si>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</si>
  <si>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</si>
  <si>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</si>
  <si>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</si>
  <si>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</si>
  <si>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</si>
  <si>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</si>
  <si>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</si>
  <si>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</si>
  <si>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</si>
  <si>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</si>
  <si>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</si>
  <si>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</si>
  <si>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</si>
  <si>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</si>
  <si>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</si>
  <si>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</si>
  <si>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</si>
  <si>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</si>
  <si>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</si>
  <si>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</si>
  <si>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</si>
  <si>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</si>
  <si>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</si>
  <si>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</si>
  <si>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</si>
  <si>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</si>
  <si>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</si>
  <si>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</si>
  <si>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</si>
  <si>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</si>
  <si>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</si>
  <si>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</si>
  <si>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</si>
  <si>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</si>
  <si>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Költségvetés módosítás űrlapjainak összefüggései:</t>
  </si>
  <si>
    <t>ELTÉRÉS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</si>
  <si>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</si>
  <si>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</si>
  <si>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</si>
  <si>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</si>
  <si>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</si>
  <si>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</si>
  <si>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</si>
  <si>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</si>
  <si>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</si>
  <si>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</si>
  <si>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</si>
  <si>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Új konyha létesítése</t>
  </si>
  <si>
    <t>2017</t>
  </si>
  <si>
    <t>ASP központhoz való csatlakozás</t>
  </si>
  <si>
    <t>2017-2018</t>
  </si>
  <si>
    <t>5 csoportos óvoda építése</t>
  </si>
  <si>
    <t>Külterületi helyi közutak fejlesztése</t>
  </si>
  <si>
    <t>Levelek belterületi 906 hrsz. épület megvásárlása</t>
  </si>
  <si>
    <t>2016-2018</t>
  </si>
  <si>
    <t>Közfoglalkoztatás keretébern beszerzett eszközök</t>
  </si>
  <si>
    <t>ÖSSZESEN:</t>
  </si>
  <si>
    <t>9.1. melléklet</t>
  </si>
  <si>
    <t>Levelek Nagyközség Önkormányzat</t>
  </si>
  <si>
    <t>01</t>
  </si>
  <si>
    <t>Feladat megnevezése</t>
  </si>
  <si>
    <t>Összes bevétel, kiadás</t>
  </si>
  <si>
    <t>Száma</t>
  </si>
  <si>
    <t>Kiemelt előirányzat, előirányzat megnevezése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</si>
  <si>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</si>
  <si>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</si>
  <si>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</si>
  <si>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</si>
  <si>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</si>
  <si>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</si>
  <si>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</si>
  <si>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</si>
  <si>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</si>
  <si>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</si>
  <si>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</si>
  <si>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</si>
  <si>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</si>
  <si>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</si>
  <si>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</si>
  <si>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</si>
  <si>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</si>
  <si>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</si>
  <si>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</si>
  <si>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</si>
  <si>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02</t>
  </si>
  <si>
    <t>Költségvetési szerv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</si>
  <si>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</si>
  <si>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</si>
  <si>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</si>
  <si>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</si>
  <si>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</si>
  <si>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</si>
  <si>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</si>
  <si>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</si>
  <si>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</si>
  <si>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</si>
  <si>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</si>
  <si>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</si>
  <si>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</si>
  <si>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</si>
  <si>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</si>
  <si>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</si>
  <si>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</si>
  <si>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</si>
  <si>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</si>
  <si>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</si>
  <si>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</si>
  <si>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</si>
  <si>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Kötelező feladatok bevételei, kiadásai</t>
  </si>
  <si>
    <t>03</t>
  </si>
  <si>
    <t>9.3. melléklet</t>
  </si>
  <si>
    <t>Leveleki Kastélykert Óvoda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</si>
  <si>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</si>
  <si>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</si>
  <si>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</si>
  <si>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</si>
  <si>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9.3.1. melléklet</t>
  </si>
  <si>
    <t>Nyírség turisztikai kínálatának integrált fejélesztése</t>
  </si>
  <si>
    <t>Levelek Nagyközség Önkormányzata közösségi művelődési intézményi infrastruktúra fejlesztése</t>
  </si>
  <si>
    <t>Szilárdhulladéklerakó rekultiváció</t>
  </si>
  <si>
    <r>
      <t>1. sz. módosítás 
(</t>
    </r>
    <r>
      <rPr>
        <sz val="11"/>
        <color theme="1"/>
        <rFont val="Calibri"/>
        <family val="2"/>
        <charset val="238"/>
        <scheme val="minor"/>
      </rPr>
      <t>±</t>
    </r>
    <r>
      <rPr>
        <sz val="11.7"/>
        <color theme="1"/>
        <rFont val="Calibri"/>
        <family val="1"/>
        <charset val="238"/>
        <scheme val="minor"/>
      </rPr>
      <t>)</t>
    </r>
  </si>
  <si>
    <r>
      <t xml:space="preserve">   Működési költségvetés kiadásai </t>
    </r>
    <r>
      <rPr>
        <sz val="11"/>
        <color theme="1"/>
        <rFont val="Calibri"/>
        <family val="2"/>
        <charset val="238"/>
        <scheme val="minor"/>
      </rPr>
      <t>(1.1+…+1.5.+1.18.)</t>
    </r>
  </si>
  <si>
    <r>
      <t xml:space="preserve">   Felhalmozási költségvetés kiadásai </t>
    </r>
    <r>
      <rPr>
        <sz val="11"/>
        <color theme="1"/>
        <rFont val="Calibri"/>
        <family val="2"/>
        <charset val="238"/>
        <scheme val="minor"/>
      </rPr>
      <t>(2.1.+2.3.+2.5.)</t>
    </r>
  </si>
  <si>
    <t>2017. 08.28 Módosítás utáni</t>
  </si>
  <si>
    <r>
      <t>2. sz. módosítás 
(</t>
    </r>
    <r>
      <rPr>
        <sz val="11"/>
        <color theme="1"/>
        <rFont val="Calibri"/>
        <family val="2"/>
        <charset val="238"/>
        <scheme val="minor"/>
      </rPr>
      <t>±</t>
    </r>
    <r>
      <rPr>
        <sz val="11.7"/>
        <color theme="1"/>
        <rFont val="Calibri"/>
        <family val="1"/>
        <charset val="238"/>
        <scheme val="minor"/>
      </rPr>
      <t>)</t>
    </r>
  </si>
  <si>
    <r>
      <t>3. sz. módosítás 
(</t>
    </r>
    <r>
      <rPr>
        <sz val="11"/>
        <color theme="1"/>
        <rFont val="Calibri"/>
        <family val="2"/>
        <charset val="238"/>
        <scheme val="minor"/>
      </rPr>
      <t>±</t>
    </r>
    <r>
      <rPr>
        <sz val="11.7"/>
        <color theme="1"/>
        <rFont val="Calibri"/>
        <family val="1"/>
        <charset val="238"/>
        <scheme val="minor"/>
      </rPr>
      <t>)</t>
    </r>
  </si>
  <si>
    <t>2017…………. Módosítás utáni</t>
  </si>
  <si>
    <t>G=E+F</t>
  </si>
  <si>
    <t>I=F+H</t>
  </si>
  <si>
    <t>2. sz. módosítás 
(±)</t>
  </si>
  <si>
    <t>3. sz. módosítás 
(±)</t>
  </si>
  <si>
    <t>2017.08.03. Módosítás utáni</t>
  </si>
  <si>
    <t>2017.08.28 Módosítás utáni</t>
  </si>
  <si>
    <t>2017…….. Módosítás utáni</t>
  </si>
  <si>
    <t>2017.08.03 Módosítás utáni</t>
  </si>
  <si>
    <t>J</t>
  </si>
  <si>
    <t>K</t>
  </si>
  <si>
    <t>L</t>
  </si>
  <si>
    <t>N</t>
  </si>
  <si>
    <t>P</t>
  </si>
  <si>
    <t>M=K+L</t>
  </si>
  <si>
    <t>O=L+N</t>
  </si>
  <si>
    <t>Q=N+P</t>
  </si>
  <si>
    <t>I=(G+H)</t>
  </si>
  <si>
    <t>K=(I+J)</t>
  </si>
  <si>
    <t>2017. 08.03. Módosítás utáni</t>
  </si>
  <si>
    <t>2. sz. módosítás 2017. (+-)</t>
  </si>
  <si>
    <t>2017.08.28. Módosítás utáni</t>
  </si>
  <si>
    <t>3. sz. módosítás 2017. (+-)</t>
  </si>
  <si>
    <t>2017. 08.03 Módosítás utáni</t>
  </si>
  <si>
    <t>9.1.1 melléklet</t>
  </si>
  <si>
    <t>2.2. melléklet</t>
  </si>
  <si>
    <t>közművelődés érdekeltségnövelő pályázat keretein belül megvásárolt tárgyi eszközök</t>
  </si>
  <si>
    <t>207-2018</t>
  </si>
  <si>
    <r>
      <t xml:space="preserve">   Működési költségvetés kiadásai </t>
    </r>
    <r>
      <rPr>
        <sz val="11"/>
        <color theme="1"/>
        <rFont val="Calibri"/>
        <family val="2"/>
        <charset val="238"/>
        <scheme val="minor"/>
      </rPr>
      <t>(1.1+…+1.5+1.18.)</t>
    </r>
  </si>
  <si>
    <t>Leveleki Közös Önkormányzati Hivatal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</si>
  <si>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</si>
  <si>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</si>
  <si>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</si>
  <si>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>Költségvetési bevételek összesen (1.+…+7.)</t>
  </si>
  <si>
    <t>9.2. melléklet</t>
  </si>
  <si>
    <t>2.sz módosítás</t>
  </si>
  <si>
    <t>2017…………...Módosítás utáni</t>
  </si>
  <si>
    <t>3. módosítás</t>
  </si>
  <si>
    <t>9.2.1 melléklet</t>
  </si>
  <si>
    <t>Felújítási kiadások előirányzata felújításonként</t>
  </si>
  <si>
    <t>Felújítás  megnevezése</t>
  </si>
  <si>
    <t>Vis Maior (Liliom utca)</t>
  </si>
  <si>
    <t>Vis Maior (Virág utca)</t>
  </si>
  <si>
    <t>Vis Maior (Damjanich és Mohosi utca)</t>
  </si>
  <si>
    <t>Orvosi rendelő nyílászáró csere</t>
  </si>
  <si>
    <t>Energetikai korszerűsítések Levelek településen(Közös Hivatal, Szoc. Int.)</t>
  </si>
  <si>
    <t>Egészségügyi infrastruktúra fejlesztés</t>
  </si>
  <si>
    <t>Önkormányzat épületének tetőcseréje (Táncsics u.11)</t>
  </si>
  <si>
    <t>Ravatolozó feljáró elkészítése</t>
  </si>
  <si>
    <r>
      <t>4. sz. módosítás 
(</t>
    </r>
    <r>
      <rPr>
        <sz val="11"/>
        <color theme="1"/>
        <rFont val="Calibri"/>
        <family val="2"/>
        <charset val="238"/>
        <scheme val="minor"/>
      </rPr>
      <t>±</t>
    </r>
    <r>
      <rPr>
        <sz val="11.7"/>
        <color theme="1"/>
        <rFont val="Calibri"/>
        <family val="1"/>
        <charset val="238"/>
        <scheme val="minor"/>
      </rPr>
      <t>)</t>
    </r>
  </si>
  <si>
    <t>2017.10.16. Módosítás utáni</t>
  </si>
  <si>
    <t>4. sz. módosítás 
(±)</t>
  </si>
  <si>
    <t>2017. évi</t>
  </si>
  <si>
    <t>2017.10.16 Módosítás utáni</t>
  </si>
  <si>
    <t>K=I+J</t>
  </si>
  <si>
    <t>R</t>
  </si>
  <si>
    <t>S=Q+R</t>
  </si>
  <si>
    <t>T</t>
  </si>
  <si>
    <t>U=S+T</t>
  </si>
  <si>
    <t>4. módosítás</t>
  </si>
  <si>
    <t>2017………….Módosítás utáni</t>
  </si>
  <si>
    <t>4. sz. módosítás 2017. (+-)</t>
  </si>
  <si>
    <t>Orvosi rendelő várótermi pad</t>
  </si>
  <si>
    <t xml:space="preserve">molinó </t>
  </si>
  <si>
    <t>mobil telefon</t>
  </si>
  <si>
    <t>Közfoglalkoztatás keretébern tároló épület létesítése, ól kialakitás</t>
  </si>
  <si>
    <t>csapadékvíz elvezetés építés (Új utcán)</t>
  </si>
  <si>
    <t>védőnői eszközök (csecsemőmérleg, látásvizsg, vérnyomasmérő)</t>
  </si>
  <si>
    <t xml:space="preserve">település arculati kézikönyv </t>
  </si>
  <si>
    <t>közművelődési feladatokhoz tárgyi eszköz beszerzés                           ( nyomtató)</t>
  </si>
  <si>
    <t>Közös Hivatal eszköz beszerzés (nyomtató)</t>
  </si>
  <si>
    <t>kamera telepítés (Hivatal épületére)</t>
  </si>
  <si>
    <t>kerékpár vásárlás</t>
  </si>
  <si>
    <t>digitális fényképezőgép, polc, igazagtási feladatokhoz</t>
  </si>
  <si>
    <t>Leveleki Kastélykert Óvoda és Konyha eszközbeszerzés         (bútor, konyhai eszközök)</t>
  </si>
  <si>
    <t>2016-2017</t>
  </si>
  <si>
    <t xml:space="preserve">
(Önkormányzati szinten)</t>
  </si>
</sst>
</file>

<file path=xl/styles.xml><?xml version="1.0" encoding="utf-8"?>
<styleSheet xmlns="http://schemas.openxmlformats.org/spreadsheetml/2006/main">
  <numFmts count="1">
    <numFmt numFmtId="164" formatCode="#,###"/>
  </numFmts>
  <fonts count="90">
    <font>
      <sz val="11"/>
      <color theme="1"/>
      <name val="Calibri"/>
      <family val="2"/>
      <charset val="238"/>
      <scheme val="minor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1.7"/>
      <color theme="1"/>
      <name val="Calibri"/>
      <family val="1"/>
      <charset val="238"/>
      <scheme val="minor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4" fillId="0" borderId="0"/>
  </cellStyleXfs>
  <cellXfs count="928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/>
    <xf numFmtId="0" fontId="6" fillId="0" borderId="0" xfId="0" applyFont="1" applyProtection="1"/>
    <xf numFmtId="0" fontId="3" fillId="0" borderId="0" xfId="0" applyFo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1" xfId="0" applyFont="1" applyBorder="1" applyAlignment="1" applyProtection="1">
      <alignment horizontal="left" vertical="center" wrapText="1" indent="1"/>
    </xf>
    <xf numFmtId="0" fontId="15" fillId="0" borderId="24" xfId="0" applyFont="1" applyBorder="1" applyAlignment="1" applyProtection="1">
      <alignment horizontal="left" vertical="center" wrapText="1" indent="1"/>
    </xf>
    <xf numFmtId="0" fontId="16" fillId="0" borderId="13" xfId="0" applyFont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 applyProtection="1">
      <alignment horizontal="left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wrapText="1"/>
    </xf>
    <xf numFmtId="0" fontId="16" fillId="0" borderId="7" xfId="0" applyFont="1" applyBorder="1" applyAlignment="1" applyProtection="1">
      <alignment wrapText="1"/>
    </xf>
    <xf numFmtId="0" fontId="11" fillId="0" borderId="12" xfId="1" applyFont="1" applyFill="1" applyBorder="1" applyAlignment="1" applyProtection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4" xfId="1" applyFont="1" applyFill="1" applyBorder="1" applyAlignment="1" applyProtection="1">
      <alignment horizontal="lef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0" xfId="1" applyNumberFormat="1" applyFont="1" applyFill="1" applyBorder="1" applyAlignment="1" applyProtection="1">
      <alignment horizontal="righ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</xf>
    <xf numFmtId="0" fontId="13" fillId="0" borderId="32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6"/>
    </xf>
    <xf numFmtId="0" fontId="13" fillId="0" borderId="21" xfId="1" applyFont="1" applyFill="1" applyBorder="1" applyAlignment="1" applyProtection="1">
      <alignment horizontal="left" indent="6"/>
    </xf>
    <xf numFmtId="0" fontId="13" fillId="0" borderId="21" xfId="1" applyFont="1" applyFill="1" applyBorder="1" applyAlignment="1" applyProtection="1">
      <alignment horizontal="left" vertical="center" wrapText="1" indent="6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6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3" fillId="0" borderId="40" xfId="1" applyFont="1" applyFill="1" applyBorder="1" applyAlignment="1" applyProtection="1">
      <alignment horizontal="left" vertical="center" wrapText="1" indent="1"/>
    </xf>
    <xf numFmtId="164" fontId="16" fillId="0" borderId="14" xfId="0" applyNumberFormat="1" applyFont="1" applyBorder="1" applyAlignment="1" applyProtection="1">
      <alignment horizontal="right" vertical="center" wrapText="1" indent="1"/>
    </xf>
    <xf numFmtId="164" fontId="16" fillId="0" borderId="11" xfId="0" applyNumberFormat="1" applyFont="1" applyBorder="1" applyAlignment="1" applyProtection="1">
      <alignment horizontal="right" vertical="center" wrapText="1" indent="1"/>
    </xf>
    <xf numFmtId="164" fontId="16" fillId="0" borderId="15" xfId="0" applyNumberFormat="1" applyFont="1" applyBorder="1" applyAlignment="1" applyProtection="1">
      <alignment horizontal="right" vertical="center" wrapText="1" indent="1"/>
    </xf>
    <xf numFmtId="164" fontId="16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164" fontId="18" fillId="0" borderId="11" xfId="0" quotePrefix="1" applyNumberFormat="1" applyFont="1" applyBorder="1" applyAlignment="1" applyProtection="1">
      <alignment horizontal="right" vertical="center" wrapText="1" indent="1"/>
    </xf>
    <xf numFmtId="164" fontId="18" fillId="0" borderId="15" xfId="0" quotePrefix="1" applyNumberFormat="1" applyFont="1" applyBorder="1" applyAlignment="1" applyProtection="1">
      <alignment horizontal="right" vertical="center" wrapText="1" indent="1"/>
    </xf>
    <xf numFmtId="0" fontId="18" fillId="0" borderId="7" xfId="0" applyFont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right" vertical="center"/>
    </xf>
    <xf numFmtId="164" fontId="10" fillId="0" borderId="12" xfId="0" applyNumberFormat="1" applyFont="1" applyFill="1" applyBorder="1" applyAlignment="1" applyProtection="1">
      <alignment horizontal="centerContinuous" vertical="center" wrapText="1"/>
    </xf>
    <xf numFmtId="164" fontId="10" fillId="0" borderId="13" xfId="0" applyNumberFormat="1" applyFont="1" applyFill="1" applyBorder="1" applyAlignment="1" applyProtection="1">
      <alignment horizontal="centerContinuous" vertical="center" wrapText="1"/>
    </xf>
    <xf numFmtId="164" fontId="10" fillId="0" borderId="11" xfId="0" applyNumberFormat="1" applyFont="1" applyFill="1" applyBorder="1" applyAlignment="1" applyProtection="1">
      <alignment horizontal="centerContinuous" vertical="center" wrapText="1"/>
    </xf>
    <xf numFmtId="164" fontId="10" fillId="0" borderId="14" xfId="0" applyNumberFormat="1" applyFont="1" applyFill="1" applyBorder="1" applyAlignment="1" applyProtection="1">
      <alignment horizontal="centerContinuous" vertical="center" wrapText="1"/>
    </xf>
    <xf numFmtId="164" fontId="10" fillId="0" borderId="43" xfId="0" applyNumberFormat="1" applyFont="1" applyFill="1" applyBorder="1" applyAlignment="1" applyProtection="1">
      <alignment horizontal="centerContinuous" vertical="center" wrapText="1"/>
    </xf>
    <xf numFmtId="164" fontId="10" fillId="0" borderId="28" xfId="0" applyNumberFormat="1" applyFont="1" applyFill="1" applyBorder="1" applyAlignment="1" applyProtection="1">
      <alignment horizontal="centerContinuous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12" fillId="0" borderId="45" xfId="0" applyNumberFormat="1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center" vertical="center" wrapText="1"/>
    </xf>
    <xf numFmtId="164" fontId="12" fillId="0" borderId="13" xfId="0" applyNumberFormat="1" applyFont="1" applyFill="1" applyBorder="1" applyAlignment="1" applyProtection="1">
      <alignment horizontal="center" vertical="center" wrapText="1"/>
    </xf>
    <xf numFmtId="164" fontId="12" fillId="0" borderId="11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8" xfId="0" applyNumberFormat="1" applyFont="1" applyFill="1" applyBorder="1" applyAlignment="1" applyProtection="1">
      <alignment horizontal="left" vertical="center" wrapText="1" indent="1"/>
    </xf>
    <xf numFmtId="164" fontId="1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5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</xf>
    <xf numFmtId="164" fontId="24" fillId="0" borderId="50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</xf>
    <xf numFmtId="164" fontId="25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7" xfId="0" applyNumberFormat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5" xfId="0" applyNumberFormat="1" applyFont="1" applyFill="1" applyBorder="1" applyAlignment="1" applyProtection="1">
      <alignment horizontal="right" vertical="center" wrapText="1" indent="1"/>
    </xf>
    <xf numFmtId="164" fontId="21" fillId="0" borderId="13" xfId="0" applyNumberFormat="1" applyFont="1" applyFill="1" applyBorder="1" applyAlignment="1" applyProtection="1">
      <alignment horizontal="right" vertical="center" wrapText="1" indent="1"/>
    </xf>
    <xf numFmtId="164" fontId="21" fillId="0" borderId="15" xfId="0" applyNumberFormat="1" applyFont="1" applyFill="1" applyBorder="1" applyAlignment="1" applyProtection="1">
      <alignment horizontal="right" vertical="center" wrapText="1" indent="1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</xf>
    <xf numFmtId="164" fontId="13" fillId="0" borderId="20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7" fillId="0" borderId="20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20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3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13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Fill="1" applyBorder="1" applyAlignment="1" applyProtection="1">
      <alignment horizontal="right" vertical="center" wrapText="1" indent="1"/>
    </xf>
    <xf numFmtId="164" fontId="25" fillId="0" borderId="33" xfId="0" applyNumberFormat="1" applyFont="1" applyFill="1" applyBorder="1" applyAlignment="1" applyProtection="1">
      <alignment horizontal="lef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2"/>
    </xf>
    <xf numFmtId="164" fontId="17" fillId="0" borderId="21" xfId="0" applyNumberFormat="1" applyFont="1" applyFill="1" applyBorder="1" applyAlignment="1" applyProtection="1">
      <alignment horizontal="left" vertical="center" wrapText="1" indent="2"/>
    </xf>
    <xf numFmtId="164" fontId="25" fillId="0" borderId="21" xfId="0" applyNumberFormat="1" applyFont="1" applyFill="1" applyBorder="1" applyAlignment="1" applyProtection="1">
      <alignment horizontal="left" vertical="center" wrapText="1" indent="1"/>
    </xf>
    <xf numFmtId="164" fontId="17" fillId="0" borderId="16" xfId="0" applyNumberFormat="1" applyFont="1" applyFill="1" applyBorder="1" applyAlignment="1" applyProtection="1">
      <alignment horizontal="left" vertical="center" wrapText="1" indent="1"/>
    </xf>
    <xf numFmtId="164" fontId="1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6" xfId="0" applyNumberFormat="1" applyFont="1" applyFill="1" applyBorder="1" applyAlignment="1" applyProtection="1">
      <alignment horizontal="left" vertical="center" wrapText="1" indent="2"/>
    </xf>
    <xf numFmtId="164" fontId="13" fillId="0" borderId="23" xfId="0" applyNumberFormat="1" applyFont="1" applyFill="1" applyBorder="1" applyAlignment="1" applyProtection="1">
      <alignment horizontal="left" vertical="center" wrapText="1" indent="2"/>
    </xf>
    <xf numFmtId="0" fontId="19" fillId="0" borderId="0" xfId="0" applyFont="1" applyAlignment="1" applyProtection="1">
      <alignment horizontal="center"/>
    </xf>
    <xf numFmtId="3" fontId="2" fillId="0" borderId="0" xfId="0" applyNumberFormat="1" applyFont="1" applyFill="1" applyAlignment="1" applyProtection="1">
      <alignment horizontal="right" indent="1"/>
    </xf>
    <xf numFmtId="0" fontId="2" fillId="0" borderId="0" xfId="0" applyFont="1" applyFill="1" applyAlignment="1" applyProtection="1">
      <alignment horizontal="right" indent="1"/>
    </xf>
    <xf numFmtId="3" fontId="21" fillId="0" borderId="0" xfId="0" applyNumberFormat="1" applyFont="1" applyFill="1" applyAlignment="1" applyProtection="1">
      <alignment horizontal="right" indent="1"/>
    </xf>
    <xf numFmtId="0" fontId="6" fillId="0" borderId="0" xfId="0" applyFont="1" applyFill="1" applyProtection="1"/>
    <xf numFmtId="0" fontId="0" fillId="0" borderId="0" xfId="0" applyFill="1" applyProtection="1"/>
    <xf numFmtId="164" fontId="0" fillId="0" borderId="0" xfId="0" applyNumberFormat="1" applyFill="1" applyAlignment="1">
      <alignment vertical="center" wrapText="1"/>
    </xf>
    <xf numFmtId="164" fontId="9" fillId="0" borderId="0" xfId="0" applyNumberFormat="1" applyFont="1" applyFill="1" applyAlignment="1" applyProtection="1">
      <alignment horizontal="right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</xf>
    <xf numFmtId="164" fontId="2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8" fillId="0" borderId="0" xfId="0" applyNumberFormat="1" applyFont="1" applyFill="1" applyAlignment="1" applyProtection="1">
      <alignment horizontal="left" vertical="center" wrapText="1"/>
    </xf>
    <xf numFmtId="164" fontId="27" fillId="0" borderId="0" xfId="0" applyNumberFormat="1" applyFont="1" applyFill="1" applyAlignment="1" applyProtection="1">
      <alignment vertical="center" wrapText="1"/>
    </xf>
    <xf numFmtId="164" fontId="28" fillId="0" borderId="0" xfId="0" applyNumberFormat="1" applyFont="1" applyFill="1" applyAlignment="1">
      <alignment vertical="center" wrapText="1"/>
    </xf>
    <xf numFmtId="0" fontId="29" fillId="0" borderId="0" xfId="0" applyFont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5" xfId="0" quotePrefix="1" applyFont="1" applyFill="1" applyBorder="1" applyAlignment="1" applyProtection="1">
      <alignment horizontal="right" vertical="center" indent="1"/>
    </xf>
    <xf numFmtId="0" fontId="8" fillId="0" borderId="0" xfId="0" applyFont="1" applyFill="1" applyAlignment="1">
      <alignment vertical="center"/>
    </xf>
    <xf numFmtId="49" fontId="10" fillId="0" borderId="45" xfId="0" applyNumberFormat="1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22" fillId="0" borderId="0" xfId="0" applyFont="1" applyFill="1" applyAlignment="1">
      <alignment vertical="center"/>
    </xf>
    <xf numFmtId="0" fontId="9" fillId="0" borderId="28" xfId="0" applyFont="1" applyFill="1" applyBorder="1" applyAlignment="1" applyProtection="1">
      <alignment horizontal="right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18" xfId="1" applyNumberFormat="1" applyFont="1" applyFill="1" applyBorder="1" applyAlignment="1" applyProtection="1">
      <alignment horizontal="right" vertical="center" wrapText="1" indent="1"/>
    </xf>
    <xf numFmtId="164" fontId="1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1" applyNumberFormat="1" applyFont="1" applyFill="1" applyBorder="1" applyAlignment="1" applyProtection="1">
      <alignment horizontal="right" vertical="center" wrapText="1" indent="1"/>
    </xf>
    <xf numFmtId="164" fontId="1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2" xfId="0" applyFont="1" applyBorder="1" applyAlignment="1" applyProtection="1">
      <alignment horizontal="center" wrapText="1"/>
    </xf>
    <xf numFmtId="0" fontId="15" fillId="0" borderId="24" xfId="0" applyFont="1" applyBorder="1" applyAlignment="1" applyProtection="1">
      <alignment wrapText="1"/>
    </xf>
    <xf numFmtId="164" fontId="1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center" wrapText="1"/>
    </xf>
    <xf numFmtId="0" fontId="15" fillId="0" borderId="20" xfId="0" applyFont="1" applyBorder="1" applyAlignment="1" applyProtection="1">
      <alignment horizontal="center" wrapText="1"/>
    </xf>
    <xf numFmtId="0" fontId="15" fillId="0" borderId="23" xfId="0" applyFont="1" applyBorder="1" applyAlignment="1" applyProtection="1">
      <alignment horizontal="center" wrapText="1"/>
    </xf>
    <xf numFmtId="0" fontId="16" fillId="0" borderId="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>
      <alignment vertical="center" wrapText="1"/>
    </xf>
    <xf numFmtId="49" fontId="13" fillId="0" borderId="29" xfId="1" applyNumberFormat="1" applyFont="1" applyFill="1" applyBorder="1" applyAlignment="1" applyProtection="1">
      <alignment horizontal="center" vertical="center" wrapText="1"/>
    </xf>
    <xf numFmtId="49" fontId="13" fillId="0" borderId="33" xfId="1" applyNumberFormat="1" applyFont="1" applyFill="1" applyBorder="1" applyAlignment="1" applyProtection="1">
      <alignment horizontal="center" vertical="center" wrapText="1"/>
    </xf>
    <xf numFmtId="49" fontId="13" fillId="0" borderId="34" xfId="1" applyNumberFormat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left" vertical="center" wrapText="1" indent="6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0" fontId="22" fillId="0" borderId="12" xfId="0" applyFont="1" applyFill="1" applyBorder="1" applyAlignment="1" applyProtection="1">
      <alignment horizontal="left" vertical="center"/>
    </xf>
    <xf numFmtId="0" fontId="22" fillId="0" borderId="11" xfId="0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5" xfId="0" applyNumberFormat="1" applyFont="1" applyFill="1" applyBorder="1" applyAlignment="1" applyProtection="1">
      <alignment horizontal="righ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right" vertical="center" indent="1"/>
    </xf>
    <xf numFmtId="0" fontId="8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vertical="center" wrapText="1"/>
    </xf>
    <xf numFmtId="49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Fill="1" applyBorder="1" applyAlignment="1" applyProtection="1">
      <alignment horizontal="right" vertical="center" wrapText="1" indent="1"/>
    </xf>
    <xf numFmtId="49" fontId="17" fillId="0" borderId="2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vertical="center" wrapText="1"/>
    </xf>
    <xf numFmtId="164" fontId="13" fillId="0" borderId="31" xfId="0" applyNumberFormat="1" applyFont="1" applyFill="1" applyBorder="1" applyAlignment="1" applyProtection="1">
      <alignment horizontal="right" vertical="center" wrapText="1" indent="1"/>
    </xf>
    <xf numFmtId="0" fontId="12" fillId="0" borderId="12" xfId="0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7" xfId="1" applyFont="1" applyFill="1" applyBorder="1" applyAlignment="1" applyProtection="1">
      <alignment horizontal="left" vertical="center" wrapText="1" indent="1"/>
    </xf>
    <xf numFmtId="0" fontId="17" fillId="0" borderId="21" xfId="1" applyFont="1" applyFill="1" applyBorder="1" applyAlignment="1" applyProtection="1">
      <alignment horizontal="left" vertical="center" wrapText="1" indent="1"/>
    </xf>
    <xf numFmtId="0" fontId="17" fillId="0" borderId="7" xfId="1" applyFont="1" applyFill="1" applyBorder="1" applyAlignment="1" applyProtection="1">
      <alignment horizontal="left" vertical="center" wrapText="1" indent="1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2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left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2" fillId="0" borderId="0" xfId="0" applyFont="1" applyFill="1" applyAlignment="1" applyProtection="1">
      <alignment vertical="center" wrapText="1"/>
    </xf>
    <xf numFmtId="0" fontId="10" fillId="0" borderId="13" xfId="0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2" fillId="0" borderId="5" xfId="0" applyNumberFormat="1" applyFont="1" applyFill="1" applyBorder="1" applyAlignment="1" applyProtection="1">
      <alignment horizontal="right" vertical="center" wrapText="1" indent="1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36" fillId="0" borderId="0" xfId="1" applyFont="1" applyFill="1" applyProtection="1"/>
    <xf numFmtId="0" fontId="38" fillId="0" borderId="0" xfId="0" applyFont="1" applyFill="1" applyBorder="1" applyAlignment="1" applyProtection="1">
      <alignment horizontal="right" vertical="center"/>
    </xf>
    <xf numFmtId="0" fontId="39" fillId="0" borderId="58" xfId="1" applyFont="1" applyFill="1" applyBorder="1" applyAlignment="1" applyProtection="1">
      <alignment horizontal="center" vertical="center" wrapText="1"/>
    </xf>
    <xf numFmtId="0" fontId="39" fillId="0" borderId="7" xfId="1" applyFont="1" applyFill="1" applyBorder="1" applyAlignment="1" applyProtection="1">
      <alignment horizontal="center" vertical="center" wrapText="1"/>
    </xf>
    <xf numFmtId="0" fontId="39" fillId="0" borderId="36" xfId="1" applyFont="1" applyFill="1" applyBorder="1" applyAlignment="1" applyProtection="1">
      <alignment horizontal="center" vertical="center" wrapText="1"/>
    </xf>
    <xf numFmtId="0" fontId="39" fillId="0" borderId="12" xfId="1" applyFont="1" applyFill="1" applyBorder="1" applyAlignment="1" applyProtection="1">
      <alignment horizontal="center" vertical="center" wrapText="1"/>
    </xf>
    <xf numFmtId="0" fontId="39" fillId="0" borderId="14" xfId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 applyProtection="1">
      <alignment horizontal="center" vertical="center" wrapText="1"/>
    </xf>
    <xf numFmtId="0" fontId="40" fillId="0" borderId="3" xfId="1" applyFont="1" applyFill="1" applyBorder="1" applyAlignment="1" applyProtection="1">
      <alignment horizontal="center" vertical="center" wrapText="1"/>
    </xf>
    <xf numFmtId="164" fontId="41" fillId="0" borderId="55" xfId="0" applyNumberFormat="1" applyFont="1" applyBorder="1" applyAlignment="1">
      <alignment horizontal="center" vertical="center" wrapText="1"/>
    </xf>
    <xf numFmtId="0" fontId="40" fillId="0" borderId="45" xfId="1" applyFont="1" applyFill="1" applyBorder="1" applyAlignment="1" applyProtection="1">
      <alignment horizontal="center" vertical="center" wrapText="1"/>
    </xf>
    <xf numFmtId="164" fontId="41" fillId="0" borderId="45" xfId="0" applyNumberFormat="1" applyFont="1" applyBorder="1" applyAlignment="1">
      <alignment horizontal="center" vertical="center" wrapText="1"/>
    </xf>
    <xf numFmtId="0" fontId="42" fillId="0" borderId="0" xfId="1" applyFont="1" applyFill="1" applyProtection="1"/>
    <xf numFmtId="0" fontId="40" fillId="0" borderId="12" xfId="1" applyFont="1" applyFill="1" applyBorder="1" applyAlignment="1" applyProtection="1">
      <alignment horizontal="left" vertical="center" wrapText="1" indent="1"/>
    </xf>
    <xf numFmtId="0" fontId="40" fillId="0" borderId="13" xfId="1" applyFont="1" applyFill="1" applyBorder="1" applyAlignment="1" applyProtection="1">
      <alignment horizontal="left" vertical="center" wrapText="1" indent="1"/>
    </xf>
    <xf numFmtId="164" fontId="40" fillId="0" borderId="14" xfId="1" applyNumberFormat="1" applyFont="1" applyFill="1" applyBorder="1" applyAlignment="1" applyProtection="1">
      <alignment horizontal="right" vertical="center" wrapText="1" indent="1"/>
    </xf>
    <xf numFmtId="164" fontId="40" fillId="0" borderId="13" xfId="1" applyNumberFormat="1" applyFont="1" applyFill="1" applyBorder="1" applyAlignment="1" applyProtection="1">
      <alignment horizontal="right" vertical="center" wrapText="1" indent="1"/>
    </xf>
    <xf numFmtId="164" fontId="40" fillId="0" borderId="15" xfId="1" applyNumberFormat="1" applyFont="1" applyFill="1" applyBorder="1" applyAlignment="1" applyProtection="1">
      <alignment horizontal="right" vertical="center" wrapText="1" indent="1"/>
    </xf>
    <xf numFmtId="0" fontId="43" fillId="0" borderId="0" xfId="1" applyFont="1" applyFill="1" applyProtection="1"/>
    <xf numFmtId="49" fontId="42" fillId="0" borderId="16" xfId="1" applyNumberFormat="1" applyFont="1" applyFill="1" applyBorder="1" applyAlignment="1" applyProtection="1">
      <alignment horizontal="left" vertical="center" wrapText="1" indent="1"/>
    </xf>
    <xf numFmtId="0" fontId="44" fillId="0" borderId="17" xfId="0" applyFont="1" applyBorder="1" applyAlignment="1" applyProtection="1">
      <alignment horizontal="left" wrapText="1" indent="1"/>
    </xf>
    <xf numFmtId="164" fontId="4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9" xfId="1" applyNumberFormat="1" applyFont="1" applyFill="1" applyBorder="1" applyAlignment="1" applyProtection="1">
      <alignment horizontal="right" vertical="center" wrapText="1" indent="1"/>
    </xf>
    <xf numFmtId="49" fontId="42" fillId="0" borderId="20" xfId="1" applyNumberFormat="1" applyFont="1" applyFill="1" applyBorder="1" applyAlignment="1" applyProtection="1">
      <alignment horizontal="left" vertical="center" wrapText="1" indent="1"/>
    </xf>
    <xf numFmtId="0" fontId="44" fillId="0" borderId="21" xfId="0" applyFont="1" applyBorder="1" applyAlignment="1" applyProtection="1">
      <alignment horizontal="left" wrapText="1" indent="1"/>
    </xf>
    <xf numFmtId="164" fontId="4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21" xfId="0" applyFont="1" applyBorder="1" applyAlignment="1" applyProtection="1">
      <alignment horizontal="left" vertical="center" wrapText="1" indent="1"/>
    </xf>
    <xf numFmtId="49" fontId="42" fillId="0" borderId="23" xfId="1" applyNumberFormat="1" applyFont="1" applyFill="1" applyBorder="1" applyAlignment="1" applyProtection="1">
      <alignment horizontal="left" vertical="center" wrapText="1" indent="1"/>
    </xf>
    <xf numFmtId="0" fontId="44" fillId="0" borderId="24" xfId="0" applyFont="1" applyBorder="1" applyAlignment="1" applyProtection="1">
      <alignment horizontal="left" vertical="center" wrapText="1" indent="1"/>
    </xf>
    <xf numFmtId="0" fontId="45" fillId="0" borderId="13" xfId="0" applyFont="1" applyBorder="1" applyAlignment="1" applyProtection="1">
      <alignment horizontal="left" vertical="center" wrapText="1" indent="1"/>
    </xf>
    <xf numFmtId="164" fontId="4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24" xfId="0" applyFont="1" applyBorder="1" applyAlignment="1" applyProtection="1">
      <alignment horizontal="left" wrapText="1" indent="1"/>
    </xf>
    <xf numFmtId="164" fontId="41" fillId="0" borderId="14" xfId="1" applyNumberFormat="1" applyFont="1" applyFill="1" applyBorder="1" applyAlignment="1" applyProtection="1">
      <alignment horizontal="right" vertical="center" wrapText="1" indent="1"/>
    </xf>
    <xf numFmtId="164" fontId="41" fillId="0" borderId="13" xfId="1" applyNumberFormat="1" applyFont="1" applyFill="1" applyBorder="1" applyAlignment="1" applyProtection="1">
      <alignment horizontal="right" vertical="center" wrapText="1" indent="1"/>
    </xf>
    <xf numFmtId="164" fontId="41" fillId="0" borderId="15" xfId="1" applyNumberFormat="1" applyFont="1" applyFill="1" applyBorder="1" applyAlignment="1" applyProtection="1">
      <alignment horizontal="right" vertical="center" wrapText="1" indent="1"/>
    </xf>
    <xf numFmtId="164" fontId="42" fillId="0" borderId="17" xfId="1" applyNumberFormat="1" applyFont="1" applyFill="1" applyBorder="1" applyAlignment="1" applyProtection="1">
      <alignment horizontal="right" vertical="center" wrapText="1" indent="1"/>
    </xf>
    <xf numFmtId="164" fontId="4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9" xfId="1" applyNumberFormat="1" applyFont="1" applyFill="1" applyBorder="1" applyAlignment="1" applyProtection="1">
      <alignment horizontal="right" vertical="center" wrapText="1" indent="1"/>
    </xf>
    <xf numFmtId="164" fontId="46" fillId="0" borderId="26" xfId="1" applyNumberFormat="1" applyFont="1" applyFill="1" applyBorder="1" applyAlignment="1" applyProtection="1">
      <alignment horizontal="right" vertical="center" wrapText="1" indent="1"/>
    </xf>
    <xf numFmtId="0" fontId="40" fillId="0" borderId="12" xfId="1" applyFont="1" applyFill="1" applyBorder="1" applyAlignment="1" applyProtection="1">
      <alignment horizontal="left" vertical="center" wrapText="1"/>
    </xf>
    <xf numFmtId="0" fontId="45" fillId="0" borderId="12" xfId="0" applyFont="1" applyBorder="1" applyAlignment="1" applyProtection="1">
      <alignment vertical="center" wrapText="1"/>
    </xf>
    <xf numFmtId="0" fontId="44" fillId="0" borderId="24" xfId="0" applyFont="1" applyBorder="1" applyAlignment="1" applyProtection="1">
      <alignment vertical="center" wrapText="1"/>
    </xf>
    <xf numFmtId="0" fontId="44" fillId="0" borderId="16" xfId="0" applyFont="1" applyBorder="1" applyAlignment="1" applyProtection="1">
      <alignment wrapText="1"/>
    </xf>
    <xf numFmtId="0" fontId="44" fillId="0" borderId="20" xfId="0" applyFont="1" applyBorder="1" applyAlignment="1" applyProtection="1">
      <alignment wrapText="1"/>
    </xf>
    <xf numFmtId="0" fontId="44" fillId="0" borderId="23" xfId="0" applyFont="1" applyBorder="1" applyAlignment="1" applyProtection="1">
      <alignment wrapText="1"/>
    </xf>
    <xf numFmtId="164" fontId="4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3" xfId="0" applyFont="1" applyBorder="1" applyAlignment="1" applyProtection="1">
      <alignment wrapText="1"/>
    </xf>
    <xf numFmtId="0" fontId="45" fillId="0" borderId="6" xfId="0" applyFont="1" applyBorder="1" applyAlignment="1" applyProtection="1">
      <alignment vertical="center" wrapText="1"/>
    </xf>
    <xf numFmtId="0" fontId="45" fillId="0" borderId="7" xfId="0" applyFont="1" applyBorder="1" applyAlignment="1" applyProtection="1">
      <alignment wrapText="1"/>
    </xf>
    <xf numFmtId="0" fontId="35" fillId="0" borderId="0" xfId="1" applyFont="1" applyFill="1" applyBorder="1" applyAlignment="1" applyProtection="1">
      <alignment horizontal="center" vertical="center" wrapText="1"/>
    </xf>
    <xf numFmtId="0" fontId="35" fillId="0" borderId="0" xfId="1" applyFont="1" applyFill="1" applyBorder="1" applyAlignment="1" applyProtection="1">
      <alignment vertical="center" wrapText="1"/>
    </xf>
    <xf numFmtId="164" fontId="35" fillId="0" borderId="0" xfId="1" applyNumberFormat="1" applyFont="1" applyFill="1" applyBorder="1" applyAlignment="1" applyProtection="1">
      <alignment horizontal="right" vertical="center" wrapText="1" indent="1"/>
    </xf>
    <xf numFmtId="0" fontId="38" fillId="0" borderId="0" xfId="0" applyFont="1" applyFill="1" applyBorder="1" applyAlignment="1" applyProtection="1">
      <alignment horizontal="right"/>
    </xf>
    <xf numFmtId="0" fontId="36" fillId="0" borderId="0" xfId="1" applyFont="1" applyFill="1" applyAlignment="1" applyProtection="1"/>
    <xf numFmtId="0" fontId="40" fillId="0" borderId="12" xfId="1" applyFont="1" applyFill="1" applyBorder="1" applyAlignment="1" applyProtection="1">
      <alignment horizontal="center" vertical="center" wrapText="1"/>
    </xf>
    <xf numFmtId="0" fontId="40" fillId="0" borderId="13" xfId="1" applyFont="1" applyFill="1" applyBorder="1" applyAlignment="1" applyProtection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40" fillId="0" borderId="2" xfId="1" applyFont="1" applyFill="1" applyBorder="1" applyAlignment="1" applyProtection="1">
      <alignment horizontal="left" vertical="center" wrapText="1" indent="1"/>
    </xf>
    <xf numFmtId="0" fontId="40" fillId="0" borderId="3" xfId="1" applyFont="1" applyFill="1" applyBorder="1" applyAlignment="1" applyProtection="1">
      <alignment vertical="center" wrapText="1"/>
    </xf>
    <xf numFmtId="164" fontId="40" fillId="0" borderId="27" xfId="1" applyNumberFormat="1" applyFont="1" applyFill="1" applyBorder="1" applyAlignment="1" applyProtection="1">
      <alignment horizontal="right" vertical="center" wrapText="1" indent="1"/>
    </xf>
    <xf numFmtId="164" fontId="40" fillId="0" borderId="3" xfId="1" applyNumberFormat="1" applyFont="1" applyFill="1" applyBorder="1" applyAlignment="1" applyProtection="1">
      <alignment horizontal="right" vertical="center" wrapText="1" indent="1"/>
    </xf>
    <xf numFmtId="164" fontId="40" fillId="0" borderId="28" xfId="1" applyNumberFormat="1" applyFont="1" applyFill="1" applyBorder="1" applyAlignment="1" applyProtection="1">
      <alignment horizontal="right" vertical="center" wrapText="1" indent="1"/>
    </xf>
    <xf numFmtId="49" fontId="42" fillId="0" borderId="29" xfId="1" applyNumberFormat="1" applyFont="1" applyFill="1" applyBorder="1" applyAlignment="1" applyProtection="1">
      <alignment horizontal="left" vertical="center" wrapText="1" indent="1"/>
    </xf>
    <xf numFmtId="0" fontId="42" fillId="0" borderId="4" xfId="1" applyFont="1" applyFill="1" applyBorder="1" applyAlignment="1" applyProtection="1">
      <alignment horizontal="left" vertical="center" wrapText="1" indent="1"/>
    </xf>
    <xf numFmtId="164" fontId="4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0" xfId="1" applyNumberFormat="1" applyFont="1" applyFill="1" applyBorder="1" applyAlignment="1" applyProtection="1">
      <alignment horizontal="right" vertical="center" wrapText="1" indent="1"/>
    </xf>
    <xf numFmtId="0" fontId="42" fillId="0" borderId="21" xfId="1" applyFont="1" applyFill="1" applyBorder="1" applyAlignment="1" applyProtection="1">
      <alignment horizontal="left" vertical="center" wrapText="1" indent="1"/>
    </xf>
    <xf numFmtId="164" fontId="42" fillId="0" borderId="26" xfId="1" applyNumberFormat="1" applyFont="1" applyFill="1" applyBorder="1" applyAlignment="1" applyProtection="1">
      <alignment horizontal="right" vertical="center" wrapText="1" indent="1"/>
    </xf>
    <xf numFmtId="164" fontId="42" fillId="0" borderId="31" xfId="1" applyNumberFormat="1" applyFont="1" applyFill="1" applyBorder="1" applyAlignment="1" applyProtection="1">
      <alignment horizontal="right" vertical="center" wrapText="1" indent="1"/>
    </xf>
    <xf numFmtId="0" fontId="42" fillId="0" borderId="32" xfId="1" applyFont="1" applyFill="1" applyBorder="1" applyAlignment="1" applyProtection="1">
      <alignment horizontal="left" vertical="center" wrapText="1" indent="1"/>
    </xf>
    <xf numFmtId="0" fontId="42" fillId="0" borderId="0" xfId="1" applyFont="1" applyFill="1" applyBorder="1" applyAlignment="1" applyProtection="1">
      <alignment horizontal="left" vertical="center" wrapText="1" indent="1"/>
    </xf>
    <xf numFmtId="3" fontId="4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4" xfId="1" applyFont="1" applyFill="1" applyBorder="1" applyAlignment="1" applyProtection="1">
      <alignment horizontal="left" vertical="center" wrapText="1" indent="6"/>
    </xf>
    <xf numFmtId="0" fontId="42" fillId="0" borderId="21" xfId="1" applyFont="1" applyFill="1" applyBorder="1" applyAlignment="1" applyProtection="1">
      <alignment horizontal="left" indent="6"/>
    </xf>
    <xf numFmtId="0" fontId="42" fillId="0" borderId="21" xfId="1" applyFont="1" applyFill="1" applyBorder="1" applyAlignment="1" applyProtection="1">
      <alignment horizontal="left" vertical="center" wrapText="1" indent="6"/>
    </xf>
    <xf numFmtId="49" fontId="42" fillId="0" borderId="33" xfId="1" applyNumberFormat="1" applyFont="1" applyFill="1" applyBorder="1" applyAlignment="1" applyProtection="1">
      <alignment horizontal="left" vertical="center" wrapText="1" indent="1"/>
    </xf>
    <xf numFmtId="49" fontId="42" fillId="0" borderId="34" xfId="1" applyNumberFormat="1" applyFont="1" applyFill="1" applyBorder="1" applyAlignment="1" applyProtection="1">
      <alignment horizontal="left" vertical="center" wrapText="1" indent="1"/>
    </xf>
    <xf numFmtId="0" fontId="42" fillId="0" borderId="9" xfId="1" applyFont="1" applyFill="1" applyBorder="1" applyAlignment="1" applyProtection="1">
      <alignment horizontal="left" vertical="center" wrapText="1" indent="7"/>
    </xf>
    <xf numFmtId="164" fontId="4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5" xfId="1" applyNumberFormat="1" applyFont="1" applyFill="1" applyBorder="1" applyAlignment="1" applyProtection="1">
      <alignment horizontal="right" vertical="center" wrapText="1" indent="1"/>
    </xf>
    <xf numFmtId="0" fontId="40" fillId="0" borderId="6" xfId="1" applyFont="1" applyFill="1" applyBorder="1" applyAlignment="1" applyProtection="1">
      <alignment horizontal="left" vertical="center" wrapText="1" indent="1"/>
    </xf>
    <xf numFmtId="0" fontId="40" fillId="0" borderId="7" xfId="1" applyFont="1" applyFill="1" applyBorder="1" applyAlignment="1" applyProtection="1">
      <alignment vertical="center" wrapText="1"/>
    </xf>
    <xf numFmtId="164" fontId="40" fillId="0" borderId="36" xfId="1" applyNumberFormat="1" applyFont="1" applyFill="1" applyBorder="1" applyAlignment="1" applyProtection="1">
      <alignment horizontal="right" vertical="center" wrapText="1" indent="1"/>
    </xf>
    <xf numFmtId="164" fontId="40" fillId="0" borderId="37" xfId="1" applyNumberFormat="1" applyFont="1" applyFill="1" applyBorder="1" applyAlignment="1" applyProtection="1">
      <alignment horizontal="right" vertical="center" wrapText="1" indent="1"/>
    </xf>
    <xf numFmtId="164" fontId="4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4" xfId="1" applyFont="1" applyFill="1" applyBorder="1" applyAlignment="1" applyProtection="1">
      <alignment horizontal="left" vertical="center" wrapText="1" indent="1"/>
    </xf>
    <xf numFmtId="164" fontId="4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7" xfId="1" applyFont="1" applyFill="1" applyBorder="1" applyAlignment="1" applyProtection="1">
      <alignment horizontal="left" vertical="center" wrapText="1" indent="6"/>
    </xf>
    <xf numFmtId="164" fontId="4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13" xfId="1" applyFont="1" applyFill="1" applyBorder="1" applyAlignment="1" applyProtection="1">
      <alignment horizontal="left" vertical="center" wrapText="1" indent="1"/>
    </xf>
    <xf numFmtId="164" fontId="40" fillId="0" borderId="11" xfId="1" applyNumberFormat="1" applyFont="1" applyFill="1" applyBorder="1" applyAlignment="1" applyProtection="1">
      <alignment horizontal="right" vertical="center" wrapText="1" indent="1"/>
    </xf>
    <xf numFmtId="0" fontId="42" fillId="0" borderId="17" xfId="1" applyFont="1" applyFill="1" applyBorder="1" applyAlignment="1" applyProtection="1">
      <alignment horizontal="left" vertical="center" wrapText="1" indent="1"/>
    </xf>
    <xf numFmtId="164" fontId="41" fillId="0" borderId="11" xfId="1" applyNumberFormat="1" applyFont="1" applyFill="1" applyBorder="1" applyAlignment="1" applyProtection="1">
      <alignment horizontal="right" vertical="center" wrapText="1" indent="1"/>
    </xf>
    <xf numFmtId="0" fontId="42" fillId="0" borderId="40" xfId="1" applyFont="1" applyFill="1" applyBorder="1" applyAlignment="1" applyProtection="1">
      <alignment horizontal="left" vertical="center" wrapText="1" indent="1"/>
    </xf>
    <xf numFmtId="164" fontId="45" fillId="0" borderId="14" xfId="0" applyNumberFormat="1" applyFont="1" applyBorder="1" applyAlignment="1" applyProtection="1">
      <alignment horizontal="right" vertical="center" wrapText="1" indent="1"/>
    </xf>
    <xf numFmtId="164" fontId="45" fillId="0" borderId="11" xfId="0" applyNumberFormat="1" applyFont="1" applyBorder="1" applyAlignment="1" applyProtection="1">
      <alignment horizontal="right" vertical="center" wrapText="1" indent="1"/>
    </xf>
    <xf numFmtId="164" fontId="45" fillId="0" borderId="15" xfId="0" applyNumberFormat="1" applyFont="1" applyBorder="1" applyAlignment="1" applyProtection="1">
      <alignment horizontal="right" vertical="center" wrapText="1" indent="1"/>
    </xf>
    <xf numFmtId="164" fontId="4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45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42" fillId="0" borderId="14" xfId="1" applyNumberFormat="1" applyFont="1" applyFill="1" applyBorder="1" applyAlignment="1" applyProtection="1">
      <alignment horizontal="right" vertical="center" wrapText="1" indent="1"/>
    </xf>
    <xf numFmtId="164" fontId="47" fillId="0" borderId="14" xfId="0" quotePrefix="1" applyNumberFormat="1" applyFont="1" applyBorder="1" applyAlignment="1" applyProtection="1">
      <alignment horizontal="right" vertical="center" wrapText="1" indent="1"/>
    </xf>
    <xf numFmtId="164" fontId="47" fillId="0" borderId="11" xfId="0" quotePrefix="1" applyNumberFormat="1" applyFont="1" applyBorder="1" applyAlignment="1" applyProtection="1">
      <alignment horizontal="right" vertical="center" wrapText="1" indent="1"/>
    </xf>
    <xf numFmtId="164" fontId="47" fillId="0" borderId="15" xfId="0" quotePrefix="1" applyNumberFormat="1" applyFont="1" applyBorder="1" applyAlignment="1" applyProtection="1">
      <alignment horizontal="right" vertical="center" wrapText="1" indent="1"/>
    </xf>
    <xf numFmtId="0" fontId="45" fillId="0" borderId="6" xfId="0" applyFont="1" applyBorder="1" applyAlignment="1" applyProtection="1">
      <alignment horizontal="left" vertical="center" wrapText="1" indent="1"/>
    </xf>
    <xf numFmtId="0" fontId="47" fillId="0" borderId="7" xfId="0" applyFont="1" applyBorder="1" applyAlignment="1" applyProtection="1">
      <alignment horizontal="left" vertical="center" wrapText="1" indent="1"/>
    </xf>
    <xf numFmtId="0" fontId="36" fillId="0" borderId="0" xfId="1" applyFont="1" applyFill="1" applyAlignment="1" applyProtection="1">
      <alignment horizontal="right" vertical="center" indent="1"/>
    </xf>
    <xf numFmtId="0" fontId="38" fillId="0" borderId="1" xfId="0" applyFont="1" applyFill="1" applyBorder="1" applyAlignment="1" applyProtection="1">
      <alignment horizontal="right" vertical="center"/>
    </xf>
    <xf numFmtId="0" fontId="40" fillId="0" borderId="13" xfId="1" applyFont="1" applyFill="1" applyBorder="1" applyAlignment="1" applyProtection="1">
      <alignment vertical="center" wrapText="1"/>
    </xf>
    <xf numFmtId="164" fontId="40" fillId="0" borderId="41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center" vertical="center" wrapText="1"/>
    </xf>
    <xf numFmtId="0" fontId="39" fillId="0" borderId="6" xfId="1" applyFont="1" applyFill="1" applyBorder="1" applyAlignment="1" applyProtection="1">
      <alignment horizontal="center" vertical="center" wrapText="1"/>
    </xf>
    <xf numFmtId="164" fontId="13" fillId="0" borderId="38" xfId="0" applyNumberFormat="1" applyFont="1" applyFill="1" applyBorder="1" applyAlignment="1" applyProtection="1">
      <alignment horizontal="right" vertical="center" wrapText="1" indent="1"/>
    </xf>
    <xf numFmtId="164" fontId="13" fillId="0" borderId="39" xfId="0" applyNumberFormat="1" applyFont="1" applyFill="1" applyBorder="1" applyAlignment="1" applyProtection="1">
      <alignment horizontal="right" vertical="center" wrapText="1" indent="1"/>
    </xf>
    <xf numFmtId="164" fontId="25" fillId="0" borderId="5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</xf>
    <xf numFmtId="164" fontId="17" fillId="0" borderId="56" xfId="0" applyNumberFormat="1" applyFont="1" applyFill="1" applyBorder="1" applyAlignment="1" applyProtection="1">
      <alignment horizontal="right" vertical="center" wrapText="1" indent="1"/>
    </xf>
    <xf numFmtId="164" fontId="25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2" fillId="0" borderId="59" xfId="0" applyNumberFormat="1" applyFont="1" applyFill="1" applyBorder="1" applyAlignment="1" applyProtection="1">
      <alignment horizontal="right" vertical="center" wrapText="1" indent="1"/>
    </xf>
    <xf numFmtId="164" fontId="12" fillId="0" borderId="55" xfId="0" applyNumberFormat="1" applyFont="1" applyFill="1" applyBorder="1" applyAlignment="1" applyProtection="1">
      <alignment horizontal="right" vertical="center" wrapText="1" indent="1"/>
    </xf>
    <xf numFmtId="164" fontId="23" fillId="0" borderId="58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12" fillId="0" borderId="45" xfId="0" applyNumberFormat="1" applyFont="1" applyFill="1" applyBorder="1" applyAlignment="1" applyProtection="1">
      <alignment horizontal="lef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1" fillId="0" borderId="45" xfId="0" applyNumberFormat="1" applyFont="1" applyFill="1" applyBorder="1" applyAlignment="1" applyProtection="1">
      <alignment horizontal="right" vertical="center" wrapText="1" indent="1"/>
    </xf>
    <xf numFmtId="164" fontId="12" fillId="0" borderId="55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horizontal="right" vertical="center" wrapText="1" indent="1"/>
    </xf>
    <xf numFmtId="164" fontId="13" fillId="0" borderId="56" xfId="0" applyNumberFormat="1" applyFont="1" applyFill="1" applyBorder="1" applyAlignment="1" applyProtection="1">
      <alignment horizontal="right" vertical="center" wrapText="1" indent="1"/>
    </xf>
    <xf numFmtId="164" fontId="25" fillId="0" borderId="38" xfId="0" applyNumberFormat="1" applyFont="1" applyFill="1" applyBorder="1" applyAlignment="1" applyProtection="1">
      <alignment horizontal="right" vertical="center" wrapText="1" indent="1"/>
    </xf>
    <xf numFmtId="164" fontId="17" fillId="0" borderId="38" xfId="0" applyNumberFormat="1" applyFont="1" applyFill="1" applyBorder="1" applyAlignment="1" applyProtection="1">
      <alignment horizontal="right" vertical="center" wrapText="1" indent="1"/>
    </xf>
    <xf numFmtId="0" fontId="10" fillId="0" borderId="41" xfId="1" applyFont="1" applyFill="1" applyBorder="1" applyAlignment="1" applyProtection="1">
      <alignment horizontal="center" vertical="center" wrapText="1"/>
    </xf>
    <xf numFmtId="0" fontId="39" fillId="0" borderId="45" xfId="1" applyFont="1" applyFill="1" applyBorder="1" applyAlignment="1" applyProtection="1">
      <alignment horizontal="center" vertical="center" wrapText="1"/>
    </xf>
    <xf numFmtId="164" fontId="49" fillId="0" borderId="0" xfId="0" applyNumberFormat="1" applyFont="1" applyFill="1" applyAlignment="1" applyProtection="1">
      <alignment horizontal="left" vertical="center" wrapText="1"/>
    </xf>
    <xf numFmtId="164" fontId="50" fillId="0" borderId="0" xfId="0" applyNumberFormat="1" applyFont="1" applyFill="1" applyAlignment="1" applyProtection="1">
      <alignment vertical="center" wrapText="1"/>
    </xf>
    <xf numFmtId="164" fontId="49" fillId="0" borderId="0" xfId="0" applyNumberFormat="1" applyFont="1" applyFill="1" applyAlignment="1">
      <alignment vertical="center" wrapText="1"/>
    </xf>
    <xf numFmtId="0" fontId="51" fillId="0" borderId="0" xfId="0" applyFont="1" applyAlignment="1" applyProtection="1">
      <alignment horizontal="right" vertical="top"/>
      <protection locked="0"/>
    </xf>
    <xf numFmtId="0" fontId="52" fillId="0" borderId="45" xfId="0" applyFont="1" applyFill="1" applyBorder="1" applyAlignment="1" applyProtection="1">
      <alignment horizontal="center" vertical="center" wrapText="1"/>
    </xf>
    <xf numFmtId="0" fontId="52" fillId="0" borderId="45" xfId="0" quotePrefix="1" applyFont="1" applyFill="1" applyBorder="1" applyAlignment="1" applyProtection="1">
      <alignment horizontal="right" vertical="center" indent="1"/>
    </xf>
    <xf numFmtId="0" fontId="53" fillId="0" borderId="0" xfId="0" applyFont="1" applyFill="1" applyAlignment="1">
      <alignment vertical="center"/>
    </xf>
    <xf numFmtId="49" fontId="52" fillId="0" borderId="45" xfId="0" applyNumberFormat="1" applyFont="1" applyFill="1" applyBorder="1" applyAlignment="1" applyProtection="1">
      <alignment horizontal="right" vertical="center" indent="1"/>
    </xf>
    <xf numFmtId="0" fontId="52" fillId="0" borderId="0" xfId="0" applyFont="1" applyFill="1" applyAlignment="1" applyProtection="1">
      <alignment vertical="center"/>
    </xf>
    <xf numFmtId="0" fontId="54" fillId="0" borderId="0" xfId="0" applyFont="1" applyFill="1" applyAlignment="1" applyProtection="1">
      <alignment horizontal="right"/>
    </xf>
    <xf numFmtId="0" fontId="55" fillId="0" borderId="0" xfId="0" applyFont="1" applyFill="1" applyAlignment="1">
      <alignment vertical="center"/>
    </xf>
    <xf numFmtId="0" fontId="54" fillId="0" borderId="28" xfId="0" applyFont="1" applyFill="1" applyBorder="1" applyAlignment="1" applyProtection="1">
      <alignment horizontal="right"/>
    </xf>
    <xf numFmtId="0" fontId="52" fillId="0" borderId="54" xfId="0" applyFont="1" applyFill="1" applyBorder="1" applyAlignment="1" applyProtection="1">
      <alignment horizontal="center" vertical="center" wrapText="1"/>
    </xf>
    <xf numFmtId="0" fontId="52" fillId="0" borderId="3" xfId="0" applyFont="1" applyFill="1" applyBorder="1" applyAlignment="1" applyProtection="1">
      <alignment horizontal="center" vertical="center" wrapText="1"/>
    </xf>
    <xf numFmtId="0" fontId="52" fillId="0" borderId="13" xfId="1" applyFont="1" applyFill="1" applyBorder="1" applyAlignment="1" applyProtection="1">
      <alignment horizontal="center" vertical="center" wrapText="1"/>
    </xf>
    <xf numFmtId="0" fontId="52" fillId="0" borderId="45" xfId="1" applyFont="1" applyFill="1" applyBorder="1" applyAlignment="1" applyProtection="1">
      <alignment horizontal="center" vertical="center" wrapText="1"/>
    </xf>
    <xf numFmtId="0" fontId="52" fillId="0" borderId="12" xfId="1" applyFont="1" applyFill="1" applyBorder="1" applyAlignment="1" applyProtection="1">
      <alignment horizontal="center" vertical="center" wrapText="1"/>
    </xf>
    <xf numFmtId="0" fontId="56" fillId="0" borderId="0" xfId="0" applyFont="1" applyFill="1" applyAlignment="1">
      <alignment vertical="center" wrapText="1"/>
    </xf>
    <xf numFmtId="0" fontId="57" fillId="0" borderId="12" xfId="0" applyFont="1" applyFill="1" applyBorder="1" applyAlignment="1" applyProtection="1">
      <alignment horizontal="center" vertical="center" wrapText="1"/>
    </xf>
    <xf numFmtId="0" fontId="57" fillId="0" borderId="13" xfId="0" applyFont="1" applyFill="1" applyBorder="1" applyAlignment="1" applyProtection="1">
      <alignment horizontal="center" vertical="center" wrapText="1"/>
    </xf>
    <xf numFmtId="0" fontId="57" fillId="0" borderId="55" xfId="0" applyFont="1" applyFill="1" applyBorder="1" applyAlignment="1" applyProtection="1">
      <alignment horizontal="center" vertical="center" wrapText="1"/>
    </xf>
    <xf numFmtId="164" fontId="58" fillId="0" borderId="14" xfId="0" applyNumberFormat="1" applyFont="1" applyBorder="1" applyAlignment="1">
      <alignment horizontal="center" vertical="center" wrapText="1"/>
    </xf>
    <xf numFmtId="0" fontId="57" fillId="0" borderId="45" xfId="1" applyFont="1" applyFill="1" applyBorder="1" applyAlignment="1" applyProtection="1">
      <alignment horizontal="center" vertical="center" wrapText="1"/>
    </xf>
    <xf numFmtId="164" fontId="58" fillId="0" borderId="45" xfId="0" applyNumberFormat="1" applyFont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0" fontId="57" fillId="0" borderId="12" xfId="1" applyFont="1" applyFill="1" applyBorder="1" applyAlignment="1" applyProtection="1">
      <alignment horizontal="center" vertical="center" wrapText="1"/>
    </xf>
    <xf numFmtId="0" fontId="57" fillId="0" borderId="13" xfId="1" applyFont="1" applyFill="1" applyBorder="1" applyAlignment="1" applyProtection="1">
      <alignment horizontal="left" vertical="center" wrapText="1" indent="1"/>
    </xf>
    <xf numFmtId="164" fontId="57" fillId="0" borderId="14" xfId="1" applyNumberFormat="1" applyFont="1" applyFill="1" applyBorder="1" applyAlignment="1" applyProtection="1">
      <alignment horizontal="right" vertical="center" wrapText="1" indent="1"/>
    </xf>
    <xf numFmtId="164" fontId="57" fillId="0" borderId="11" xfId="1" applyNumberFormat="1" applyFont="1" applyFill="1" applyBorder="1" applyAlignment="1" applyProtection="1">
      <alignment horizontal="right" vertical="center" wrapText="1" indent="1"/>
    </xf>
    <xf numFmtId="164" fontId="57" fillId="0" borderId="15" xfId="1" applyNumberFormat="1" applyFont="1" applyFill="1" applyBorder="1" applyAlignment="1" applyProtection="1">
      <alignment horizontal="right" vertical="center" wrapText="1" indent="1"/>
    </xf>
    <xf numFmtId="49" fontId="59" fillId="0" borderId="16" xfId="1" applyNumberFormat="1" applyFont="1" applyFill="1" applyBorder="1" applyAlignment="1" applyProtection="1">
      <alignment horizontal="center" vertical="center" wrapText="1"/>
    </xf>
    <xf numFmtId="0" fontId="60" fillId="0" borderId="17" xfId="0" applyFont="1" applyBorder="1" applyAlignment="1" applyProtection="1">
      <alignment horizontal="left" wrapText="1" indent="1"/>
    </xf>
    <xf numFmtId="164" fontId="5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19" xfId="1" applyNumberFormat="1" applyFont="1" applyFill="1" applyBorder="1" applyAlignment="1" applyProtection="1">
      <alignment horizontal="right" vertical="center" wrapText="1" indent="1"/>
    </xf>
    <xf numFmtId="0" fontId="61" fillId="0" borderId="0" xfId="0" applyFont="1" applyFill="1" applyAlignment="1">
      <alignment vertical="center" wrapText="1"/>
    </xf>
    <xf numFmtId="49" fontId="59" fillId="0" borderId="20" xfId="1" applyNumberFormat="1" applyFont="1" applyFill="1" applyBorder="1" applyAlignment="1" applyProtection="1">
      <alignment horizontal="center" vertical="center" wrapText="1"/>
    </xf>
    <xf numFmtId="0" fontId="60" fillId="0" borderId="21" xfId="0" applyFont="1" applyBorder="1" applyAlignment="1" applyProtection="1">
      <alignment horizontal="left" wrapText="1" indent="1"/>
    </xf>
    <xf numFmtId="164" fontId="5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6" xfId="1" applyNumberFormat="1" applyFont="1" applyFill="1" applyBorder="1" applyAlignment="1" applyProtection="1">
      <alignment horizontal="right" vertical="center" wrapText="1" indent="1"/>
    </xf>
    <xf numFmtId="0" fontId="62" fillId="0" borderId="0" xfId="0" applyFont="1" applyFill="1" applyAlignment="1">
      <alignment vertical="center" wrapText="1"/>
    </xf>
    <xf numFmtId="164" fontId="5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9" fillId="0" borderId="23" xfId="1" applyNumberFormat="1" applyFont="1" applyFill="1" applyBorder="1" applyAlignment="1" applyProtection="1">
      <alignment horizontal="center" vertical="center" wrapText="1"/>
    </xf>
    <xf numFmtId="0" fontId="60" fillId="0" borderId="24" xfId="0" applyFont="1" applyBorder="1" applyAlignment="1" applyProtection="1">
      <alignment horizontal="left" wrapText="1" indent="1"/>
    </xf>
    <xf numFmtId="0" fontId="63" fillId="0" borderId="13" xfId="0" applyFont="1" applyBorder="1" applyAlignment="1" applyProtection="1">
      <alignment horizontal="left" vertical="center" wrapText="1" indent="1"/>
    </xf>
    <xf numFmtId="164" fontId="5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1" xfId="1" applyNumberFormat="1" applyFont="1" applyFill="1" applyBorder="1" applyAlignment="1" applyProtection="1">
      <alignment horizontal="right" vertical="center" wrapText="1" indent="1"/>
    </xf>
    <xf numFmtId="164" fontId="58" fillId="0" borderId="14" xfId="1" applyNumberFormat="1" applyFont="1" applyFill="1" applyBorder="1" applyAlignment="1" applyProtection="1">
      <alignment horizontal="right" vertical="center" wrapText="1" indent="1"/>
    </xf>
    <xf numFmtId="164" fontId="58" fillId="0" borderId="13" xfId="1" applyNumberFormat="1" applyFont="1" applyFill="1" applyBorder="1" applyAlignment="1" applyProtection="1">
      <alignment horizontal="right" vertical="center" wrapText="1" indent="1"/>
    </xf>
    <xf numFmtId="164" fontId="58" fillId="0" borderId="15" xfId="1" applyNumberFormat="1" applyFont="1" applyFill="1" applyBorder="1" applyAlignment="1" applyProtection="1">
      <alignment horizontal="right" vertical="center" wrapText="1" indent="1"/>
    </xf>
    <xf numFmtId="164" fontId="59" fillId="0" borderId="18" xfId="1" applyNumberFormat="1" applyFont="1" applyFill="1" applyBorder="1" applyAlignment="1" applyProtection="1">
      <alignment horizontal="right" vertical="center" wrapText="1" indent="1"/>
    </xf>
    <xf numFmtId="164" fontId="5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6" xfId="1" applyNumberFormat="1" applyFont="1" applyFill="1" applyBorder="1" applyAlignment="1" applyProtection="1">
      <alignment horizontal="right" vertical="center" wrapText="1" indent="1"/>
    </xf>
    <xf numFmtId="164" fontId="6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1" xfId="1" applyNumberFormat="1" applyFont="1" applyFill="1" applyBorder="1" applyAlignment="1" applyProtection="1">
      <alignment horizontal="right" vertical="center" wrapText="1" indent="1"/>
    </xf>
    <xf numFmtId="164" fontId="6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19" xfId="1" applyNumberFormat="1" applyFont="1" applyFill="1" applyBorder="1" applyAlignment="1" applyProtection="1">
      <alignment horizontal="right" vertical="center" wrapText="1" indent="1"/>
    </xf>
    <xf numFmtId="164" fontId="58" fillId="0" borderId="11" xfId="1" applyNumberFormat="1" applyFont="1" applyFill="1" applyBorder="1" applyAlignment="1" applyProtection="1">
      <alignment horizontal="right" vertical="center" wrapText="1" indent="1"/>
    </xf>
    <xf numFmtId="0" fontId="63" fillId="0" borderId="12" xfId="0" applyFont="1" applyBorder="1" applyAlignment="1" applyProtection="1">
      <alignment horizontal="center" wrapText="1"/>
    </xf>
    <xf numFmtId="0" fontId="60" fillId="0" borderId="24" xfId="0" applyFont="1" applyBorder="1" applyAlignment="1" applyProtection="1">
      <alignment wrapText="1"/>
    </xf>
    <xf numFmtId="164" fontId="6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13" xfId="1" applyNumberFormat="1" applyFont="1" applyFill="1" applyBorder="1" applyAlignment="1" applyProtection="1">
      <alignment horizontal="right" vertical="center" wrapText="1" indent="1"/>
    </xf>
    <xf numFmtId="164" fontId="6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16" xfId="0" applyFont="1" applyBorder="1" applyAlignment="1" applyProtection="1">
      <alignment horizontal="center" wrapText="1"/>
    </xf>
    <xf numFmtId="0" fontId="60" fillId="0" borderId="20" xfId="0" applyFont="1" applyBorder="1" applyAlignment="1" applyProtection="1">
      <alignment horizontal="center" wrapText="1"/>
    </xf>
    <xf numFmtId="0" fontId="60" fillId="0" borderId="23" xfId="0" applyFont="1" applyBorder="1" applyAlignment="1" applyProtection="1">
      <alignment horizontal="center" wrapText="1"/>
    </xf>
    <xf numFmtId="164" fontId="5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3" xfId="0" applyFont="1" applyBorder="1" applyAlignment="1" applyProtection="1">
      <alignment wrapText="1"/>
    </xf>
    <xf numFmtId="0" fontId="63" fillId="0" borderId="6" xfId="0" applyFont="1" applyBorder="1" applyAlignment="1" applyProtection="1">
      <alignment horizontal="center" wrapText="1"/>
    </xf>
    <xf numFmtId="0" fontId="63" fillId="0" borderId="7" xfId="0" applyFont="1" applyBorder="1" applyAlignment="1" applyProtection="1">
      <alignment wrapText="1"/>
    </xf>
    <xf numFmtId="0" fontId="59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 indent="1"/>
    </xf>
    <xf numFmtId="164" fontId="57" fillId="0" borderId="0" xfId="0" applyNumberFormat="1" applyFont="1" applyFill="1" applyBorder="1" applyAlignment="1" applyProtection="1">
      <alignment horizontal="right" vertical="center" wrapText="1" indent="1"/>
    </xf>
    <xf numFmtId="0" fontId="57" fillId="0" borderId="2" xfId="1" applyFont="1" applyFill="1" applyBorder="1" applyAlignment="1" applyProtection="1">
      <alignment horizontal="center" vertical="center" wrapText="1"/>
    </xf>
    <xf numFmtId="0" fontId="57" fillId="0" borderId="3" xfId="1" applyFont="1" applyFill="1" applyBorder="1" applyAlignment="1" applyProtection="1">
      <alignment vertical="center" wrapText="1"/>
    </xf>
    <xf numFmtId="164" fontId="57" fillId="0" borderId="27" xfId="1" applyNumberFormat="1" applyFont="1" applyFill="1" applyBorder="1" applyAlignment="1" applyProtection="1">
      <alignment horizontal="right" vertical="center" wrapText="1" indent="1"/>
    </xf>
    <xf numFmtId="164" fontId="57" fillId="0" borderId="3" xfId="1" applyNumberFormat="1" applyFont="1" applyFill="1" applyBorder="1" applyAlignment="1" applyProtection="1">
      <alignment horizontal="right" vertical="center" wrapText="1" indent="1"/>
    </xf>
    <xf numFmtId="164" fontId="57" fillId="0" borderId="28" xfId="1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>
      <alignment vertical="center" wrapText="1"/>
    </xf>
    <xf numFmtId="49" fontId="59" fillId="0" borderId="29" xfId="1" applyNumberFormat="1" applyFont="1" applyFill="1" applyBorder="1" applyAlignment="1" applyProtection="1">
      <alignment horizontal="center" vertical="center" wrapText="1"/>
    </xf>
    <xf numFmtId="0" fontId="59" fillId="0" borderId="4" xfId="1" applyFont="1" applyFill="1" applyBorder="1" applyAlignment="1" applyProtection="1">
      <alignment horizontal="left" vertical="center" wrapText="1" indent="1"/>
    </xf>
    <xf numFmtId="164" fontId="5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0" xfId="1" applyNumberFormat="1" applyFont="1" applyFill="1" applyBorder="1" applyAlignment="1" applyProtection="1">
      <alignment horizontal="right" vertical="center" wrapText="1" indent="1"/>
    </xf>
    <xf numFmtId="0" fontId="59" fillId="0" borderId="21" xfId="1" applyFont="1" applyFill="1" applyBorder="1" applyAlignment="1" applyProtection="1">
      <alignment horizontal="left" vertical="center" wrapText="1" indent="1"/>
    </xf>
    <xf numFmtId="0" fontId="59" fillId="0" borderId="32" xfId="1" applyFont="1" applyFill="1" applyBorder="1" applyAlignment="1" applyProtection="1">
      <alignment horizontal="left" vertical="center" wrapText="1" indent="1"/>
    </xf>
    <xf numFmtId="0" fontId="59" fillId="0" borderId="0" xfId="1" applyFont="1" applyFill="1" applyBorder="1" applyAlignment="1" applyProtection="1">
      <alignment horizontal="left" vertical="center" wrapText="1" indent="1"/>
    </xf>
    <xf numFmtId="3" fontId="5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21" xfId="1" applyFont="1" applyFill="1" applyBorder="1" applyAlignment="1" applyProtection="1">
      <alignment horizontal="left" indent="6"/>
    </xf>
    <xf numFmtId="0" fontId="59" fillId="0" borderId="21" xfId="1" applyFont="1" applyFill="1" applyBorder="1" applyAlignment="1" applyProtection="1">
      <alignment horizontal="left" vertical="center" wrapText="1" indent="6"/>
    </xf>
    <xf numFmtId="49" fontId="59" fillId="0" borderId="33" xfId="1" applyNumberFormat="1" applyFont="1" applyFill="1" applyBorder="1" applyAlignment="1" applyProtection="1">
      <alignment horizontal="center" vertical="center" wrapText="1"/>
    </xf>
    <xf numFmtId="0" fontId="59" fillId="0" borderId="24" xfId="1" applyFont="1" applyFill="1" applyBorder="1" applyAlignment="1" applyProtection="1">
      <alignment horizontal="left" vertical="center" wrapText="1" indent="6"/>
    </xf>
    <xf numFmtId="49" fontId="59" fillId="0" borderId="34" xfId="1" applyNumberFormat="1" applyFont="1" applyFill="1" applyBorder="1" applyAlignment="1" applyProtection="1">
      <alignment horizontal="center" vertical="center" wrapText="1"/>
    </xf>
    <xf numFmtId="0" fontId="59" fillId="0" borderId="9" xfId="1" applyFont="1" applyFill="1" applyBorder="1" applyAlignment="1" applyProtection="1">
      <alignment horizontal="left" vertical="center" wrapText="1" indent="6"/>
    </xf>
    <xf numFmtId="164" fontId="5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5" xfId="1" applyNumberFormat="1" applyFont="1" applyFill="1" applyBorder="1" applyAlignment="1" applyProtection="1">
      <alignment horizontal="right" vertical="center" wrapText="1" indent="1"/>
    </xf>
    <xf numFmtId="0" fontId="57" fillId="0" borderId="13" xfId="1" applyFont="1" applyFill="1" applyBorder="1" applyAlignment="1" applyProtection="1">
      <alignment vertical="center" wrapText="1"/>
    </xf>
    <xf numFmtId="0" fontId="59" fillId="0" borderId="24" xfId="1" applyFont="1" applyFill="1" applyBorder="1" applyAlignment="1" applyProtection="1">
      <alignment horizontal="left" vertical="center" wrapText="1" indent="1"/>
    </xf>
    <xf numFmtId="164" fontId="5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24" xfId="0" applyFont="1" applyBorder="1" applyAlignment="1" applyProtection="1">
      <alignment horizontal="left" vertical="center" wrapText="1" indent="1"/>
    </xf>
    <xf numFmtId="0" fontId="60" fillId="0" borderId="21" xfId="0" applyFont="1" applyBorder="1" applyAlignment="1" applyProtection="1">
      <alignment horizontal="left" vertical="center" wrapText="1" indent="1"/>
    </xf>
    <xf numFmtId="0" fontId="59" fillId="0" borderId="17" xfId="1" applyFont="1" applyFill="1" applyBorder="1" applyAlignment="1" applyProtection="1">
      <alignment horizontal="left" vertical="center" wrapText="1" indent="6"/>
    </xf>
    <xf numFmtId="164" fontId="5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3" xfId="1" applyFont="1" applyFill="1" applyBorder="1" applyAlignment="1" applyProtection="1">
      <alignment horizontal="left" vertical="center" wrapText="1" indent="1"/>
    </xf>
    <xf numFmtId="0" fontId="59" fillId="0" borderId="17" xfId="1" applyFont="1" applyFill="1" applyBorder="1" applyAlignment="1" applyProtection="1">
      <alignment horizontal="left" vertical="center" wrapText="1" indent="1"/>
    </xf>
    <xf numFmtId="0" fontId="59" fillId="0" borderId="40" xfId="1" applyFont="1" applyFill="1" applyBorder="1" applyAlignment="1" applyProtection="1">
      <alignment horizontal="left" vertical="center" wrapText="1" indent="1"/>
    </xf>
    <xf numFmtId="164" fontId="63" fillId="0" borderId="14" xfId="0" applyNumberFormat="1" applyFont="1" applyBorder="1" applyAlignment="1" applyProtection="1">
      <alignment horizontal="right" vertical="center" wrapText="1" indent="1"/>
    </xf>
    <xf numFmtId="164" fontId="63" fillId="0" borderId="11" xfId="0" applyNumberFormat="1" applyFont="1" applyBorder="1" applyAlignment="1" applyProtection="1">
      <alignment horizontal="right" vertical="center" wrapText="1" indent="1"/>
    </xf>
    <xf numFmtId="164" fontId="63" fillId="0" borderId="15" xfId="0" applyNumberFormat="1" applyFont="1" applyBorder="1" applyAlignment="1" applyProtection="1">
      <alignment horizontal="right" vertical="center" wrapText="1" indent="1"/>
    </xf>
    <xf numFmtId="49" fontId="58" fillId="0" borderId="12" xfId="1" applyNumberFormat="1" applyFont="1" applyFill="1" applyBorder="1" applyAlignment="1" applyProtection="1">
      <alignment horizontal="center" vertical="center" wrapText="1"/>
    </xf>
    <xf numFmtId="164" fontId="63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66" fillId="0" borderId="14" xfId="0" quotePrefix="1" applyNumberFormat="1" applyFont="1" applyBorder="1" applyAlignment="1" applyProtection="1">
      <alignment horizontal="right" vertical="center" wrapText="1" indent="1"/>
    </xf>
    <xf numFmtId="164" fontId="66" fillId="0" borderId="11" xfId="0" quotePrefix="1" applyNumberFormat="1" applyFont="1" applyBorder="1" applyAlignment="1" applyProtection="1">
      <alignment horizontal="right" vertical="center" wrapText="1" indent="1"/>
    </xf>
    <xf numFmtId="164" fontId="66" fillId="0" borderId="15" xfId="0" quotePrefix="1" applyNumberFormat="1" applyFont="1" applyBorder="1" applyAlignment="1" applyProtection="1">
      <alignment horizontal="right" vertical="center" wrapText="1" indent="1"/>
    </xf>
    <xf numFmtId="0" fontId="63" fillId="0" borderId="6" xfId="0" applyFont="1" applyBorder="1" applyAlignment="1" applyProtection="1">
      <alignment horizontal="center" vertical="center" wrapText="1"/>
    </xf>
    <xf numFmtId="0" fontId="66" fillId="0" borderId="7" xfId="0" applyFont="1" applyBorder="1" applyAlignment="1" applyProtection="1">
      <alignment horizontal="left" vertical="center" wrapText="1" indent="1"/>
    </xf>
    <xf numFmtId="0" fontId="67" fillId="0" borderId="0" xfId="0" applyFont="1" applyFill="1" applyAlignment="1" applyProtection="1">
      <alignment horizontal="left" vertical="center" wrapText="1"/>
    </xf>
    <xf numFmtId="0" fontId="67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horizontal="right" vertical="center" wrapText="1" indent="1"/>
    </xf>
    <xf numFmtId="0" fontId="55" fillId="0" borderId="12" xfId="0" applyFont="1" applyFill="1" applyBorder="1" applyAlignment="1" applyProtection="1">
      <alignment horizontal="left" vertical="center"/>
    </xf>
    <xf numFmtId="0" fontId="55" fillId="0" borderId="11" xfId="0" applyFont="1" applyFill="1" applyBorder="1" applyAlignment="1" applyProtection="1">
      <alignment vertical="center" wrapText="1"/>
    </xf>
    <xf numFmtId="3" fontId="5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15" xfId="0" applyNumberFormat="1" applyFont="1" applyFill="1" applyBorder="1" applyAlignment="1" applyProtection="1">
      <alignment horizontal="right" vertical="center" wrapText="1" indent="1"/>
    </xf>
    <xf numFmtId="0" fontId="69" fillId="0" borderId="0" xfId="1" applyFont="1" applyFill="1" applyProtection="1"/>
    <xf numFmtId="0" fontId="71" fillId="0" borderId="0" xfId="0" applyFont="1" applyFill="1" applyBorder="1" applyAlignment="1" applyProtection="1">
      <alignment horizontal="right" vertical="center"/>
    </xf>
    <xf numFmtId="0" fontId="72" fillId="0" borderId="58" xfId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vertical="center" wrapText="1"/>
    </xf>
    <xf numFmtId="0" fontId="72" fillId="0" borderId="36" xfId="1" applyFont="1" applyFill="1" applyBorder="1" applyAlignment="1" applyProtection="1">
      <alignment horizontal="center" vertical="center" wrapText="1"/>
    </xf>
    <xf numFmtId="0" fontId="72" fillId="0" borderId="6" xfId="1" applyFont="1" applyFill="1" applyBorder="1" applyAlignment="1" applyProtection="1">
      <alignment horizontal="center" vertical="center" wrapText="1"/>
    </xf>
    <xf numFmtId="0" fontId="73" fillId="0" borderId="2" xfId="1" applyFont="1" applyFill="1" applyBorder="1" applyAlignment="1" applyProtection="1">
      <alignment horizontal="center" vertical="center" wrapText="1"/>
    </xf>
    <xf numFmtId="0" fontId="73" fillId="0" borderId="3" xfId="1" applyFont="1" applyFill="1" applyBorder="1" applyAlignment="1" applyProtection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0" fontId="73" fillId="0" borderId="45" xfId="1" applyFont="1" applyFill="1" applyBorder="1" applyAlignment="1" applyProtection="1">
      <alignment horizontal="center" vertical="center" wrapText="1"/>
    </xf>
    <xf numFmtId="164" fontId="74" fillId="0" borderId="45" xfId="0" applyNumberFormat="1" applyFont="1" applyBorder="1" applyAlignment="1">
      <alignment horizontal="center" vertical="center" wrapText="1"/>
    </xf>
    <xf numFmtId="0" fontId="75" fillId="0" borderId="0" xfId="1" applyFont="1" applyFill="1" applyProtection="1"/>
    <xf numFmtId="0" fontId="73" fillId="0" borderId="12" xfId="1" applyFont="1" applyFill="1" applyBorder="1" applyAlignment="1" applyProtection="1">
      <alignment horizontal="left" vertical="center" wrapText="1" indent="1"/>
    </xf>
    <xf numFmtId="0" fontId="73" fillId="0" borderId="13" xfId="1" applyFont="1" applyFill="1" applyBorder="1" applyAlignment="1" applyProtection="1">
      <alignment horizontal="left" vertical="center" wrapText="1" indent="1"/>
    </xf>
    <xf numFmtId="164" fontId="73" fillId="0" borderId="14" xfId="1" applyNumberFormat="1" applyFont="1" applyFill="1" applyBorder="1" applyAlignment="1" applyProtection="1">
      <alignment horizontal="right" vertical="center" wrapText="1" indent="1"/>
    </xf>
    <xf numFmtId="164" fontId="73" fillId="0" borderId="13" xfId="1" applyNumberFormat="1" applyFont="1" applyFill="1" applyBorder="1" applyAlignment="1" applyProtection="1">
      <alignment horizontal="right" vertical="center" wrapText="1" indent="1"/>
    </xf>
    <xf numFmtId="164" fontId="73" fillId="0" borderId="15" xfId="1" applyNumberFormat="1" applyFont="1" applyFill="1" applyBorder="1" applyAlignment="1" applyProtection="1">
      <alignment horizontal="right" vertical="center" wrapText="1" indent="1"/>
    </xf>
    <xf numFmtId="0" fontId="76" fillId="0" borderId="0" xfId="1" applyFont="1" applyFill="1" applyProtection="1"/>
    <xf numFmtId="49" fontId="75" fillId="0" borderId="16" xfId="1" applyNumberFormat="1" applyFont="1" applyFill="1" applyBorder="1" applyAlignment="1" applyProtection="1">
      <alignment horizontal="left" vertical="center" wrapText="1" indent="1"/>
    </xf>
    <xf numFmtId="0" fontId="77" fillId="0" borderId="17" xfId="0" applyFont="1" applyBorder="1" applyAlignment="1" applyProtection="1">
      <alignment horizontal="left" wrapText="1" indent="1"/>
    </xf>
    <xf numFmtId="164" fontId="7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19" xfId="1" applyNumberFormat="1" applyFont="1" applyFill="1" applyBorder="1" applyAlignment="1" applyProtection="1">
      <alignment horizontal="right" vertical="center" wrapText="1" indent="1"/>
    </xf>
    <xf numFmtId="49" fontId="75" fillId="0" borderId="20" xfId="1" applyNumberFormat="1" applyFont="1" applyFill="1" applyBorder="1" applyAlignment="1" applyProtection="1">
      <alignment horizontal="left" vertical="center" wrapText="1" indent="1"/>
    </xf>
    <xf numFmtId="0" fontId="77" fillId="0" borderId="21" xfId="0" applyFont="1" applyBorder="1" applyAlignment="1" applyProtection="1">
      <alignment horizontal="left" wrapText="1" indent="1"/>
    </xf>
    <xf numFmtId="164" fontId="7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7" fillId="0" borderId="21" xfId="0" applyFont="1" applyBorder="1" applyAlignment="1" applyProtection="1">
      <alignment horizontal="left" vertical="center" wrapText="1" indent="1"/>
    </xf>
    <xf numFmtId="49" fontId="75" fillId="0" borderId="23" xfId="1" applyNumberFormat="1" applyFont="1" applyFill="1" applyBorder="1" applyAlignment="1" applyProtection="1">
      <alignment horizontal="left" vertical="center" wrapText="1" indent="1"/>
    </xf>
    <xf numFmtId="0" fontId="77" fillId="0" borderId="24" xfId="0" applyFont="1" applyBorder="1" applyAlignment="1" applyProtection="1">
      <alignment horizontal="left" vertical="center" wrapText="1" indent="1"/>
    </xf>
    <xf numFmtId="0" fontId="78" fillId="0" borderId="13" xfId="0" applyFont="1" applyBorder="1" applyAlignment="1" applyProtection="1">
      <alignment horizontal="left" vertical="center" wrapText="1" indent="1"/>
    </xf>
    <xf numFmtId="164" fontId="7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77" fillId="0" borderId="24" xfId="0" applyFont="1" applyBorder="1" applyAlignment="1" applyProtection="1">
      <alignment horizontal="left" wrapText="1" indent="1"/>
    </xf>
    <xf numFmtId="164" fontId="74" fillId="0" borderId="14" xfId="1" applyNumberFormat="1" applyFont="1" applyFill="1" applyBorder="1" applyAlignment="1" applyProtection="1">
      <alignment horizontal="right" vertical="center" wrapText="1" indent="1"/>
    </xf>
    <xf numFmtId="164" fontId="74" fillId="0" borderId="13" xfId="1" applyNumberFormat="1" applyFont="1" applyFill="1" applyBorder="1" applyAlignment="1" applyProtection="1">
      <alignment horizontal="right" vertical="center" wrapText="1" indent="1"/>
    </xf>
    <xf numFmtId="164" fontId="74" fillId="0" borderId="15" xfId="1" applyNumberFormat="1" applyFont="1" applyFill="1" applyBorder="1" applyAlignment="1" applyProtection="1">
      <alignment horizontal="right" vertical="center" wrapText="1" indent="1"/>
    </xf>
    <xf numFmtId="164" fontId="75" fillId="0" borderId="17" xfId="1" applyNumberFormat="1" applyFont="1" applyFill="1" applyBorder="1" applyAlignment="1" applyProtection="1">
      <alignment horizontal="right" vertical="center" wrapText="1" indent="1"/>
    </xf>
    <xf numFmtId="164" fontId="7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9" fillId="0" borderId="19" xfId="1" applyNumberFormat="1" applyFont="1" applyFill="1" applyBorder="1" applyAlignment="1" applyProtection="1">
      <alignment horizontal="right" vertical="center" wrapText="1" indent="1"/>
    </xf>
    <xf numFmtId="164" fontId="79" fillId="0" borderId="26" xfId="1" applyNumberFormat="1" applyFont="1" applyFill="1" applyBorder="1" applyAlignment="1" applyProtection="1">
      <alignment horizontal="right" vertical="center" wrapText="1" indent="1"/>
    </xf>
    <xf numFmtId="0" fontId="73" fillId="0" borderId="12" xfId="1" applyFont="1" applyFill="1" applyBorder="1" applyAlignment="1" applyProtection="1">
      <alignment horizontal="left" vertical="center" wrapText="1"/>
    </xf>
    <xf numFmtId="0" fontId="78" fillId="0" borderId="12" xfId="0" applyFont="1" applyBorder="1" applyAlignment="1" applyProtection="1">
      <alignment vertical="center" wrapText="1"/>
    </xf>
    <xf numFmtId="0" fontId="77" fillId="0" borderId="24" xfId="0" applyFont="1" applyBorder="1" applyAlignment="1" applyProtection="1">
      <alignment vertical="center" wrapText="1"/>
    </xf>
    <xf numFmtId="0" fontId="77" fillId="0" borderId="16" xfId="0" applyFont="1" applyBorder="1" applyAlignment="1" applyProtection="1">
      <alignment wrapText="1"/>
    </xf>
    <xf numFmtId="0" fontId="77" fillId="0" borderId="20" xfId="0" applyFont="1" applyBorder="1" applyAlignment="1" applyProtection="1">
      <alignment wrapText="1"/>
    </xf>
    <xf numFmtId="0" fontId="77" fillId="0" borderId="23" xfId="0" applyFont="1" applyBorder="1" applyAlignment="1" applyProtection="1">
      <alignment wrapText="1"/>
    </xf>
    <xf numFmtId="164" fontId="7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wrapText="1"/>
    </xf>
    <xf numFmtId="0" fontId="78" fillId="0" borderId="6" xfId="0" applyFont="1" applyBorder="1" applyAlignment="1" applyProtection="1">
      <alignment vertical="center" wrapText="1"/>
    </xf>
    <xf numFmtId="0" fontId="78" fillId="0" borderId="7" xfId="0" applyFont="1" applyBorder="1" applyAlignment="1" applyProtection="1">
      <alignment wrapText="1"/>
    </xf>
    <xf numFmtId="0" fontId="68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>
      <alignment vertical="center" wrapText="1"/>
    </xf>
    <xf numFmtId="164" fontId="68" fillId="0" borderId="0" xfId="1" applyNumberFormat="1" applyFont="1" applyFill="1" applyBorder="1" applyAlignment="1" applyProtection="1">
      <alignment horizontal="right" vertical="center" wrapText="1" indent="1"/>
    </xf>
    <xf numFmtId="0" fontId="69" fillId="0" borderId="0" xfId="1" applyFont="1" applyFill="1" applyAlignment="1" applyProtection="1"/>
    <xf numFmtId="0" fontId="71" fillId="0" borderId="0" xfId="0" applyFont="1" applyFill="1" applyBorder="1" applyAlignment="1" applyProtection="1">
      <alignment horizontal="right"/>
    </xf>
    <xf numFmtId="0" fontId="73" fillId="0" borderId="12" xfId="1" applyFont="1" applyFill="1" applyBorder="1" applyAlignment="1" applyProtection="1">
      <alignment horizontal="center" vertical="center" wrapText="1"/>
    </xf>
    <xf numFmtId="0" fontId="73" fillId="0" borderId="13" xfId="1" applyFont="1" applyFill="1" applyBorder="1" applyAlignment="1" applyProtection="1">
      <alignment horizontal="center" vertical="center" wrapText="1"/>
    </xf>
    <xf numFmtId="164" fontId="74" fillId="0" borderId="11" xfId="0" applyNumberFormat="1" applyFont="1" applyBorder="1" applyAlignment="1">
      <alignment horizontal="center" vertical="center" wrapText="1"/>
    </xf>
    <xf numFmtId="0" fontId="73" fillId="0" borderId="2" xfId="1" applyFont="1" applyFill="1" applyBorder="1" applyAlignment="1" applyProtection="1">
      <alignment horizontal="left" vertical="center" wrapText="1" indent="1"/>
    </xf>
    <xf numFmtId="0" fontId="73" fillId="0" borderId="3" xfId="1" applyFont="1" applyFill="1" applyBorder="1" applyAlignment="1" applyProtection="1">
      <alignment vertical="center" wrapText="1"/>
    </xf>
    <xf numFmtId="164" fontId="73" fillId="0" borderId="27" xfId="1" applyNumberFormat="1" applyFont="1" applyFill="1" applyBorder="1" applyAlignment="1" applyProtection="1">
      <alignment horizontal="right" vertical="center" wrapText="1" indent="1"/>
    </xf>
    <xf numFmtId="164" fontId="73" fillId="0" borderId="3" xfId="1" applyNumberFormat="1" applyFont="1" applyFill="1" applyBorder="1" applyAlignment="1" applyProtection="1">
      <alignment horizontal="right" vertical="center" wrapText="1" indent="1"/>
    </xf>
    <xf numFmtId="164" fontId="73" fillId="0" borderId="28" xfId="1" applyNumberFormat="1" applyFont="1" applyFill="1" applyBorder="1" applyAlignment="1" applyProtection="1">
      <alignment horizontal="right" vertical="center" wrapText="1" indent="1"/>
    </xf>
    <xf numFmtId="49" fontId="75" fillId="0" borderId="29" xfId="1" applyNumberFormat="1" applyFont="1" applyFill="1" applyBorder="1" applyAlignment="1" applyProtection="1">
      <alignment horizontal="left" vertical="center" wrapText="1" indent="1"/>
    </xf>
    <xf numFmtId="0" fontId="75" fillId="0" borderId="4" xfId="1" applyFont="1" applyFill="1" applyBorder="1" applyAlignment="1" applyProtection="1">
      <alignment horizontal="left" vertical="center" wrapText="1" indent="1"/>
    </xf>
    <xf numFmtId="164" fontId="7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30" xfId="1" applyNumberFormat="1" applyFont="1" applyFill="1" applyBorder="1" applyAlignment="1" applyProtection="1">
      <alignment horizontal="right" vertical="center" wrapText="1" indent="1"/>
    </xf>
    <xf numFmtId="0" fontId="75" fillId="0" borderId="21" xfId="1" applyFont="1" applyFill="1" applyBorder="1" applyAlignment="1" applyProtection="1">
      <alignment horizontal="left" vertical="center" wrapText="1" indent="1"/>
    </xf>
    <xf numFmtId="164" fontId="75" fillId="0" borderId="26" xfId="1" applyNumberFormat="1" applyFont="1" applyFill="1" applyBorder="1" applyAlignment="1" applyProtection="1">
      <alignment horizontal="right" vertical="center" wrapText="1" indent="1"/>
    </xf>
    <xf numFmtId="164" fontId="75" fillId="0" borderId="31" xfId="1" applyNumberFormat="1" applyFont="1" applyFill="1" applyBorder="1" applyAlignment="1" applyProtection="1">
      <alignment horizontal="right" vertical="center" wrapText="1" indent="1"/>
    </xf>
    <xf numFmtId="0" fontId="75" fillId="0" borderId="32" xfId="1" applyFont="1" applyFill="1" applyBorder="1" applyAlignment="1" applyProtection="1">
      <alignment horizontal="left" vertical="center" wrapText="1" indent="1"/>
    </xf>
    <xf numFmtId="0" fontId="75" fillId="0" borderId="0" xfId="1" applyFont="1" applyFill="1" applyBorder="1" applyAlignment="1" applyProtection="1">
      <alignment horizontal="left" vertical="center" wrapText="1" indent="1"/>
    </xf>
    <xf numFmtId="3" fontId="7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24" xfId="1" applyFont="1" applyFill="1" applyBorder="1" applyAlignment="1" applyProtection="1">
      <alignment horizontal="left" vertical="center" wrapText="1" indent="6"/>
    </xf>
    <xf numFmtId="0" fontId="75" fillId="0" borderId="21" xfId="1" applyFont="1" applyFill="1" applyBorder="1" applyAlignment="1" applyProtection="1">
      <alignment horizontal="left" indent="6"/>
    </xf>
    <xf numFmtId="0" fontId="75" fillId="0" borderId="21" xfId="1" applyFont="1" applyFill="1" applyBorder="1" applyAlignment="1" applyProtection="1">
      <alignment horizontal="left" vertical="center" wrapText="1" indent="6"/>
    </xf>
    <xf numFmtId="49" fontId="75" fillId="0" borderId="33" xfId="1" applyNumberFormat="1" applyFont="1" applyFill="1" applyBorder="1" applyAlignment="1" applyProtection="1">
      <alignment horizontal="left" vertical="center" wrapText="1" indent="1"/>
    </xf>
    <xf numFmtId="49" fontId="75" fillId="0" borderId="34" xfId="1" applyNumberFormat="1" applyFont="1" applyFill="1" applyBorder="1" applyAlignment="1" applyProtection="1">
      <alignment horizontal="left" vertical="center" wrapText="1" indent="1"/>
    </xf>
    <xf numFmtId="0" fontId="75" fillId="0" borderId="9" xfId="1" applyFont="1" applyFill="1" applyBorder="1" applyAlignment="1" applyProtection="1">
      <alignment horizontal="left" vertical="center" wrapText="1" indent="7"/>
    </xf>
    <xf numFmtId="164" fontId="7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35" xfId="1" applyNumberFormat="1" applyFont="1" applyFill="1" applyBorder="1" applyAlignment="1" applyProtection="1">
      <alignment horizontal="right" vertical="center" wrapText="1" indent="1"/>
    </xf>
    <xf numFmtId="0" fontId="73" fillId="0" borderId="6" xfId="1" applyFont="1" applyFill="1" applyBorder="1" applyAlignment="1" applyProtection="1">
      <alignment horizontal="left" vertical="center" wrapText="1" indent="1"/>
    </xf>
    <xf numFmtId="0" fontId="73" fillId="0" borderId="7" xfId="1" applyFont="1" applyFill="1" applyBorder="1" applyAlignment="1" applyProtection="1">
      <alignment vertical="center" wrapText="1"/>
    </xf>
    <xf numFmtId="164" fontId="73" fillId="0" borderId="36" xfId="1" applyNumberFormat="1" applyFont="1" applyFill="1" applyBorder="1" applyAlignment="1" applyProtection="1">
      <alignment horizontal="right" vertical="center" wrapText="1" indent="1"/>
    </xf>
    <xf numFmtId="164" fontId="73" fillId="0" borderId="37" xfId="1" applyNumberFormat="1" applyFont="1" applyFill="1" applyBorder="1" applyAlignment="1" applyProtection="1">
      <alignment horizontal="right" vertical="center" wrapText="1" indent="1"/>
    </xf>
    <xf numFmtId="164" fontId="7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24" xfId="1" applyFont="1" applyFill="1" applyBorder="1" applyAlignment="1" applyProtection="1">
      <alignment horizontal="left" vertical="center" wrapText="1" indent="1"/>
    </xf>
    <xf numFmtId="164" fontId="7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17" xfId="1" applyFont="1" applyFill="1" applyBorder="1" applyAlignment="1" applyProtection="1">
      <alignment horizontal="left" vertical="center" wrapText="1" indent="6"/>
    </xf>
    <xf numFmtId="164" fontId="7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13" xfId="1" applyFont="1" applyFill="1" applyBorder="1" applyAlignment="1" applyProtection="1">
      <alignment horizontal="left" vertical="center" wrapText="1" indent="1"/>
    </xf>
    <xf numFmtId="164" fontId="73" fillId="0" borderId="11" xfId="1" applyNumberFormat="1" applyFont="1" applyFill="1" applyBorder="1" applyAlignment="1" applyProtection="1">
      <alignment horizontal="right" vertical="center" wrapText="1" indent="1"/>
    </xf>
    <xf numFmtId="0" fontId="75" fillId="0" borderId="17" xfId="1" applyFont="1" applyFill="1" applyBorder="1" applyAlignment="1" applyProtection="1">
      <alignment horizontal="left" vertical="center" wrapText="1" indent="1"/>
    </xf>
    <xf numFmtId="164" fontId="74" fillId="0" borderId="11" xfId="1" applyNumberFormat="1" applyFont="1" applyFill="1" applyBorder="1" applyAlignment="1" applyProtection="1">
      <alignment horizontal="right" vertical="center" wrapText="1" indent="1"/>
    </xf>
    <xf numFmtId="0" fontId="75" fillId="0" borderId="40" xfId="1" applyFont="1" applyFill="1" applyBorder="1" applyAlignment="1" applyProtection="1">
      <alignment horizontal="left" vertical="center" wrapText="1" indent="1"/>
    </xf>
    <xf numFmtId="164" fontId="78" fillId="0" borderId="14" xfId="0" applyNumberFormat="1" applyFont="1" applyBorder="1" applyAlignment="1" applyProtection="1">
      <alignment horizontal="right" vertical="center" wrapText="1" indent="1"/>
    </xf>
    <xf numFmtId="164" fontId="78" fillId="0" borderId="11" xfId="0" applyNumberFormat="1" applyFont="1" applyBorder="1" applyAlignment="1" applyProtection="1">
      <alignment horizontal="right" vertical="center" wrapText="1" indent="1"/>
    </xf>
    <xf numFmtId="164" fontId="78" fillId="0" borderId="15" xfId="0" applyNumberFormat="1" applyFont="1" applyBorder="1" applyAlignment="1" applyProtection="1">
      <alignment horizontal="right" vertical="center" wrapText="1" indent="1"/>
    </xf>
    <xf numFmtId="164" fontId="7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8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75" fillId="0" borderId="14" xfId="1" applyNumberFormat="1" applyFont="1" applyFill="1" applyBorder="1" applyAlignment="1" applyProtection="1">
      <alignment horizontal="right" vertical="center" wrapText="1" indent="1"/>
    </xf>
    <xf numFmtId="164" fontId="80" fillId="0" borderId="14" xfId="0" quotePrefix="1" applyNumberFormat="1" applyFont="1" applyBorder="1" applyAlignment="1" applyProtection="1">
      <alignment horizontal="right" vertical="center" wrapText="1" indent="1"/>
    </xf>
    <xf numFmtId="164" fontId="80" fillId="0" borderId="11" xfId="0" quotePrefix="1" applyNumberFormat="1" applyFont="1" applyBorder="1" applyAlignment="1" applyProtection="1">
      <alignment horizontal="right" vertical="center" wrapText="1" indent="1"/>
    </xf>
    <xf numFmtId="164" fontId="80" fillId="0" borderId="15" xfId="0" quotePrefix="1" applyNumberFormat="1" applyFont="1" applyBorder="1" applyAlignment="1" applyProtection="1">
      <alignment horizontal="right" vertical="center" wrapText="1" indent="1"/>
    </xf>
    <xf numFmtId="0" fontId="78" fillId="0" borderId="6" xfId="0" applyFont="1" applyBorder="1" applyAlignment="1" applyProtection="1">
      <alignment horizontal="left" vertical="center" wrapText="1" indent="1"/>
    </xf>
    <xf numFmtId="0" fontId="80" fillId="0" borderId="7" xfId="0" applyFont="1" applyBorder="1" applyAlignment="1" applyProtection="1">
      <alignment horizontal="left" vertical="center" wrapText="1" indent="1"/>
    </xf>
    <xf numFmtId="0" fontId="69" fillId="0" borderId="0" xfId="1" applyFont="1" applyFill="1" applyAlignment="1" applyProtection="1">
      <alignment horizontal="right" vertical="center" indent="1"/>
    </xf>
    <xf numFmtId="0" fontId="71" fillId="0" borderId="1" xfId="0" applyFont="1" applyFill="1" applyBorder="1" applyAlignment="1" applyProtection="1">
      <alignment horizontal="right" vertical="center"/>
    </xf>
    <xf numFmtId="0" fontId="73" fillId="0" borderId="13" xfId="1" applyFont="1" applyFill="1" applyBorder="1" applyAlignment="1" applyProtection="1">
      <alignment vertical="center" wrapText="1"/>
    </xf>
    <xf numFmtId="164" fontId="73" fillId="0" borderId="41" xfId="1" applyNumberFormat="1" applyFont="1" applyFill="1" applyBorder="1" applyAlignment="1" applyProtection="1">
      <alignment horizontal="right" vertical="center" wrapText="1" indent="1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 applyProtection="1">
      <alignment horizontal="center" vertical="center"/>
    </xf>
    <xf numFmtId="0" fontId="72" fillId="0" borderId="7" xfId="1" applyFont="1" applyFill="1" applyBorder="1" applyAlignment="1" applyProtection="1">
      <alignment horizontal="center" vertical="center" wrapText="1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5" xfId="0" applyNumberFormat="1" applyFont="1" applyFill="1" applyBorder="1" applyAlignment="1" applyProtection="1">
      <alignment horizontal="right" vertical="center" wrapText="1" indent="1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0" applyNumberFormat="1" applyFont="1" applyFill="1" applyBorder="1" applyAlignment="1" applyProtection="1">
      <alignment horizontal="right" vertical="center" wrapText="1" indent="1"/>
    </xf>
    <xf numFmtId="164" fontId="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54" xfId="1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 applyProtection="1">
      <alignment horizontal="center" vertical="center"/>
    </xf>
    <xf numFmtId="164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vertical="center" wrapText="1"/>
      <protection locked="0"/>
    </xf>
    <xf numFmtId="49" fontId="2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vertical="center" wrapText="1"/>
      <protection locked="0"/>
    </xf>
    <xf numFmtId="49" fontId="2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0" fillId="2" borderId="13" xfId="0" applyNumberFormat="1" applyFont="1" applyFill="1" applyBorder="1" applyAlignment="1" applyProtection="1">
      <alignment vertical="center" wrapText="1"/>
    </xf>
    <xf numFmtId="164" fontId="10" fillId="0" borderId="41" xfId="0" applyNumberFormat="1" applyFont="1" applyFill="1" applyBorder="1" applyAlignment="1" applyProtection="1">
      <alignment horizontal="center" vertical="center" wrapText="1"/>
    </xf>
    <xf numFmtId="164" fontId="22" fillId="0" borderId="54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0" fillId="0" borderId="47" xfId="0" applyNumberFormat="1" applyFill="1" applyBorder="1" applyAlignment="1">
      <alignment vertical="center" wrapText="1"/>
    </xf>
    <xf numFmtId="164" fontId="0" fillId="0" borderId="68" xfId="0" applyNumberFormat="1" applyFill="1" applyBorder="1" applyAlignment="1">
      <alignment vertical="center" wrapText="1"/>
    </xf>
    <xf numFmtId="164" fontId="22" fillId="0" borderId="45" xfId="0" applyNumberFormat="1" applyFont="1" applyFill="1" applyBorder="1" applyAlignment="1">
      <alignment vertical="center" wrapText="1"/>
    </xf>
    <xf numFmtId="164" fontId="10" fillId="0" borderId="55" xfId="0" applyNumberFormat="1" applyFont="1" applyFill="1" applyBorder="1" applyAlignment="1" applyProtection="1">
      <alignment horizontal="center" vertic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55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center" vertical="center" wrapText="1"/>
    </xf>
    <xf numFmtId="164" fontId="2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49" xfId="0" applyNumberFormat="1" applyFont="1" applyFill="1" applyBorder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66" xfId="0" applyNumberFormat="1" applyFont="1" applyFill="1" applyBorder="1" applyAlignment="1" applyProtection="1">
      <alignment horizontal="center" vertical="center" wrapText="1"/>
    </xf>
    <xf numFmtId="164" fontId="0" fillId="0" borderId="71" xfId="0" applyNumberFormat="1" applyFill="1" applyBorder="1" applyAlignment="1">
      <alignment vertical="center" wrapText="1"/>
    </xf>
    <xf numFmtId="164" fontId="0" fillId="0" borderId="72" xfId="0" applyNumberFormat="1" applyFill="1" applyBorder="1" applyAlignment="1">
      <alignment vertical="center" wrapText="1"/>
    </xf>
    <xf numFmtId="164" fontId="0" fillId="0" borderId="69" xfId="0" applyNumberFormat="1" applyFill="1" applyBorder="1" applyAlignment="1">
      <alignment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0" fontId="11" fillId="0" borderId="45" xfId="1" applyFont="1" applyFill="1" applyBorder="1" applyAlignment="1" applyProtection="1">
      <alignment horizontal="center" vertical="center" wrapText="1"/>
    </xf>
    <xf numFmtId="164" fontId="12" fillId="0" borderId="45" xfId="0" applyNumberFormat="1" applyFont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Continuous" vertical="center" wrapTex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164" fontId="12" fillId="0" borderId="41" xfId="0" applyNumberFormat="1" applyFont="1" applyFill="1" applyBorder="1" applyAlignment="1" applyProtection="1">
      <alignment horizontal="center" vertical="center" wrapText="1"/>
    </xf>
    <xf numFmtId="164" fontId="13" fillId="0" borderId="64" xfId="0" applyNumberFormat="1" applyFont="1" applyFill="1" applyBorder="1" applyAlignment="1" applyProtection="1">
      <alignment horizontal="right" vertical="center" wrapText="1" indent="1"/>
    </xf>
    <xf numFmtId="164" fontId="17" fillId="0" borderId="63" xfId="0" applyNumberFormat="1" applyFont="1" applyFill="1" applyBorder="1" applyAlignment="1" applyProtection="1">
      <alignment horizontal="righ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</xf>
    <xf numFmtId="164" fontId="17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55" xfId="0" applyNumberFormat="1" applyFont="1" applyFill="1" applyBorder="1" applyAlignment="1" applyProtection="1">
      <alignment horizontal="centerContinuous" vertical="center" wrapText="1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17" fillId="0" borderId="23" xfId="0" applyNumberFormat="1" applyFont="1" applyFill="1" applyBorder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73" xfId="0" applyNumberFormat="1" applyFont="1" applyFill="1" applyBorder="1" applyAlignment="1" applyProtection="1">
      <alignment horizontal="right" vertical="center" wrapText="1" indent="1"/>
    </xf>
    <xf numFmtId="164" fontId="13" fillId="0" borderId="63" xfId="0" applyNumberFormat="1" applyFont="1" applyFill="1" applyBorder="1" applyAlignment="1" applyProtection="1">
      <alignment horizontal="right" vertical="center" wrapText="1" indent="1"/>
    </xf>
    <xf numFmtId="164" fontId="17" fillId="0" borderId="64" xfId="0" applyNumberFormat="1" applyFont="1" applyFill="1" applyBorder="1" applyAlignment="1" applyProtection="1">
      <alignment horizontal="right" vertical="center" wrapText="1" indent="1"/>
    </xf>
    <xf numFmtId="164" fontId="12" fillId="0" borderId="42" xfId="0" applyNumberFormat="1" applyFont="1" applyFill="1" applyBorder="1" applyAlignment="1" applyProtection="1">
      <alignment horizontal="center" vertical="center" wrapText="1"/>
    </xf>
    <xf numFmtId="164" fontId="21" fillId="0" borderId="54" xfId="0" applyNumberFormat="1" applyFont="1" applyFill="1" applyBorder="1" applyAlignment="1" applyProtection="1">
      <alignment horizontal="right" vertical="center" wrapText="1" indent="1"/>
    </xf>
    <xf numFmtId="164" fontId="13" fillId="0" borderId="67" xfId="0" applyNumberFormat="1" applyFont="1" applyFill="1" applyBorder="1" applyAlignment="1" applyProtection="1">
      <alignment horizontal="right" vertical="center" wrapText="1" indent="1"/>
    </xf>
    <xf numFmtId="164" fontId="13" fillId="0" borderId="47" xfId="0" applyNumberFormat="1" applyFont="1" applyFill="1" applyBorder="1" applyAlignment="1" applyProtection="1">
      <alignment horizontal="right" vertical="center" wrapText="1" indent="1"/>
    </xf>
    <xf numFmtId="164" fontId="13" fillId="0" borderId="69" xfId="0" applyNumberFormat="1" applyFont="1" applyFill="1" applyBorder="1" applyAlignment="1" applyProtection="1">
      <alignment horizontal="right" vertical="center" wrapText="1" indent="1"/>
    </xf>
    <xf numFmtId="0" fontId="9" fillId="0" borderId="52" xfId="0" applyFont="1" applyFill="1" applyBorder="1" applyAlignment="1" applyProtection="1">
      <alignment horizontal="right"/>
    </xf>
    <xf numFmtId="0" fontId="10" fillId="0" borderId="45" xfId="1" applyFont="1" applyFill="1" applyBorder="1" applyAlignment="1" applyProtection="1">
      <alignment horizontal="center" vertical="center" wrapText="1"/>
    </xf>
    <xf numFmtId="0" fontId="53" fillId="0" borderId="45" xfId="0" applyFont="1" applyFill="1" applyBorder="1" applyAlignment="1">
      <alignment vertical="center"/>
    </xf>
    <xf numFmtId="0" fontId="8" fillId="0" borderId="44" xfId="0" applyFont="1" applyFill="1" applyBorder="1" applyAlignment="1" applyProtection="1">
      <alignment vertical="center"/>
    </xf>
    <xf numFmtId="0" fontId="8" fillId="0" borderId="45" xfId="0" applyFont="1" applyFill="1" applyBorder="1" applyAlignment="1" applyProtection="1">
      <alignment vertical="center"/>
    </xf>
    <xf numFmtId="16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Fill="1" applyBorder="1" applyAlignment="1" applyProtection="1">
      <alignment horizontal="center" vertical="center" wrapText="1"/>
    </xf>
    <xf numFmtId="164" fontId="11" fillId="2" borderId="13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3" fillId="0" borderId="38" xfId="0" applyNumberFormat="1" applyFont="1" applyFill="1" applyBorder="1" applyAlignment="1" applyProtection="1">
      <alignment horizontal="center" vertical="center" wrapText="1"/>
    </xf>
    <xf numFmtId="164" fontId="12" fillId="0" borderId="41" xfId="0" applyNumberFormat="1" applyFont="1" applyFill="1" applyBorder="1" applyAlignment="1" applyProtection="1">
      <alignment horizontal="right" vertical="center" wrapText="1" indent="1"/>
    </xf>
    <xf numFmtId="164" fontId="23" fillId="0" borderId="55" xfId="0" applyNumberFormat="1" applyFont="1" applyFill="1" applyBorder="1" applyAlignment="1" applyProtection="1">
      <alignment horizontal="right" vertical="center" wrapText="1" indent="1"/>
    </xf>
    <xf numFmtId="164" fontId="9" fillId="0" borderId="1" xfId="0" applyNumberFormat="1" applyFont="1" applyFill="1" applyBorder="1" applyAlignment="1" applyProtection="1">
      <alignment horizontal="right" vertical="center"/>
    </xf>
    <xf numFmtId="164" fontId="82" fillId="0" borderId="0" xfId="0" applyNumberFormat="1" applyFont="1" applyFill="1" applyAlignment="1">
      <alignment vertical="center" wrapText="1"/>
    </xf>
    <xf numFmtId="164" fontId="13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63" xfId="0" applyNumberFormat="1" applyFont="1" applyFill="1" applyBorder="1" applyAlignment="1" applyProtection="1">
      <alignment horizontal="center" vertical="center" wrapText="1"/>
    </xf>
    <xf numFmtId="164" fontId="13" fillId="0" borderId="61" xfId="0" applyNumberFormat="1" applyFont="1" applyFill="1" applyBorder="1" applyAlignment="1" applyProtection="1">
      <alignment horizontal="center" vertical="center" wrapText="1"/>
    </xf>
    <xf numFmtId="164" fontId="13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69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7" xfId="0" applyNumberFormat="1" applyFill="1" applyBorder="1" applyAlignment="1">
      <alignment horizontal="center" vertical="center" wrapText="1"/>
    </xf>
    <xf numFmtId="164" fontId="83" fillId="0" borderId="0" xfId="0" applyNumberFormat="1" applyFont="1" applyFill="1" applyAlignment="1">
      <alignment horizontal="center" vertical="center" wrapText="1"/>
    </xf>
    <xf numFmtId="164" fontId="83" fillId="0" borderId="47" xfId="0" applyNumberFormat="1" applyFont="1" applyFill="1" applyBorder="1" applyAlignment="1">
      <alignment horizontal="center" vertical="center" wrapText="1"/>
    </xf>
    <xf numFmtId="164" fontId="11" fillId="0" borderId="74" xfId="0" applyNumberFormat="1" applyFont="1" applyFill="1" applyBorder="1" applyAlignment="1" applyProtection="1">
      <alignment horizontal="center" vertical="center" wrapText="1"/>
    </xf>
    <xf numFmtId="164" fontId="13" fillId="0" borderId="67" xfId="0" applyNumberFormat="1" applyFont="1" applyFill="1" applyBorder="1" applyAlignment="1" applyProtection="1">
      <alignment horizontal="center" vertical="center" wrapText="1"/>
    </xf>
    <xf numFmtId="164" fontId="13" fillId="0" borderId="47" xfId="0" applyNumberFormat="1" applyFont="1" applyFill="1" applyBorder="1" applyAlignment="1" applyProtection="1">
      <alignment horizontal="center" vertical="center" wrapText="1"/>
    </xf>
    <xf numFmtId="164" fontId="17" fillId="0" borderId="46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6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wrapText="1"/>
    </xf>
    <xf numFmtId="164" fontId="0" fillId="0" borderId="68" xfId="0" applyNumberFormat="1" applyFill="1" applyBorder="1" applyAlignment="1">
      <alignment horizontal="center" vertical="center" wrapText="1"/>
    </xf>
    <xf numFmtId="164" fontId="0" fillId="0" borderId="69" xfId="0" applyNumberFormat="1" applyFill="1" applyBorder="1" applyAlignment="1">
      <alignment horizontal="center" vertical="center" wrapText="1"/>
    </xf>
    <xf numFmtId="164" fontId="22" fillId="0" borderId="45" xfId="0" applyNumberFormat="1" applyFont="1" applyFill="1" applyBorder="1" applyAlignment="1">
      <alignment horizontal="center" vertical="center" wrapText="1"/>
    </xf>
    <xf numFmtId="164" fontId="84" fillId="0" borderId="0" xfId="0" applyNumberFormat="1" applyFont="1" applyFill="1" applyAlignment="1" applyProtection="1">
      <alignment horizontal="center" vertical="center" wrapText="1"/>
    </xf>
    <xf numFmtId="164" fontId="84" fillId="0" borderId="0" xfId="0" applyNumberFormat="1" applyFont="1" applyFill="1" applyAlignment="1">
      <alignment horizontal="center" vertical="center" wrapText="1"/>
    </xf>
    <xf numFmtId="164" fontId="85" fillId="0" borderId="0" xfId="0" applyNumberFormat="1" applyFont="1" applyFill="1" applyAlignment="1">
      <alignment vertical="center" wrapText="1"/>
    </xf>
    <xf numFmtId="164" fontId="8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8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86" fillId="0" borderId="21" xfId="0" applyNumberFormat="1" applyFont="1" applyFill="1" applyBorder="1" applyAlignment="1" applyProtection="1">
      <alignment vertical="center" wrapText="1"/>
      <protection locked="0"/>
    </xf>
    <xf numFmtId="164" fontId="86" fillId="0" borderId="70" xfId="0" applyNumberFormat="1" applyFont="1" applyFill="1" applyBorder="1" applyAlignment="1" applyProtection="1">
      <alignment horizontal="center" vertical="center" wrapText="1"/>
    </xf>
    <xf numFmtId="164" fontId="87" fillId="0" borderId="46" xfId="0" applyNumberFormat="1" applyFont="1" applyFill="1" applyBorder="1" applyAlignment="1">
      <alignment vertical="center" wrapText="1"/>
    </xf>
    <xf numFmtId="164" fontId="87" fillId="0" borderId="67" xfId="0" applyNumberFormat="1" applyFont="1" applyFill="1" applyBorder="1" applyAlignment="1">
      <alignment vertical="center" wrapText="1"/>
    </xf>
    <xf numFmtId="164" fontId="86" fillId="0" borderId="67" xfId="0" applyNumberFormat="1" applyFont="1" applyFill="1" applyBorder="1" applyAlignment="1" applyProtection="1">
      <alignment horizontal="center" vertical="center" wrapText="1"/>
    </xf>
    <xf numFmtId="164" fontId="86" fillId="0" borderId="49" xfId="0" applyNumberFormat="1" applyFont="1" applyFill="1" applyBorder="1" applyAlignment="1" applyProtection="1">
      <alignment horizontal="center" vertical="center" wrapText="1"/>
    </xf>
    <xf numFmtId="164" fontId="87" fillId="0" borderId="47" xfId="0" applyNumberFormat="1" applyFont="1" applyFill="1" applyBorder="1" applyAlignment="1">
      <alignment vertical="center" wrapText="1"/>
    </xf>
    <xf numFmtId="164" fontId="86" fillId="0" borderId="47" xfId="0" applyNumberFormat="1" applyFont="1" applyFill="1" applyBorder="1" applyAlignment="1" applyProtection="1">
      <alignment horizontal="center" vertical="center" wrapText="1"/>
    </xf>
    <xf numFmtId="164" fontId="15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49" xfId="0" applyNumberFormat="1" applyFont="1" applyFill="1" applyBorder="1" applyAlignment="1" applyProtection="1">
      <alignment horizontal="center" vertical="center" wrapText="1"/>
    </xf>
    <xf numFmtId="164" fontId="15" fillId="0" borderId="47" xfId="0" applyNumberFormat="1" applyFont="1" applyFill="1" applyBorder="1" applyAlignment="1">
      <alignment vertical="center" wrapText="1"/>
    </xf>
    <xf numFmtId="164" fontId="15" fillId="0" borderId="71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7" xfId="0" applyNumberFormat="1" applyFont="1" applyFill="1" applyBorder="1" applyAlignment="1" applyProtection="1">
      <alignment horizontal="center" vertical="center" wrapText="1"/>
    </xf>
    <xf numFmtId="164" fontId="88" fillId="0" borderId="47" xfId="0" applyNumberFormat="1" applyFont="1" applyFill="1" applyBorder="1" applyAlignment="1">
      <alignment vertical="center" wrapText="1"/>
    </xf>
    <xf numFmtId="164" fontId="88" fillId="0" borderId="71" xfId="0" applyNumberFormat="1" applyFont="1" applyFill="1" applyBorder="1" applyAlignment="1">
      <alignment vertical="center" wrapText="1"/>
    </xf>
    <xf numFmtId="164" fontId="88" fillId="0" borderId="47" xfId="0" applyNumberFormat="1" applyFont="1" applyFill="1" applyBorder="1" applyAlignment="1">
      <alignment horizontal="center" vertical="center" wrapText="1"/>
    </xf>
    <xf numFmtId="164" fontId="15" fillId="0" borderId="67" xfId="0" applyNumberFormat="1" applyFont="1" applyFill="1" applyBorder="1" applyAlignment="1">
      <alignment horizontal="center" vertical="center" wrapText="1"/>
    </xf>
    <xf numFmtId="164" fontId="15" fillId="0" borderId="47" xfId="0" applyNumberFormat="1" applyFont="1" applyFill="1" applyBorder="1" applyAlignment="1">
      <alignment horizontal="center" vertical="center" wrapText="1"/>
    </xf>
    <xf numFmtId="164" fontId="89" fillId="0" borderId="47" xfId="0" applyNumberFormat="1" applyFont="1" applyFill="1" applyBorder="1" applyAlignment="1">
      <alignment horizontal="center" vertical="center" wrapText="1"/>
    </xf>
    <xf numFmtId="164" fontId="13" fillId="0" borderId="6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164" fontId="4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37" fillId="0" borderId="1" xfId="1" applyNumberFormat="1" applyFont="1" applyFill="1" applyBorder="1" applyAlignment="1" applyProtection="1">
      <alignment horizontal="left" vertical="center"/>
    </xf>
    <xf numFmtId="164" fontId="35" fillId="0" borderId="0" xfId="1" applyNumberFormat="1" applyFont="1" applyFill="1" applyBorder="1" applyAlignment="1" applyProtection="1">
      <alignment horizontal="center" vertical="center"/>
    </xf>
    <xf numFmtId="0" fontId="39" fillId="0" borderId="2" xfId="1" applyFont="1" applyFill="1" applyBorder="1" applyAlignment="1" applyProtection="1">
      <alignment horizontal="center" vertical="center" wrapText="1"/>
    </xf>
    <xf numFmtId="0" fontId="39" fillId="0" borderId="6" xfId="1" applyFont="1" applyFill="1" applyBorder="1" applyAlignment="1" applyProtection="1">
      <alignment horizontal="center" vertical="center" wrapText="1"/>
    </xf>
    <xf numFmtId="0" fontId="39" fillId="0" borderId="57" xfId="1" applyFont="1" applyFill="1" applyBorder="1" applyAlignment="1" applyProtection="1">
      <alignment horizontal="center" vertical="center" wrapText="1"/>
    </xf>
    <xf numFmtId="0" fontId="39" fillId="0" borderId="7" xfId="1" applyFont="1" applyFill="1" applyBorder="1" applyAlignment="1" applyProtection="1">
      <alignment horizontal="center" vertical="center" wrapText="1"/>
    </xf>
    <xf numFmtId="164" fontId="37" fillId="0" borderId="1" xfId="1" applyNumberFormat="1" applyFont="1" applyFill="1" applyBorder="1" applyAlignment="1" applyProtection="1">
      <alignment horizontal="left"/>
    </xf>
    <xf numFmtId="0" fontId="48" fillId="0" borderId="0" xfId="1" applyFont="1" applyFill="1" applyAlignment="1" applyProtection="1">
      <alignment horizontal="center"/>
    </xf>
    <xf numFmtId="0" fontId="10" fillId="0" borderId="54" xfId="1" applyFont="1" applyFill="1" applyBorder="1" applyAlignment="1" applyProtection="1">
      <alignment horizontal="center" vertical="center"/>
    </xf>
    <xf numFmtId="0" fontId="39" fillId="0" borderId="55" xfId="1" applyFont="1" applyFill="1" applyBorder="1" applyAlignment="1" applyProtection="1">
      <alignment horizontal="center" vertical="center"/>
    </xf>
    <xf numFmtId="0" fontId="39" fillId="0" borderId="15" xfId="1" applyFont="1" applyFill="1" applyBorder="1" applyAlignment="1" applyProtection="1">
      <alignment horizontal="center" vertical="center"/>
    </xf>
    <xf numFmtId="0" fontId="39" fillId="0" borderId="54" xfId="1" applyFont="1" applyFill="1" applyBorder="1" applyAlignment="1" applyProtection="1">
      <alignment horizontal="center" vertical="center" wrapText="1"/>
    </xf>
    <xf numFmtId="0" fontId="39" fillId="0" borderId="55" xfId="1" applyFont="1" applyFill="1" applyBorder="1" applyAlignment="1" applyProtection="1">
      <alignment horizontal="center" vertical="center" wrapText="1"/>
    </xf>
    <xf numFmtId="0" fontId="39" fillId="0" borderId="15" xfId="1" applyFont="1" applyFill="1" applyBorder="1" applyAlignment="1" applyProtection="1">
      <alignment horizontal="center" vertical="center" wrapText="1"/>
    </xf>
    <xf numFmtId="164" fontId="70" fillId="0" borderId="1" xfId="1" applyNumberFormat="1" applyFont="1" applyFill="1" applyBorder="1" applyAlignment="1" applyProtection="1">
      <alignment horizontal="left" vertical="center"/>
    </xf>
    <xf numFmtId="164" fontId="68" fillId="0" borderId="0" xfId="1" applyNumberFormat="1" applyFont="1" applyFill="1" applyBorder="1" applyAlignment="1" applyProtection="1">
      <alignment horizontal="center" vertical="center"/>
    </xf>
    <xf numFmtId="0" fontId="72" fillId="0" borderId="2" xfId="1" applyFont="1" applyFill="1" applyBorder="1" applyAlignment="1" applyProtection="1">
      <alignment horizontal="center" vertical="center" wrapText="1"/>
    </xf>
    <xf numFmtId="0" fontId="72" fillId="0" borderId="6" xfId="1" applyFont="1" applyFill="1" applyBorder="1" applyAlignment="1" applyProtection="1">
      <alignment horizontal="center" vertical="center" wrapText="1"/>
    </xf>
    <xf numFmtId="0" fontId="72" fillId="0" borderId="57" xfId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vertical="center" wrapText="1"/>
    </xf>
    <xf numFmtId="164" fontId="70" fillId="0" borderId="1" xfId="1" applyNumberFormat="1" applyFont="1" applyFill="1" applyBorder="1" applyAlignment="1" applyProtection="1">
      <alignment horizontal="left"/>
    </xf>
    <xf numFmtId="0" fontId="81" fillId="0" borderId="0" xfId="1" applyFont="1" applyFill="1" applyAlignment="1" applyProtection="1">
      <alignment horizontal="center"/>
    </xf>
    <xf numFmtId="0" fontId="72" fillId="0" borderId="54" xfId="1" applyFont="1" applyFill="1" applyBorder="1" applyAlignment="1" applyProtection="1">
      <alignment horizontal="center" vertical="center" wrapText="1"/>
    </xf>
    <xf numFmtId="0" fontId="72" fillId="0" borderId="55" xfId="1" applyFont="1" applyFill="1" applyBorder="1" applyAlignment="1" applyProtection="1">
      <alignment horizontal="center" vertical="center" wrapText="1"/>
    </xf>
    <xf numFmtId="0" fontId="72" fillId="0" borderId="15" xfId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42" xfId="0" applyNumberFormat="1" applyFont="1" applyFill="1" applyBorder="1" applyAlignment="1" applyProtection="1">
      <alignment horizontal="center" vertical="center" wrapText="1"/>
    </xf>
    <xf numFmtId="164" fontId="21" fillId="0" borderId="44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10" fillId="0" borderId="54" xfId="0" applyFont="1" applyFill="1" applyBorder="1" applyAlignment="1" applyProtection="1">
      <alignment horizontal="center" vertical="center"/>
    </xf>
    <xf numFmtId="0" fontId="10" fillId="0" borderId="55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52" fillId="0" borderId="54" xfId="0" applyFont="1" applyFill="1" applyBorder="1" applyAlignment="1" applyProtection="1">
      <alignment horizontal="center" vertical="center" wrapText="1"/>
    </xf>
    <xf numFmtId="0" fontId="52" fillId="0" borderId="55" xfId="0" applyFont="1" applyFill="1" applyBorder="1" applyAlignment="1" applyProtection="1">
      <alignment horizontal="center" vertical="center" wrapText="1"/>
    </xf>
    <xf numFmtId="0" fontId="52" fillId="0" borderId="15" xfId="0" applyFont="1" applyFill="1" applyBorder="1" applyAlignment="1" applyProtection="1">
      <alignment horizontal="center" vertical="center" wrapText="1"/>
    </xf>
    <xf numFmtId="0" fontId="52" fillId="0" borderId="54" xfId="0" applyFont="1" applyFill="1" applyBorder="1" applyAlignment="1" applyProtection="1">
      <alignment horizontal="center" vertical="center"/>
    </xf>
    <xf numFmtId="0" fontId="52" fillId="0" borderId="55" xfId="0" applyFont="1" applyFill="1" applyBorder="1" applyAlignment="1" applyProtection="1">
      <alignment horizontal="center" vertical="center"/>
    </xf>
    <xf numFmtId="0" fontId="52" fillId="0" borderId="15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6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</cellXfs>
  <cellStyles count="3">
    <cellStyle name="Normál" xfId="0" builtinId="0"/>
    <cellStyle name="Normál 2" xfId="2"/>
    <cellStyle name="Normál_KVRENMUNKA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2017-1.M&#211;D_LEVELEK/RENDMO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6.sz.mell."/>
      <sheetName val="7.sz.mell."/>
      <sheetName val="9.1. sz. mell"/>
      <sheetName val="9.1.1 sz. mell"/>
      <sheetName val="9.1.2. sz. mell"/>
      <sheetName val="9.1.3. sz. mell"/>
      <sheetName val="9.2. sz. mell"/>
      <sheetName val="9.2.1. sz. mell"/>
      <sheetName val="9.2.2. sz. mell"/>
      <sheetName val="9.2.3. sz. mell"/>
      <sheetName val="9.3. sz. mell"/>
      <sheetName val="9.3.1. sz. mell"/>
      <sheetName val="Munka1"/>
      <sheetName val="Munka2"/>
    </sheetNames>
    <sheetDataSet>
      <sheetData sheetId="0" refreshError="1">
        <row r="6">
          <cell r="A6" t="str">
            <v>2017. évi eredeti előirányzat BEVÉTELEK</v>
          </cell>
        </row>
        <row r="13">
          <cell r="A13" t="str">
            <v>2017. évi előirányzat módosítások BEVÉTELEK</v>
          </cell>
        </row>
        <row r="19">
          <cell r="A19" t="str">
            <v>2017. módosítás utáni módosított előrirányzatok BEVÉTELEK</v>
          </cell>
        </row>
        <row r="25">
          <cell r="A25" t="str">
            <v>2017. évi eredeti előirányzat KIADÁSOK</v>
          </cell>
        </row>
        <row r="31">
          <cell r="A31" t="str">
            <v>2017. évi előirányzat módosítások KIADÁSOK</v>
          </cell>
        </row>
        <row r="37">
          <cell r="A37" t="str">
            <v>2017. módosítás utáni módosított előirányzatok KIADÁSOK</v>
          </cell>
        </row>
      </sheetData>
      <sheetData sheetId="1" refreshError="1">
        <row r="2">
          <cell r="E2" t="str">
            <v>Forintban!</v>
          </cell>
        </row>
        <row r="3">
          <cell r="C3" t="str">
            <v>2017. évi</v>
          </cell>
        </row>
        <row r="63">
          <cell r="C63">
            <v>993768855</v>
          </cell>
          <cell r="D63">
            <v>233177226</v>
          </cell>
          <cell r="E63">
            <v>1226946081</v>
          </cell>
        </row>
        <row r="87">
          <cell r="C87">
            <v>110001721</v>
          </cell>
          <cell r="D87">
            <v>0</v>
          </cell>
          <cell r="E87">
            <v>110001721</v>
          </cell>
        </row>
        <row r="88">
          <cell r="C88">
            <v>1103770576</v>
          </cell>
          <cell r="D88">
            <v>233177226</v>
          </cell>
          <cell r="E88">
            <v>1336947802</v>
          </cell>
        </row>
        <row r="130">
          <cell r="C130">
            <v>1093482326</v>
          </cell>
          <cell r="D130">
            <v>229143088</v>
          </cell>
          <cell r="E130">
            <v>1322625414</v>
          </cell>
        </row>
        <row r="155">
          <cell r="C155">
            <v>10288250</v>
          </cell>
          <cell r="D155">
            <v>0</v>
          </cell>
          <cell r="E155">
            <v>10288250</v>
          </cell>
        </row>
        <row r="156">
          <cell r="C156">
            <v>1103770576</v>
          </cell>
          <cell r="D156">
            <v>229143088</v>
          </cell>
          <cell r="E156">
            <v>1332913664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I2" t="str">
            <v>Forintban!</v>
          </cell>
        </row>
        <row r="18">
          <cell r="C18">
            <v>352408565</v>
          </cell>
          <cell r="D18">
            <v>0</v>
          </cell>
          <cell r="E18">
            <v>352408565</v>
          </cell>
          <cell r="G18">
            <v>405122036</v>
          </cell>
          <cell r="H18">
            <v>0</v>
          </cell>
          <cell r="I18">
            <v>405122036</v>
          </cell>
        </row>
        <row r="29">
          <cell r="C29">
            <v>63001721</v>
          </cell>
          <cell r="D29">
            <v>0</v>
          </cell>
          <cell r="E29">
            <v>63001721</v>
          </cell>
          <cell r="G29">
            <v>10288250</v>
          </cell>
          <cell r="H29">
            <v>0</v>
          </cell>
          <cell r="I29">
            <v>10288250</v>
          </cell>
        </row>
        <row r="30">
          <cell r="C30">
            <v>415410286</v>
          </cell>
          <cell r="D30">
            <v>0</v>
          </cell>
          <cell r="E30">
            <v>415410286</v>
          </cell>
          <cell r="G30">
            <v>415410286</v>
          </cell>
          <cell r="H30">
            <v>0</v>
          </cell>
          <cell r="I30">
            <v>415410286</v>
          </cell>
        </row>
      </sheetData>
      <sheetData sheetId="6" refreshError="1">
        <row r="2">
          <cell r="I2" t="str">
            <v>Forintban!</v>
          </cell>
        </row>
        <row r="17">
          <cell r="C17">
            <v>641360290</v>
          </cell>
          <cell r="D17">
            <v>0</v>
          </cell>
          <cell r="E17">
            <v>641360290</v>
          </cell>
          <cell r="G17">
            <v>688360290</v>
          </cell>
          <cell r="H17">
            <v>0</v>
          </cell>
          <cell r="I17">
            <v>688360290</v>
          </cell>
        </row>
        <row r="30">
          <cell r="C30">
            <v>47000000</v>
          </cell>
          <cell r="D30">
            <v>0</v>
          </cell>
          <cell r="E30">
            <v>47000000</v>
          </cell>
          <cell r="G30">
            <v>0</v>
          </cell>
          <cell r="H30">
            <v>0</v>
          </cell>
          <cell r="I30">
            <v>0</v>
          </cell>
        </row>
        <row r="31">
          <cell r="C31">
            <v>688360290</v>
          </cell>
          <cell r="D31">
            <v>0</v>
          </cell>
          <cell r="E31">
            <v>688360290</v>
          </cell>
          <cell r="G31">
            <v>688360290</v>
          </cell>
          <cell r="H31">
            <v>0</v>
          </cell>
          <cell r="I31">
            <v>688360290</v>
          </cell>
        </row>
      </sheetData>
      <sheetData sheetId="7" refreshError="1"/>
      <sheetData sheetId="8" refreshError="1">
        <row r="2">
          <cell r="G2" t="str">
            <v>Forintban!</v>
          </cell>
        </row>
        <row r="3">
          <cell r="D3" t="str">
            <v>Felhasználás   2016. XII. 31-ig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1"/>
  <sheetViews>
    <sheetView zoomScale="130" zoomScaleNormal="130" workbookViewId="0">
      <selection activeCell="G16" sqref="G16"/>
    </sheetView>
  </sheetViews>
  <sheetFormatPr defaultRowHeight="15"/>
  <cols>
    <col min="1" max="1" width="41.5703125" customWidth="1"/>
    <col min="2" max="2" width="63" customWidth="1"/>
    <col min="3" max="3" width="14.42578125" customWidth="1"/>
    <col min="257" max="257" width="41.5703125" customWidth="1"/>
    <col min="258" max="258" width="63" customWidth="1"/>
    <col min="259" max="259" width="14.42578125" customWidth="1"/>
    <col min="513" max="513" width="41.5703125" customWidth="1"/>
    <col min="514" max="514" width="63" customWidth="1"/>
    <col min="515" max="515" width="14.42578125" customWidth="1"/>
    <col min="769" max="769" width="41.5703125" customWidth="1"/>
    <col min="770" max="770" width="63" customWidth="1"/>
    <col min="771" max="771" width="14.42578125" customWidth="1"/>
    <col min="1025" max="1025" width="41.5703125" customWidth="1"/>
    <col min="1026" max="1026" width="63" customWidth="1"/>
    <col min="1027" max="1027" width="14.42578125" customWidth="1"/>
    <col min="1281" max="1281" width="41.5703125" customWidth="1"/>
    <col min="1282" max="1282" width="63" customWidth="1"/>
    <col min="1283" max="1283" width="14.42578125" customWidth="1"/>
    <col min="1537" max="1537" width="41.5703125" customWidth="1"/>
    <col min="1538" max="1538" width="63" customWidth="1"/>
    <col min="1539" max="1539" width="14.42578125" customWidth="1"/>
    <col min="1793" max="1793" width="41.5703125" customWidth="1"/>
    <col min="1794" max="1794" width="63" customWidth="1"/>
    <col min="1795" max="1795" width="14.42578125" customWidth="1"/>
    <col min="2049" max="2049" width="41.5703125" customWidth="1"/>
    <col min="2050" max="2050" width="63" customWidth="1"/>
    <col min="2051" max="2051" width="14.42578125" customWidth="1"/>
    <col min="2305" max="2305" width="41.5703125" customWidth="1"/>
    <col min="2306" max="2306" width="63" customWidth="1"/>
    <col min="2307" max="2307" width="14.42578125" customWidth="1"/>
    <col min="2561" max="2561" width="41.5703125" customWidth="1"/>
    <col min="2562" max="2562" width="63" customWidth="1"/>
    <col min="2563" max="2563" width="14.42578125" customWidth="1"/>
    <col min="2817" max="2817" width="41.5703125" customWidth="1"/>
    <col min="2818" max="2818" width="63" customWidth="1"/>
    <col min="2819" max="2819" width="14.42578125" customWidth="1"/>
    <col min="3073" max="3073" width="41.5703125" customWidth="1"/>
    <col min="3074" max="3074" width="63" customWidth="1"/>
    <col min="3075" max="3075" width="14.42578125" customWidth="1"/>
    <col min="3329" max="3329" width="41.5703125" customWidth="1"/>
    <col min="3330" max="3330" width="63" customWidth="1"/>
    <col min="3331" max="3331" width="14.42578125" customWidth="1"/>
    <col min="3585" max="3585" width="41.5703125" customWidth="1"/>
    <col min="3586" max="3586" width="63" customWidth="1"/>
    <col min="3587" max="3587" width="14.42578125" customWidth="1"/>
    <col min="3841" max="3841" width="41.5703125" customWidth="1"/>
    <col min="3842" max="3842" width="63" customWidth="1"/>
    <col min="3843" max="3843" width="14.42578125" customWidth="1"/>
    <col min="4097" max="4097" width="41.5703125" customWidth="1"/>
    <col min="4098" max="4098" width="63" customWidth="1"/>
    <col min="4099" max="4099" width="14.42578125" customWidth="1"/>
    <col min="4353" max="4353" width="41.5703125" customWidth="1"/>
    <col min="4354" max="4354" width="63" customWidth="1"/>
    <col min="4355" max="4355" width="14.42578125" customWidth="1"/>
    <col min="4609" max="4609" width="41.5703125" customWidth="1"/>
    <col min="4610" max="4610" width="63" customWidth="1"/>
    <col min="4611" max="4611" width="14.42578125" customWidth="1"/>
    <col min="4865" max="4865" width="41.5703125" customWidth="1"/>
    <col min="4866" max="4866" width="63" customWidth="1"/>
    <col min="4867" max="4867" width="14.42578125" customWidth="1"/>
    <col min="5121" max="5121" width="41.5703125" customWidth="1"/>
    <col min="5122" max="5122" width="63" customWidth="1"/>
    <col min="5123" max="5123" width="14.42578125" customWidth="1"/>
    <col min="5377" max="5377" width="41.5703125" customWidth="1"/>
    <col min="5378" max="5378" width="63" customWidth="1"/>
    <col min="5379" max="5379" width="14.42578125" customWidth="1"/>
    <col min="5633" max="5633" width="41.5703125" customWidth="1"/>
    <col min="5634" max="5634" width="63" customWidth="1"/>
    <col min="5635" max="5635" width="14.42578125" customWidth="1"/>
    <col min="5889" max="5889" width="41.5703125" customWidth="1"/>
    <col min="5890" max="5890" width="63" customWidth="1"/>
    <col min="5891" max="5891" width="14.42578125" customWidth="1"/>
    <col min="6145" max="6145" width="41.5703125" customWidth="1"/>
    <col min="6146" max="6146" width="63" customWidth="1"/>
    <col min="6147" max="6147" width="14.42578125" customWidth="1"/>
    <col min="6401" max="6401" width="41.5703125" customWidth="1"/>
    <col min="6402" max="6402" width="63" customWidth="1"/>
    <col min="6403" max="6403" width="14.42578125" customWidth="1"/>
    <col min="6657" max="6657" width="41.5703125" customWidth="1"/>
    <col min="6658" max="6658" width="63" customWidth="1"/>
    <col min="6659" max="6659" width="14.42578125" customWidth="1"/>
    <col min="6913" max="6913" width="41.5703125" customWidth="1"/>
    <col min="6914" max="6914" width="63" customWidth="1"/>
    <col min="6915" max="6915" width="14.42578125" customWidth="1"/>
    <col min="7169" max="7169" width="41.5703125" customWidth="1"/>
    <col min="7170" max="7170" width="63" customWidth="1"/>
    <col min="7171" max="7171" width="14.42578125" customWidth="1"/>
    <col min="7425" max="7425" width="41.5703125" customWidth="1"/>
    <col min="7426" max="7426" width="63" customWidth="1"/>
    <col min="7427" max="7427" width="14.42578125" customWidth="1"/>
    <col min="7681" max="7681" width="41.5703125" customWidth="1"/>
    <col min="7682" max="7682" width="63" customWidth="1"/>
    <col min="7683" max="7683" width="14.42578125" customWidth="1"/>
    <col min="7937" max="7937" width="41.5703125" customWidth="1"/>
    <col min="7938" max="7938" width="63" customWidth="1"/>
    <col min="7939" max="7939" width="14.42578125" customWidth="1"/>
    <col min="8193" max="8193" width="41.5703125" customWidth="1"/>
    <col min="8194" max="8194" width="63" customWidth="1"/>
    <col min="8195" max="8195" width="14.42578125" customWidth="1"/>
    <col min="8449" max="8449" width="41.5703125" customWidth="1"/>
    <col min="8450" max="8450" width="63" customWidth="1"/>
    <col min="8451" max="8451" width="14.42578125" customWidth="1"/>
    <col min="8705" max="8705" width="41.5703125" customWidth="1"/>
    <col min="8706" max="8706" width="63" customWidth="1"/>
    <col min="8707" max="8707" width="14.42578125" customWidth="1"/>
    <col min="8961" max="8961" width="41.5703125" customWidth="1"/>
    <col min="8962" max="8962" width="63" customWidth="1"/>
    <col min="8963" max="8963" width="14.42578125" customWidth="1"/>
    <col min="9217" max="9217" width="41.5703125" customWidth="1"/>
    <col min="9218" max="9218" width="63" customWidth="1"/>
    <col min="9219" max="9219" width="14.42578125" customWidth="1"/>
    <col min="9473" max="9473" width="41.5703125" customWidth="1"/>
    <col min="9474" max="9474" width="63" customWidth="1"/>
    <col min="9475" max="9475" width="14.42578125" customWidth="1"/>
    <col min="9729" max="9729" width="41.5703125" customWidth="1"/>
    <col min="9730" max="9730" width="63" customWidth="1"/>
    <col min="9731" max="9731" width="14.42578125" customWidth="1"/>
    <col min="9985" max="9985" width="41.5703125" customWidth="1"/>
    <col min="9986" max="9986" width="63" customWidth="1"/>
    <col min="9987" max="9987" width="14.42578125" customWidth="1"/>
    <col min="10241" max="10241" width="41.5703125" customWidth="1"/>
    <col min="10242" max="10242" width="63" customWidth="1"/>
    <col min="10243" max="10243" width="14.42578125" customWidth="1"/>
    <col min="10497" max="10497" width="41.5703125" customWidth="1"/>
    <col min="10498" max="10498" width="63" customWidth="1"/>
    <col min="10499" max="10499" width="14.42578125" customWidth="1"/>
    <col min="10753" max="10753" width="41.5703125" customWidth="1"/>
    <col min="10754" max="10754" width="63" customWidth="1"/>
    <col min="10755" max="10755" width="14.42578125" customWidth="1"/>
    <col min="11009" max="11009" width="41.5703125" customWidth="1"/>
    <col min="11010" max="11010" width="63" customWidth="1"/>
    <col min="11011" max="11011" width="14.42578125" customWidth="1"/>
    <col min="11265" max="11265" width="41.5703125" customWidth="1"/>
    <col min="11266" max="11266" width="63" customWidth="1"/>
    <col min="11267" max="11267" width="14.42578125" customWidth="1"/>
    <col min="11521" max="11521" width="41.5703125" customWidth="1"/>
    <col min="11522" max="11522" width="63" customWidth="1"/>
    <col min="11523" max="11523" width="14.42578125" customWidth="1"/>
    <col min="11777" max="11777" width="41.5703125" customWidth="1"/>
    <col min="11778" max="11778" width="63" customWidth="1"/>
    <col min="11779" max="11779" width="14.42578125" customWidth="1"/>
    <col min="12033" max="12033" width="41.5703125" customWidth="1"/>
    <col min="12034" max="12034" width="63" customWidth="1"/>
    <col min="12035" max="12035" width="14.42578125" customWidth="1"/>
    <col min="12289" max="12289" width="41.5703125" customWidth="1"/>
    <col min="12290" max="12290" width="63" customWidth="1"/>
    <col min="12291" max="12291" width="14.42578125" customWidth="1"/>
    <col min="12545" max="12545" width="41.5703125" customWidth="1"/>
    <col min="12546" max="12546" width="63" customWidth="1"/>
    <col min="12547" max="12547" width="14.42578125" customWidth="1"/>
    <col min="12801" max="12801" width="41.5703125" customWidth="1"/>
    <col min="12802" max="12802" width="63" customWidth="1"/>
    <col min="12803" max="12803" width="14.42578125" customWidth="1"/>
    <col min="13057" max="13057" width="41.5703125" customWidth="1"/>
    <col min="13058" max="13058" width="63" customWidth="1"/>
    <col min="13059" max="13059" width="14.42578125" customWidth="1"/>
    <col min="13313" max="13313" width="41.5703125" customWidth="1"/>
    <col min="13314" max="13314" width="63" customWidth="1"/>
    <col min="13315" max="13315" width="14.42578125" customWidth="1"/>
    <col min="13569" max="13569" width="41.5703125" customWidth="1"/>
    <col min="13570" max="13570" width="63" customWidth="1"/>
    <col min="13571" max="13571" width="14.42578125" customWidth="1"/>
    <col min="13825" max="13825" width="41.5703125" customWidth="1"/>
    <col min="13826" max="13826" width="63" customWidth="1"/>
    <col min="13827" max="13827" width="14.42578125" customWidth="1"/>
    <col min="14081" max="14081" width="41.5703125" customWidth="1"/>
    <col min="14082" max="14082" width="63" customWidth="1"/>
    <col min="14083" max="14083" width="14.42578125" customWidth="1"/>
    <col min="14337" max="14337" width="41.5703125" customWidth="1"/>
    <col min="14338" max="14338" width="63" customWidth="1"/>
    <col min="14339" max="14339" width="14.42578125" customWidth="1"/>
    <col min="14593" max="14593" width="41.5703125" customWidth="1"/>
    <col min="14594" max="14594" width="63" customWidth="1"/>
    <col min="14595" max="14595" width="14.42578125" customWidth="1"/>
    <col min="14849" max="14849" width="41.5703125" customWidth="1"/>
    <col min="14850" max="14850" width="63" customWidth="1"/>
    <col min="14851" max="14851" width="14.42578125" customWidth="1"/>
    <col min="15105" max="15105" width="41.5703125" customWidth="1"/>
    <col min="15106" max="15106" width="63" customWidth="1"/>
    <col min="15107" max="15107" width="14.42578125" customWidth="1"/>
    <col min="15361" max="15361" width="41.5703125" customWidth="1"/>
    <col min="15362" max="15362" width="63" customWidth="1"/>
    <col min="15363" max="15363" width="14.42578125" customWidth="1"/>
    <col min="15617" max="15617" width="41.5703125" customWidth="1"/>
    <col min="15618" max="15618" width="63" customWidth="1"/>
    <col min="15619" max="15619" width="14.42578125" customWidth="1"/>
    <col min="15873" max="15873" width="41.5703125" customWidth="1"/>
    <col min="15874" max="15874" width="63" customWidth="1"/>
    <col min="15875" max="15875" width="14.42578125" customWidth="1"/>
    <col min="16129" max="16129" width="41.5703125" customWidth="1"/>
    <col min="16130" max="16130" width="63" customWidth="1"/>
    <col min="16131" max="16131" width="14.42578125" customWidth="1"/>
  </cols>
  <sheetData>
    <row r="1" spans="1:2" ht="18.75">
      <c r="A1" s="1" t="s">
        <v>0</v>
      </c>
      <c r="B1" s="2"/>
    </row>
    <row r="2" spans="1:2">
      <c r="A2" s="2"/>
      <c r="B2" s="2"/>
    </row>
    <row r="3" spans="1:2">
      <c r="A3" s="3"/>
      <c r="B3" s="3"/>
    </row>
    <row r="4" spans="1:2" ht="15.75">
      <c r="A4" s="4"/>
      <c r="B4" s="5"/>
    </row>
    <row r="5" spans="1:2" ht="15.75">
      <c r="A5" s="4"/>
      <c r="B5" s="5"/>
    </row>
    <row r="6" spans="1:2" s="6" customFormat="1" ht="15.75">
      <c r="A6" s="4" t="s">
        <v>1</v>
      </c>
      <c r="B6" s="3"/>
    </row>
    <row r="7" spans="1:2" s="6" customFormat="1" ht="12.75">
      <c r="A7" s="3"/>
      <c r="B7" s="3"/>
    </row>
    <row r="8" spans="1:2" s="6" customFormat="1" ht="12.75">
      <c r="A8" s="3"/>
      <c r="B8" s="3"/>
    </row>
    <row r="9" spans="1:2">
      <c r="A9" s="3" t="s">
        <v>2</v>
      </c>
      <c r="B9" s="3" t="s">
        <v>3</v>
      </c>
    </row>
    <row r="10" spans="1:2">
      <c r="A10" s="3" t="s">
        <v>4</v>
      </c>
      <c r="B10" s="3" t="s">
        <v>5</v>
      </c>
    </row>
    <row r="11" spans="1:2">
      <c r="A11" s="3" t="s">
        <v>6</v>
      </c>
      <c r="B11" s="3" t="s">
        <v>7</v>
      </c>
    </row>
    <row r="12" spans="1:2">
      <c r="A12" s="3"/>
      <c r="B12" s="3"/>
    </row>
    <row r="13" spans="1:2" ht="15.75">
      <c r="A13" s="4" t="str">
        <f>+CONCATENATE(LEFT(A6,4),". évi előirányzat módosítások BEVÉTELEK")</f>
        <v>2017. évi előirányzat módosítások BEVÉTELEK</v>
      </c>
      <c r="B13" s="5"/>
    </row>
    <row r="14" spans="1:2">
      <c r="A14" s="3"/>
      <c r="B14" s="3"/>
    </row>
    <row r="15" spans="1:2" s="6" customFormat="1" ht="12.75">
      <c r="A15" s="3" t="s">
        <v>8</v>
      </c>
      <c r="B15" s="3" t="s">
        <v>9</v>
      </c>
    </row>
    <row r="16" spans="1:2">
      <c r="A16" s="3" t="s">
        <v>10</v>
      </c>
      <c r="B16" s="3" t="s">
        <v>11</v>
      </c>
    </row>
    <row r="17" spans="1:2">
      <c r="A17" s="3" t="s">
        <v>12</v>
      </c>
      <c r="B17" s="3" t="s">
        <v>13</v>
      </c>
    </row>
    <row r="18" spans="1:2">
      <c r="A18" s="3"/>
      <c r="B18" s="3"/>
    </row>
    <row r="19" spans="1:2">
      <c r="A19" s="7" t="str">
        <f>+CONCATENATE(LEFT(A6,4),". módosítás utáni módosított előrirányzatok BEVÉTELEK")</f>
        <v>2017. módosítás utáni módosított előrirányzatok BEVÉTELEK</v>
      </c>
      <c r="B19" s="5"/>
    </row>
    <row r="20" spans="1:2">
      <c r="A20" s="3"/>
      <c r="B20" s="3"/>
    </row>
    <row r="21" spans="1:2">
      <c r="A21" s="3" t="s">
        <v>14</v>
      </c>
      <c r="B21" s="3" t="s">
        <v>15</v>
      </c>
    </row>
    <row r="22" spans="1:2">
      <c r="A22" s="3" t="s">
        <v>16</v>
      </c>
      <c r="B22" s="3" t="s">
        <v>17</v>
      </c>
    </row>
    <row r="23" spans="1:2">
      <c r="A23" s="3" t="s">
        <v>18</v>
      </c>
      <c r="B23" s="3" t="s">
        <v>19</v>
      </c>
    </row>
    <row r="24" spans="1:2">
      <c r="A24" s="3"/>
      <c r="B24" s="3"/>
    </row>
    <row r="25" spans="1:2" ht="15.75">
      <c r="A25" s="4" t="str">
        <f>+CONCATENATE(LEFT(A6,4),". évi eredeti előirányzat KIADÁSOK")</f>
        <v>2017. évi eredeti előirányzat KIADÁSOK</v>
      </c>
      <c r="B25" s="5"/>
    </row>
    <row r="26" spans="1:2">
      <c r="A26" s="3"/>
      <c r="B26" s="3"/>
    </row>
    <row r="27" spans="1:2">
      <c r="A27" s="3" t="s">
        <v>20</v>
      </c>
      <c r="B27" s="3" t="s">
        <v>21</v>
      </c>
    </row>
    <row r="28" spans="1:2">
      <c r="A28" s="3" t="s">
        <v>22</v>
      </c>
      <c r="B28" s="3" t="s">
        <v>23</v>
      </c>
    </row>
    <row r="29" spans="1:2">
      <c r="A29" s="3" t="s">
        <v>24</v>
      </c>
      <c r="B29" s="3" t="s">
        <v>25</v>
      </c>
    </row>
    <row r="30" spans="1:2">
      <c r="A30" s="3"/>
      <c r="B30" s="3"/>
    </row>
    <row r="31" spans="1:2" ht="15.75">
      <c r="A31" s="4" t="str">
        <f>+CONCATENATE(LEFT(A6,4),". évi előirányzat módosítások KIADÁSOK")</f>
        <v>2017. évi előirányzat módosítások KIADÁSOK</v>
      </c>
      <c r="B31" s="5"/>
    </row>
    <row r="32" spans="1:2">
      <c r="A32" s="3"/>
      <c r="B32" s="3"/>
    </row>
    <row r="33" spans="1:2">
      <c r="A33" s="3" t="s">
        <v>26</v>
      </c>
      <c r="B33" s="3" t="s">
        <v>27</v>
      </c>
    </row>
    <row r="34" spans="1:2">
      <c r="A34" s="3" t="s">
        <v>28</v>
      </c>
      <c r="B34" s="3" t="s">
        <v>29</v>
      </c>
    </row>
    <row r="35" spans="1:2">
      <c r="A35" s="3" t="s">
        <v>30</v>
      </c>
      <c r="B35" s="3" t="s">
        <v>31</v>
      </c>
    </row>
    <row r="36" spans="1:2">
      <c r="A36" s="3"/>
      <c r="B36" s="3"/>
    </row>
    <row r="37" spans="1:2" ht="15.75">
      <c r="A37" s="8" t="str">
        <f>+CONCATENATE(LEFT(A6,4),". módosítás utáni módosított előirányzatok KIADÁSOK")</f>
        <v>2017. módosítás utáni módosított előirányzatok KIADÁSOK</v>
      </c>
      <c r="B37" s="5"/>
    </row>
    <row r="38" spans="1:2">
      <c r="A38" s="3"/>
      <c r="B38" s="3"/>
    </row>
    <row r="39" spans="1:2">
      <c r="A39" s="3" t="s">
        <v>32</v>
      </c>
      <c r="B39" s="3" t="s">
        <v>33</v>
      </c>
    </row>
    <row r="40" spans="1:2">
      <c r="A40" s="3" t="s">
        <v>34</v>
      </c>
      <c r="B40" s="3" t="s">
        <v>35</v>
      </c>
    </row>
    <row r="41" spans="1:2">
      <c r="A41" s="3" t="s">
        <v>36</v>
      </c>
      <c r="B41" s="3" t="s">
        <v>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K158"/>
  <sheetViews>
    <sheetView topLeftCell="A91" zoomScale="120" zoomScaleNormal="120" workbookViewId="0">
      <selection activeCell="M146" sqref="M146"/>
    </sheetView>
  </sheetViews>
  <sheetFormatPr defaultRowHeight="15"/>
  <cols>
    <col min="1" max="1" width="13.85546875" style="571" customWidth="1"/>
    <col min="2" max="2" width="53.140625" style="572" customWidth="1"/>
    <col min="3" max="3" width="12.140625" style="574" customWidth="1"/>
    <col min="4" max="8" width="12.140625" style="463" customWidth="1"/>
    <col min="9" max="9" width="13.85546875" style="463" customWidth="1"/>
    <col min="10" max="10" width="12.5703125" style="463" customWidth="1"/>
    <col min="11" max="11" width="14.5703125" style="463" customWidth="1"/>
    <col min="12" max="256" width="9.140625" style="463"/>
    <col min="257" max="257" width="13.85546875" style="463" customWidth="1"/>
    <col min="258" max="258" width="53.140625" style="463" customWidth="1"/>
    <col min="259" max="261" width="12.140625" style="463" customWidth="1"/>
    <col min="262" max="512" width="9.140625" style="463"/>
    <col min="513" max="513" width="13.85546875" style="463" customWidth="1"/>
    <col min="514" max="514" width="53.140625" style="463" customWidth="1"/>
    <col min="515" max="517" width="12.140625" style="463" customWidth="1"/>
    <col min="518" max="768" width="9.140625" style="463"/>
    <col min="769" max="769" width="13.85546875" style="463" customWidth="1"/>
    <col min="770" max="770" width="53.140625" style="463" customWidth="1"/>
    <col min="771" max="773" width="12.140625" style="463" customWidth="1"/>
    <col min="774" max="1024" width="9.140625" style="463"/>
    <col min="1025" max="1025" width="13.85546875" style="463" customWidth="1"/>
    <col min="1026" max="1026" width="53.140625" style="463" customWidth="1"/>
    <col min="1027" max="1029" width="12.140625" style="463" customWidth="1"/>
    <col min="1030" max="1280" width="9.140625" style="463"/>
    <col min="1281" max="1281" width="13.85546875" style="463" customWidth="1"/>
    <col min="1282" max="1282" width="53.140625" style="463" customWidth="1"/>
    <col min="1283" max="1285" width="12.140625" style="463" customWidth="1"/>
    <col min="1286" max="1536" width="9.140625" style="463"/>
    <col min="1537" max="1537" width="13.85546875" style="463" customWidth="1"/>
    <col min="1538" max="1538" width="53.140625" style="463" customWidth="1"/>
    <col min="1539" max="1541" width="12.140625" style="463" customWidth="1"/>
    <col min="1542" max="1792" width="9.140625" style="463"/>
    <col min="1793" max="1793" width="13.85546875" style="463" customWidth="1"/>
    <col min="1794" max="1794" width="53.140625" style="463" customWidth="1"/>
    <col min="1795" max="1797" width="12.140625" style="463" customWidth="1"/>
    <col min="1798" max="2048" width="9.140625" style="463"/>
    <col min="2049" max="2049" width="13.85546875" style="463" customWidth="1"/>
    <col min="2050" max="2050" width="53.140625" style="463" customWidth="1"/>
    <col min="2051" max="2053" width="12.140625" style="463" customWidth="1"/>
    <col min="2054" max="2304" width="9.140625" style="463"/>
    <col min="2305" max="2305" width="13.85546875" style="463" customWidth="1"/>
    <col min="2306" max="2306" width="53.140625" style="463" customWidth="1"/>
    <col min="2307" max="2309" width="12.140625" style="463" customWidth="1"/>
    <col min="2310" max="2560" width="9.140625" style="463"/>
    <col min="2561" max="2561" width="13.85546875" style="463" customWidth="1"/>
    <col min="2562" max="2562" width="53.140625" style="463" customWidth="1"/>
    <col min="2563" max="2565" width="12.140625" style="463" customWidth="1"/>
    <col min="2566" max="2816" width="9.140625" style="463"/>
    <col min="2817" max="2817" width="13.85546875" style="463" customWidth="1"/>
    <col min="2818" max="2818" width="53.140625" style="463" customWidth="1"/>
    <col min="2819" max="2821" width="12.140625" style="463" customWidth="1"/>
    <col min="2822" max="3072" width="9.140625" style="463"/>
    <col min="3073" max="3073" width="13.85546875" style="463" customWidth="1"/>
    <col min="3074" max="3074" width="53.140625" style="463" customWidth="1"/>
    <col min="3075" max="3077" width="12.140625" style="463" customWidth="1"/>
    <col min="3078" max="3328" width="9.140625" style="463"/>
    <col min="3329" max="3329" width="13.85546875" style="463" customWidth="1"/>
    <col min="3330" max="3330" width="53.140625" style="463" customWidth="1"/>
    <col min="3331" max="3333" width="12.140625" style="463" customWidth="1"/>
    <col min="3334" max="3584" width="9.140625" style="463"/>
    <col min="3585" max="3585" width="13.85546875" style="463" customWidth="1"/>
    <col min="3586" max="3586" width="53.140625" style="463" customWidth="1"/>
    <col min="3587" max="3589" width="12.140625" style="463" customWidth="1"/>
    <col min="3590" max="3840" width="9.140625" style="463"/>
    <col min="3841" max="3841" width="13.85546875" style="463" customWidth="1"/>
    <col min="3842" max="3842" width="53.140625" style="463" customWidth="1"/>
    <col min="3843" max="3845" width="12.140625" style="463" customWidth="1"/>
    <col min="3846" max="4096" width="9.140625" style="463"/>
    <col min="4097" max="4097" width="13.85546875" style="463" customWidth="1"/>
    <col min="4098" max="4098" width="53.140625" style="463" customWidth="1"/>
    <col min="4099" max="4101" width="12.140625" style="463" customWidth="1"/>
    <col min="4102" max="4352" width="9.140625" style="463"/>
    <col min="4353" max="4353" width="13.85546875" style="463" customWidth="1"/>
    <col min="4354" max="4354" width="53.140625" style="463" customWidth="1"/>
    <col min="4355" max="4357" width="12.140625" style="463" customWidth="1"/>
    <col min="4358" max="4608" width="9.140625" style="463"/>
    <col min="4609" max="4609" width="13.85546875" style="463" customWidth="1"/>
    <col min="4610" max="4610" width="53.140625" style="463" customWidth="1"/>
    <col min="4611" max="4613" width="12.140625" style="463" customWidth="1"/>
    <col min="4614" max="4864" width="9.140625" style="463"/>
    <col min="4865" max="4865" width="13.85546875" style="463" customWidth="1"/>
    <col min="4866" max="4866" width="53.140625" style="463" customWidth="1"/>
    <col min="4867" max="4869" width="12.140625" style="463" customWidth="1"/>
    <col min="4870" max="5120" width="9.140625" style="463"/>
    <col min="5121" max="5121" width="13.85546875" style="463" customWidth="1"/>
    <col min="5122" max="5122" width="53.140625" style="463" customWidth="1"/>
    <col min="5123" max="5125" width="12.140625" style="463" customWidth="1"/>
    <col min="5126" max="5376" width="9.140625" style="463"/>
    <col min="5377" max="5377" width="13.85546875" style="463" customWidth="1"/>
    <col min="5378" max="5378" width="53.140625" style="463" customWidth="1"/>
    <col min="5379" max="5381" width="12.140625" style="463" customWidth="1"/>
    <col min="5382" max="5632" width="9.140625" style="463"/>
    <col min="5633" max="5633" width="13.85546875" style="463" customWidth="1"/>
    <col min="5634" max="5634" width="53.140625" style="463" customWidth="1"/>
    <col min="5635" max="5637" width="12.140625" style="463" customWidth="1"/>
    <col min="5638" max="5888" width="9.140625" style="463"/>
    <col min="5889" max="5889" width="13.85546875" style="463" customWidth="1"/>
    <col min="5890" max="5890" width="53.140625" style="463" customWidth="1"/>
    <col min="5891" max="5893" width="12.140625" style="463" customWidth="1"/>
    <col min="5894" max="6144" width="9.140625" style="463"/>
    <col min="6145" max="6145" width="13.85546875" style="463" customWidth="1"/>
    <col min="6146" max="6146" width="53.140625" style="463" customWidth="1"/>
    <col min="6147" max="6149" width="12.140625" style="463" customWidth="1"/>
    <col min="6150" max="6400" width="9.140625" style="463"/>
    <col min="6401" max="6401" width="13.85546875" style="463" customWidth="1"/>
    <col min="6402" max="6402" width="53.140625" style="463" customWidth="1"/>
    <col min="6403" max="6405" width="12.140625" style="463" customWidth="1"/>
    <col min="6406" max="6656" width="9.140625" style="463"/>
    <col min="6657" max="6657" width="13.85546875" style="463" customWidth="1"/>
    <col min="6658" max="6658" width="53.140625" style="463" customWidth="1"/>
    <col min="6659" max="6661" width="12.140625" style="463" customWidth="1"/>
    <col min="6662" max="6912" width="9.140625" style="463"/>
    <col min="6913" max="6913" width="13.85546875" style="463" customWidth="1"/>
    <col min="6914" max="6914" width="53.140625" style="463" customWidth="1"/>
    <col min="6915" max="6917" width="12.140625" style="463" customWidth="1"/>
    <col min="6918" max="7168" width="9.140625" style="463"/>
    <col min="7169" max="7169" width="13.85546875" style="463" customWidth="1"/>
    <col min="7170" max="7170" width="53.140625" style="463" customWidth="1"/>
    <col min="7171" max="7173" width="12.140625" style="463" customWidth="1"/>
    <col min="7174" max="7424" width="9.140625" style="463"/>
    <col min="7425" max="7425" width="13.85546875" style="463" customWidth="1"/>
    <col min="7426" max="7426" width="53.140625" style="463" customWidth="1"/>
    <col min="7427" max="7429" width="12.140625" style="463" customWidth="1"/>
    <col min="7430" max="7680" width="9.140625" style="463"/>
    <col min="7681" max="7681" width="13.85546875" style="463" customWidth="1"/>
    <col min="7682" max="7682" width="53.140625" style="463" customWidth="1"/>
    <col min="7683" max="7685" width="12.140625" style="463" customWidth="1"/>
    <col min="7686" max="7936" width="9.140625" style="463"/>
    <col min="7937" max="7937" width="13.85546875" style="463" customWidth="1"/>
    <col min="7938" max="7938" width="53.140625" style="463" customWidth="1"/>
    <col min="7939" max="7941" width="12.140625" style="463" customWidth="1"/>
    <col min="7942" max="8192" width="9.140625" style="463"/>
    <col min="8193" max="8193" width="13.85546875" style="463" customWidth="1"/>
    <col min="8194" max="8194" width="53.140625" style="463" customWidth="1"/>
    <col min="8195" max="8197" width="12.140625" style="463" customWidth="1"/>
    <col min="8198" max="8448" width="9.140625" style="463"/>
    <col min="8449" max="8449" width="13.85546875" style="463" customWidth="1"/>
    <col min="8450" max="8450" width="53.140625" style="463" customWidth="1"/>
    <col min="8451" max="8453" width="12.140625" style="463" customWidth="1"/>
    <col min="8454" max="8704" width="9.140625" style="463"/>
    <col min="8705" max="8705" width="13.85546875" style="463" customWidth="1"/>
    <col min="8706" max="8706" width="53.140625" style="463" customWidth="1"/>
    <col min="8707" max="8709" width="12.140625" style="463" customWidth="1"/>
    <col min="8710" max="8960" width="9.140625" style="463"/>
    <col min="8961" max="8961" width="13.85546875" style="463" customWidth="1"/>
    <col min="8962" max="8962" width="53.140625" style="463" customWidth="1"/>
    <col min="8963" max="8965" width="12.140625" style="463" customWidth="1"/>
    <col min="8966" max="9216" width="9.140625" style="463"/>
    <col min="9217" max="9217" width="13.85546875" style="463" customWidth="1"/>
    <col min="9218" max="9218" width="53.140625" style="463" customWidth="1"/>
    <col min="9219" max="9221" width="12.140625" style="463" customWidth="1"/>
    <col min="9222" max="9472" width="9.140625" style="463"/>
    <col min="9473" max="9473" width="13.85546875" style="463" customWidth="1"/>
    <col min="9474" max="9474" width="53.140625" style="463" customWidth="1"/>
    <col min="9475" max="9477" width="12.140625" style="463" customWidth="1"/>
    <col min="9478" max="9728" width="9.140625" style="463"/>
    <col min="9729" max="9729" width="13.85546875" style="463" customWidth="1"/>
    <col min="9730" max="9730" width="53.140625" style="463" customWidth="1"/>
    <col min="9731" max="9733" width="12.140625" style="463" customWidth="1"/>
    <col min="9734" max="9984" width="9.140625" style="463"/>
    <col min="9985" max="9985" width="13.85546875" style="463" customWidth="1"/>
    <col min="9986" max="9986" width="53.140625" style="463" customWidth="1"/>
    <col min="9987" max="9989" width="12.140625" style="463" customWidth="1"/>
    <col min="9990" max="10240" width="9.140625" style="463"/>
    <col min="10241" max="10241" width="13.85546875" style="463" customWidth="1"/>
    <col min="10242" max="10242" width="53.140625" style="463" customWidth="1"/>
    <col min="10243" max="10245" width="12.140625" style="463" customWidth="1"/>
    <col min="10246" max="10496" width="9.140625" style="463"/>
    <col min="10497" max="10497" width="13.85546875" style="463" customWidth="1"/>
    <col min="10498" max="10498" width="53.140625" style="463" customWidth="1"/>
    <col min="10499" max="10501" width="12.140625" style="463" customWidth="1"/>
    <col min="10502" max="10752" width="9.140625" style="463"/>
    <col min="10753" max="10753" width="13.85546875" style="463" customWidth="1"/>
    <col min="10754" max="10754" width="53.140625" style="463" customWidth="1"/>
    <col min="10755" max="10757" width="12.140625" style="463" customWidth="1"/>
    <col min="10758" max="11008" width="9.140625" style="463"/>
    <col min="11009" max="11009" width="13.85546875" style="463" customWidth="1"/>
    <col min="11010" max="11010" width="53.140625" style="463" customWidth="1"/>
    <col min="11011" max="11013" width="12.140625" style="463" customWidth="1"/>
    <col min="11014" max="11264" width="9.140625" style="463"/>
    <col min="11265" max="11265" width="13.85546875" style="463" customWidth="1"/>
    <col min="11266" max="11266" width="53.140625" style="463" customWidth="1"/>
    <col min="11267" max="11269" width="12.140625" style="463" customWidth="1"/>
    <col min="11270" max="11520" width="9.140625" style="463"/>
    <col min="11521" max="11521" width="13.85546875" style="463" customWidth="1"/>
    <col min="11522" max="11522" width="53.140625" style="463" customWidth="1"/>
    <col min="11523" max="11525" width="12.140625" style="463" customWidth="1"/>
    <col min="11526" max="11776" width="9.140625" style="463"/>
    <col min="11777" max="11777" width="13.85546875" style="463" customWidth="1"/>
    <col min="11778" max="11778" width="53.140625" style="463" customWidth="1"/>
    <col min="11779" max="11781" width="12.140625" style="463" customWidth="1"/>
    <col min="11782" max="12032" width="9.140625" style="463"/>
    <col min="12033" max="12033" width="13.85546875" style="463" customWidth="1"/>
    <col min="12034" max="12034" width="53.140625" style="463" customWidth="1"/>
    <col min="12035" max="12037" width="12.140625" style="463" customWidth="1"/>
    <col min="12038" max="12288" width="9.140625" style="463"/>
    <col min="12289" max="12289" width="13.85546875" style="463" customWidth="1"/>
    <col min="12290" max="12290" width="53.140625" style="463" customWidth="1"/>
    <col min="12291" max="12293" width="12.140625" style="463" customWidth="1"/>
    <col min="12294" max="12544" width="9.140625" style="463"/>
    <col min="12545" max="12545" width="13.85546875" style="463" customWidth="1"/>
    <col min="12546" max="12546" width="53.140625" style="463" customWidth="1"/>
    <col min="12547" max="12549" width="12.140625" style="463" customWidth="1"/>
    <col min="12550" max="12800" width="9.140625" style="463"/>
    <col min="12801" max="12801" width="13.85546875" style="463" customWidth="1"/>
    <col min="12802" max="12802" width="53.140625" style="463" customWidth="1"/>
    <col min="12803" max="12805" width="12.140625" style="463" customWidth="1"/>
    <col min="12806" max="13056" width="9.140625" style="463"/>
    <col min="13057" max="13057" width="13.85546875" style="463" customWidth="1"/>
    <col min="13058" max="13058" width="53.140625" style="463" customWidth="1"/>
    <col min="13059" max="13061" width="12.140625" style="463" customWidth="1"/>
    <col min="13062" max="13312" width="9.140625" style="463"/>
    <col min="13313" max="13313" width="13.85546875" style="463" customWidth="1"/>
    <col min="13314" max="13314" width="53.140625" style="463" customWidth="1"/>
    <col min="13315" max="13317" width="12.140625" style="463" customWidth="1"/>
    <col min="13318" max="13568" width="9.140625" style="463"/>
    <col min="13569" max="13569" width="13.85546875" style="463" customWidth="1"/>
    <col min="13570" max="13570" width="53.140625" style="463" customWidth="1"/>
    <col min="13571" max="13573" width="12.140625" style="463" customWidth="1"/>
    <col min="13574" max="13824" width="9.140625" style="463"/>
    <col min="13825" max="13825" width="13.85546875" style="463" customWidth="1"/>
    <col min="13826" max="13826" width="53.140625" style="463" customWidth="1"/>
    <col min="13827" max="13829" width="12.140625" style="463" customWidth="1"/>
    <col min="13830" max="14080" width="9.140625" style="463"/>
    <col min="14081" max="14081" width="13.85546875" style="463" customWidth="1"/>
    <col min="14082" max="14082" width="53.140625" style="463" customWidth="1"/>
    <col min="14083" max="14085" width="12.140625" style="463" customWidth="1"/>
    <col min="14086" max="14336" width="9.140625" style="463"/>
    <col min="14337" max="14337" width="13.85546875" style="463" customWidth="1"/>
    <col min="14338" max="14338" width="53.140625" style="463" customWidth="1"/>
    <col min="14339" max="14341" width="12.140625" style="463" customWidth="1"/>
    <col min="14342" max="14592" width="9.140625" style="463"/>
    <col min="14593" max="14593" width="13.85546875" style="463" customWidth="1"/>
    <col min="14594" max="14594" width="53.140625" style="463" customWidth="1"/>
    <col min="14595" max="14597" width="12.140625" style="463" customWidth="1"/>
    <col min="14598" max="14848" width="9.140625" style="463"/>
    <col min="14849" max="14849" width="13.85546875" style="463" customWidth="1"/>
    <col min="14850" max="14850" width="53.140625" style="463" customWidth="1"/>
    <col min="14851" max="14853" width="12.140625" style="463" customWidth="1"/>
    <col min="14854" max="15104" width="9.140625" style="463"/>
    <col min="15105" max="15105" width="13.85546875" style="463" customWidth="1"/>
    <col min="15106" max="15106" width="53.140625" style="463" customWidth="1"/>
    <col min="15107" max="15109" width="12.140625" style="463" customWidth="1"/>
    <col min="15110" max="15360" width="9.140625" style="463"/>
    <col min="15361" max="15361" width="13.85546875" style="463" customWidth="1"/>
    <col min="15362" max="15362" width="53.140625" style="463" customWidth="1"/>
    <col min="15363" max="15365" width="12.140625" style="463" customWidth="1"/>
    <col min="15366" max="15616" width="9.140625" style="463"/>
    <col min="15617" max="15617" width="13.85546875" style="463" customWidth="1"/>
    <col min="15618" max="15618" width="53.140625" style="463" customWidth="1"/>
    <col min="15619" max="15621" width="12.140625" style="463" customWidth="1"/>
    <col min="15622" max="15872" width="9.140625" style="463"/>
    <col min="15873" max="15873" width="13.85546875" style="463" customWidth="1"/>
    <col min="15874" max="15874" width="53.140625" style="463" customWidth="1"/>
    <col min="15875" max="15877" width="12.140625" style="463" customWidth="1"/>
    <col min="15878" max="16128" width="9.140625" style="463"/>
    <col min="16129" max="16129" width="13.85546875" style="463" customWidth="1"/>
    <col min="16130" max="16130" width="53.140625" style="463" customWidth="1"/>
    <col min="16131" max="16133" width="12.140625" style="463" customWidth="1"/>
    <col min="16134" max="16384" width="9.140625" style="463"/>
  </cols>
  <sheetData>
    <row r="1" spans="1:11" s="448" customFormat="1" ht="16.5" customHeight="1" thickBot="1">
      <c r="A1" s="446"/>
      <c r="B1" s="447"/>
      <c r="E1" s="449"/>
      <c r="G1" s="449"/>
      <c r="I1" s="449"/>
      <c r="K1" s="449" t="s">
        <v>516</v>
      </c>
    </row>
    <row r="2" spans="1:11" s="452" customFormat="1" ht="21" customHeight="1" thickBot="1">
      <c r="A2" s="450" t="s">
        <v>315</v>
      </c>
      <c r="B2" s="920" t="s">
        <v>424</v>
      </c>
      <c r="C2" s="921"/>
      <c r="D2" s="921"/>
      <c r="E2" s="921"/>
      <c r="F2" s="921"/>
      <c r="G2" s="921"/>
      <c r="H2" s="922"/>
      <c r="I2" s="451"/>
      <c r="J2" s="807"/>
      <c r="K2" s="451" t="s">
        <v>425</v>
      </c>
    </row>
    <row r="3" spans="1:11" s="452" customFormat="1" ht="24.75" thickBot="1">
      <c r="A3" s="450" t="s">
        <v>426</v>
      </c>
      <c r="B3" s="920" t="s">
        <v>474</v>
      </c>
      <c r="C3" s="921"/>
      <c r="D3" s="921"/>
      <c r="E3" s="921"/>
      <c r="F3" s="921"/>
      <c r="G3" s="921"/>
      <c r="H3" s="922"/>
      <c r="I3" s="453"/>
      <c r="J3" s="807"/>
      <c r="K3" s="453" t="s">
        <v>450</v>
      </c>
    </row>
    <row r="4" spans="1:11" s="456" customFormat="1" ht="15.95" customHeight="1" thickBot="1">
      <c r="A4" s="454"/>
      <c r="B4" s="454"/>
      <c r="C4" s="455"/>
      <c r="E4" s="455"/>
      <c r="G4" s="457"/>
      <c r="K4" s="457" t="s">
        <v>40</v>
      </c>
    </row>
    <row r="5" spans="1:11" ht="40.5" thickBot="1">
      <c r="A5" s="458" t="s">
        <v>428</v>
      </c>
      <c r="B5" s="459" t="s">
        <v>429</v>
      </c>
      <c r="C5" s="460" t="s">
        <v>43</v>
      </c>
      <c r="D5" s="460" t="s">
        <v>218</v>
      </c>
      <c r="E5" s="461" t="s">
        <v>515</v>
      </c>
      <c r="F5" s="461" t="s">
        <v>490</v>
      </c>
      <c r="G5" s="461" t="s">
        <v>489</v>
      </c>
      <c r="H5" s="462" t="s">
        <v>491</v>
      </c>
      <c r="I5" s="806" t="s">
        <v>545</v>
      </c>
      <c r="J5" s="774" t="s">
        <v>541</v>
      </c>
      <c r="K5" s="307" t="s">
        <v>492</v>
      </c>
    </row>
    <row r="6" spans="1:11" s="470" customFormat="1" ht="12.95" customHeight="1" thickBot="1">
      <c r="A6" s="464" t="s">
        <v>44</v>
      </c>
      <c r="B6" s="465" t="s">
        <v>45</v>
      </c>
      <c r="C6" s="465" t="s">
        <v>46</v>
      </c>
      <c r="D6" s="466" t="s">
        <v>47</v>
      </c>
      <c r="E6" s="467" t="s">
        <v>48</v>
      </c>
      <c r="F6" s="468" t="s">
        <v>411</v>
      </c>
      <c r="G6" s="469" t="s">
        <v>493</v>
      </c>
      <c r="H6" s="468" t="s">
        <v>318</v>
      </c>
      <c r="I6" s="588" t="s">
        <v>494</v>
      </c>
      <c r="J6" s="778" t="s">
        <v>501</v>
      </c>
      <c r="K6" s="779" t="s">
        <v>546</v>
      </c>
    </row>
    <row r="7" spans="1:11" s="470" customFormat="1" ht="15.95" customHeight="1" thickBot="1">
      <c r="A7" s="917" t="s">
        <v>313</v>
      </c>
      <c r="B7" s="918"/>
      <c r="C7" s="918"/>
      <c r="D7" s="918"/>
      <c r="E7" s="919"/>
    </row>
    <row r="8" spans="1:11" s="470" customFormat="1" ht="12" customHeight="1" thickBot="1">
      <c r="A8" s="471" t="s">
        <v>49</v>
      </c>
      <c r="B8" s="472" t="s">
        <v>50</v>
      </c>
      <c r="C8" s="473">
        <f t="shared" ref="C8:J8" si="0">+C9+C10+C11+C12+C13+C14</f>
        <v>283017342</v>
      </c>
      <c r="D8" s="474">
        <f t="shared" si="0"/>
        <v>3903027</v>
      </c>
      <c r="E8" s="475">
        <f t="shared" si="0"/>
        <v>286920369</v>
      </c>
      <c r="F8" s="474">
        <f t="shared" si="0"/>
        <v>0</v>
      </c>
      <c r="G8" s="475">
        <f t="shared" si="0"/>
        <v>286920369</v>
      </c>
      <c r="H8" s="474">
        <f t="shared" si="0"/>
        <v>19771012</v>
      </c>
      <c r="I8" s="475">
        <f t="shared" si="0"/>
        <v>306691381</v>
      </c>
      <c r="J8" s="69">
        <f t="shared" si="0"/>
        <v>836217</v>
      </c>
      <c r="K8" s="475">
        <f t="shared" ref="K8" si="1">+K9+K10+K11+K12+K13+K14</f>
        <v>307527598</v>
      </c>
    </row>
    <row r="9" spans="1:11" s="481" customFormat="1" ht="12" customHeight="1">
      <c r="A9" s="476" t="s">
        <v>51</v>
      </c>
      <c r="B9" s="477" t="s">
        <v>52</v>
      </c>
      <c r="C9" s="478">
        <v>102708506</v>
      </c>
      <c r="D9" s="479"/>
      <c r="E9" s="480">
        <f t="shared" ref="E9:E14" si="2">C9+D9</f>
        <v>102708506</v>
      </c>
      <c r="F9" s="479"/>
      <c r="G9" s="480">
        <f t="shared" ref="G9:G14" si="3">E9+F9</f>
        <v>102708506</v>
      </c>
      <c r="H9" s="479">
        <v>1000000</v>
      </c>
      <c r="I9" s="480">
        <f t="shared" ref="I9:I14" si="4">G9+H9</f>
        <v>103708506</v>
      </c>
      <c r="J9" s="61"/>
      <c r="K9" s="480">
        <f t="shared" ref="K9:K14" si="5">I9+J9</f>
        <v>103708506</v>
      </c>
    </row>
    <row r="10" spans="1:11" s="487" customFormat="1" ht="12" customHeight="1">
      <c r="A10" s="482" t="s">
        <v>53</v>
      </c>
      <c r="B10" s="483" t="s">
        <v>54</v>
      </c>
      <c r="C10" s="484">
        <v>65071977</v>
      </c>
      <c r="D10" s="485">
        <v>1201091</v>
      </c>
      <c r="E10" s="486">
        <f t="shared" si="2"/>
        <v>66273068</v>
      </c>
      <c r="F10" s="485"/>
      <c r="G10" s="486">
        <f t="shared" si="3"/>
        <v>66273068</v>
      </c>
      <c r="H10" s="485">
        <v>169467</v>
      </c>
      <c r="I10" s="486">
        <f t="shared" si="4"/>
        <v>66442535</v>
      </c>
      <c r="J10" s="63">
        <v>820859</v>
      </c>
      <c r="K10" s="480">
        <f t="shared" si="5"/>
        <v>67263394</v>
      </c>
    </row>
    <row r="11" spans="1:11" s="487" customFormat="1" ht="12" customHeight="1">
      <c r="A11" s="482" t="s">
        <v>55</v>
      </c>
      <c r="B11" s="483" t="s">
        <v>56</v>
      </c>
      <c r="C11" s="484">
        <v>107864579</v>
      </c>
      <c r="D11" s="488">
        <v>1278274</v>
      </c>
      <c r="E11" s="486">
        <f t="shared" si="2"/>
        <v>109142853</v>
      </c>
      <c r="F11" s="488"/>
      <c r="G11" s="486">
        <f t="shared" si="3"/>
        <v>109142853</v>
      </c>
      <c r="H11" s="488">
        <v>11762405</v>
      </c>
      <c r="I11" s="486">
        <f t="shared" si="4"/>
        <v>120905258</v>
      </c>
      <c r="J11" s="20">
        <v>-10191056</v>
      </c>
      <c r="K11" s="480">
        <f t="shared" si="5"/>
        <v>110714202</v>
      </c>
    </row>
    <row r="12" spans="1:11" s="487" customFormat="1" ht="12" customHeight="1">
      <c r="A12" s="482" t="s">
        <v>57</v>
      </c>
      <c r="B12" s="483" t="s">
        <v>58</v>
      </c>
      <c r="C12" s="484">
        <v>3422280</v>
      </c>
      <c r="D12" s="488"/>
      <c r="E12" s="486">
        <f t="shared" si="2"/>
        <v>3422280</v>
      </c>
      <c r="F12" s="488"/>
      <c r="G12" s="486">
        <f t="shared" si="3"/>
        <v>3422280</v>
      </c>
      <c r="H12" s="488">
        <v>385000</v>
      </c>
      <c r="I12" s="486">
        <f t="shared" si="4"/>
        <v>3807280</v>
      </c>
      <c r="J12" s="20">
        <v>-385000</v>
      </c>
      <c r="K12" s="480">
        <f t="shared" si="5"/>
        <v>3422280</v>
      </c>
    </row>
    <row r="13" spans="1:11" s="487" customFormat="1" ht="12" customHeight="1">
      <c r="A13" s="482" t="s">
        <v>59</v>
      </c>
      <c r="B13" s="483" t="s">
        <v>430</v>
      </c>
      <c r="C13" s="484">
        <v>3950000</v>
      </c>
      <c r="D13" s="488">
        <v>1423662</v>
      </c>
      <c r="E13" s="486">
        <f t="shared" si="2"/>
        <v>5373662</v>
      </c>
      <c r="F13" s="488"/>
      <c r="G13" s="486">
        <f t="shared" si="3"/>
        <v>5373662</v>
      </c>
      <c r="H13" s="488">
        <v>6454140</v>
      </c>
      <c r="I13" s="486">
        <f t="shared" si="4"/>
        <v>11827802</v>
      </c>
      <c r="J13" s="20">
        <v>10561332</v>
      </c>
      <c r="K13" s="480">
        <f t="shared" si="5"/>
        <v>22389134</v>
      </c>
    </row>
    <row r="14" spans="1:11" s="481" customFormat="1" ht="12" customHeight="1" thickBot="1">
      <c r="A14" s="489" t="s">
        <v>61</v>
      </c>
      <c r="B14" s="490" t="s">
        <v>62</v>
      </c>
      <c r="C14" s="484"/>
      <c r="D14" s="485"/>
      <c r="E14" s="486">
        <f t="shared" si="2"/>
        <v>0</v>
      </c>
      <c r="F14" s="485"/>
      <c r="G14" s="486">
        <f t="shared" si="3"/>
        <v>0</v>
      </c>
      <c r="H14" s="485"/>
      <c r="I14" s="486">
        <f t="shared" si="4"/>
        <v>0</v>
      </c>
      <c r="J14" s="63">
        <v>30082</v>
      </c>
      <c r="K14" s="480">
        <f t="shared" si="5"/>
        <v>30082</v>
      </c>
    </row>
    <row r="15" spans="1:11" s="481" customFormat="1" ht="12" customHeight="1" thickBot="1">
      <c r="A15" s="471" t="s">
        <v>63</v>
      </c>
      <c r="B15" s="491" t="s">
        <v>64</v>
      </c>
      <c r="C15" s="473">
        <f t="shared" ref="C15:J15" si="6">+C16+C17+C18+C19+C20</f>
        <v>10782000</v>
      </c>
      <c r="D15" s="474">
        <f t="shared" si="6"/>
        <v>186915120</v>
      </c>
      <c r="E15" s="475">
        <f t="shared" si="6"/>
        <v>197697120</v>
      </c>
      <c r="F15" s="474">
        <f t="shared" si="6"/>
        <v>0</v>
      </c>
      <c r="G15" s="475">
        <f t="shared" si="6"/>
        <v>197697120</v>
      </c>
      <c r="H15" s="474">
        <f t="shared" si="6"/>
        <v>0</v>
      </c>
      <c r="I15" s="475">
        <f t="shared" si="6"/>
        <v>197697120</v>
      </c>
      <c r="J15" s="69">
        <f t="shared" si="6"/>
        <v>80516209</v>
      </c>
      <c r="K15" s="475">
        <f t="shared" ref="K15" si="7">+K16+K17+K18+K19+K20</f>
        <v>278213329</v>
      </c>
    </row>
    <row r="16" spans="1:11" s="481" customFormat="1" ht="12" customHeight="1">
      <c r="A16" s="476" t="s">
        <v>65</v>
      </c>
      <c r="B16" s="477" t="s">
        <v>66</v>
      </c>
      <c r="C16" s="478"/>
      <c r="D16" s="479"/>
      <c r="E16" s="480">
        <f t="shared" ref="E16:E21" si="8">C16+D16</f>
        <v>0</v>
      </c>
      <c r="F16" s="479"/>
      <c r="G16" s="480">
        <f t="shared" ref="G16:G21" si="9">E16+F16</f>
        <v>0</v>
      </c>
      <c r="H16" s="479"/>
      <c r="I16" s="480">
        <f t="shared" ref="I16:I21" si="10">G16+H16</f>
        <v>0</v>
      </c>
      <c r="J16" s="61"/>
      <c r="K16" s="480">
        <f t="shared" ref="K16:K21" si="11">I16+J16</f>
        <v>0</v>
      </c>
    </row>
    <row r="17" spans="1:11" s="481" customFormat="1" ht="12" customHeight="1">
      <c r="A17" s="482" t="s">
        <v>67</v>
      </c>
      <c r="B17" s="483" t="s">
        <v>68</v>
      </c>
      <c r="C17" s="484"/>
      <c r="D17" s="485"/>
      <c r="E17" s="486">
        <f t="shared" si="8"/>
        <v>0</v>
      </c>
      <c r="F17" s="485"/>
      <c r="G17" s="486">
        <f t="shared" si="9"/>
        <v>0</v>
      </c>
      <c r="H17" s="485"/>
      <c r="I17" s="486">
        <f t="shared" si="10"/>
        <v>0</v>
      </c>
      <c r="J17" s="63"/>
      <c r="K17" s="480">
        <f t="shared" si="11"/>
        <v>0</v>
      </c>
    </row>
    <row r="18" spans="1:11" s="481" customFormat="1" ht="12" customHeight="1">
      <c r="A18" s="482" t="s">
        <v>69</v>
      </c>
      <c r="B18" s="483" t="s">
        <v>70</v>
      </c>
      <c r="C18" s="484"/>
      <c r="D18" s="485"/>
      <c r="E18" s="486">
        <f t="shared" si="8"/>
        <v>0</v>
      </c>
      <c r="F18" s="485"/>
      <c r="G18" s="486">
        <f t="shared" si="9"/>
        <v>0</v>
      </c>
      <c r="H18" s="485"/>
      <c r="I18" s="486">
        <f t="shared" si="10"/>
        <v>0</v>
      </c>
      <c r="J18" s="63"/>
      <c r="K18" s="480">
        <f t="shared" si="11"/>
        <v>0</v>
      </c>
    </row>
    <row r="19" spans="1:11" s="481" customFormat="1" ht="12" customHeight="1">
      <c r="A19" s="482" t="s">
        <v>71</v>
      </c>
      <c r="B19" s="483" t="s">
        <v>72</v>
      </c>
      <c r="C19" s="484"/>
      <c r="D19" s="485"/>
      <c r="E19" s="486">
        <f t="shared" si="8"/>
        <v>0</v>
      </c>
      <c r="F19" s="485"/>
      <c r="G19" s="486">
        <f t="shared" si="9"/>
        <v>0</v>
      </c>
      <c r="H19" s="485"/>
      <c r="I19" s="486">
        <f t="shared" si="10"/>
        <v>0</v>
      </c>
      <c r="J19" s="63"/>
      <c r="K19" s="480">
        <f t="shared" si="11"/>
        <v>0</v>
      </c>
    </row>
    <row r="20" spans="1:11" s="481" customFormat="1" ht="12" customHeight="1">
      <c r="A20" s="482" t="s">
        <v>73</v>
      </c>
      <c r="B20" s="483" t="s">
        <v>74</v>
      </c>
      <c r="C20" s="484">
        <v>10782000</v>
      </c>
      <c r="D20" s="485">
        <v>186915120</v>
      </c>
      <c r="E20" s="486">
        <f t="shared" si="8"/>
        <v>197697120</v>
      </c>
      <c r="F20" s="485"/>
      <c r="G20" s="486">
        <f t="shared" si="9"/>
        <v>197697120</v>
      </c>
      <c r="H20" s="485"/>
      <c r="I20" s="486">
        <f t="shared" si="10"/>
        <v>197697120</v>
      </c>
      <c r="J20" s="63">
        <v>80516209</v>
      </c>
      <c r="K20" s="480">
        <f t="shared" si="11"/>
        <v>278213329</v>
      </c>
    </row>
    <row r="21" spans="1:11" s="487" customFormat="1" ht="12" customHeight="1" thickBot="1">
      <c r="A21" s="489" t="s">
        <v>75</v>
      </c>
      <c r="B21" s="490" t="s">
        <v>76</v>
      </c>
      <c r="C21" s="492"/>
      <c r="D21" s="493"/>
      <c r="E21" s="494">
        <f t="shared" si="8"/>
        <v>0</v>
      </c>
      <c r="F21" s="493"/>
      <c r="G21" s="494">
        <f t="shared" si="9"/>
        <v>0</v>
      </c>
      <c r="H21" s="493"/>
      <c r="I21" s="494">
        <f t="shared" si="10"/>
        <v>0</v>
      </c>
      <c r="J21" s="67"/>
      <c r="K21" s="480">
        <f t="shared" si="11"/>
        <v>0</v>
      </c>
    </row>
    <row r="22" spans="1:11" s="487" customFormat="1" ht="12" customHeight="1" thickBot="1">
      <c r="A22" s="471" t="s">
        <v>77</v>
      </c>
      <c r="B22" s="472" t="s">
        <v>78</v>
      </c>
      <c r="C22" s="473">
        <f t="shared" ref="C22:J22" si="12">+C23+C24+C25+C26+C27</f>
        <v>613808143</v>
      </c>
      <c r="D22" s="474">
        <f t="shared" si="12"/>
        <v>271399209</v>
      </c>
      <c r="E22" s="475">
        <f t="shared" si="12"/>
        <v>885207352</v>
      </c>
      <c r="F22" s="474">
        <f t="shared" si="12"/>
        <v>0</v>
      </c>
      <c r="G22" s="475">
        <f t="shared" si="12"/>
        <v>885207352</v>
      </c>
      <c r="H22" s="474">
        <f t="shared" si="12"/>
        <v>0</v>
      </c>
      <c r="I22" s="475">
        <f t="shared" si="12"/>
        <v>885207352</v>
      </c>
      <c r="J22" s="69">
        <f t="shared" si="12"/>
        <v>-165358082</v>
      </c>
      <c r="K22" s="475">
        <f t="shared" ref="K22" si="13">+K23+K24+K25+K26+K27</f>
        <v>719849270</v>
      </c>
    </row>
    <row r="23" spans="1:11" s="487" customFormat="1" ht="12" customHeight="1">
      <c r="A23" s="476" t="s">
        <v>79</v>
      </c>
      <c r="B23" s="477" t="s">
        <v>80</v>
      </c>
      <c r="C23" s="478"/>
      <c r="D23" s="479"/>
      <c r="E23" s="480">
        <f t="shared" ref="E23:E64" si="14">C23+D23</f>
        <v>0</v>
      </c>
      <c r="F23" s="479"/>
      <c r="G23" s="480">
        <f t="shared" ref="G23:G28" si="15">E23+F23</f>
        <v>0</v>
      </c>
      <c r="H23" s="479"/>
      <c r="I23" s="480">
        <f t="shared" ref="I23:I28" si="16">G23+H23</f>
        <v>0</v>
      </c>
      <c r="J23" s="61">
        <v>197988999</v>
      </c>
      <c r="K23" s="480">
        <f t="shared" ref="K23:K28" si="17">I23+J23</f>
        <v>197988999</v>
      </c>
    </row>
    <row r="24" spans="1:11" s="481" customFormat="1" ht="12" customHeight="1">
      <c r="A24" s="482" t="s">
        <v>81</v>
      </c>
      <c r="B24" s="483" t="s">
        <v>82</v>
      </c>
      <c r="C24" s="484"/>
      <c r="D24" s="485"/>
      <c r="E24" s="486">
        <f t="shared" si="14"/>
        <v>0</v>
      </c>
      <c r="F24" s="485"/>
      <c r="G24" s="486">
        <f t="shared" si="15"/>
        <v>0</v>
      </c>
      <c r="H24" s="485"/>
      <c r="I24" s="486">
        <f t="shared" si="16"/>
        <v>0</v>
      </c>
      <c r="J24" s="63"/>
      <c r="K24" s="480">
        <f t="shared" si="17"/>
        <v>0</v>
      </c>
    </row>
    <row r="25" spans="1:11" s="487" customFormat="1" ht="12" customHeight="1">
      <c r="A25" s="482" t="s">
        <v>83</v>
      </c>
      <c r="B25" s="483" t="s">
        <v>84</v>
      </c>
      <c r="C25" s="484"/>
      <c r="D25" s="485"/>
      <c r="E25" s="486">
        <f t="shared" si="14"/>
        <v>0</v>
      </c>
      <c r="F25" s="485"/>
      <c r="G25" s="486">
        <f t="shared" si="15"/>
        <v>0</v>
      </c>
      <c r="H25" s="485"/>
      <c r="I25" s="486">
        <f t="shared" si="16"/>
        <v>0</v>
      </c>
      <c r="J25" s="63"/>
      <c r="K25" s="480">
        <f t="shared" si="17"/>
        <v>0</v>
      </c>
    </row>
    <row r="26" spans="1:11" s="487" customFormat="1" ht="12" customHeight="1">
      <c r="A26" s="482" t="s">
        <v>85</v>
      </c>
      <c r="B26" s="483" t="s">
        <v>86</v>
      </c>
      <c r="C26" s="484"/>
      <c r="D26" s="485"/>
      <c r="E26" s="486">
        <f t="shared" si="14"/>
        <v>0</v>
      </c>
      <c r="F26" s="485"/>
      <c r="G26" s="486">
        <f t="shared" si="15"/>
        <v>0</v>
      </c>
      <c r="H26" s="485"/>
      <c r="I26" s="486">
        <f t="shared" si="16"/>
        <v>0</v>
      </c>
      <c r="J26" s="63"/>
      <c r="K26" s="480">
        <f t="shared" si="17"/>
        <v>0</v>
      </c>
    </row>
    <row r="27" spans="1:11" s="487" customFormat="1" ht="12" customHeight="1">
      <c r="A27" s="482" t="s">
        <v>87</v>
      </c>
      <c r="B27" s="483" t="s">
        <v>88</v>
      </c>
      <c r="C27" s="484">
        <v>613808143</v>
      </c>
      <c r="D27" s="488">
        <v>271399209</v>
      </c>
      <c r="E27" s="486">
        <f t="shared" si="14"/>
        <v>885207352</v>
      </c>
      <c r="F27" s="488"/>
      <c r="G27" s="486">
        <f t="shared" si="15"/>
        <v>885207352</v>
      </c>
      <c r="H27" s="488"/>
      <c r="I27" s="486">
        <f t="shared" si="16"/>
        <v>885207352</v>
      </c>
      <c r="J27" s="20">
        <v>-363347081</v>
      </c>
      <c r="K27" s="480">
        <f t="shared" si="17"/>
        <v>521860271</v>
      </c>
    </row>
    <row r="28" spans="1:11" s="487" customFormat="1" ht="12" customHeight="1" thickBot="1">
      <c r="A28" s="489" t="s">
        <v>89</v>
      </c>
      <c r="B28" s="490" t="s">
        <v>90</v>
      </c>
      <c r="C28" s="492">
        <v>511940143</v>
      </c>
      <c r="D28" s="493"/>
      <c r="E28" s="494">
        <f t="shared" si="14"/>
        <v>511940143</v>
      </c>
      <c r="F28" s="493"/>
      <c r="G28" s="494">
        <f t="shared" si="15"/>
        <v>511940143</v>
      </c>
      <c r="H28" s="493"/>
      <c r="I28" s="494">
        <f t="shared" si="16"/>
        <v>511940143</v>
      </c>
      <c r="J28" s="67"/>
      <c r="K28" s="480">
        <f t="shared" si="17"/>
        <v>511940143</v>
      </c>
    </row>
    <row r="29" spans="1:11" s="487" customFormat="1" ht="12" customHeight="1" thickBot="1">
      <c r="A29" s="471" t="s">
        <v>91</v>
      </c>
      <c r="B29" s="472" t="s">
        <v>92</v>
      </c>
      <c r="C29" s="495">
        <f>SUM(C32:C36)</f>
        <v>31154200</v>
      </c>
      <c r="D29" s="496">
        <f t="shared" ref="D29:J29" si="18">+D30+D31+D32+D33+D34+D35+D36</f>
        <v>0</v>
      </c>
      <c r="E29" s="497">
        <f t="shared" si="18"/>
        <v>31154200</v>
      </c>
      <c r="F29" s="496">
        <f t="shared" si="18"/>
        <v>0</v>
      </c>
      <c r="G29" s="497">
        <f t="shared" si="18"/>
        <v>31154200</v>
      </c>
      <c r="H29" s="496">
        <f t="shared" si="18"/>
        <v>0</v>
      </c>
      <c r="I29" s="497">
        <f t="shared" si="18"/>
        <v>31154200</v>
      </c>
      <c r="J29" s="28">
        <f t="shared" si="18"/>
        <v>19092315</v>
      </c>
      <c r="K29" s="497">
        <f t="shared" ref="K29" si="19">+K30+K31+K32+K33+K34+K35+K36</f>
        <v>50246515</v>
      </c>
    </row>
    <row r="30" spans="1:11" s="487" customFormat="1" ht="12" customHeight="1">
      <c r="A30" s="476" t="s">
        <v>93</v>
      </c>
      <c r="B30" s="477" t="s">
        <v>94</v>
      </c>
      <c r="C30" s="498"/>
      <c r="D30" s="499"/>
      <c r="E30" s="480">
        <f t="shared" si="14"/>
        <v>0</v>
      </c>
      <c r="F30" s="499"/>
      <c r="G30" s="480">
        <f t="shared" ref="G30:G36" si="20">E30+F30</f>
        <v>0</v>
      </c>
      <c r="H30" s="499"/>
      <c r="I30" s="480">
        <f t="shared" ref="I30:I36" si="21">G30+H30</f>
        <v>0</v>
      </c>
      <c r="J30" s="16"/>
      <c r="K30" s="480">
        <f t="shared" ref="K30:K36" si="22">I30+J30</f>
        <v>0</v>
      </c>
    </row>
    <row r="31" spans="1:11" s="487" customFormat="1" ht="12" customHeight="1">
      <c r="A31" s="482" t="s">
        <v>95</v>
      </c>
      <c r="B31" s="483" t="s">
        <v>96</v>
      </c>
      <c r="C31" s="484"/>
      <c r="D31" s="488"/>
      <c r="E31" s="486">
        <f t="shared" si="14"/>
        <v>0</v>
      </c>
      <c r="F31" s="488"/>
      <c r="G31" s="486">
        <f t="shared" si="20"/>
        <v>0</v>
      </c>
      <c r="H31" s="488"/>
      <c r="I31" s="486">
        <f t="shared" si="21"/>
        <v>0</v>
      </c>
      <c r="J31" s="20"/>
      <c r="K31" s="486">
        <f t="shared" si="22"/>
        <v>0</v>
      </c>
    </row>
    <row r="32" spans="1:11" s="487" customFormat="1" ht="12" customHeight="1">
      <c r="A32" s="482" t="s">
        <v>97</v>
      </c>
      <c r="B32" s="483" t="s">
        <v>98</v>
      </c>
      <c r="C32" s="484">
        <v>14015200</v>
      </c>
      <c r="D32" s="488"/>
      <c r="E32" s="486">
        <f t="shared" si="14"/>
        <v>14015200</v>
      </c>
      <c r="F32" s="488"/>
      <c r="G32" s="486">
        <f t="shared" si="20"/>
        <v>14015200</v>
      </c>
      <c r="H32" s="488"/>
      <c r="I32" s="486">
        <f t="shared" si="21"/>
        <v>14015200</v>
      </c>
      <c r="J32" s="20">
        <v>14830719</v>
      </c>
      <c r="K32" s="486">
        <f t="shared" si="22"/>
        <v>28845919</v>
      </c>
    </row>
    <row r="33" spans="1:11" s="487" customFormat="1" ht="12" customHeight="1">
      <c r="A33" s="482" t="s">
        <v>99</v>
      </c>
      <c r="B33" s="483" t="s">
        <v>100</v>
      </c>
      <c r="C33" s="484">
        <v>2084000</v>
      </c>
      <c r="D33" s="488"/>
      <c r="E33" s="486">
        <f t="shared" si="14"/>
        <v>2084000</v>
      </c>
      <c r="F33" s="488"/>
      <c r="G33" s="486">
        <f t="shared" si="20"/>
        <v>2084000</v>
      </c>
      <c r="H33" s="488"/>
      <c r="I33" s="486">
        <f t="shared" si="21"/>
        <v>2084000</v>
      </c>
      <c r="J33" s="20">
        <v>-2084000</v>
      </c>
      <c r="K33" s="486">
        <f t="shared" si="22"/>
        <v>0</v>
      </c>
    </row>
    <row r="34" spans="1:11" s="487" customFormat="1" ht="12" customHeight="1">
      <c r="A34" s="482" t="s">
        <v>101</v>
      </c>
      <c r="B34" s="483" t="s">
        <v>102</v>
      </c>
      <c r="C34" s="484">
        <v>6129000</v>
      </c>
      <c r="D34" s="488"/>
      <c r="E34" s="486">
        <f t="shared" si="14"/>
        <v>6129000</v>
      </c>
      <c r="F34" s="488"/>
      <c r="G34" s="486">
        <f t="shared" si="20"/>
        <v>6129000</v>
      </c>
      <c r="H34" s="488"/>
      <c r="I34" s="486">
        <f t="shared" si="21"/>
        <v>6129000</v>
      </c>
      <c r="J34" s="20">
        <v>1839889</v>
      </c>
      <c r="K34" s="486">
        <f t="shared" si="22"/>
        <v>7968889</v>
      </c>
    </row>
    <row r="35" spans="1:11" s="487" customFormat="1" ht="12" customHeight="1">
      <c r="A35" s="482" t="s">
        <v>103</v>
      </c>
      <c r="B35" s="483" t="s">
        <v>104</v>
      </c>
      <c r="C35" s="484">
        <v>7251000</v>
      </c>
      <c r="D35" s="488"/>
      <c r="E35" s="486">
        <f t="shared" si="14"/>
        <v>7251000</v>
      </c>
      <c r="F35" s="488"/>
      <c r="G35" s="486">
        <f t="shared" si="20"/>
        <v>7251000</v>
      </c>
      <c r="H35" s="488"/>
      <c r="I35" s="486">
        <f t="shared" si="21"/>
        <v>7251000</v>
      </c>
      <c r="J35" s="20">
        <v>1892432</v>
      </c>
      <c r="K35" s="486">
        <f t="shared" si="22"/>
        <v>9143432</v>
      </c>
    </row>
    <row r="36" spans="1:11" s="487" customFormat="1" ht="12" customHeight="1" thickBot="1">
      <c r="A36" s="489" t="s">
        <v>105</v>
      </c>
      <c r="B36" s="490" t="s">
        <v>106</v>
      </c>
      <c r="C36" s="492">
        <v>1675000</v>
      </c>
      <c r="D36" s="500"/>
      <c r="E36" s="494">
        <f t="shared" si="14"/>
        <v>1675000</v>
      </c>
      <c r="F36" s="500"/>
      <c r="G36" s="494">
        <f t="shared" si="20"/>
        <v>1675000</v>
      </c>
      <c r="H36" s="500"/>
      <c r="I36" s="494">
        <f t="shared" si="21"/>
        <v>1675000</v>
      </c>
      <c r="J36" s="25">
        <v>2613275</v>
      </c>
      <c r="K36" s="486">
        <f t="shared" si="22"/>
        <v>4288275</v>
      </c>
    </row>
    <row r="37" spans="1:11" s="487" customFormat="1" ht="12" customHeight="1" thickBot="1">
      <c r="A37" s="471" t="s">
        <v>107</v>
      </c>
      <c r="B37" s="472" t="s">
        <v>108</v>
      </c>
      <c r="C37" s="473">
        <f t="shared" ref="C37:I37" si="23">SUM(C38:C48)</f>
        <v>2000000</v>
      </c>
      <c r="D37" s="474">
        <f t="shared" si="23"/>
        <v>6000000</v>
      </c>
      <c r="E37" s="475">
        <f t="shared" si="23"/>
        <v>8000000</v>
      </c>
      <c r="F37" s="474">
        <f t="shared" si="23"/>
        <v>0</v>
      </c>
      <c r="G37" s="475">
        <f t="shared" si="23"/>
        <v>8000000</v>
      </c>
      <c r="H37" s="474">
        <f t="shared" si="23"/>
        <v>0</v>
      </c>
      <c r="I37" s="475">
        <f t="shared" si="23"/>
        <v>8000000</v>
      </c>
      <c r="J37" s="69">
        <f t="shared" ref="J37" si="24">SUM(J38:J48)</f>
        <v>16017249</v>
      </c>
      <c r="K37" s="475">
        <f t="shared" ref="K37" si="25">SUM(K38:K48)</f>
        <v>24017249</v>
      </c>
    </row>
    <row r="38" spans="1:11" s="487" customFormat="1" ht="12" customHeight="1">
      <c r="A38" s="476" t="s">
        <v>109</v>
      </c>
      <c r="B38" s="477" t="s">
        <v>110</v>
      </c>
      <c r="C38" s="478">
        <v>0</v>
      </c>
      <c r="D38" s="479">
        <v>4730000</v>
      </c>
      <c r="E38" s="480">
        <f t="shared" si="14"/>
        <v>4730000</v>
      </c>
      <c r="F38" s="479"/>
      <c r="G38" s="480">
        <f t="shared" ref="G38:G48" si="26">E38+F38</f>
        <v>4730000</v>
      </c>
      <c r="H38" s="479"/>
      <c r="I38" s="480">
        <f t="shared" ref="I38:I48" si="27">G38+H38</f>
        <v>4730000</v>
      </c>
      <c r="J38" s="61">
        <v>5995036</v>
      </c>
      <c r="K38" s="480">
        <f t="shared" ref="K38:K48" si="28">I38+J38</f>
        <v>10725036</v>
      </c>
    </row>
    <row r="39" spans="1:11" s="487" customFormat="1" ht="12" customHeight="1">
      <c r="A39" s="482" t="s">
        <v>111</v>
      </c>
      <c r="B39" s="483" t="s">
        <v>112</v>
      </c>
      <c r="C39" s="484">
        <v>0</v>
      </c>
      <c r="D39" s="485"/>
      <c r="E39" s="486">
        <f t="shared" si="14"/>
        <v>0</v>
      </c>
      <c r="F39" s="485"/>
      <c r="G39" s="486">
        <f t="shared" si="26"/>
        <v>0</v>
      </c>
      <c r="H39" s="485"/>
      <c r="I39" s="486">
        <f t="shared" si="27"/>
        <v>0</v>
      </c>
      <c r="J39" s="63">
        <v>3904470</v>
      </c>
      <c r="K39" s="480">
        <f t="shared" si="28"/>
        <v>3904470</v>
      </c>
    </row>
    <row r="40" spans="1:11" s="487" customFormat="1" ht="12" customHeight="1">
      <c r="A40" s="482" t="s">
        <v>113</v>
      </c>
      <c r="B40" s="483" t="s">
        <v>114</v>
      </c>
      <c r="C40" s="484">
        <v>2000000</v>
      </c>
      <c r="D40" s="485"/>
      <c r="E40" s="486">
        <f t="shared" si="14"/>
        <v>2000000</v>
      </c>
      <c r="F40" s="485"/>
      <c r="G40" s="486">
        <f t="shared" si="26"/>
        <v>2000000</v>
      </c>
      <c r="H40" s="485"/>
      <c r="I40" s="486">
        <f t="shared" si="27"/>
        <v>2000000</v>
      </c>
      <c r="J40" s="63">
        <v>2606223</v>
      </c>
      <c r="K40" s="480">
        <f t="shared" si="28"/>
        <v>4606223</v>
      </c>
    </row>
    <row r="41" spans="1:11" s="487" customFormat="1" ht="12" customHeight="1">
      <c r="A41" s="482" t="s">
        <v>115</v>
      </c>
      <c r="B41" s="483" t="s">
        <v>116</v>
      </c>
      <c r="C41" s="484"/>
      <c r="D41" s="485"/>
      <c r="E41" s="486">
        <f t="shared" si="14"/>
        <v>0</v>
      </c>
      <c r="F41" s="485"/>
      <c r="G41" s="486">
        <f t="shared" si="26"/>
        <v>0</v>
      </c>
      <c r="H41" s="485"/>
      <c r="I41" s="486">
        <f t="shared" si="27"/>
        <v>0</v>
      </c>
      <c r="J41" s="63">
        <v>301000</v>
      </c>
      <c r="K41" s="480">
        <f t="shared" si="28"/>
        <v>301000</v>
      </c>
    </row>
    <row r="42" spans="1:11" s="487" customFormat="1" ht="12" customHeight="1">
      <c r="A42" s="482" t="s">
        <v>117</v>
      </c>
      <c r="B42" s="483" t="s">
        <v>118</v>
      </c>
      <c r="C42" s="484"/>
      <c r="D42" s="485"/>
      <c r="E42" s="486">
        <f t="shared" si="14"/>
        <v>0</v>
      </c>
      <c r="F42" s="485"/>
      <c r="G42" s="486">
        <f t="shared" si="26"/>
        <v>0</v>
      </c>
      <c r="H42" s="485"/>
      <c r="I42" s="486">
        <f t="shared" si="27"/>
        <v>0</v>
      </c>
      <c r="J42" s="63"/>
      <c r="K42" s="480">
        <f t="shared" si="28"/>
        <v>0</v>
      </c>
    </row>
    <row r="43" spans="1:11" s="487" customFormat="1" ht="12" customHeight="1">
      <c r="A43" s="482" t="s">
        <v>119</v>
      </c>
      <c r="B43" s="483" t="s">
        <v>120</v>
      </c>
      <c r="C43" s="484">
        <v>0</v>
      </c>
      <c r="D43" s="485">
        <v>1270000</v>
      </c>
      <c r="E43" s="486">
        <f t="shared" si="14"/>
        <v>1270000</v>
      </c>
      <c r="F43" s="485"/>
      <c r="G43" s="486">
        <f t="shared" si="26"/>
        <v>1270000</v>
      </c>
      <c r="H43" s="485"/>
      <c r="I43" s="486">
        <f t="shared" si="27"/>
        <v>1270000</v>
      </c>
      <c r="J43" s="63">
        <v>1807972</v>
      </c>
      <c r="K43" s="480">
        <f t="shared" si="28"/>
        <v>3077972</v>
      </c>
    </row>
    <row r="44" spans="1:11" s="487" customFormat="1" ht="12" customHeight="1">
      <c r="A44" s="482" t="s">
        <v>121</v>
      </c>
      <c r="B44" s="483" t="s">
        <v>122</v>
      </c>
      <c r="C44" s="484"/>
      <c r="D44" s="485"/>
      <c r="E44" s="486">
        <f t="shared" si="14"/>
        <v>0</v>
      </c>
      <c r="F44" s="485"/>
      <c r="G44" s="486">
        <f t="shared" si="26"/>
        <v>0</v>
      </c>
      <c r="H44" s="485"/>
      <c r="I44" s="486">
        <f t="shared" si="27"/>
        <v>0</v>
      </c>
      <c r="J44" s="63"/>
      <c r="K44" s="480">
        <f t="shared" si="28"/>
        <v>0</v>
      </c>
    </row>
    <row r="45" spans="1:11" s="487" customFormat="1" ht="12" customHeight="1">
      <c r="A45" s="482" t="s">
        <v>123</v>
      </c>
      <c r="B45" s="483" t="s">
        <v>310</v>
      </c>
      <c r="C45" s="484"/>
      <c r="D45" s="485"/>
      <c r="E45" s="486">
        <f t="shared" si="14"/>
        <v>0</v>
      </c>
      <c r="F45" s="485"/>
      <c r="G45" s="486">
        <f t="shared" si="26"/>
        <v>0</v>
      </c>
      <c r="H45" s="485"/>
      <c r="I45" s="486">
        <f t="shared" si="27"/>
        <v>0</v>
      </c>
      <c r="J45" s="63">
        <v>315676</v>
      </c>
      <c r="K45" s="480">
        <f t="shared" si="28"/>
        <v>315676</v>
      </c>
    </row>
    <row r="46" spans="1:11" s="487" customFormat="1" ht="12" customHeight="1">
      <c r="A46" s="482" t="s">
        <v>125</v>
      </c>
      <c r="B46" s="483" t="s">
        <v>126</v>
      </c>
      <c r="C46" s="501"/>
      <c r="D46" s="502"/>
      <c r="E46" s="503">
        <f t="shared" si="14"/>
        <v>0</v>
      </c>
      <c r="F46" s="502"/>
      <c r="G46" s="503">
        <f t="shared" si="26"/>
        <v>0</v>
      </c>
      <c r="H46" s="502"/>
      <c r="I46" s="503">
        <f t="shared" si="27"/>
        <v>0</v>
      </c>
      <c r="J46" s="219"/>
      <c r="K46" s="480">
        <f t="shared" si="28"/>
        <v>0</v>
      </c>
    </row>
    <row r="47" spans="1:11" s="487" customFormat="1" ht="12" customHeight="1">
      <c r="A47" s="489" t="s">
        <v>127</v>
      </c>
      <c r="B47" s="490" t="s">
        <v>128</v>
      </c>
      <c r="C47" s="504"/>
      <c r="D47" s="505"/>
      <c r="E47" s="506">
        <f t="shared" si="14"/>
        <v>0</v>
      </c>
      <c r="F47" s="505"/>
      <c r="G47" s="506">
        <f t="shared" si="26"/>
        <v>0</v>
      </c>
      <c r="H47" s="505"/>
      <c r="I47" s="506">
        <f t="shared" si="27"/>
        <v>0</v>
      </c>
      <c r="J47" s="220"/>
      <c r="K47" s="480">
        <f t="shared" si="28"/>
        <v>0</v>
      </c>
    </row>
    <row r="48" spans="1:11" s="487" customFormat="1" ht="12" customHeight="1" thickBot="1">
      <c r="A48" s="489" t="s">
        <v>129</v>
      </c>
      <c r="B48" s="490" t="s">
        <v>130</v>
      </c>
      <c r="C48" s="504"/>
      <c r="D48" s="505"/>
      <c r="E48" s="506">
        <f t="shared" si="14"/>
        <v>0</v>
      </c>
      <c r="F48" s="505"/>
      <c r="G48" s="506">
        <f t="shared" si="26"/>
        <v>0</v>
      </c>
      <c r="H48" s="505"/>
      <c r="I48" s="506">
        <f t="shared" si="27"/>
        <v>0</v>
      </c>
      <c r="J48" s="220">
        <v>1086872</v>
      </c>
      <c r="K48" s="480">
        <f t="shared" si="28"/>
        <v>1086872</v>
      </c>
    </row>
    <row r="49" spans="1:11" s="487" customFormat="1" ht="12" customHeight="1" thickBot="1">
      <c r="A49" s="471" t="s">
        <v>131</v>
      </c>
      <c r="B49" s="472" t="s">
        <v>132</v>
      </c>
      <c r="C49" s="473">
        <f t="shared" ref="C49:J49" si="29">SUM(C50:C54)</f>
        <v>0</v>
      </c>
      <c r="D49" s="474">
        <f t="shared" si="29"/>
        <v>1000000</v>
      </c>
      <c r="E49" s="475">
        <f t="shared" si="29"/>
        <v>1000000</v>
      </c>
      <c r="F49" s="474">
        <f t="shared" si="29"/>
        <v>0</v>
      </c>
      <c r="G49" s="475">
        <f t="shared" si="29"/>
        <v>1000000</v>
      </c>
      <c r="H49" s="474">
        <f t="shared" si="29"/>
        <v>0</v>
      </c>
      <c r="I49" s="475">
        <f t="shared" si="29"/>
        <v>1000000</v>
      </c>
      <c r="J49" s="69">
        <f t="shared" si="29"/>
        <v>-87138</v>
      </c>
      <c r="K49" s="475">
        <f t="shared" ref="K49" si="30">SUM(K50:K54)</f>
        <v>912862</v>
      </c>
    </row>
    <row r="50" spans="1:11" s="487" customFormat="1" ht="12" customHeight="1">
      <c r="A50" s="476" t="s">
        <v>133</v>
      </c>
      <c r="B50" s="477" t="s">
        <v>134</v>
      </c>
      <c r="C50" s="507"/>
      <c r="D50" s="508"/>
      <c r="E50" s="509">
        <f t="shared" si="14"/>
        <v>0</v>
      </c>
      <c r="F50" s="508"/>
      <c r="G50" s="509">
        <f t="shared" ref="G50:G54" si="31">E50+F50</f>
        <v>0</v>
      </c>
      <c r="H50" s="508"/>
      <c r="I50" s="509">
        <f t="shared" ref="I50:I54" si="32">G50+H50</f>
        <v>0</v>
      </c>
      <c r="J50" s="222"/>
      <c r="K50" s="509">
        <f t="shared" ref="K50:K54" si="33">I50+J50</f>
        <v>0</v>
      </c>
    </row>
    <row r="51" spans="1:11" s="487" customFormat="1" ht="12" customHeight="1">
      <c r="A51" s="482" t="s">
        <v>135</v>
      </c>
      <c r="B51" s="483" t="s">
        <v>136</v>
      </c>
      <c r="C51" s="501"/>
      <c r="D51" s="502">
        <v>1000000</v>
      </c>
      <c r="E51" s="503">
        <f t="shared" si="14"/>
        <v>1000000</v>
      </c>
      <c r="F51" s="502"/>
      <c r="G51" s="503">
        <f t="shared" si="31"/>
        <v>1000000</v>
      </c>
      <c r="H51" s="502"/>
      <c r="I51" s="503">
        <f t="shared" si="32"/>
        <v>1000000</v>
      </c>
      <c r="J51" s="219">
        <v>-87138</v>
      </c>
      <c r="K51" s="509">
        <f t="shared" si="33"/>
        <v>912862</v>
      </c>
    </row>
    <row r="52" spans="1:11" s="487" customFormat="1" ht="12" customHeight="1">
      <c r="A52" s="482" t="s">
        <v>137</v>
      </c>
      <c r="B52" s="483" t="s">
        <v>138</v>
      </c>
      <c r="C52" s="501">
        <v>0</v>
      </c>
      <c r="D52" s="502"/>
      <c r="E52" s="503">
        <f t="shared" si="14"/>
        <v>0</v>
      </c>
      <c r="F52" s="502"/>
      <c r="G52" s="503">
        <f t="shared" si="31"/>
        <v>0</v>
      </c>
      <c r="H52" s="502"/>
      <c r="I52" s="503">
        <f t="shared" si="32"/>
        <v>0</v>
      </c>
      <c r="J52" s="219"/>
      <c r="K52" s="509">
        <f t="shared" si="33"/>
        <v>0</v>
      </c>
    </row>
    <row r="53" spans="1:11" s="487" customFormat="1" ht="12" customHeight="1">
      <c r="A53" s="482" t="s">
        <v>139</v>
      </c>
      <c r="B53" s="483" t="s">
        <v>140</v>
      </c>
      <c r="C53" s="501"/>
      <c r="D53" s="502"/>
      <c r="E53" s="503">
        <f t="shared" si="14"/>
        <v>0</v>
      </c>
      <c r="F53" s="502"/>
      <c r="G53" s="503">
        <f t="shared" si="31"/>
        <v>0</v>
      </c>
      <c r="H53" s="502"/>
      <c r="I53" s="503">
        <f t="shared" si="32"/>
        <v>0</v>
      </c>
      <c r="J53" s="219"/>
      <c r="K53" s="509">
        <f t="shared" si="33"/>
        <v>0</v>
      </c>
    </row>
    <row r="54" spans="1:11" s="487" customFormat="1" ht="12" customHeight="1" thickBot="1">
      <c r="A54" s="489" t="s">
        <v>141</v>
      </c>
      <c r="B54" s="490" t="s">
        <v>142</v>
      </c>
      <c r="C54" s="504"/>
      <c r="D54" s="505"/>
      <c r="E54" s="506">
        <f t="shared" si="14"/>
        <v>0</v>
      </c>
      <c r="F54" s="505"/>
      <c r="G54" s="506">
        <f t="shared" si="31"/>
        <v>0</v>
      </c>
      <c r="H54" s="505"/>
      <c r="I54" s="506">
        <f t="shared" si="32"/>
        <v>0</v>
      </c>
      <c r="J54" s="220"/>
      <c r="K54" s="509">
        <f t="shared" si="33"/>
        <v>0</v>
      </c>
    </row>
    <row r="55" spans="1:11" s="487" customFormat="1" ht="12" customHeight="1" thickBot="1">
      <c r="A55" s="471" t="s">
        <v>143</v>
      </c>
      <c r="B55" s="472" t="s">
        <v>144</v>
      </c>
      <c r="C55" s="473">
        <f t="shared" ref="C55:J55" si="34">SUM(C56:C58)</f>
        <v>0</v>
      </c>
      <c r="D55" s="474">
        <f t="shared" si="34"/>
        <v>0</v>
      </c>
      <c r="E55" s="475">
        <f t="shared" si="34"/>
        <v>0</v>
      </c>
      <c r="F55" s="474">
        <f t="shared" si="34"/>
        <v>0</v>
      </c>
      <c r="G55" s="475">
        <f t="shared" si="34"/>
        <v>0</v>
      </c>
      <c r="H55" s="474">
        <f t="shared" si="34"/>
        <v>0</v>
      </c>
      <c r="I55" s="475">
        <f t="shared" si="34"/>
        <v>0</v>
      </c>
      <c r="J55" s="69">
        <f t="shared" si="34"/>
        <v>2009467</v>
      </c>
      <c r="K55" s="475">
        <f t="shared" ref="K55" si="35">SUM(K56:K58)</f>
        <v>2009467</v>
      </c>
    </row>
    <row r="56" spans="1:11" s="487" customFormat="1" ht="12" customHeight="1">
      <c r="A56" s="476" t="s">
        <v>145</v>
      </c>
      <c r="B56" s="477" t="s">
        <v>146</v>
      </c>
      <c r="C56" s="478"/>
      <c r="D56" s="479"/>
      <c r="E56" s="480">
        <f t="shared" si="14"/>
        <v>0</v>
      </c>
      <c r="F56" s="479"/>
      <c r="G56" s="480">
        <f t="shared" ref="G56:G59" si="36">E56+F56</f>
        <v>0</v>
      </c>
      <c r="H56" s="479"/>
      <c r="I56" s="480">
        <f t="shared" ref="I56:I59" si="37">G56+H56</f>
        <v>0</v>
      </c>
      <c r="J56" s="61"/>
      <c r="K56" s="480">
        <f t="shared" ref="K56:K59" si="38">I56+J56</f>
        <v>0</v>
      </c>
    </row>
    <row r="57" spans="1:11" s="487" customFormat="1" ht="12" customHeight="1">
      <c r="A57" s="482" t="s">
        <v>147</v>
      </c>
      <c r="B57" s="483" t="s">
        <v>148</v>
      </c>
      <c r="C57" s="484"/>
      <c r="D57" s="485"/>
      <c r="E57" s="486">
        <f t="shared" si="14"/>
        <v>0</v>
      </c>
      <c r="F57" s="485"/>
      <c r="G57" s="486">
        <f t="shared" si="36"/>
        <v>0</v>
      </c>
      <c r="H57" s="485"/>
      <c r="I57" s="486">
        <f t="shared" si="37"/>
        <v>0</v>
      </c>
      <c r="J57" s="63"/>
      <c r="K57" s="480">
        <f t="shared" si="38"/>
        <v>0</v>
      </c>
    </row>
    <row r="58" spans="1:11" s="487" customFormat="1" ht="12" customHeight="1">
      <c r="A58" s="482" t="s">
        <v>149</v>
      </c>
      <c r="B58" s="483" t="s">
        <v>150</v>
      </c>
      <c r="C58" s="484"/>
      <c r="D58" s="485"/>
      <c r="E58" s="486">
        <f t="shared" si="14"/>
        <v>0</v>
      </c>
      <c r="F58" s="485"/>
      <c r="G58" s="486">
        <f t="shared" si="36"/>
        <v>0</v>
      </c>
      <c r="H58" s="485"/>
      <c r="I58" s="486">
        <f t="shared" si="37"/>
        <v>0</v>
      </c>
      <c r="J58" s="63">
        <v>2009467</v>
      </c>
      <c r="K58" s="480">
        <f t="shared" si="38"/>
        <v>2009467</v>
      </c>
    </row>
    <row r="59" spans="1:11" s="487" customFormat="1" ht="12" customHeight="1" thickBot="1">
      <c r="A59" s="489" t="s">
        <v>151</v>
      </c>
      <c r="B59" s="490" t="s">
        <v>152</v>
      </c>
      <c r="C59" s="492"/>
      <c r="D59" s="493"/>
      <c r="E59" s="494">
        <f t="shared" si="14"/>
        <v>0</v>
      </c>
      <c r="F59" s="493"/>
      <c r="G59" s="494">
        <f t="shared" si="36"/>
        <v>0</v>
      </c>
      <c r="H59" s="493"/>
      <c r="I59" s="494">
        <f t="shared" si="37"/>
        <v>0</v>
      </c>
      <c r="J59" s="67"/>
      <c r="K59" s="480">
        <f t="shared" si="38"/>
        <v>0</v>
      </c>
    </row>
    <row r="60" spans="1:11" s="487" customFormat="1" ht="12" customHeight="1" thickBot="1">
      <c r="A60" s="471" t="s">
        <v>153</v>
      </c>
      <c r="B60" s="491" t="s">
        <v>154</v>
      </c>
      <c r="C60" s="473">
        <f t="shared" ref="C60:J60" si="39">SUM(C61:C63)</f>
        <v>0</v>
      </c>
      <c r="D60" s="474">
        <f t="shared" si="39"/>
        <v>0</v>
      </c>
      <c r="E60" s="475">
        <f t="shared" si="39"/>
        <v>0</v>
      </c>
      <c r="F60" s="474">
        <f t="shared" si="39"/>
        <v>0</v>
      </c>
      <c r="G60" s="475">
        <f t="shared" si="39"/>
        <v>0</v>
      </c>
      <c r="H60" s="474">
        <f t="shared" si="39"/>
        <v>0</v>
      </c>
      <c r="I60" s="475">
        <f t="shared" si="39"/>
        <v>0</v>
      </c>
      <c r="J60" s="69">
        <f t="shared" si="39"/>
        <v>240000</v>
      </c>
      <c r="K60" s="475">
        <f t="shared" ref="K60" si="40">SUM(K61:K63)</f>
        <v>240000</v>
      </c>
    </row>
    <row r="61" spans="1:11" s="487" customFormat="1" ht="12" customHeight="1">
      <c r="A61" s="476" t="s">
        <v>155</v>
      </c>
      <c r="B61" s="477" t="s">
        <v>156</v>
      </c>
      <c r="C61" s="501"/>
      <c r="D61" s="502"/>
      <c r="E61" s="503">
        <f t="shared" si="14"/>
        <v>0</v>
      </c>
      <c r="F61" s="502"/>
      <c r="G61" s="503">
        <f t="shared" ref="G61:G64" si="41">E61+F61</f>
        <v>0</v>
      </c>
      <c r="H61" s="502"/>
      <c r="I61" s="503">
        <f t="shared" ref="I61:I64" si="42">G61+H61</f>
        <v>0</v>
      </c>
      <c r="J61" s="219"/>
      <c r="K61" s="503">
        <f t="shared" ref="K61:K64" si="43">I61+J61</f>
        <v>0</v>
      </c>
    </row>
    <row r="62" spans="1:11" s="487" customFormat="1" ht="12" customHeight="1">
      <c r="A62" s="482" t="s">
        <v>157</v>
      </c>
      <c r="B62" s="483" t="s">
        <v>158</v>
      </c>
      <c r="C62" s="501"/>
      <c r="D62" s="502"/>
      <c r="E62" s="503">
        <f t="shared" si="14"/>
        <v>0</v>
      </c>
      <c r="F62" s="502"/>
      <c r="G62" s="503">
        <f t="shared" si="41"/>
        <v>0</v>
      </c>
      <c r="H62" s="502"/>
      <c r="I62" s="503">
        <f t="shared" si="42"/>
        <v>0</v>
      </c>
      <c r="J62" s="219"/>
      <c r="K62" s="503">
        <f t="shared" si="43"/>
        <v>0</v>
      </c>
    </row>
    <row r="63" spans="1:11" s="487" customFormat="1" ht="12" customHeight="1">
      <c r="A63" s="482" t="s">
        <v>159</v>
      </c>
      <c r="B63" s="483" t="s">
        <v>160</v>
      </c>
      <c r="C63" s="501"/>
      <c r="D63" s="502"/>
      <c r="E63" s="503">
        <f t="shared" si="14"/>
        <v>0</v>
      </c>
      <c r="F63" s="502"/>
      <c r="G63" s="503">
        <f t="shared" si="41"/>
        <v>0</v>
      </c>
      <c r="H63" s="502"/>
      <c r="I63" s="503">
        <f t="shared" si="42"/>
        <v>0</v>
      </c>
      <c r="J63" s="219">
        <v>240000</v>
      </c>
      <c r="K63" s="503">
        <f t="shared" si="43"/>
        <v>240000</v>
      </c>
    </row>
    <row r="64" spans="1:11" s="487" customFormat="1" ht="12" customHeight="1" thickBot="1">
      <c r="A64" s="489" t="s">
        <v>161</v>
      </c>
      <c r="B64" s="490" t="s">
        <v>162</v>
      </c>
      <c r="C64" s="501"/>
      <c r="D64" s="502"/>
      <c r="E64" s="503">
        <f t="shared" si="14"/>
        <v>0</v>
      </c>
      <c r="F64" s="502"/>
      <c r="G64" s="503">
        <f t="shared" si="41"/>
        <v>0</v>
      </c>
      <c r="H64" s="502"/>
      <c r="I64" s="503">
        <f t="shared" si="42"/>
        <v>0</v>
      </c>
      <c r="J64" s="219"/>
      <c r="K64" s="503">
        <f t="shared" si="43"/>
        <v>0</v>
      </c>
    </row>
    <row r="65" spans="1:11" s="487" customFormat="1" ht="12" customHeight="1" thickBot="1">
      <c r="A65" s="471" t="s">
        <v>300</v>
      </c>
      <c r="B65" s="472" t="s">
        <v>164</v>
      </c>
      <c r="C65" s="495">
        <f t="shared" ref="C65:J65" si="44">+C8+C15+C22+C29+C37+C49+C55+C60</f>
        <v>940761685</v>
      </c>
      <c r="D65" s="510">
        <f t="shared" si="44"/>
        <v>469217356</v>
      </c>
      <c r="E65" s="497">
        <f t="shared" si="44"/>
        <v>1409979041</v>
      </c>
      <c r="F65" s="510">
        <f t="shared" si="44"/>
        <v>0</v>
      </c>
      <c r="G65" s="497">
        <f t="shared" si="44"/>
        <v>1409979041</v>
      </c>
      <c r="H65" s="510">
        <f t="shared" si="44"/>
        <v>19771012</v>
      </c>
      <c r="I65" s="497">
        <f t="shared" si="44"/>
        <v>1429750053</v>
      </c>
      <c r="J65" s="71">
        <f t="shared" si="44"/>
        <v>-46733763</v>
      </c>
      <c r="K65" s="497">
        <f t="shared" ref="K65" si="45">+K8+K15+K22+K29+K37+K49+K55+K60</f>
        <v>1383016290</v>
      </c>
    </row>
    <row r="66" spans="1:11" s="487" customFormat="1" ht="12" customHeight="1" thickBot="1">
      <c r="A66" s="511" t="s">
        <v>431</v>
      </c>
      <c r="B66" s="491" t="s">
        <v>166</v>
      </c>
      <c r="C66" s="473">
        <f t="shared" ref="C66:I66" si="46">SUM(C67:C69)</f>
        <v>0</v>
      </c>
      <c r="D66" s="474">
        <f t="shared" si="46"/>
        <v>0</v>
      </c>
      <c r="E66" s="475">
        <f t="shared" si="46"/>
        <v>0</v>
      </c>
      <c r="F66" s="474">
        <f t="shared" si="46"/>
        <v>0</v>
      </c>
      <c r="G66" s="475">
        <f t="shared" si="46"/>
        <v>0</v>
      </c>
      <c r="H66" s="474">
        <f t="shared" si="46"/>
        <v>0</v>
      </c>
      <c r="I66" s="475">
        <f t="shared" si="46"/>
        <v>0</v>
      </c>
      <c r="J66" s="69">
        <f t="shared" ref="J66" si="47">SUM(J67:J69)</f>
        <v>0</v>
      </c>
      <c r="K66" s="475">
        <f t="shared" ref="K66" si="48">SUM(K67:K69)</f>
        <v>0</v>
      </c>
    </row>
    <row r="67" spans="1:11" s="487" customFormat="1" ht="12" customHeight="1">
      <c r="A67" s="476" t="s">
        <v>167</v>
      </c>
      <c r="B67" s="477" t="s">
        <v>168</v>
      </c>
      <c r="C67" s="501"/>
      <c r="D67" s="502"/>
      <c r="E67" s="503">
        <f>C67+D67</f>
        <v>0</v>
      </c>
      <c r="F67" s="502"/>
      <c r="G67" s="503">
        <f>E67+F67</f>
        <v>0</v>
      </c>
      <c r="H67" s="502"/>
      <c r="I67" s="503">
        <f>G67+H67</f>
        <v>0</v>
      </c>
      <c r="J67" s="219"/>
      <c r="K67" s="503">
        <f>I67+J67</f>
        <v>0</v>
      </c>
    </row>
    <row r="68" spans="1:11" s="487" customFormat="1" ht="12" customHeight="1">
      <c r="A68" s="482" t="s">
        <v>169</v>
      </c>
      <c r="B68" s="483" t="s">
        <v>170</v>
      </c>
      <c r="C68" s="501"/>
      <c r="D68" s="502"/>
      <c r="E68" s="503">
        <f>C68+D68</f>
        <v>0</v>
      </c>
      <c r="F68" s="502"/>
      <c r="G68" s="503">
        <f>E68+F68</f>
        <v>0</v>
      </c>
      <c r="H68" s="502"/>
      <c r="I68" s="503">
        <f>G68+H68</f>
        <v>0</v>
      </c>
      <c r="J68" s="219"/>
      <c r="K68" s="503">
        <f>I68+J68</f>
        <v>0</v>
      </c>
    </row>
    <row r="69" spans="1:11" s="487" customFormat="1" ht="12" customHeight="1" thickBot="1">
      <c r="A69" s="489" t="s">
        <v>171</v>
      </c>
      <c r="B69" s="512" t="s">
        <v>432</v>
      </c>
      <c r="C69" s="501"/>
      <c r="D69" s="513"/>
      <c r="E69" s="503">
        <f>C69+D69</f>
        <v>0</v>
      </c>
      <c r="F69" s="513"/>
      <c r="G69" s="503">
        <f>E69+F69</f>
        <v>0</v>
      </c>
      <c r="H69" s="513"/>
      <c r="I69" s="503">
        <f>G69+H69</f>
        <v>0</v>
      </c>
      <c r="J69" s="225"/>
      <c r="K69" s="503">
        <f>I69+J69</f>
        <v>0</v>
      </c>
    </row>
    <row r="70" spans="1:11" s="487" customFormat="1" ht="12" customHeight="1" thickBot="1">
      <c r="A70" s="511" t="s">
        <v>173</v>
      </c>
      <c r="B70" s="491" t="s">
        <v>174</v>
      </c>
      <c r="C70" s="473">
        <f t="shared" ref="C70:J70" si="49">SUM(C71:C74)</f>
        <v>0</v>
      </c>
      <c r="D70" s="514">
        <f t="shared" si="49"/>
        <v>0</v>
      </c>
      <c r="E70" s="475">
        <f t="shared" si="49"/>
        <v>0</v>
      </c>
      <c r="F70" s="514">
        <f t="shared" si="49"/>
        <v>0</v>
      </c>
      <c r="G70" s="475">
        <f t="shared" si="49"/>
        <v>0</v>
      </c>
      <c r="H70" s="514">
        <f t="shared" si="49"/>
        <v>0</v>
      </c>
      <c r="I70" s="475">
        <f t="shared" si="49"/>
        <v>0</v>
      </c>
      <c r="J70" s="12">
        <f t="shared" si="49"/>
        <v>0</v>
      </c>
      <c r="K70" s="475">
        <f t="shared" ref="K70" si="50">SUM(K71:K74)</f>
        <v>0</v>
      </c>
    </row>
    <row r="71" spans="1:11" s="487" customFormat="1" ht="12" customHeight="1">
      <c r="A71" s="476" t="s">
        <v>175</v>
      </c>
      <c r="B71" s="477" t="s">
        <v>176</v>
      </c>
      <c r="C71" s="501"/>
      <c r="D71" s="515"/>
      <c r="E71" s="503">
        <f>C71+D71</f>
        <v>0</v>
      </c>
      <c r="F71" s="515"/>
      <c r="G71" s="503">
        <f>E71+F71</f>
        <v>0</v>
      </c>
      <c r="H71" s="515"/>
      <c r="I71" s="503">
        <f>G71+H71</f>
        <v>0</v>
      </c>
      <c r="J71" s="31"/>
      <c r="K71" s="503">
        <f>I71+J71</f>
        <v>0</v>
      </c>
    </row>
    <row r="72" spans="1:11" s="487" customFormat="1" ht="12" customHeight="1">
      <c r="A72" s="482" t="s">
        <v>177</v>
      </c>
      <c r="B72" s="483" t="s">
        <v>178</v>
      </c>
      <c r="C72" s="501"/>
      <c r="D72" s="515"/>
      <c r="E72" s="503">
        <f>C72+D72</f>
        <v>0</v>
      </c>
      <c r="F72" s="515"/>
      <c r="G72" s="503">
        <f>E72+F72</f>
        <v>0</v>
      </c>
      <c r="H72" s="515"/>
      <c r="I72" s="503">
        <f>G72+H72</f>
        <v>0</v>
      </c>
      <c r="J72" s="31"/>
      <c r="K72" s="503">
        <f>I72+J72</f>
        <v>0</v>
      </c>
    </row>
    <row r="73" spans="1:11" s="487" customFormat="1" ht="12" customHeight="1">
      <c r="A73" s="482" t="s">
        <v>179</v>
      </c>
      <c r="B73" s="483" t="s">
        <v>180</v>
      </c>
      <c r="C73" s="501"/>
      <c r="D73" s="515"/>
      <c r="E73" s="503">
        <f>C73+D73</f>
        <v>0</v>
      </c>
      <c r="F73" s="515"/>
      <c r="G73" s="503">
        <f>E73+F73</f>
        <v>0</v>
      </c>
      <c r="H73" s="515"/>
      <c r="I73" s="503">
        <f>G73+H73</f>
        <v>0</v>
      </c>
      <c r="J73" s="31"/>
      <c r="K73" s="503">
        <f>I73+J73</f>
        <v>0</v>
      </c>
    </row>
    <row r="74" spans="1:11" s="487" customFormat="1" ht="12" customHeight="1" thickBot="1">
      <c r="A74" s="489" t="s">
        <v>181</v>
      </c>
      <c r="B74" s="490" t="s">
        <v>182</v>
      </c>
      <c r="C74" s="501"/>
      <c r="D74" s="515"/>
      <c r="E74" s="503">
        <f>C74+D74</f>
        <v>0</v>
      </c>
      <c r="F74" s="515"/>
      <c r="G74" s="503">
        <f>E74+F74</f>
        <v>0</v>
      </c>
      <c r="H74" s="515"/>
      <c r="I74" s="503">
        <f>G74+H74</f>
        <v>0</v>
      </c>
      <c r="J74" s="31"/>
      <c r="K74" s="503">
        <f>I74+J74</f>
        <v>0</v>
      </c>
    </row>
    <row r="75" spans="1:11" s="487" customFormat="1" ht="12" customHeight="1" thickBot="1">
      <c r="A75" s="511" t="s">
        <v>183</v>
      </c>
      <c r="B75" s="491" t="s">
        <v>184</v>
      </c>
      <c r="C75" s="473">
        <f t="shared" ref="C75:J75" si="51">SUM(C76:C77)</f>
        <v>99713471</v>
      </c>
      <c r="D75" s="514">
        <f t="shared" si="51"/>
        <v>0</v>
      </c>
      <c r="E75" s="475">
        <f t="shared" si="51"/>
        <v>99713471</v>
      </c>
      <c r="F75" s="514">
        <f t="shared" si="51"/>
        <v>0</v>
      </c>
      <c r="G75" s="475">
        <f t="shared" si="51"/>
        <v>99713471</v>
      </c>
      <c r="H75" s="514">
        <f t="shared" si="51"/>
        <v>0</v>
      </c>
      <c r="I75" s="475">
        <f t="shared" si="51"/>
        <v>99713471</v>
      </c>
      <c r="J75" s="12">
        <f t="shared" si="51"/>
        <v>-20329096</v>
      </c>
      <c r="K75" s="475">
        <f t="shared" ref="K75" si="52">SUM(K76:K77)</f>
        <v>79384375</v>
      </c>
    </row>
    <row r="76" spans="1:11" s="487" customFormat="1" ht="12" customHeight="1">
      <c r="A76" s="476" t="s">
        <v>185</v>
      </c>
      <c r="B76" s="477" t="s">
        <v>186</v>
      </c>
      <c r="C76" s="501">
        <v>99713471</v>
      </c>
      <c r="D76" s="515"/>
      <c r="E76" s="503">
        <f>C76+D76</f>
        <v>99713471</v>
      </c>
      <c r="F76" s="515"/>
      <c r="G76" s="503">
        <f>E76+F76</f>
        <v>99713471</v>
      </c>
      <c r="H76" s="515"/>
      <c r="I76" s="503">
        <f>G76+H76</f>
        <v>99713471</v>
      </c>
      <c r="J76" s="31">
        <v>-20329096</v>
      </c>
      <c r="K76" s="503">
        <f>I76+J76</f>
        <v>79384375</v>
      </c>
    </row>
    <row r="77" spans="1:11" s="487" customFormat="1" ht="12" customHeight="1" thickBot="1">
      <c r="A77" s="489" t="s">
        <v>187</v>
      </c>
      <c r="B77" s="490" t="s">
        <v>188</v>
      </c>
      <c r="C77" s="501"/>
      <c r="D77" s="515"/>
      <c r="E77" s="503">
        <f>C77+D77</f>
        <v>0</v>
      </c>
      <c r="F77" s="515"/>
      <c r="G77" s="503">
        <f>E77+F77</f>
        <v>0</v>
      </c>
      <c r="H77" s="515"/>
      <c r="I77" s="503">
        <f>G77+H77</f>
        <v>0</v>
      </c>
      <c r="J77" s="31"/>
      <c r="K77" s="503">
        <f>I77+J77</f>
        <v>0</v>
      </c>
    </row>
    <row r="78" spans="1:11" s="481" customFormat="1" ht="12" customHeight="1" thickBot="1">
      <c r="A78" s="511" t="s">
        <v>189</v>
      </c>
      <c r="B78" s="491" t="s">
        <v>190</v>
      </c>
      <c r="C78" s="473">
        <f t="shared" ref="C78:J78" si="53">SUM(C79:C81)</f>
        <v>10288250</v>
      </c>
      <c r="D78" s="514">
        <f t="shared" si="53"/>
        <v>0</v>
      </c>
      <c r="E78" s="475">
        <f t="shared" si="53"/>
        <v>10288250</v>
      </c>
      <c r="F78" s="514">
        <f t="shared" si="53"/>
        <v>0</v>
      </c>
      <c r="G78" s="475">
        <f t="shared" si="53"/>
        <v>10288250</v>
      </c>
      <c r="H78" s="514">
        <f t="shared" si="53"/>
        <v>0</v>
      </c>
      <c r="I78" s="475">
        <f t="shared" si="53"/>
        <v>10288250</v>
      </c>
      <c r="J78" s="12">
        <f t="shared" si="53"/>
        <v>6041173</v>
      </c>
      <c r="K78" s="475">
        <f t="shared" ref="K78" si="54">SUM(K79:K81)</f>
        <v>16329423</v>
      </c>
    </row>
    <row r="79" spans="1:11" s="487" customFormat="1" ht="12" customHeight="1">
      <c r="A79" s="476" t="s">
        <v>191</v>
      </c>
      <c r="B79" s="477" t="s">
        <v>192</v>
      </c>
      <c r="C79" s="501">
        <v>10288250</v>
      </c>
      <c r="D79" s="515"/>
      <c r="E79" s="503">
        <f>C79+D79</f>
        <v>10288250</v>
      </c>
      <c r="F79" s="515"/>
      <c r="G79" s="503">
        <f>E79+F79</f>
        <v>10288250</v>
      </c>
      <c r="H79" s="515"/>
      <c r="I79" s="503">
        <f>G79+H79</f>
        <v>10288250</v>
      </c>
      <c r="J79" s="31">
        <v>6041173</v>
      </c>
      <c r="K79" s="503">
        <f>I79+J79</f>
        <v>16329423</v>
      </c>
    </row>
    <row r="80" spans="1:11" s="487" customFormat="1" ht="12" customHeight="1">
      <c r="A80" s="482" t="s">
        <v>193</v>
      </c>
      <c r="B80" s="483" t="s">
        <v>194</v>
      </c>
      <c r="C80" s="501"/>
      <c r="D80" s="515"/>
      <c r="E80" s="503">
        <f>C80+D80</f>
        <v>0</v>
      </c>
      <c r="F80" s="515"/>
      <c r="G80" s="503">
        <f>E80+F80</f>
        <v>0</v>
      </c>
      <c r="H80" s="515"/>
      <c r="I80" s="503">
        <f>G80+H80</f>
        <v>0</v>
      </c>
      <c r="J80" s="31"/>
      <c r="K80" s="503">
        <f>I80+J80</f>
        <v>0</v>
      </c>
    </row>
    <row r="81" spans="1:11" s="487" customFormat="1" ht="12" customHeight="1" thickBot="1">
      <c r="A81" s="489" t="s">
        <v>195</v>
      </c>
      <c r="B81" s="490" t="s">
        <v>196</v>
      </c>
      <c r="C81" s="501"/>
      <c r="D81" s="515"/>
      <c r="E81" s="503">
        <f>C81+D81</f>
        <v>0</v>
      </c>
      <c r="F81" s="515"/>
      <c r="G81" s="503">
        <f>E81+F81</f>
        <v>0</v>
      </c>
      <c r="H81" s="515"/>
      <c r="I81" s="503">
        <f>G81+H81</f>
        <v>0</v>
      </c>
      <c r="J81" s="31"/>
      <c r="K81" s="503">
        <f>I81+J81</f>
        <v>0</v>
      </c>
    </row>
    <row r="82" spans="1:11" s="487" customFormat="1" ht="12" customHeight="1" thickBot="1">
      <c r="A82" s="511" t="s">
        <v>197</v>
      </c>
      <c r="B82" s="491" t="s">
        <v>198</v>
      </c>
      <c r="C82" s="473">
        <f t="shared" ref="C82:J82" si="55">SUM(C83:C86)</f>
        <v>0</v>
      </c>
      <c r="D82" s="514">
        <f t="shared" si="55"/>
        <v>0</v>
      </c>
      <c r="E82" s="475">
        <f t="shared" si="55"/>
        <v>0</v>
      </c>
      <c r="F82" s="514">
        <f t="shared" si="55"/>
        <v>0</v>
      </c>
      <c r="G82" s="475">
        <f t="shared" si="55"/>
        <v>0</v>
      </c>
      <c r="H82" s="514">
        <f t="shared" si="55"/>
        <v>0</v>
      </c>
      <c r="I82" s="475">
        <f t="shared" si="55"/>
        <v>0</v>
      </c>
      <c r="J82" s="12">
        <f t="shared" si="55"/>
        <v>0</v>
      </c>
      <c r="K82" s="475">
        <f t="shared" ref="K82" si="56">SUM(K83:K86)</f>
        <v>0</v>
      </c>
    </row>
    <row r="83" spans="1:11" s="487" customFormat="1" ht="12" customHeight="1">
      <c r="A83" s="516" t="s">
        <v>199</v>
      </c>
      <c r="B83" s="477" t="s">
        <v>200</v>
      </c>
      <c r="C83" s="501"/>
      <c r="D83" s="515"/>
      <c r="E83" s="503">
        <f t="shared" ref="E83:E88" si="57">C83+D83</f>
        <v>0</v>
      </c>
      <c r="F83" s="515"/>
      <c r="G83" s="503">
        <f t="shared" ref="G83:G88" si="58">E83+F83</f>
        <v>0</v>
      </c>
      <c r="H83" s="515"/>
      <c r="I83" s="503">
        <f t="shared" ref="I83:I88" si="59">G83+H83</f>
        <v>0</v>
      </c>
      <c r="J83" s="31"/>
      <c r="K83" s="503">
        <f t="shared" ref="K83:K88" si="60">I83+J83</f>
        <v>0</v>
      </c>
    </row>
    <row r="84" spans="1:11" s="487" customFormat="1" ht="12" customHeight="1">
      <c r="A84" s="517" t="s">
        <v>201</v>
      </c>
      <c r="B84" s="483" t="s">
        <v>202</v>
      </c>
      <c r="C84" s="501"/>
      <c r="D84" s="515"/>
      <c r="E84" s="503">
        <f t="shared" si="57"/>
        <v>0</v>
      </c>
      <c r="F84" s="515"/>
      <c r="G84" s="503">
        <f t="shared" si="58"/>
        <v>0</v>
      </c>
      <c r="H84" s="515"/>
      <c r="I84" s="503">
        <f t="shared" si="59"/>
        <v>0</v>
      </c>
      <c r="J84" s="31"/>
      <c r="K84" s="503">
        <f t="shared" si="60"/>
        <v>0</v>
      </c>
    </row>
    <row r="85" spans="1:11" s="487" customFormat="1" ht="12" customHeight="1">
      <c r="A85" s="517" t="s">
        <v>203</v>
      </c>
      <c r="B85" s="483" t="s">
        <v>204</v>
      </c>
      <c r="C85" s="501"/>
      <c r="D85" s="515"/>
      <c r="E85" s="503">
        <f t="shared" si="57"/>
        <v>0</v>
      </c>
      <c r="F85" s="515"/>
      <c r="G85" s="503">
        <f t="shared" si="58"/>
        <v>0</v>
      </c>
      <c r="H85" s="515"/>
      <c r="I85" s="503">
        <f t="shared" si="59"/>
        <v>0</v>
      </c>
      <c r="J85" s="31"/>
      <c r="K85" s="503">
        <f t="shared" si="60"/>
        <v>0</v>
      </c>
    </row>
    <row r="86" spans="1:11" s="481" customFormat="1" ht="12" customHeight="1" thickBot="1">
      <c r="A86" s="518" t="s">
        <v>205</v>
      </c>
      <c r="B86" s="490" t="s">
        <v>206</v>
      </c>
      <c r="C86" s="501"/>
      <c r="D86" s="515"/>
      <c r="E86" s="503">
        <f t="shared" si="57"/>
        <v>0</v>
      </c>
      <c r="F86" s="515"/>
      <c r="G86" s="503">
        <f t="shared" si="58"/>
        <v>0</v>
      </c>
      <c r="H86" s="515"/>
      <c r="I86" s="503">
        <f t="shared" si="59"/>
        <v>0</v>
      </c>
      <c r="J86" s="31"/>
      <c r="K86" s="503">
        <f t="shared" si="60"/>
        <v>0</v>
      </c>
    </row>
    <row r="87" spans="1:11" s="481" customFormat="1" ht="12" customHeight="1" thickBot="1">
      <c r="A87" s="511" t="s">
        <v>207</v>
      </c>
      <c r="B87" s="491" t="s">
        <v>208</v>
      </c>
      <c r="C87" s="519"/>
      <c r="D87" s="520"/>
      <c r="E87" s="475">
        <f t="shared" si="57"/>
        <v>0</v>
      </c>
      <c r="F87" s="520"/>
      <c r="G87" s="475">
        <f t="shared" si="58"/>
        <v>0</v>
      </c>
      <c r="H87" s="520"/>
      <c r="I87" s="475">
        <f t="shared" si="59"/>
        <v>0</v>
      </c>
      <c r="J87" s="37"/>
      <c r="K87" s="475">
        <f t="shared" si="60"/>
        <v>0</v>
      </c>
    </row>
    <row r="88" spans="1:11" s="481" customFormat="1" ht="12" customHeight="1" thickBot="1">
      <c r="A88" s="511" t="s">
        <v>433</v>
      </c>
      <c r="B88" s="491" t="s">
        <v>210</v>
      </c>
      <c r="C88" s="519"/>
      <c r="D88" s="520"/>
      <c r="E88" s="475">
        <f t="shared" si="57"/>
        <v>0</v>
      </c>
      <c r="F88" s="520"/>
      <c r="G88" s="475">
        <f t="shared" si="58"/>
        <v>0</v>
      </c>
      <c r="H88" s="520"/>
      <c r="I88" s="475">
        <f t="shared" si="59"/>
        <v>0</v>
      </c>
      <c r="J88" s="37"/>
      <c r="K88" s="475">
        <f t="shared" si="60"/>
        <v>0</v>
      </c>
    </row>
    <row r="89" spans="1:11" s="481" customFormat="1" ht="12" customHeight="1" thickBot="1">
      <c r="A89" s="511" t="s">
        <v>434</v>
      </c>
      <c r="B89" s="521" t="s">
        <v>212</v>
      </c>
      <c r="C89" s="495">
        <f t="shared" ref="C89:J89" si="61">+C66+C70+C75+C78+C82+C88+C87</f>
        <v>110001721</v>
      </c>
      <c r="D89" s="496">
        <f t="shared" si="61"/>
        <v>0</v>
      </c>
      <c r="E89" s="497">
        <f t="shared" si="61"/>
        <v>110001721</v>
      </c>
      <c r="F89" s="496">
        <f t="shared" si="61"/>
        <v>0</v>
      </c>
      <c r="G89" s="497">
        <f t="shared" si="61"/>
        <v>110001721</v>
      </c>
      <c r="H89" s="496">
        <f t="shared" si="61"/>
        <v>0</v>
      </c>
      <c r="I89" s="497">
        <f t="shared" si="61"/>
        <v>110001721</v>
      </c>
      <c r="J89" s="28">
        <f t="shared" si="61"/>
        <v>-14287923</v>
      </c>
      <c r="K89" s="497">
        <f t="shared" ref="K89" si="62">+K66+K70+K75+K78+K82+K88+K87</f>
        <v>95713798</v>
      </c>
    </row>
    <row r="90" spans="1:11" s="481" customFormat="1" ht="12" customHeight="1" thickBot="1">
      <c r="A90" s="522" t="s">
        <v>435</v>
      </c>
      <c r="B90" s="523" t="s">
        <v>436</v>
      </c>
      <c r="C90" s="495">
        <f t="shared" ref="C90:J90" si="63">+C65+C89</f>
        <v>1050763406</v>
      </c>
      <c r="D90" s="496">
        <f t="shared" si="63"/>
        <v>469217356</v>
      </c>
      <c r="E90" s="497">
        <f t="shared" si="63"/>
        <v>1519980762</v>
      </c>
      <c r="F90" s="496">
        <f t="shared" si="63"/>
        <v>0</v>
      </c>
      <c r="G90" s="497">
        <f t="shared" si="63"/>
        <v>1519980762</v>
      </c>
      <c r="H90" s="496">
        <f t="shared" si="63"/>
        <v>19771012</v>
      </c>
      <c r="I90" s="497">
        <f t="shared" si="63"/>
        <v>1539751774</v>
      </c>
      <c r="J90" s="28">
        <f t="shared" si="63"/>
        <v>-61021686</v>
      </c>
      <c r="K90" s="497">
        <f t="shared" ref="K90" si="64">+K65+K89</f>
        <v>1478730088</v>
      </c>
    </row>
    <row r="91" spans="1:11" s="487" customFormat="1" ht="15" customHeight="1" thickBot="1">
      <c r="A91" s="524"/>
      <c r="B91" s="525"/>
      <c r="C91" s="526"/>
    </row>
    <row r="92" spans="1:11" s="470" customFormat="1" ht="16.5" customHeight="1" thickBot="1">
      <c r="A92" s="917" t="s">
        <v>314</v>
      </c>
      <c r="B92" s="918"/>
      <c r="C92" s="918"/>
      <c r="D92" s="918"/>
      <c r="E92" s="918"/>
      <c r="F92" s="918"/>
      <c r="G92" s="918"/>
      <c r="H92" s="918"/>
      <c r="I92" s="918"/>
      <c r="J92" s="918"/>
      <c r="K92" s="919"/>
    </row>
    <row r="93" spans="1:11" s="532" customFormat="1" ht="12" customHeight="1" thickBot="1">
      <c r="A93" s="527" t="s">
        <v>49</v>
      </c>
      <c r="B93" s="528" t="s">
        <v>520</v>
      </c>
      <c r="C93" s="529">
        <f t="shared" ref="C93:I93" si="65">+C94+C95+C96+C97+C98+C111</f>
        <v>194560548</v>
      </c>
      <c r="D93" s="530">
        <f t="shared" si="65"/>
        <v>184480753</v>
      </c>
      <c r="E93" s="531">
        <f t="shared" si="65"/>
        <v>379041301</v>
      </c>
      <c r="F93" s="530">
        <f t="shared" si="65"/>
        <v>0</v>
      </c>
      <c r="G93" s="531">
        <f t="shared" si="65"/>
        <v>379041301</v>
      </c>
      <c r="H93" s="530">
        <f t="shared" si="65"/>
        <v>14403460</v>
      </c>
      <c r="I93" s="531">
        <f t="shared" si="65"/>
        <v>393444761</v>
      </c>
      <c r="J93" s="44">
        <f>+J94+J95+J96+J97+J98+J111</f>
        <v>573847000</v>
      </c>
      <c r="K93" s="531">
        <f t="shared" ref="K93" si="66">+K94+K95+K96+K97+K98+K111</f>
        <v>967291761</v>
      </c>
    </row>
    <row r="94" spans="1:11" ht="12" customHeight="1">
      <c r="A94" s="533" t="s">
        <v>51</v>
      </c>
      <c r="B94" s="534" t="s">
        <v>219</v>
      </c>
      <c r="C94" s="535">
        <v>55373013</v>
      </c>
      <c r="D94" s="536">
        <v>141881658</v>
      </c>
      <c r="E94" s="537">
        <f t="shared" ref="E94:E113" si="67">C94+D94</f>
        <v>197254671</v>
      </c>
      <c r="F94" s="536"/>
      <c r="G94" s="537">
        <f t="shared" ref="G94:G113" si="68">E94+F94</f>
        <v>197254671</v>
      </c>
      <c r="H94" s="536"/>
      <c r="I94" s="537">
        <f t="shared" ref="I94:I113" si="69">G94+H94</f>
        <v>197254671</v>
      </c>
      <c r="J94" s="48">
        <v>11794893</v>
      </c>
      <c r="K94" s="537">
        <f t="shared" ref="K94:K113" si="70">I94+J94</f>
        <v>209049564</v>
      </c>
    </row>
    <row r="95" spans="1:11" ht="12" customHeight="1">
      <c r="A95" s="482" t="s">
        <v>53</v>
      </c>
      <c r="B95" s="538" t="s">
        <v>220</v>
      </c>
      <c r="C95" s="484">
        <v>9593194</v>
      </c>
      <c r="D95" s="488">
        <v>15636682</v>
      </c>
      <c r="E95" s="486">
        <f t="shared" si="67"/>
        <v>25229876</v>
      </c>
      <c r="F95" s="488"/>
      <c r="G95" s="486">
        <f t="shared" si="68"/>
        <v>25229876</v>
      </c>
      <c r="H95" s="488"/>
      <c r="I95" s="486">
        <f t="shared" si="69"/>
        <v>25229876</v>
      </c>
      <c r="J95" s="20">
        <v>1669038</v>
      </c>
      <c r="K95" s="486">
        <f t="shared" si="70"/>
        <v>26898914</v>
      </c>
    </row>
    <row r="96" spans="1:11" ht="12" customHeight="1">
      <c r="A96" s="482" t="s">
        <v>55</v>
      </c>
      <c r="B96" s="538" t="s">
        <v>221</v>
      </c>
      <c r="C96" s="492">
        <v>46478109</v>
      </c>
      <c r="D96" s="488">
        <v>25356123</v>
      </c>
      <c r="E96" s="494">
        <f t="shared" si="67"/>
        <v>71834232</v>
      </c>
      <c r="F96" s="488"/>
      <c r="G96" s="494">
        <f t="shared" si="68"/>
        <v>71834232</v>
      </c>
      <c r="H96" s="488">
        <v>1014820</v>
      </c>
      <c r="I96" s="494">
        <f t="shared" si="69"/>
        <v>72849052</v>
      </c>
      <c r="J96" s="20">
        <v>42545709</v>
      </c>
      <c r="K96" s="494">
        <f t="shared" si="70"/>
        <v>115394761</v>
      </c>
    </row>
    <row r="97" spans="1:11" ht="12" customHeight="1">
      <c r="A97" s="482" t="s">
        <v>57</v>
      </c>
      <c r="B97" s="539" t="s">
        <v>222</v>
      </c>
      <c r="C97" s="492">
        <v>38571450</v>
      </c>
      <c r="D97" s="493"/>
      <c r="E97" s="494">
        <f t="shared" si="67"/>
        <v>38571450</v>
      </c>
      <c r="F97" s="493"/>
      <c r="G97" s="494">
        <f t="shared" si="68"/>
        <v>38571450</v>
      </c>
      <c r="H97" s="493">
        <v>17687140</v>
      </c>
      <c r="I97" s="494">
        <f t="shared" si="69"/>
        <v>56258590</v>
      </c>
      <c r="J97" s="67">
        <v>-1456655</v>
      </c>
      <c r="K97" s="494">
        <f t="shared" si="70"/>
        <v>54801935</v>
      </c>
    </row>
    <row r="98" spans="1:11" ht="12" customHeight="1">
      <c r="A98" s="482" t="s">
        <v>223</v>
      </c>
      <c r="B98" s="540" t="s">
        <v>224</v>
      </c>
      <c r="C98" s="541">
        <f>SUM(C99:C110)</f>
        <v>42544782</v>
      </c>
      <c r="D98" s="541">
        <f>SUM(D99:D110)</f>
        <v>1606290</v>
      </c>
      <c r="E98" s="494">
        <f t="shared" si="67"/>
        <v>44151072</v>
      </c>
      <c r="F98" s="541">
        <f>SUM(F99:F110)</f>
        <v>0</v>
      </c>
      <c r="G98" s="494">
        <f t="shared" si="68"/>
        <v>44151072</v>
      </c>
      <c r="H98" s="541">
        <f>SUM(H99:H110)</f>
        <v>-3967500</v>
      </c>
      <c r="I98" s="494">
        <f t="shared" si="69"/>
        <v>40183572</v>
      </c>
      <c r="J98" s="55">
        <f>SUM(J99:J110)</f>
        <v>10829293</v>
      </c>
      <c r="K98" s="494">
        <f t="shared" si="70"/>
        <v>51012865</v>
      </c>
    </row>
    <row r="99" spans="1:11" ht="12" customHeight="1">
      <c r="A99" s="482" t="s">
        <v>61</v>
      </c>
      <c r="B99" s="538" t="s">
        <v>438</v>
      </c>
      <c r="C99" s="492"/>
      <c r="D99" s="493"/>
      <c r="E99" s="494">
        <f t="shared" si="67"/>
        <v>0</v>
      </c>
      <c r="F99" s="493"/>
      <c r="G99" s="494">
        <f t="shared" si="68"/>
        <v>0</v>
      </c>
      <c r="H99" s="493"/>
      <c r="I99" s="494">
        <f t="shared" si="69"/>
        <v>0</v>
      </c>
      <c r="J99" s="67"/>
      <c r="K99" s="494">
        <f t="shared" si="70"/>
        <v>0</v>
      </c>
    </row>
    <row r="100" spans="1:11" ht="12" customHeight="1">
      <c r="A100" s="482" t="s">
        <v>226</v>
      </c>
      <c r="B100" s="542" t="s">
        <v>227</v>
      </c>
      <c r="C100" s="492"/>
      <c r="D100" s="493"/>
      <c r="E100" s="494">
        <f t="shared" si="67"/>
        <v>0</v>
      </c>
      <c r="F100" s="493"/>
      <c r="G100" s="494">
        <f t="shared" si="68"/>
        <v>0</v>
      </c>
      <c r="H100" s="493"/>
      <c r="I100" s="494">
        <f t="shared" si="69"/>
        <v>0</v>
      </c>
      <c r="J100" s="67"/>
      <c r="K100" s="494">
        <f t="shared" si="70"/>
        <v>0</v>
      </c>
    </row>
    <row r="101" spans="1:11" ht="12" customHeight="1">
      <c r="A101" s="482" t="s">
        <v>228</v>
      </c>
      <c r="B101" s="542" t="s">
        <v>229</v>
      </c>
      <c r="C101" s="492"/>
      <c r="D101" s="493"/>
      <c r="E101" s="494">
        <f t="shared" si="67"/>
        <v>0</v>
      </c>
      <c r="F101" s="493"/>
      <c r="G101" s="494">
        <f t="shared" si="68"/>
        <v>0</v>
      </c>
      <c r="H101" s="493"/>
      <c r="I101" s="494">
        <f t="shared" si="69"/>
        <v>0</v>
      </c>
      <c r="J101" s="67"/>
      <c r="K101" s="494">
        <f t="shared" si="70"/>
        <v>0</v>
      </c>
    </row>
    <row r="102" spans="1:11" ht="12" customHeight="1">
      <c r="A102" s="482" t="s">
        <v>230</v>
      </c>
      <c r="B102" s="542" t="s">
        <v>231</v>
      </c>
      <c r="C102" s="492"/>
      <c r="D102" s="493"/>
      <c r="E102" s="494">
        <f t="shared" si="67"/>
        <v>0</v>
      </c>
      <c r="F102" s="493"/>
      <c r="G102" s="494">
        <f t="shared" si="68"/>
        <v>0</v>
      </c>
      <c r="H102" s="493"/>
      <c r="I102" s="494">
        <f t="shared" si="69"/>
        <v>0</v>
      </c>
      <c r="J102" s="67"/>
      <c r="K102" s="494">
        <f t="shared" si="70"/>
        <v>0</v>
      </c>
    </row>
    <row r="103" spans="1:11" ht="12" customHeight="1">
      <c r="A103" s="482" t="s">
        <v>232</v>
      </c>
      <c r="B103" s="543" t="s">
        <v>233</v>
      </c>
      <c r="C103" s="492"/>
      <c r="D103" s="493"/>
      <c r="E103" s="494">
        <f t="shared" si="67"/>
        <v>0</v>
      </c>
      <c r="F103" s="493"/>
      <c r="G103" s="494">
        <f t="shared" si="68"/>
        <v>0</v>
      </c>
      <c r="H103" s="493"/>
      <c r="I103" s="494">
        <f t="shared" si="69"/>
        <v>0</v>
      </c>
      <c r="J103" s="67"/>
      <c r="K103" s="494">
        <f t="shared" si="70"/>
        <v>0</v>
      </c>
    </row>
    <row r="104" spans="1:11" ht="12" customHeight="1">
      <c r="A104" s="482" t="s">
        <v>234</v>
      </c>
      <c r="B104" s="543" t="s">
        <v>235</v>
      </c>
      <c r="C104" s="492"/>
      <c r="D104" s="493"/>
      <c r="E104" s="494">
        <f t="shared" si="67"/>
        <v>0</v>
      </c>
      <c r="F104" s="493"/>
      <c r="G104" s="494">
        <f t="shared" si="68"/>
        <v>0</v>
      </c>
      <c r="H104" s="493"/>
      <c r="I104" s="494">
        <f t="shared" si="69"/>
        <v>0</v>
      </c>
      <c r="J104" s="67"/>
      <c r="K104" s="494">
        <f t="shared" si="70"/>
        <v>0</v>
      </c>
    </row>
    <row r="105" spans="1:11" ht="12" customHeight="1">
      <c r="A105" s="482" t="s">
        <v>236</v>
      </c>
      <c r="B105" s="542" t="s">
        <v>237</v>
      </c>
      <c r="C105" s="492">
        <v>28932992</v>
      </c>
      <c r="D105" s="493">
        <v>1284130</v>
      </c>
      <c r="E105" s="494">
        <f t="shared" si="67"/>
        <v>30217122</v>
      </c>
      <c r="F105" s="493"/>
      <c r="G105" s="494">
        <f t="shared" si="68"/>
        <v>30217122</v>
      </c>
      <c r="H105" s="493">
        <v>-3967500</v>
      </c>
      <c r="I105" s="494">
        <f t="shared" si="69"/>
        <v>26249622</v>
      </c>
      <c r="J105" s="67">
        <v>7916995</v>
      </c>
      <c r="K105" s="494">
        <f t="shared" si="70"/>
        <v>34166617</v>
      </c>
    </row>
    <row r="106" spans="1:11" ht="12" customHeight="1">
      <c r="A106" s="482" t="s">
        <v>238</v>
      </c>
      <c r="B106" s="542" t="s">
        <v>239</v>
      </c>
      <c r="C106" s="492">
        <v>5611790</v>
      </c>
      <c r="D106" s="493"/>
      <c r="E106" s="494">
        <f t="shared" si="67"/>
        <v>5611790</v>
      </c>
      <c r="F106" s="493"/>
      <c r="G106" s="494">
        <f t="shared" si="68"/>
        <v>5611790</v>
      </c>
      <c r="H106" s="493"/>
      <c r="I106" s="494">
        <f t="shared" si="69"/>
        <v>5611790</v>
      </c>
      <c r="J106" s="67"/>
      <c r="K106" s="494">
        <f t="shared" si="70"/>
        <v>5611790</v>
      </c>
    </row>
    <row r="107" spans="1:11" ht="12" customHeight="1">
      <c r="A107" s="482" t="s">
        <v>240</v>
      </c>
      <c r="B107" s="543" t="s">
        <v>241</v>
      </c>
      <c r="C107" s="492"/>
      <c r="D107" s="493"/>
      <c r="E107" s="494">
        <f t="shared" si="67"/>
        <v>0</v>
      </c>
      <c r="F107" s="493"/>
      <c r="G107" s="494">
        <f t="shared" si="68"/>
        <v>0</v>
      </c>
      <c r="H107" s="493"/>
      <c r="I107" s="494">
        <f t="shared" si="69"/>
        <v>0</v>
      </c>
      <c r="J107" s="67"/>
      <c r="K107" s="494">
        <f t="shared" si="70"/>
        <v>0</v>
      </c>
    </row>
    <row r="108" spans="1:11" ht="12" customHeight="1">
      <c r="A108" s="544" t="s">
        <v>242</v>
      </c>
      <c r="B108" s="545" t="s">
        <v>243</v>
      </c>
      <c r="C108" s="492"/>
      <c r="D108" s="493"/>
      <c r="E108" s="494">
        <f t="shared" si="67"/>
        <v>0</v>
      </c>
      <c r="F108" s="493"/>
      <c r="G108" s="494">
        <f t="shared" si="68"/>
        <v>0</v>
      </c>
      <c r="H108" s="493"/>
      <c r="I108" s="494">
        <f t="shared" si="69"/>
        <v>0</v>
      </c>
      <c r="J108" s="67"/>
      <c r="K108" s="494">
        <f t="shared" si="70"/>
        <v>0</v>
      </c>
    </row>
    <row r="109" spans="1:11" ht="12" customHeight="1">
      <c r="A109" s="482" t="s">
        <v>244</v>
      </c>
      <c r="B109" s="545" t="s">
        <v>245</v>
      </c>
      <c r="C109" s="492"/>
      <c r="D109" s="493"/>
      <c r="E109" s="494">
        <f t="shared" si="67"/>
        <v>0</v>
      </c>
      <c r="F109" s="493"/>
      <c r="G109" s="494">
        <f t="shared" si="68"/>
        <v>0</v>
      </c>
      <c r="H109" s="493"/>
      <c r="I109" s="494">
        <f t="shared" si="69"/>
        <v>0</v>
      </c>
      <c r="J109" s="67"/>
      <c r="K109" s="494">
        <f t="shared" si="70"/>
        <v>0</v>
      </c>
    </row>
    <row r="110" spans="1:11" ht="12" customHeight="1">
      <c r="A110" s="482" t="s">
        <v>246</v>
      </c>
      <c r="B110" s="543" t="s">
        <v>247</v>
      </c>
      <c r="C110" s="484">
        <v>8000000</v>
      </c>
      <c r="D110" s="485">
        <v>322160</v>
      </c>
      <c r="E110" s="486">
        <f t="shared" si="67"/>
        <v>8322160</v>
      </c>
      <c r="F110" s="485"/>
      <c r="G110" s="486">
        <f t="shared" si="68"/>
        <v>8322160</v>
      </c>
      <c r="H110" s="485"/>
      <c r="I110" s="486">
        <f t="shared" si="69"/>
        <v>8322160</v>
      </c>
      <c r="J110" s="63">
        <v>2912298</v>
      </c>
      <c r="K110" s="486">
        <f t="shared" si="70"/>
        <v>11234458</v>
      </c>
    </row>
    <row r="111" spans="1:11" ht="12" customHeight="1">
      <c r="A111" s="482" t="s">
        <v>248</v>
      </c>
      <c r="B111" s="539" t="s">
        <v>249</v>
      </c>
      <c r="C111" s="484">
        <f>SUM(C112)</f>
        <v>2000000</v>
      </c>
      <c r="D111" s="485"/>
      <c r="E111" s="486">
        <f t="shared" si="67"/>
        <v>2000000</v>
      </c>
      <c r="F111" s="485"/>
      <c r="G111" s="486">
        <f t="shared" si="68"/>
        <v>2000000</v>
      </c>
      <c r="H111" s="485">
        <v>-331000</v>
      </c>
      <c r="I111" s="486">
        <f t="shared" si="69"/>
        <v>1669000</v>
      </c>
      <c r="J111" s="63">
        <v>508464722</v>
      </c>
      <c r="K111" s="486">
        <f t="shared" si="70"/>
        <v>510133722</v>
      </c>
    </row>
    <row r="112" spans="1:11" ht="12" customHeight="1">
      <c r="A112" s="489" t="s">
        <v>250</v>
      </c>
      <c r="B112" s="538" t="s">
        <v>439</v>
      </c>
      <c r="C112" s="492">
        <v>2000000</v>
      </c>
      <c r="D112" s="493"/>
      <c r="E112" s="494">
        <f t="shared" si="67"/>
        <v>2000000</v>
      </c>
      <c r="F112" s="493"/>
      <c r="G112" s="494">
        <f t="shared" si="68"/>
        <v>2000000</v>
      </c>
      <c r="H112" s="493">
        <v>-331000</v>
      </c>
      <c r="I112" s="494">
        <f t="shared" si="69"/>
        <v>1669000</v>
      </c>
      <c r="J112" s="63">
        <v>508464722</v>
      </c>
      <c r="K112" s="494">
        <f t="shared" si="70"/>
        <v>510133722</v>
      </c>
    </row>
    <row r="113" spans="1:11" ht="12" customHeight="1" thickBot="1">
      <c r="A113" s="546" t="s">
        <v>252</v>
      </c>
      <c r="B113" s="547" t="s">
        <v>440</v>
      </c>
      <c r="C113" s="548"/>
      <c r="D113" s="549"/>
      <c r="E113" s="550">
        <f t="shared" si="67"/>
        <v>0</v>
      </c>
      <c r="F113" s="549"/>
      <c r="G113" s="550">
        <f t="shared" si="68"/>
        <v>0</v>
      </c>
      <c r="H113" s="549"/>
      <c r="I113" s="550">
        <f t="shared" si="69"/>
        <v>0</v>
      </c>
      <c r="J113" s="238"/>
      <c r="K113" s="550">
        <f t="shared" si="70"/>
        <v>0</v>
      </c>
    </row>
    <row r="114" spans="1:11" ht="12" customHeight="1" thickBot="1">
      <c r="A114" s="471" t="s">
        <v>63</v>
      </c>
      <c r="B114" s="551" t="s">
        <v>488</v>
      </c>
      <c r="C114" s="473">
        <f t="shared" ref="C114:J114" si="71">+C115+C117+C119</f>
        <v>688360290</v>
      </c>
      <c r="D114" s="474">
        <f t="shared" si="71"/>
        <v>283297612</v>
      </c>
      <c r="E114" s="475">
        <f t="shared" si="71"/>
        <v>971657902</v>
      </c>
      <c r="F114" s="474">
        <f t="shared" si="71"/>
        <v>0</v>
      </c>
      <c r="G114" s="475">
        <f t="shared" si="71"/>
        <v>971657902</v>
      </c>
      <c r="H114" s="474">
        <f t="shared" si="71"/>
        <v>716000</v>
      </c>
      <c r="I114" s="475">
        <f t="shared" si="71"/>
        <v>972373902</v>
      </c>
      <c r="J114" s="69">
        <f t="shared" si="71"/>
        <v>-627998842</v>
      </c>
      <c r="K114" s="475">
        <f t="shared" ref="K114" si="72">+K115+K117+K119</f>
        <v>344375060</v>
      </c>
    </row>
    <row r="115" spans="1:11" ht="12" customHeight="1">
      <c r="A115" s="476" t="s">
        <v>65</v>
      </c>
      <c r="B115" s="538" t="s">
        <v>255</v>
      </c>
      <c r="C115" s="478">
        <v>453652089</v>
      </c>
      <c r="D115" s="479">
        <v>283297612</v>
      </c>
      <c r="E115" s="480">
        <f t="shared" ref="E115:E127" si="73">C115+D115</f>
        <v>736949701</v>
      </c>
      <c r="F115" s="479"/>
      <c r="G115" s="480">
        <f t="shared" ref="G115:G127" si="74">E115+F115</f>
        <v>736949701</v>
      </c>
      <c r="H115" s="479">
        <v>716000</v>
      </c>
      <c r="I115" s="480">
        <f t="shared" ref="I115:I127" si="75">G115+H115</f>
        <v>737665701</v>
      </c>
      <c r="J115" s="61">
        <v>-639048985</v>
      </c>
      <c r="K115" s="480">
        <f t="shared" ref="K115:K127" si="76">I115+J115</f>
        <v>98616716</v>
      </c>
    </row>
    <row r="116" spans="1:11" ht="12" customHeight="1">
      <c r="A116" s="476" t="s">
        <v>67</v>
      </c>
      <c r="B116" s="552" t="s">
        <v>256</v>
      </c>
      <c r="C116" s="478">
        <v>399914326</v>
      </c>
      <c r="D116" s="479">
        <v>130528530</v>
      </c>
      <c r="E116" s="480">
        <f t="shared" si="73"/>
        <v>530442856</v>
      </c>
      <c r="F116" s="479"/>
      <c r="G116" s="480">
        <f t="shared" si="74"/>
        <v>530442856</v>
      </c>
      <c r="H116" s="479"/>
      <c r="I116" s="480">
        <f t="shared" si="75"/>
        <v>530442856</v>
      </c>
      <c r="J116" s="61">
        <v>-444837127</v>
      </c>
      <c r="K116" s="480">
        <f t="shared" si="76"/>
        <v>85605729</v>
      </c>
    </row>
    <row r="117" spans="1:11" ht="12" customHeight="1">
      <c r="A117" s="476" t="s">
        <v>69</v>
      </c>
      <c r="B117" s="552" t="s">
        <v>257</v>
      </c>
      <c r="C117" s="484">
        <v>234708201</v>
      </c>
      <c r="D117" s="485"/>
      <c r="E117" s="486">
        <f t="shared" si="73"/>
        <v>234708201</v>
      </c>
      <c r="F117" s="485"/>
      <c r="G117" s="486">
        <f t="shared" si="74"/>
        <v>234708201</v>
      </c>
      <c r="H117" s="485"/>
      <c r="I117" s="486">
        <f t="shared" si="75"/>
        <v>234708201</v>
      </c>
      <c r="J117" s="63">
        <v>11050143</v>
      </c>
      <c r="K117" s="486">
        <f t="shared" si="76"/>
        <v>245758344</v>
      </c>
    </row>
    <row r="118" spans="1:11" ht="12" customHeight="1">
      <c r="A118" s="476" t="s">
        <v>71</v>
      </c>
      <c r="B118" s="552" t="s">
        <v>258</v>
      </c>
      <c r="C118" s="553">
        <v>117021533</v>
      </c>
      <c r="D118" s="485"/>
      <c r="E118" s="486">
        <f t="shared" si="73"/>
        <v>117021533</v>
      </c>
      <c r="F118" s="485"/>
      <c r="G118" s="486">
        <f t="shared" si="74"/>
        <v>117021533</v>
      </c>
      <c r="H118" s="485"/>
      <c r="I118" s="486">
        <f t="shared" si="75"/>
        <v>117021533</v>
      </c>
      <c r="J118" s="63"/>
      <c r="K118" s="486">
        <f t="shared" si="76"/>
        <v>117021533</v>
      </c>
    </row>
    <row r="119" spans="1:11" ht="12" customHeight="1">
      <c r="A119" s="476" t="s">
        <v>73</v>
      </c>
      <c r="B119" s="554" t="s">
        <v>259</v>
      </c>
      <c r="C119" s="553"/>
      <c r="D119" s="485"/>
      <c r="E119" s="486">
        <f t="shared" si="73"/>
        <v>0</v>
      </c>
      <c r="F119" s="485"/>
      <c r="G119" s="486">
        <f t="shared" si="74"/>
        <v>0</v>
      </c>
      <c r="H119" s="485"/>
      <c r="I119" s="486">
        <f t="shared" si="75"/>
        <v>0</v>
      </c>
      <c r="J119" s="63"/>
      <c r="K119" s="486">
        <f t="shared" si="76"/>
        <v>0</v>
      </c>
    </row>
    <row r="120" spans="1:11" ht="12" customHeight="1">
      <c r="A120" s="476" t="s">
        <v>75</v>
      </c>
      <c r="B120" s="555" t="s">
        <v>260</v>
      </c>
      <c r="C120" s="553"/>
      <c r="D120" s="485"/>
      <c r="E120" s="486">
        <f t="shared" si="73"/>
        <v>0</v>
      </c>
      <c r="F120" s="485"/>
      <c r="G120" s="486">
        <f t="shared" si="74"/>
        <v>0</v>
      </c>
      <c r="H120" s="485"/>
      <c r="I120" s="486">
        <f t="shared" si="75"/>
        <v>0</v>
      </c>
      <c r="J120" s="63"/>
      <c r="K120" s="486">
        <f t="shared" si="76"/>
        <v>0</v>
      </c>
    </row>
    <row r="121" spans="1:11" ht="12" customHeight="1">
      <c r="A121" s="476" t="s">
        <v>261</v>
      </c>
      <c r="B121" s="556" t="s">
        <v>262</v>
      </c>
      <c r="C121" s="553"/>
      <c r="D121" s="485"/>
      <c r="E121" s="486">
        <f t="shared" si="73"/>
        <v>0</v>
      </c>
      <c r="F121" s="485"/>
      <c r="G121" s="486">
        <f t="shared" si="74"/>
        <v>0</v>
      </c>
      <c r="H121" s="485"/>
      <c r="I121" s="486">
        <f t="shared" si="75"/>
        <v>0</v>
      </c>
      <c r="J121" s="63"/>
      <c r="K121" s="486">
        <f t="shared" si="76"/>
        <v>0</v>
      </c>
    </row>
    <row r="122" spans="1:11" ht="12" customHeight="1">
      <c r="A122" s="476" t="s">
        <v>263</v>
      </c>
      <c r="B122" s="543" t="s">
        <v>235</v>
      </c>
      <c r="C122" s="553"/>
      <c r="D122" s="485"/>
      <c r="E122" s="486">
        <f t="shared" si="73"/>
        <v>0</v>
      </c>
      <c r="F122" s="485"/>
      <c r="G122" s="486">
        <f t="shared" si="74"/>
        <v>0</v>
      </c>
      <c r="H122" s="485"/>
      <c r="I122" s="486">
        <f t="shared" si="75"/>
        <v>0</v>
      </c>
      <c r="J122" s="63"/>
      <c r="K122" s="486">
        <f t="shared" si="76"/>
        <v>0</v>
      </c>
    </row>
    <row r="123" spans="1:11" ht="12" customHeight="1">
      <c r="A123" s="476" t="s">
        <v>264</v>
      </c>
      <c r="B123" s="543" t="s">
        <v>265</v>
      </c>
      <c r="C123" s="553"/>
      <c r="D123" s="485"/>
      <c r="E123" s="486">
        <f t="shared" si="73"/>
        <v>0</v>
      </c>
      <c r="F123" s="485"/>
      <c r="G123" s="486">
        <f t="shared" si="74"/>
        <v>0</v>
      </c>
      <c r="H123" s="485"/>
      <c r="I123" s="486">
        <f t="shared" si="75"/>
        <v>0</v>
      </c>
      <c r="J123" s="63"/>
      <c r="K123" s="486">
        <f t="shared" si="76"/>
        <v>0</v>
      </c>
    </row>
    <row r="124" spans="1:11" ht="12" customHeight="1">
      <c r="A124" s="476" t="s">
        <v>266</v>
      </c>
      <c r="B124" s="543" t="s">
        <v>267</v>
      </c>
      <c r="C124" s="553"/>
      <c r="D124" s="485"/>
      <c r="E124" s="486">
        <f t="shared" si="73"/>
        <v>0</v>
      </c>
      <c r="F124" s="485"/>
      <c r="G124" s="486">
        <f t="shared" si="74"/>
        <v>0</v>
      </c>
      <c r="H124" s="485"/>
      <c r="I124" s="486">
        <f t="shared" si="75"/>
        <v>0</v>
      </c>
      <c r="J124" s="63"/>
      <c r="K124" s="486">
        <f t="shared" si="76"/>
        <v>0</v>
      </c>
    </row>
    <row r="125" spans="1:11" ht="12" customHeight="1">
      <c r="A125" s="476" t="s">
        <v>268</v>
      </c>
      <c r="B125" s="543" t="s">
        <v>241</v>
      </c>
      <c r="C125" s="553"/>
      <c r="D125" s="485"/>
      <c r="E125" s="486">
        <f t="shared" si="73"/>
        <v>0</v>
      </c>
      <c r="F125" s="485"/>
      <c r="G125" s="486">
        <f t="shared" si="74"/>
        <v>0</v>
      </c>
      <c r="H125" s="485"/>
      <c r="I125" s="486">
        <f t="shared" si="75"/>
        <v>0</v>
      </c>
      <c r="J125" s="63"/>
      <c r="K125" s="486">
        <f t="shared" si="76"/>
        <v>0</v>
      </c>
    </row>
    <row r="126" spans="1:11" ht="12" customHeight="1">
      <c r="A126" s="476" t="s">
        <v>269</v>
      </c>
      <c r="B126" s="543" t="s">
        <v>270</v>
      </c>
      <c r="C126" s="553"/>
      <c r="D126" s="485"/>
      <c r="E126" s="486">
        <f t="shared" si="73"/>
        <v>0</v>
      </c>
      <c r="F126" s="485"/>
      <c r="G126" s="486">
        <f t="shared" si="74"/>
        <v>0</v>
      </c>
      <c r="H126" s="485"/>
      <c r="I126" s="486">
        <f t="shared" si="75"/>
        <v>0</v>
      </c>
      <c r="J126" s="63"/>
      <c r="K126" s="486">
        <f t="shared" si="76"/>
        <v>0</v>
      </c>
    </row>
    <row r="127" spans="1:11" ht="12" customHeight="1" thickBot="1">
      <c r="A127" s="544" t="s">
        <v>271</v>
      </c>
      <c r="B127" s="543" t="s">
        <v>272</v>
      </c>
      <c r="C127" s="557"/>
      <c r="D127" s="493"/>
      <c r="E127" s="494">
        <f t="shared" si="73"/>
        <v>0</v>
      </c>
      <c r="F127" s="493"/>
      <c r="G127" s="494">
        <f t="shared" si="74"/>
        <v>0</v>
      </c>
      <c r="H127" s="493"/>
      <c r="I127" s="494">
        <f t="shared" si="75"/>
        <v>0</v>
      </c>
      <c r="J127" s="67"/>
      <c r="K127" s="494">
        <f t="shared" si="76"/>
        <v>0</v>
      </c>
    </row>
    <row r="128" spans="1:11" ht="12" customHeight="1" thickBot="1">
      <c r="A128" s="471" t="s">
        <v>77</v>
      </c>
      <c r="B128" s="558" t="s">
        <v>273</v>
      </c>
      <c r="C128" s="473">
        <f t="shared" ref="C128:J128" si="77">+C93+C114</f>
        <v>882920838</v>
      </c>
      <c r="D128" s="474">
        <f t="shared" si="77"/>
        <v>467778365</v>
      </c>
      <c r="E128" s="475">
        <f t="shared" si="77"/>
        <v>1350699203</v>
      </c>
      <c r="F128" s="474">
        <f t="shared" si="77"/>
        <v>0</v>
      </c>
      <c r="G128" s="475">
        <f t="shared" si="77"/>
        <v>1350699203</v>
      </c>
      <c r="H128" s="474">
        <f t="shared" si="77"/>
        <v>15119460</v>
      </c>
      <c r="I128" s="475">
        <f t="shared" si="77"/>
        <v>1365818663</v>
      </c>
      <c r="J128" s="69">
        <f t="shared" si="77"/>
        <v>-54151842</v>
      </c>
      <c r="K128" s="475">
        <f t="shared" ref="K128" si="78">+K93+K114</f>
        <v>1311666821</v>
      </c>
    </row>
    <row r="129" spans="1:11" ht="12" customHeight="1" thickBot="1">
      <c r="A129" s="471" t="s">
        <v>274</v>
      </c>
      <c r="B129" s="558" t="s">
        <v>441</v>
      </c>
      <c r="C129" s="473">
        <f t="shared" ref="C129:J129" si="79">+C130+C131+C132</f>
        <v>0</v>
      </c>
      <c r="D129" s="474">
        <f t="shared" si="79"/>
        <v>0</v>
      </c>
      <c r="E129" s="475">
        <f t="shared" si="79"/>
        <v>0</v>
      </c>
      <c r="F129" s="474">
        <f t="shared" si="79"/>
        <v>0</v>
      </c>
      <c r="G129" s="475">
        <f t="shared" si="79"/>
        <v>0</v>
      </c>
      <c r="H129" s="474">
        <f t="shared" si="79"/>
        <v>0</v>
      </c>
      <c r="I129" s="475">
        <f t="shared" si="79"/>
        <v>0</v>
      </c>
      <c r="J129" s="69">
        <f t="shared" si="79"/>
        <v>0</v>
      </c>
      <c r="K129" s="475">
        <f t="shared" ref="K129" si="80">+K130+K131+K132</f>
        <v>0</v>
      </c>
    </row>
    <row r="130" spans="1:11" s="532" customFormat="1" ht="12" customHeight="1">
      <c r="A130" s="476" t="s">
        <v>93</v>
      </c>
      <c r="B130" s="559" t="s">
        <v>442</v>
      </c>
      <c r="C130" s="553"/>
      <c r="D130" s="485"/>
      <c r="E130" s="486">
        <f>C130+D130</f>
        <v>0</v>
      </c>
      <c r="F130" s="485"/>
      <c r="G130" s="486">
        <f>E130+F130</f>
        <v>0</v>
      </c>
      <c r="H130" s="485"/>
      <c r="I130" s="486">
        <f>G130+H130</f>
        <v>0</v>
      </c>
      <c r="J130" s="63"/>
      <c r="K130" s="486">
        <f>I130+J130</f>
        <v>0</v>
      </c>
    </row>
    <row r="131" spans="1:11" ht="12" customHeight="1">
      <c r="A131" s="476" t="s">
        <v>95</v>
      </c>
      <c r="B131" s="559" t="s">
        <v>277</v>
      </c>
      <c r="C131" s="553"/>
      <c r="D131" s="485"/>
      <c r="E131" s="486">
        <f>C131+D131</f>
        <v>0</v>
      </c>
      <c r="F131" s="485"/>
      <c r="G131" s="486">
        <f>E131+F131</f>
        <v>0</v>
      </c>
      <c r="H131" s="485"/>
      <c r="I131" s="486">
        <f>G131+H131</f>
        <v>0</v>
      </c>
      <c r="J131" s="63"/>
      <c r="K131" s="486">
        <f>I131+J131</f>
        <v>0</v>
      </c>
    </row>
    <row r="132" spans="1:11" ht="12" customHeight="1" thickBot="1">
      <c r="A132" s="544" t="s">
        <v>97</v>
      </c>
      <c r="B132" s="560" t="s">
        <v>443</v>
      </c>
      <c r="C132" s="553"/>
      <c r="D132" s="485"/>
      <c r="E132" s="486">
        <f>C132+D132</f>
        <v>0</v>
      </c>
      <c r="F132" s="485"/>
      <c r="G132" s="486">
        <f>E132+F132</f>
        <v>0</v>
      </c>
      <c r="H132" s="485"/>
      <c r="I132" s="486">
        <f>G132+H132</f>
        <v>0</v>
      </c>
      <c r="J132" s="63"/>
      <c r="K132" s="486">
        <f>I132+J132</f>
        <v>0</v>
      </c>
    </row>
    <row r="133" spans="1:11" ht="12" customHeight="1" thickBot="1">
      <c r="A133" s="471" t="s">
        <v>107</v>
      </c>
      <c r="B133" s="558" t="s">
        <v>279</v>
      </c>
      <c r="C133" s="473">
        <f t="shared" ref="C133:J133" si="81">+C134+C135+C136+C137+C138+C139</f>
        <v>0</v>
      </c>
      <c r="D133" s="474">
        <f t="shared" si="81"/>
        <v>0</v>
      </c>
      <c r="E133" s="475">
        <f t="shared" si="81"/>
        <v>0</v>
      </c>
      <c r="F133" s="474">
        <f t="shared" si="81"/>
        <v>0</v>
      </c>
      <c r="G133" s="475">
        <f t="shared" si="81"/>
        <v>0</v>
      </c>
      <c r="H133" s="474">
        <f t="shared" si="81"/>
        <v>0</v>
      </c>
      <c r="I133" s="475">
        <f t="shared" si="81"/>
        <v>0</v>
      </c>
      <c r="J133" s="69">
        <f t="shared" si="81"/>
        <v>0</v>
      </c>
      <c r="K133" s="475">
        <f t="shared" ref="K133" si="82">+K134+K135+K136+K137+K138+K139</f>
        <v>0</v>
      </c>
    </row>
    <row r="134" spans="1:11" ht="12" customHeight="1">
      <c r="A134" s="476" t="s">
        <v>109</v>
      </c>
      <c r="B134" s="559" t="s">
        <v>280</v>
      </c>
      <c r="C134" s="553"/>
      <c r="D134" s="485"/>
      <c r="E134" s="486">
        <f t="shared" ref="E134:E139" si="83">C134+D134</f>
        <v>0</v>
      </c>
      <c r="F134" s="485"/>
      <c r="G134" s="486">
        <f t="shared" ref="G134:G139" si="84">E134+F134</f>
        <v>0</v>
      </c>
      <c r="H134" s="485"/>
      <c r="I134" s="486">
        <f t="shared" ref="I134:I139" si="85">G134+H134</f>
        <v>0</v>
      </c>
      <c r="J134" s="63"/>
      <c r="K134" s="486">
        <f t="shared" ref="K134:K139" si="86">I134+J134</f>
        <v>0</v>
      </c>
    </row>
    <row r="135" spans="1:11" ht="12" customHeight="1">
      <c r="A135" s="476" t="s">
        <v>111</v>
      </c>
      <c r="B135" s="559" t="s">
        <v>281</v>
      </c>
      <c r="C135" s="553"/>
      <c r="D135" s="485"/>
      <c r="E135" s="486">
        <f t="shared" si="83"/>
        <v>0</v>
      </c>
      <c r="F135" s="485"/>
      <c r="G135" s="486">
        <f t="shared" si="84"/>
        <v>0</v>
      </c>
      <c r="H135" s="485"/>
      <c r="I135" s="486">
        <f t="shared" si="85"/>
        <v>0</v>
      </c>
      <c r="J135" s="63"/>
      <c r="K135" s="486">
        <f t="shared" si="86"/>
        <v>0</v>
      </c>
    </row>
    <row r="136" spans="1:11" ht="12" customHeight="1">
      <c r="A136" s="476" t="s">
        <v>113</v>
      </c>
      <c r="B136" s="559" t="s">
        <v>282</v>
      </c>
      <c r="C136" s="553"/>
      <c r="D136" s="485"/>
      <c r="E136" s="486">
        <f t="shared" si="83"/>
        <v>0</v>
      </c>
      <c r="F136" s="485"/>
      <c r="G136" s="486">
        <f t="shared" si="84"/>
        <v>0</v>
      </c>
      <c r="H136" s="485"/>
      <c r="I136" s="486">
        <f t="shared" si="85"/>
        <v>0</v>
      </c>
      <c r="J136" s="63"/>
      <c r="K136" s="486">
        <f t="shared" si="86"/>
        <v>0</v>
      </c>
    </row>
    <row r="137" spans="1:11" ht="12" customHeight="1">
      <c r="A137" s="476" t="s">
        <v>115</v>
      </c>
      <c r="B137" s="559" t="s">
        <v>444</v>
      </c>
      <c r="C137" s="553"/>
      <c r="D137" s="485"/>
      <c r="E137" s="486">
        <f t="shared" si="83"/>
        <v>0</v>
      </c>
      <c r="F137" s="485"/>
      <c r="G137" s="486">
        <f t="shared" si="84"/>
        <v>0</v>
      </c>
      <c r="H137" s="485"/>
      <c r="I137" s="486">
        <f t="shared" si="85"/>
        <v>0</v>
      </c>
      <c r="J137" s="63"/>
      <c r="K137" s="486">
        <f t="shared" si="86"/>
        <v>0</v>
      </c>
    </row>
    <row r="138" spans="1:11" ht="12" customHeight="1">
      <c r="A138" s="476" t="s">
        <v>117</v>
      </c>
      <c r="B138" s="559" t="s">
        <v>284</v>
      </c>
      <c r="C138" s="553"/>
      <c r="D138" s="485"/>
      <c r="E138" s="486">
        <f t="shared" si="83"/>
        <v>0</v>
      </c>
      <c r="F138" s="485"/>
      <c r="G138" s="486">
        <f t="shared" si="84"/>
        <v>0</v>
      </c>
      <c r="H138" s="485"/>
      <c r="I138" s="486">
        <f t="shared" si="85"/>
        <v>0</v>
      </c>
      <c r="J138" s="63"/>
      <c r="K138" s="486">
        <f t="shared" si="86"/>
        <v>0</v>
      </c>
    </row>
    <row r="139" spans="1:11" s="532" customFormat="1" ht="12" customHeight="1" thickBot="1">
      <c r="A139" s="544" t="s">
        <v>119</v>
      </c>
      <c r="B139" s="560" t="s">
        <v>285</v>
      </c>
      <c r="C139" s="553"/>
      <c r="D139" s="485"/>
      <c r="E139" s="486">
        <f t="shared" si="83"/>
        <v>0</v>
      </c>
      <c r="F139" s="485"/>
      <c r="G139" s="486">
        <f t="shared" si="84"/>
        <v>0</v>
      </c>
      <c r="H139" s="485"/>
      <c r="I139" s="486">
        <f t="shared" si="85"/>
        <v>0</v>
      </c>
      <c r="J139" s="63"/>
      <c r="K139" s="486">
        <f t="shared" si="86"/>
        <v>0</v>
      </c>
    </row>
    <row r="140" spans="1:11" ht="12" customHeight="1" thickBot="1">
      <c r="A140" s="471" t="s">
        <v>131</v>
      </c>
      <c r="B140" s="558" t="s">
        <v>445</v>
      </c>
      <c r="C140" s="495">
        <f t="shared" ref="C140:J140" si="87">+C141+C142+C144+C145+C143</f>
        <v>177236236</v>
      </c>
      <c r="D140" s="510">
        <f t="shared" si="87"/>
        <v>1438991</v>
      </c>
      <c r="E140" s="497">
        <f t="shared" si="87"/>
        <v>178675227</v>
      </c>
      <c r="F140" s="510">
        <f t="shared" si="87"/>
        <v>0</v>
      </c>
      <c r="G140" s="497">
        <f t="shared" si="87"/>
        <v>178675227</v>
      </c>
      <c r="H140" s="510">
        <f t="shared" si="87"/>
        <v>4651552</v>
      </c>
      <c r="I140" s="497">
        <f t="shared" si="87"/>
        <v>183326779</v>
      </c>
      <c r="J140" s="71">
        <f t="shared" si="87"/>
        <v>-7199361</v>
      </c>
      <c r="K140" s="497">
        <f t="shared" ref="K140" si="88">+K141+K142+K144+K145+K143</f>
        <v>176127418</v>
      </c>
    </row>
    <row r="141" spans="1:11">
      <c r="A141" s="476" t="s">
        <v>133</v>
      </c>
      <c r="B141" s="559" t="s">
        <v>287</v>
      </c>
      <c r="C141" s="553"/>
      <c r="D141" s="485"/>
      <c r="E141" s="486">
        <f>C141+D141</f>
        <v>0</v>
      </c>
      <c r="F141" s="485"/>
      <c r="G141" s="486">
        <f>E141+F141</f>
        <v>0</v>
      </c>
      <c r="H141" s="485"/>
      <c r="I141" s="486">
        <f>G141+H141</f>
        <v>0</v>
      </c>
      <c r="J141" s="63"/>
      <c r="K141" s="486">
        <f>I141+J141</f>
        <v>0</v>
      </c>
    </row>
    <row r="142" spans="1:11" ht="12" customHeight="1">
      <c r="A142" s="476" t="s">
        <v>135</v>
      </c>
      <c r="B142" s="559" t="s">
        <v>288</v>
      </c>
      <c r="C142" s="553">
        <v>10288250</v>
      </c>
      <c r="D142" s="485"/>
      <c r="E142" s="486">
        <f>C142+D142</f>
        <v>10288250</v>
      </c>
      <c r="F142" s="485"/>
      <c r="G142" s="486">
        <f>E142+F142</f>
        <v>10288250</v>
      </c>
      <c r="H142" s="485"/>
      <c r="I142" s="486">
        <f>G142+H142</f>
        <v>10288250</v>
      </c>
      <c r="J142" s="63">
        <v>5473796</v>
      </c>
      <c r="K142" s="486">
        <f>I142+J142</f>
        <v>15762046</v>
      </c>
    </row>
    <row r="143" spans="1:11" ht="12" customHeight="1">
      <c r="A143" s="476" t="s">
        <v>137</v>
      </c>
      <c r="B143" s="559" t="s">
        <v>446</v>
      </c>
      <c r="C143" s="553">
        <v>166947986</v>
      </c>
      <c r="D143" s="485">
        <v>1438991</v>
      </c>
      <c r="E143" s="486">
        <f>C143+D143</f>
        <v>168386977</v>
      </c>
      <c r="F143" s="485"/>
      <c r="G143" s="486">
        <f>E143+F143</f>
        <v>168386977</v>
      </c>
      <c r="H143" s="485">
        <v>4651552</v>
      </c>
      <c r="I143" s="486">
        <f>G143+H143</f>
        <v>173038529</v>
      </c>
      <c r="J143" s="63">
        <v>-12673157</v>
      </c>
      <c r="K143" s="486">
        <f>I143+J143</f>
        <v>160365372</v>
      </c>
    </row>
    <row r="144" spans="1:11" s="532" customFormat="1" ht="12" customHeight="1">
      <c r="A144" s="476" t="s">
        <v>139</v>
      </c>
      <c r="B144" s="559" t="s">
        <v>289</v>
      </c>
      <c r="C144" s="553"/>
      <c r="D144" s="485"/>
      <c r="E144" s="486">
        <f>C144+D144</f>
        <v>0</v>
      </c>
      <c r="F144" s="485"/>
      <c r="G144" s="486">
        <f>E144+F144</f>
        <v>0</v>
      </c>
      <c r="H144" s="485"/>
      <c r="I144" s="486">
        <f>G144+H144</f>
        <v>0</v>
      </c>
      <c r="J144" s="63"/>
      <c r="K144" s="486">
        <f>I144+J144</f>
        <v>0</v>
      </c>
    </row>
    <row r="145" spans="1:11" s="532" customFormat="1" ht="12" customHeight="1" thickBot="1">
      <c r="A145" s="544" t="s">
        <v>141</v>
      </c>
      <c r="B145" s="560" t="s">
        <v>290</v>
      </c>
      <c r="C145" s="553"/>
      <c r="D145" s="485"/>
      <c r="E145" s="486">
        <f>C145+D145</f>
        <v>0</v>
      </c>
      <c r="F145" s="485"/>
      <c r="G145" s="486">
        <f>E145+F145</f>
        <v>0</v>
      </c>
      <c r="H145" s="485"/>
      <c r="I145" s="486">
        <f>G145+H145</f>
        <v>0</v>
      </c>
      <c r="J145" s="63"/>
      <c r="K145" s="486">
        <f>I145+J145</f>
        <v>0</v>
      </c>
    </row>
    <row r="146" spans="1:11" s="532" customFormat="1" ht="12" customHeight="1" thickBot="1">
      <c r="A146" s="471" t="s">
        <v>291</v>
      </c>
      <c r="B146" s="558" t="s">
        <v>292</v>
      </c>
      <c r="C146" s="561">
        <f t="shared" ref="C146:J146" si="89">+C147+C148+C149+C150+C151</f>
        <v>0</v>
      </c>
      <c r="D146" s="562">
        <f t="shared" si="89"/>
        <v>0</v>
      </c>
      <c r="E146" s="563">
        <f t="shared" si="89"/>
        <v>0</v>
      </c>
      <c r="F146" s="562">
        <f t="shared" si="89"/>
        <v>0</v>
      </c>
      <c r="G146" s="563">
        <f t="shared" si="89"/>
        <v>0</v>
      </c>
      <c r="H146" s="562">
        <f t="shared" si="89"/>
        <v>0</v>
      </c>
      <c r="I146" s="563">
        <f t="shared" si="89"/>
        <v>0</v>
      </c>
      <c r="J146" s="74">
        <f t="shared" si="89"/>
        <v>0</v>
      </c>
      <c r="K146" s="563">
        <f t="shared" ref="K146" si="90">+K147+K148+K149+K150+K151</f>
        <v>0</v>
      </c>
    </row>
    <row r="147" spans="1:11" s="532" customFormat="1" ht="12" customHeight="1">
      <c r="A147" s="476" t="s">
        <v>145</v>
      </c>
      <c r="B147" s="559" t="s">
        <v>293</v>
      </c>
      <c r="C147" s="553"/>
      <c r="D147" s="485"/>
      <c r="E147" s="486">
        <f t="shared" ref="E147:E153" si="91">C147+D147</f>
        <v>0</v>
      </c>
      <c r="F147" s="485"/>
      <c r="G147" s="486">
        <f t="shared" ref="G147:G153" si="92">E147+F147</f>
        <v>0</v>
      </c>
      <c r="H147" s="485"/>
      <c r="I147" s="486">
        <f t="shared" ref="I147:I153" si="93">G147+H147</f>
        <v>0</v>
      </c>
      <c r="J147" s="63"/>
      <c r="K147" s="486">
        <f t="shared" ref="K147:K153" si="94">I147+J147</f>
        <v>0</v>
      </c>
    </row>
    <row r="148" spans="1:11" s="532" customFormat="1" ht="12" customHeight="1">
      <c r="A148" s="476" t="s">
        <v>147</v>
      </c>
      <c r="B148" s="559" t="s">
        <v>294</v>
      </c>
      <c r="C148" s="553"/>
      <c r="D148" s="485"/>
      <c r="E148" s="486">
        <f t="shared" si="91"/>
        <v>0</v>
      </c>
      <c r="F148" s="485"/>
      <c r="G148" s="486">
        <f t="shared" si="92"/>
        <v>0</v>
      </c>
      <c r="H148" s="485"/>
      <c r="I148" s="486">
        <f t="shared" si="93"/>
        <v>0</v>
      </c>
      <c r="J148" s="63"/>
      <c r="K148" s="486">
        <f t="shared" si="94"/>
        <v>0</v>
      </c>
    </row>
    <row r="149" spans="1:11" s="532" customFormat="1" ht="12" customHeight="1">
      <c r="A149" s="476" t="s">
        <v>149</v>
      </c>
      <c r="B149" s="559" t="s">
        <v>295</v>
      </c>
      <c r="C149" s="553"/>
      <c r="D149" s="485"/>
      <c r="E149" s="486">
        <f t="shared" si="91"/>
        <v>0</v>
      </c>
      <c r="F149" s="485"/>
      <c r="G149" s="486">
        <f t="shared" si="92"/>
        <v>0</v>
      </c>
      <c r="H149" s="485"/>
      <c r="I149" s="486">
        <f t="shared" si="93"/>
        <v>0</v>
      </c>
      <c r="J149" s="63"/>
      <c r="K149" s="486">
        <f t="shared" si="94"/>
        <v>0</v>
      </c>
    </row>
    <row r="150" spans="1:11" s="532" customFormat="1" ht="12" customHeight="1">
      <c r="A150" s="476" t="s">
        <v>151</v>
      </c>
      <c r="B150" s="559" t="s">
        <v>447</v>
      </c>
      <c r="C150" s="553"/>
      <c r="D150" s="485"/>
      <c r="E150" s="486">
        <f t="shared" si="91"/>
        <v>0</v>
      </c>
      <c r="F150" s="485"/>
      <c r="G150" s="486">
        <f t="shared" si="92"/>
        <v>0</v>
      </c>
      <c r="H150" s="485"/>
      <c r="I150" s="486">
        <f t="shared" si="93"/>
        <v>0</v>
      </c>
      <c r="J150" s="63"/>
      <c r="K150" s="486">
        <f t="shared" si="94"/>
        <v>0</v>
      </c>
    </row>
    <row r="151" spans="1:11" ht="12.75" customHeight="1" thickBot="1">
      <c r="A151" s="544" t="s">
        <v>297</v>
      </c>
      <c r="B151" s="560" t="s">
        <v>298</v>
      </c>
      <c r="C151" s="557"/>
      <c r="D151" s="493"/>
      <c r="E151" s="494">
        <f t="shared" si="91"/>
        <v>0</v>
      </c>
      <c r="F151" s="493"/>
      <c r="G151" s="494">
        <f t="shared" si="92"/>
        <v>0</v>
      </c>
      <c r="H151" s="493"/>
      <c r="I151" s="494">
        <f t="shared" si="93"/>
        <v>0</v>
      </c>
      <c r="J151" s="67"/>
      <c r="K151" s="494">
        <f t="shared" si="94"/>
        <v>0</v>
      </c>
    </row>
    <row r="152" spans="1:11" ht="12.75" customHeight="1" thickBot="1">
      <c r="A152" s="564" t="s">
        <v>153</v>
      </c>
      <c r="B152" s="558" t="s">
        <v>299</v>
      </c>
      <c r="C152" s="561"/>
      <c r="D152" s="565"/>
      <c r="E152" s="563">
        <f t="shared" si="91"/>
        <v>0</v>
      </c>
      <c r="F152" s="565"/>
      <c r="G152" s="563">
        <f t="shared" si="92"/>
        <v>0</v>
      </c>
      <c r="H152" s="565"/>
      <c r="I152" s="563">
        <f t="shared" si="93"/>
        <v>0</v>
      </c>
      <c r="J152" s="76"/>
      <c r="K152" s="563">
        <f t="shared" si="94"/>
        <v>0</v>
      </c>
    </row>
    <row r="153" spans="1:11" ht="12.75" customHeight="1" thickBot="1">
      <c r="A153" s="564" t="s">
        <v>300</v>
      </c>
      <c r="B153" s="558" t="s">
        <v>301</v>
      </c>
      <c r="C153" s="561"/>
      <c r="D153" s="565"/>
      <c r="E153" s="563">
        <f t="shared" si="91"/>
        <v>0</v>
      </c>
      <c r="F153" s="565"/>
      <c r="G153" s="563">
        <f t="shared" si="92"/>
        <v>0</v>
      </c>
      <c r="H153" s="565"/>
      <c r="I153" s="563">
        <f t="shared" si="93"/>
        <v>0</v>
      </c>
      <c r="J153" s="76"/>
      <c r="K153" s="563">
        <f t="shared" si="94"/>
        <v>0</v>
      </c>
    </row>
    <row r="154" spans="1:11" ht="12" customHeight="1" thickBot="1">
      <c r="A154" s="471" t="s">
        <v>302</v>
      </c>
      <c r="B154" s="558" t="s">
        <v>303</v>
      </c>
      <c r="C154" s="566">
        <f t="shared" ref="C154:J154" si="95">+C129+C133+C140+C146+C152+C153</f>
        <v>177236236</v>
      </c>
      <c r="D154" s="567">
        <f t="shared" si="95"/>
        <v>1438991</v>
      </c>
      <c r="E154" s="568">
        <f t="shared" si="95"/>
        <v>178675227</v>
      </c>
      <c r="F154" s="567">
        <f t="shared" si="95"/>
        <v>0</v>
      </c>
      <c r="G154" s="568">
        <f t="shared" si="95"/>
        <v>178675227</v>
      </c>
      <c r="H154" s="567">
        <f t="shared" si="95"/>
        <v>4651552</v>
      </c>
      <c r="I154" s="568">
        <f t="shared" si="95"/>
        <v>183326779</v>
      </c>
      <c r="J154" s="78">
        <f t="shared" si="95"/>
        <v>-7199361</v>
      </c>
      <c r="K154" s="568">
        <f t="shared" ref="K154" si="96">+K129+K133+K140+K146+K152+K153</f>
        <v>176127418</v>
      </c>
    </row>
    <row r="155" spans="1:11" ht="15" customHeight="1" thickBot="1">
      <c r="A155" s="569" t="s">
        <v>304</v>
      </c>
      <c r="B155" s="570" t="s">
        <v>305</v>
      </c>
      <c r="C155" s="566">
        <f t="shared" ref="C155:J155" si="97">+C128+C154</f>
        <v>1060157074</v>
      </c>
      <c r="D155" s="567">
        <f t="shared" si="97"/>
        <v>469217356</v>
      </c>
      <c r="E155" s="568">
        <f t="shared" si="97"/>
        <v>1529374430</v>
      </c>
      <c r="F155" s="567">
        <f t="shared" si="97"/>
        <v>0</v>
      </c>
      <c r="G155" s="568">
        <f t="shared" si="97"/>
        <v>1529374430</v>
      </c>
      <c r="H155" s="567">
        <f t="shared" si="97"/>
        <v>19771012</v>
      </c>
      <c r="I155" s="568">
        <f t="shared" si="97"/>
        <v>1549145442</v>
      </c>
      <c r="J155" s="78">
        <f t="shared" si="97"/>
        <v>-61351203</v>
      </c>
      <c r="K155" s="568">
        <f t="shared" ref="K155" si="98">+K128+K154</f>
        <v>1487794239</v>
      </c>
    </row>
    <row r="156" spans="1:11" ht="15.75" thickBot="1">
      <c r="C156" s="573"/>
      <c r="D156" s="574"/>
      <c r="E156" s="574"/>
      <c r="F156" s="574"/>
      <c r="G156" s="574"/>
      <c r="H156" s="574"/>
      <c r="I156" s="574"/>
      <c r="J156" s="574"/>
      <c r="K156" s="574"/>
    </row>
    <row r="157" spans="1:11" ht="15" customHeight="1" thickBot="1">
      <c r="A157" s="575" t="s">
        <v>448</v>
      </c>
      <c r="B157" s="576"/>
      <c r="C157" s="577">
        <v>8</v>
      </c>
      <c r="D157" s="578"/>
      <c r="E157" s="579">
        <f>C157+D157</f>
        <v>8</v>
      </c>
      <c r="F157" s="578"/>
      <c r="G157" s="579">
        <f>E157+F157</f>
        <v>8</v>
      </c>
      <c r="H157" s="578"/>
      <c r="I157" s="579">
        <f>G157+H157</f>
        <v>8</v>
      </c>
      <c r="J157" s="578"/>
      <c r="K157" s="579">
        <f>I157+J157</f>
        <v>8</v>
      </c>
    </row>
    <row r="158" spans="1:11" ht="14.25" customHeight="1" thickBot="1">
      <c r="A158" s="575" t="s">
        <v>449</v>
      </c>
      <c r="B158" s="576"/>
      <c r="C158" s="577">
        <v>110</v>
      </c>
      <c r="D158" s="578"/>
      <c r="E158" s="579">
        <f>C158+D158</f>
        <v>110</v>
      </c>
      <c r="F158" s="578"/>
      <c r="G158" s="579">
        <f>E158+F158</f>
        <v>110</v>
      </c>
      <c r="H158" s="578"/>
      <c r="I158" s="579">
        <f>G158+H158</f>
        <v>110</v>
      </c>
      <c r="J158" s="578">
        <v>75</v>
      </c>
      <c r="K158" s="579">
        <f>I158+J158</f>
        <v>185</v>
      </c>
    </row>
  </sheetData>
  <mergeCells count="4">
    <mergeCell ref="A7:E7"/>
    <mergeCell ref="B2:H2"/>
    <mergeCell ref="B3:H3"/>
    <mergeCell ref="A92:K92"/>
  </mergeCells>
  <pageMargins left="0.7" right="0.7" top="0.75" bottom="0.75" header="0.3" footer="0.3"/>
  <pageSetup paperSize="9" scale="4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view="pageBreakPreview" topLeftCell="A26" zoomScale="112" zoomScaleNormal="130" zoomScaleSheetLayoutView="112" workbookViewId="0">
      <selection activeCell="K41" sqref="K41"/>
    </sheetView>
  </sheetViews>
  <sheetFormatPr defaultRowHeight="15"/>
  <cols>
    <col min="1" max="1" width="11.140625" style="282" customWidth="1"/>
    <col min="2" max="2" width="50.5703125" style="255" customWidth="1"/>
    <col min="3" max="7" width="13.5703125" style="255" customWidth="1"/>
    <col min="8" max="8" width="14.42578125" style="255" customWidth="1"/>
    <col min="9" max="9" width="13.5703125" style="255" customWidth="1"/>
    <col min="10" max="10" width="14.42578125" style="255" customWidth="1"/>
    <col min="11" max="11" width="13.5703125" style="255" customWidth="1"/>
    <col min="12" max="260" width="9.140625" style="255"/>
    <col min="261" max="261" width="11.140625" style="255" customWidth="1"/>
    <col min="262" max="262" width="50.5703125" style="255" customWidth="1"/>
    <col min="263" max="265" width="13.5703125" style="255" customWidth="1"/>
    <col min="266" max="516" width="9.140625" style="255"/>
    <col min="517" max="517" width="11.140625" style="255" customWidth="1"/>
    <col min="518" max="518" width="50.5703125" style="255" customWidth="1"/>
    <col min="519" max="521" width="13.5703125" style="255" customWidth="1"/>
    <col min="522" max="772" width="9.140625" style="255"/>
    <col min="773" max="773" width="11.140625" style="255" customWidth="1"/>
    <col min="774" max="774" width="50.5703125" style="255" customWidth="1"/>
    <col min="775" max="777" width="13.5703125" style="255" customWidth="1"/>
    <col min="778" max="1028" width="9.140625" style="255"/>
    <col min="1029" max="1029" width="11.140625" style="255" customWidth="1"/>
    <col min="1030" max="1030" width="50.5703125" style="255" customWidth="1"/>
    <col min="1031" max="1033" width="13.5703125" style="255" customWidth="1"/>
    <col min="1034" max="1284" width="9.140625" style="255"/>
    <col min="1285" max="1285" width="11.140625" style="255" customWidth="1"/>
    <col min="1286" max="1286" width="50.5703125" style="255" customWidth="1"/>
    <col min="1287" max="1289" width="13.5703125" style="255" customWidth="1"/>
    <col min="1290" max="1540" width="9.140625" style="255"/>
    <col min="1541" max="1541" width="11.140625" style="255" customWidth="1"/>
    <col min="1542" max="1542" width="50.5703125" style="255" customWidth="1"/>
    <col min="1543" max="1545" width="13.5703125" style="255" customWidth="1"/>
    <col min="1546" max="1796" width="9.140625" style="255"/>
    <col min="1797" max="1797" width="11.140625" style="255" customWidth="1"/>
    <col min="1798" max="1798" width="50.5703125" style="255" customWidth="1"/>
    <col min="1799" max="1801" width="13.5703125" style="255" customWidth="1"/>
    <col min="1802" max="2052" width="9.140625" style="255"/>
    <col min="2053" max="2053" width="11.140625" style="255" customWidth="1"/>
    <col min="2054" max="2054" width="50.5703125" style="255" customWidth="1"/>
    <col min="2055" max="2057" width="13.5703125" style="255" customWidth="1"/>
    <col min="2058" max="2308" width="9.140625" style="255"/>
    <col min="2309" max="2309" width="11.140625" style="255" customWidth="1"/>
    <col min="2310" max="2310" width="50.5703125" style="255" customWidth="1"/>
    <col min="2311" max="2313" width="13.5703125" style="255" customWidth="1"/>
    <col min="2314" max="2564" width="9.140625" style="255"/>
    <col min="2565" max="2565" width="11.140625" style="255" customWidth="1"/>
    <col min="2566" max="2566" width="50.5703125" style="255" customWidth="1"/>
    <col min="2567" max="2569" width="13.5703125" style="255" customWidth="1"/>
    <col min="2570" max="2820" width="9.140625" style="255"/>
    <col min="2821" max="2821" width="11.140625" style="255" customWidth="1"/>
    <col min="2822" max="2822" width="50.5703125" style="255" customWidth="1"/>
    <col min="2823" max="2825" width="13.5703125" style="255" customWidth="1"/>
    <col min="2826" max="3076" width="9.140625" style="255"/>
    <col min="3077" max="3077" width="11.140625" style="255" customWidth="1"/>
    <col min="3078" max="3078" width="50.5703125" style="255" customWidth="1"/>
    <col min="3079" max="3081" width="13.5703125" style="255" customWidth="1"/>
    <col min="3082" max="3332" width="9.140625" style="255"/>
    <col min="3333" max="3333" width="11.140625" style="255" customWidth="1"/>
    <col min="3334" max="3334" width="50.5703125" style="255" customWidth="1"/>
    <col min="3335" max="3337" width="13.5703125" style="255" customWidth="1"/>
    <col min="3338" max="3588" width="9.140625" style="255"/>
    <col min="3589" max="3589" width="11.140625" style="255" customWidth="1"/>
    <col min="3590" max="3590" width="50.5703125" style="255" customWidth="1"/>
    <col min="3591" max="3593" width="13.5703125" style="255" customWidth="1"/>
    <col min="3594" max="3844" width="9.140625" style="255"/>
    <col min="3845" max="3845" width="11.140625" style="255" customWidth="1"/>
    <col min="3846" max="3846" width="50.5703125" style="255" customWidth="1"/>
    <col min="3847" max="3849" width="13.5703125" style="255" customWidth="1"/>
    <col min="3850" max="4100" width="9.140625" style="255"/>
    <col min="4101" max="4101" width="11.140625" style="255" customWidth="1"/>
    <col min="4102" max="4102" width="50.5703125" style="255" customWidth="1"/>
    <col min="4103" max="4105" width="13.5703125" style="255" customWidth="1"/>
    <col min="4106" max="4356" width="9.140625" style="255"/>
    <col min="4357" max="4357" width="11.140625" style="255" customWidth="1"/>
    <col min="4358" max="4358" width="50.5703125" style="255" customWidth="1"/>
    <col min="4359" max="4361" width="13.5703125" style="255" customWidth="1"/>
    <col min="4362" max="4612" width="9.140625" style="255"/>
    <col min="4613" max="4613" width="11.140625" style="255" customWidth="1"/>
    <col min="4614" max="4614" width="50.5703125" style="255" customWidth="1"/>
    <col min="4615" max="4617" width="13.5703125" style="255" customWidth="1"/>
    <col min="4618" max="4868" width="9.140625" style="255"/>
    <col min="4869" max="4869" width="11.140625" style="255" customWidth="1"/>
    <col min="4870" max="4870" width="50.5703125" style="255" customWidth="1"/>
    <col min="4871" max="4873" width="13.5703125" style="255" customWidth="1"/>
    <col min="4874" max="5124" width="9.140625" style="255"/>
    <col min="5125" max="5125" width="11.140625" style="255" customWidth="1"/>
    <col min="5126" max="5126" width="50.5703125" style="255" customWidth="1"/>
    <col min="5127" max="5129" width="13.5703125" style="255" customWidth="1"/>
    <col min="5130" max="5380" width="9.140625" style="255"/>
    <col min="5381" max="5381" width="11.140625" style="255" customWidth="1"/>
    <col min="5382" max="5382" width="50.5703125" style="255" customWidth="1"/>
    <col min="5383" max="5385" width="13.5703125" style="255" customWidth="1"/>
    <col min="5386" max="5636" width="9.140625" style="255"/>
    <col min="5637" max="5637" width="11.140625" style="255" customWidth="1"/>
    <col min="5638" max="5638" width="50.5703125" style="255" customWidth="1"/>
    <col min="5639" max="5641" width="13.5703125" style="255" customWidth="1"/>
    <col min="5642" max="5892" width="9.140625" style="255"/>
    <col min="5893" max="5893" width="11.140625" style="255" customWidth="1"/>
    <col min="5894" max="5894" width="50.5703125" style="255" customWidth="1"/>
    <col min="5895" max="5897" width="13.5703125" style="255" customWidth="1"/>
    <col min="5898" max="6148" width="9.140625" style="255"/>
    <col min="6149" max="6149" width="11.140625" style="255" customWidth="1"/>
    <col min="6150" max="6150" width="50.5703125" style="255" customWidth="1"/>
    <col min="6151" max="6153" width="13.5703125" style="255" customWidth="1"/>
    <col min="6154" max="6404" width="9.140625" style="255"/>
    <col min="6405" max="6405" width="11.140625" style="255" customWidth="1"/>
    <col min="6406" max="6406" width="50.5703125" style="255" customWidth="1"/>
    <col min="6407" max="6409" width="13.5703125" style="255" customWidth="1"/>
    <col min="6410" max="6660" width="9.140625" style="255"/>
    <col min="6661" max="6661" width="11.140625" style="255" customWidth="1"/>
    <col min="6662" max="6662" width="50.5703125" style="255" customWidth="1"/>
    <col min="6663" max="6665" width="13.5703125" style="255" customWidth="1"/>
    <col min="6666" max="6916" width="9.140625" style="255"/>
    <col min="6917" max="6917" width="11.140625" style="255" customWidth="1"/>
    <col min="6918" max="6918" width="50.5703125" style="255" customWidth="1"/>
    <col min="6919" max="6921" width="13.5703125" style="255" customWidth="1"/>
    <col min="6922" max="7172" width="9.140625" style="255"/>
    <col min="7173" max="7173" width="11.140625" style="255" customWidth="1"/>
    <col min="7174" max="7174" width="50.5703125" style="255" customWidth="1"/>
    <col min="7175" max="7177" width="13.5703125" style="255" customWidth="1"/>
    <col min="7178" max="7428" width="9.140625" style="255"/>
    <col min="7429" max="7429" width="11.140625" style="255" customWidth="1"/>
    <col min="7430" max="7430" width="50.5703125" style="255" customWidth="1"/>
    <col min="7431" max="7433" width="13.5703125" style="255" customWidth="1"/>
    <col min="7434" max="7684" width="9.140625" style="255"/>
    <col min="7685" max="7685" width="11.140625" style="255" customWidth="1"/>
    <col min="7686" max="7686" width="50.5703125" style="255" customWidth="1"/>
    <col min="7687" max="7689" width="13.5703125" style="255" customWidth="1"/>
    <col min="7690" max="7940" width="9.140625" style="255"/>
    <col min="7941" max="7941" width="11.140625" style="255" customWidth="1"/>
    <col min="7942" max="7942" width="50.5703125" style="255" customWidth="1"/>
    <col min="7943" max="7945" width="13.5703125" style="255" customWidth="1"/>
    <col min="7946" max="8196" width="9.140625" style="255"/>
    <col min="8197" max="8197" width="11.140625" style="255" customWidth="1"/>
    <col min="8198" max="8198" width="50.5703125" style="255" customWidth="1"/>
    <col min="8199" max="8201" width="13.5703125" style="255" customWidth="1"/>
    <col min="8202" max="8452" width="9.140625" style="255"/>
    <col min="8453" max="8453" width="11.140625" style="255" customWidth="1"/>
    <col min="8454" max="8454" width="50.5703125" style="255" customWidth="1"/>
    <col min="8455" max="8457" width="13.5703125" style="255" customWidth="1"/>
    <col min="8458" max="8708" width="9.140625" style="255"/>
    <col min="8709" max="8709" width="11.140625" style="255" customWidth="1"/>
    <col min="8710" max="8710" width="50.5703125" style="255" customWidth="1"/>
    <col min="8711" max="8713" width="13.5703125" style="255" customWidth="1"/>
    <col min="8714" max="8964" width="9.140625" style="255"/>
    <col min="8965" max="8965" width="11.140625" style="255" customWidth="1"/>
    <col min="8966" max="8966" width="50.5703125" style="255" customWidth="1"/>
    <col min="8967" max="8969" width="13.5703125" style="255" customWidth="1"/>
    <col min="8970" max="9220" width="9.140625" style="255"/>
    <col min="9221" max="9221" width="11.140625" style="255" customWidth="1"/>
    <col min="9222" max="9222" width="50.5703125" style="255" customWidth="1"/>
    <col min="9223" max="9225" width="13.5703125" style="255" customWidth="1"/>
    <col min="9226" max="9476" width="9.140625" style="255"/>
    <col min="9477" max="9477" width="11.140625" style="255" customWidth="1"/>
    <col min="9478" max="9478" width="50.5703125" style="255" customWidth="1"/>
    <col min="9479" max="9481" width="13.5703125" style="255" customWidth="1"/>
    <col min="9482" max="9732" width="9.140625" style="255"/>
    <col min="9733" max="9733" width="11.140625" style="255" customWidth="1"/>
    <col min="9734" max="9734" width="50.5703125" style="255" customWidth="1"/>
    <col min="9735" max="9737" width="13.5703125" style="255" customWidth="1"/>
    <col min="9738" max="9988" width="9.140625" style="255"/>
    <col min="9989" max="9989" width="11.140625" style="255" customWidth="1"/>
    <col min="9990" max="9990" width="50.5703125" style="255" customWidth="1"/>
    <col min="9991" max="9993" width="13.5703125" style="255" customWidth="1"/>
    <col min="9994" max="10244" width="9.140625" style="255"/>
    <col min="10245" max="10245" width="11.140625" style="255" customWidth="1"/>
    <col min="10246" max="10246" width="50.5703125" style="255" customWidth="1"/>
    <col min="10247" max="10249" width="13.5703125" style="255" customWidth="1"/>
    <col min="10250" max="10500" width="9.140625" style="255"/>
    <col min="10501" max="10501" width="11.140625" style="255" customWidth="1"/>
    <col min="10502" max="10502" width="50.5703125" style="255" customWidth="1"/>
    <col min="10503" max="10505" width="13.5703125" style="255" customWidth="1"/>
    <col min="10506" max="10756" width="9.140625" style="255"/>
    <col min="10757" max="10757" width="11.140625" style="255" customWidth="1"/>
    <col min="10758" max="10758" width="50.5703125" style="255" customWidth="1"/>
    <col min="10759" max="10761" width="13.5703125" style="255" customWidth="1"/>
    <col min="10762" max="11012" width="9.140625" style="255"/>
    <col min="11013" max="11013" width="11.140625" style="255" customWidth="1"/>
    <col min="11014" max="11014" width="50.5703125" style="255" customWidth="1"/>
    <col min="11015" max="11017" width="13.5703125" style="255" customWidth="1"/>
    <col min="11018" max="11268" width="9.140625" style="255"/>
    <col min="11269" max="11269" width="11.140625" style="255" customWidth="1"/>
    <col min="11270" max="11270" width="50.5703125" style="255" customWidth="1"/>
    <col min="11271" max="11273" width="13.5703125" style="255" customWidth="1"/>
    <col min="11274" max="11524" width="9.140625" style="255"/>
    <col min="11525" max="11525" width="11.140625" style="255" customWidth="1"/>
    <col min="11526" max="11526" width="50.5703125" style="255" customWidth="1"/>
    <col min="11527" max="11529" width="13.5703125" style="255" customWidth="1"/>
    <col min="11530" max="11780" width="9.140625" style="255"/>
    <col min="11781" max="11781" width="11.140625" style="255" customWidth="1"/>
    <col min="11782" max="11782" width="50.5703125" style="255" customWidth="1"/>
    <col min="11783" max="11785" width="13.5703125" style="255" customWidth="1"/>
    <col min="11786" max="12036" width="9.140625" style="255"/>
    <col min="12037" max="12037" width="11.140625" style="255" customWidth="1"/>
    <col min="12038" max="12038" width="50.5703125" style="255" customWidth="1"/>
    <col min="12039" max="12041" width="13.5703125" style="255" customWidth="1"/>
    <col min="12042" max="12292" width="9.140625" style="255"/>
    <col min="12293" max="12293" width="11.140625" style="255" customWidth="1"/>
    <col min="12294" max="12294" width="50.5703125" style="255" customWidth="1"/>
    <col min="12295" max="12297" width="13.5703125" style="255" customWidth="1"/>
    <col min="12298" max="12548" width="9.140625" style="255"/>
    <col min="12549" max="12549" width="11.140625" style="255" customWidth="1"/>
    <col min="12550" max="12550" width="50.5703125" style="255" customWidth="1"/>
    <col min="12551" max="12553" width="13.5703125" style="255" customWidth="1"/>
    <col min="12554" max="12804" width="9.140625" style="255"/>
    <col min="12805" max="12805" width="11.140625" style="255" customWidth="1"/>
    <col min="12806" max="12806" width="50.5703125" style="255" customWidth="1"/>
    <col min="12807" max="12809" width="13.5703125" style="255" customWidth="1"/>
    <col min="12810" max="13060" width="9.140625" style="255"/>
    <col min="13061" max="13061" width="11.140625" style="255" customWidth="1"/>
    <col min="13062" max="13062" width="50.5703125" style="255" customWidth="1"/>
    <col min="13063" max="13065" width="13.5703125" style="255" customWidth="1"/>
    <col min="13066" max="13316" width="9.140625" style="255"/>
    <col min="13317" max="13317" width="11.140625" style="255" customWidth="1"/>
    <col min="13318" max="13318" width="50.5703125" style="255" customWidth="1"/>
    <col min="13319" max="13321" width="13.5703125" style="255" customWidth="1"/>
    <col min="13322" max="13572" width="9.140625" style="255"/>
    <col min="13573" max="13573" width="11.140625" style="255" customWidth="1"/>
    <col min="13574" max="13574" width="50.5703125" style="255" customWidth="1"/>
    <col min="13575" max="13577" width="13.5703125" style="255" customWidth="1"/>
    <col min="13578" max="13828" width="9.140625" style="255"/>
    <col min="13829" max="13829" width="11.140625" style="255" customWidth="1"/>
    <col min="13830" max="13830" width="50.5703125" style="255" customWidth="1"/>
    <col min="13831" max="13833" width="13.5703125" style="255" customWidth="1"/>
    <col min="13834" max="14084" width="9.140625" style="255"/>
    <col min="14085" max="14085" width="11.140625" style="255" customWidth="1"/>
    <col min="14086" max="14086" width="50.5703125" style="255" customWidth="1"/>
    <col min="14087" max="14089" width="13.5703125" style="255" customWidth="1"/>
    <col min="14090" max="14340" width="9.140625" style="255"/>
    <col min="14341" max="14341" width="11.140625" style="255" customWidth="1"/>
    <col min="14342" max="14342" width="50.5703125" style="255" customWidth="1"/>
    <col min="14343" max="14345" width="13.5703125" style="255" customWidth="1"/>
    <col min="14346" max="14596" width="9.140625" style="255"/>
    <col min="14597" max="14597" width="11.140625" style="255" customWidth="1"/>
    <col min="14598" max="14598" width="50.5703125" style="255" customWidth="1"/>
    <col min="14599" max="14601" width="13.5703125" style="255" customWidth="1"/>
    <col min="14602" max="14852" width="9.140625" style="255"/>
    <col min="14853" max="14853" width="11.140625" style="255" customWidth="1"/>
    <col min="14854" max="14854" width="50.5703125" style="255" customWidth="1"/>
    <col min="14855" max="14857" width="13.5703125" style="255" customWidth="1"/>
    <col min="14858" max="15108" width="9.140625" style="255"/>
    <col min="15109" max="15109" width="11.140625" style="255" customWidth="1"/>
    <col min="15110" max="15110" width="50.5703125" style="255" customWidth="1"/>
    <col min="15111" max="15113" width="13.5703125" style="255" customWidth="1"/>
    <col min="15114" max="15364" width="9.140625" style="255"/>
    <col min="15365" max="15365" width="11.140625" style="255" customWidth="1"/>
    <col min="15366" max="15366" width="50.5703125" style="255" customWidth="1"/>
    <col min="15367" max="15369" width="13.5703125" style="255" customWidth="1"/>
    <col min="15370" max="15620" width="9.140625" style="255"/>
    <col min="15621" max="15621" width="11.140625" style="255" customWidth="1"/>
    <col min="15622" max="15622" width="50.5703125" style="255" customWidth="1"/>
    <col min="15623" max="15625" width="13.5703125" style="255" customWidth="1"/>
    <col min="15626" max="15876" width="9.140625" style="255"/>
    <col min="15877" max="15877" width="11.140625" style="255" customWidth="1"/>
    <col min="15878" max="15878" width="50.5703125" style="255" customWidth="1"/>
    <col min="15879" max="15881" width="13.5703125" style="255" customWidth="1"/>
    <col min="15882" max="16132" width="9.140625" style="255"/>
    <col min="16133" max="16133" width="11.140625" style="255" customWidth="1"/>
    <col min="16134" max="16134" width="50.5703125" style="255" customWidth="1"/>
    <col min="16135" max="16137" width="13.5703125" style="255" customWidth="1"/>
    <col min="16138" max="16384" width="9.140625" style="255"/>
  </cols>
  <sheetData>
    <row r="1" spans="1:11" s="250" customFormat="1" ht="21" customHeight="1" thickBot="1">
      <c r="A1" s="193"/>
      <c r="B1" s="194"/>
      <c r="C1" s="195"/>
      <c r="D1" s="195"/>
      <c r="E1" s="195"/>
      <c r="F1" s="195"/>
      <c r="G1" s="195"/>
      <c r="H1" s="195"/>
      <c r="I1" s="196"/>
      <c r="J1" s="195"/>
      <c r="K1" s="196" t="s">
        <v>526</v>
      </c>
    </row>
    <row r="2" spans="1:11" s="253" customFormat="1" ht="24.75" thickBot="1">
      <c r="A2" s="251" t="s">
        <v>451</v>
      </c>
      <c r="B2" s="923" t="s">
        <v>521</v>
      </c>
      <c r="C2" s="912"/>
      <c r="D2" s="924"/>
      <c r="E2" s="702"/>
      <c r="F2" s="702"/>
      <c r="G2" s="705"/>
      <c r="H2" s="705"/>
      <c r="I2" s="252"/>
      <c r="J2" s="736"/>
      <c r="K2" s="252" t="s">
        <v>450</v>
      </c>
    </row>
    <row r="3" spans="1:11" s="253" customFormat="1" ht="24.75" thickBot="1">
      <c r="A3" s="251" t="s">
        <v>426</v>
      </c>
      <c r="B3" s="923" t="s">
        <v>427</v>
      </c>
      <c r="C3" s="912"/>
      <c r="D3" s="924"/>
      <c r="E3" s="702"/>
      <c r="F3" s="702"/>
      <c r="G3" s="705"/>
      <c r="H3" s="705"/>
      <c r="I3" s="252"/>
      <c r="J3" s="736"/>
      <c r="K3" s="252" t="s">
        <v>425</v>
      </c>
    </row>
    <row r="4" spans="1:11" s="254" customFormat="1" ht="15.95" customHeight="1" thickBot="1">
      <c r="A4" s="201"/>
      <c r="B4" s="201"/>
      <c r="C4" s="202"/>
      <c r="D4" s="203"/>
      <c r="E4" s="203"/>
      <c r="F4" s="203"/>
      <c r="G4" s="203"/>
      <c r="H4" s="203"/>
      <c r="I4" s="202"/>
      <c r="J4" s="203"/>
      <c r="K4" s="457" t="s">
        <v>40</v>
      </c>
    </row>
    <row r="5" spans="1:11" ht="24.75" thickBot="1">
      <c r="A5" s="701" t="s">
        <v>428</v>
      </c>
      <c r="B5" s="206" t="s">
        <v>429</v>
      </c>
      <c r="C5" s="207" t="s">
        <v>43</v>
      </c>
      <c r="D5" s="207" t="s">
        <v>218</v>
      </c>
      <c r="E5" s="706" t="s">
        <v>497</v>
      </c>
      <c r="F5" s="444" t="s">
        <v>527</v>
      </c>
      <c r="G5" s="706" t="s">
        <v>513</v>
      </c>
      <c r="H5" s="444" t="s">
        <v>529</v>
      </c>
      <c r="I5" s="706" t="s">
        <v>542</v>
      </c>
      <c r="J5" s="444" t="s">
        <v>551</v>
      </c>
      <c r="K5" s="706" t="s">
        <v>528</v>
      </c>
    </row>
    <row r="6" spans="1:11" s="256" customFormat="1" ht="12.95" customHeight="1" thickBot="1">
      <c r="A6" s="209" t="s">
        <v>44</v>
      </c>
      <c r="B6" s="210" t="s">
        <v>45</v>
      </c>
      <c r="C6" s="210" t="s">
        <v>46</v>
      </c>
      <c r="D6" s="211" t="s">
        <v>47</v>
      </c>
      <c r="E6" s="41" t="s">
        <v>48</v>
      </c>
      <c r="F6" s="311" t="s">
        <v>411</v>
      </c>
      <c r="G6" s="312" t="s">
        <v>493</v>
      </c>
      <c r="H6" s="311" t="s">
        <v>318</v>
      </c>
      <c r="I6" s="588" t="s">
        <v>494</v>
      </c>
      <c r="J6" s="778" t="s">
        <v>501</v>
      </c>
      <c r="K6" s="779" t="s">
        <v>546</v>
      </c>
    </row>
    <row r="7" spans="1:11" s="256" customFormat="1" ht="15.95" customHeight="1" thickBot="1">
      <c r="A7" s="914" t="s">
        <v>313</v>
      </c>
      <c r="B7" s="915"/>
      <c r="C7" s="915"/>
      <c r="D7" s="915"/>
      <c r="E7" s="915"/>
      <c r="F7" s="915"/>
      <c r="G7" s="915"/>
      <c r="H7" s="915"/>
      <c r="I7" s="915"/>
      <c r="J7" s="915"/>
      <c r="K7" s="916"/>
    </row>
    <row r="8" spans="1:11" s="258" customFormat="1" ht="12" customHeight="1" thickBot="1">
      <c r="A8" s="209" t="s">
        <v>49</v>
      </c>
      <c r="B8" s="257" t="s">
        <v>452</v>
      </c>
      <c r="C8" s="125">
        <f>SUM(C9:C19)</f>
        <v>80000</v>
      </c>
      <c r="D8" s="124">
        <f>SUM(D9:D19)</f>
        <v>0</v>
      </c>
      <c r="E8" s="433">
        <v>80000</v>
      </c>
      <c r="F8" s="723"/>
      <c r="G8" s="126">
        <v>80000</v>
      </c>
      <c r="H8" s="126"/>
      <c r="I8" s="126">
        <f>SUM(I9:I19)</f>
        <v>80000</v>
      </c>
      <c r="J8" s="126">
        <f>SUM(J9:J19)</f>
        <v>26292</v>
      </c>
      <c r="K8" s="126">
        <f>SUM(I8:J8)</f>
        <v>106292</v>
      </c>
    </row>
    <row r="9" spans="1:11" s="258" customFormat="1" ht="12" customHeight="1">
      <c r="A9" s="259" t="s">
        <v>51</v>
      </c>
      <c r="B9" s="46" t="s">
        <v>110</v>
      </c>
      <c r="C9" s="260"/>
      <c r="D9" s="149"/>
      <c r="E9" s="711"/>
      <c r="F9" s="724"/>
      <c r="G9" s="737"/>
      <c r="H9" s="737"/>
      <c r="I9" s="261">
        <f>C9+D9</f>
        <v>0</v>
      </c>
      <c r="J9" s="737"/>
      <c r="K9" s="261">
        <f>E9+F9</f>
        <v>0</v>
      </c>
    </row>
    <row r="10" spans="1:11" s="258" customFormat="1" ht="12" customHeight="1">
      <c r="A10" s="262" t="s">
        <v>53</v>
      </c>
      <c r="B10" s="50" t="s">
        <v>112</v>
      </c>
      <c r="C10" s="113"/>
      <c r="D10" s="112"/>
      <c r="E10" s="712"/>
      <c r="F10" s="725"/>
      <c r="G10" s="738"/>
      <c r="H10" s="738"/>
      <c r="I10" s="151">
        <f t="shared" ref="I10:I18" si="0">C10+D10</f>
        <v>0</v>
      </c>
      <c r="J10" s="738">
        <v>100000</v>
      </c>
      <c r="K10" s="151">
        <f>SUM(I10:J10)</f>
        <v>100000</v>
      </c>
    </row>
    <row r="11" spans="1:11" s="258" customFormat="1" ht="12" customHeight="1">
      <c r="A11" s="262" t="s">
        <v>55</v>
      </c>
      <c r="B11" s="50" t="s">
        <v>114</v>
      </c>
      <c r="C11" s="113"/>
      <c r="D11" s="112"/>
      <c r="E11" s="712"/>
      <c r="F11" s="725"/>
      <c r="G11" s="738"/>
      <c r="H11" s="738"/>
      <c r="I11" s="151">
        <f t="shared" si="0"/>
        <v>0</v>
      </c>
      <c r="J11" s="738">
        <v>4780</v>
      </c>
      <c r="K11" s="151">
        <f t="shared" ref="K11:K19" si="1">SUM(I11:J11)</f>
        <v>4780</v>
      </c>
    </row>
    <row r="12" spans="1:11" s="258" customFormat="1" ht="12" customHeight="1">
      <c r="A12" s="262" t="s">
        <v>57</v>
      </c>
      <c r="B12" s="50" t="s">
        <v>116</v>
      </c>
      <c r="C12" s="113"/>
      <c r="D12" s="112"/>
      <c r="E12" s="712"/>
      <c r="F12" s="725"/>
      <c r="G12" s="738"/>
      <c r="H12" s="738"/>
      <c r="I12" s="151">
        <f t="shared" si="0"/>
        <v>0</v>
      </c>
      <c r="J12" s="738"/>
      <c r="K12" s="151">
        <f t="shared" si="1"/>
        <v>0</v>
      </c>
    </row>
    <row r="13" spans="1:11" s="258" customFormat="1" ht="12" customHeight="1">
      <c r="A13" s="262" t="s">
        <v>59</v>
      </c>
      <c r="B13" s="50" t="s">
        <v>118</v>
      </c>
      <c r="C13" s="113"/>
      <c r="D13" s="112"/>
      <c r="E13" s="712"/>
      <c r="F13" s="725"/>
      <c r="G13" s="738"/>
      <c r="H13" s="738"/>
      <c r="I13" s="151">
        <f t="shared" si="0"/>
        <v>0</v>
      </c>
      <c r="J13" s="738"/>
      <c r="K13" s="151">
        <f t="shared" si="1"/>
        <v>0</v>
      </c>
    </row>
    <row r="14" spans="1:11" s="258" customFormat="1" ht="12" customHeight="1">
      <c r="A14" s="262" t="s">
        <v>61</v>
      </c>
      <c r="B14" s="50" t="s">
        <v>453</v>
      </c>
      <c r="C14" s="113"/>
      <c r="D14" s="112"/>
      <c r="E14" s="712"/>
      <c r="F14" s="725"/>
      <c r="G14" s="738"/>
      <c r="H14" s="738"/>
      <c r="I14" s="151">
        <f t="shared" si="0"/>
        <v>0</v>
      </c>
      <c r="J14" s="738"/>
      <c r="K14" s="151">
        <f t="shared" si="1"/>
        <v>0</v>
      </c>
    </row>
    <row r="15" spans="1:11" s="258" customFormat="1" ht="12" customHeight="1">
      <c r="A15" s="262" t="s">
        <v>226</v>
      </c>
      <c r="B15" s="72" t="s">
        <v>454</v>
      </c>
      <c r="C15" s="113"/>
      <c r="D15" s="112"/>
      <c r="E15" s="712"/>
      <c r="F15" s="725"/>
      <c r="G15" s="738"/>
      <c r="H15" s="738"/>
      <c r="I15" s="151">
        <f t="shared" si="0"/>
        <v>0</v>
      </c>
      <c r="J15" s="738"/>
      <c r="K15" s="151">
        <f t="shared" si="1"/>
        <v>0</v>
      </c>
    </row>
    <row r="16" spans="1:11" s="258" customFormat="1" ht="12" customHeight="1">
      <c r="A16" s="262" t="s">
        <v>228</v>
      </c>
      <c r="B16" s="50" t="s">
        <v>310</v>
      </c>
      <c r="C16" s="157"/>
      <c r="D16" s="158"/>
      <c r="E16" s="713"/>
      <c r="F16" s="726"/>
      <c r="G16" s="739"/>
      <c r="H16" s="739"/>
      <c r="I16" s="159">
        <f t="shared" si="0"/>
        <v>0</v>
      </c>
      <c r="J16" s="739">
        <v>9</v>
      </c>
      <c r="K16" s="151">
        <f t="shared" si="1"/>
        <v>9</v>
      </c>
    </row>
    <row r="17" spans="1:11" s="263" customFormat="1" ht="12" customHeight="1">
      <c r="A17" s="262" t="s">
        <v>230</v>
      </c>
      <c r="B17" s="50" t="s">
        <v>126</v>
      </c>
      <c r="C17" s="113"/>
      <c r="D17" s="112"/>
      <c r="E17" s="712"/>
      <c r="F17" s="725"/>
      <c r="G17" s="738"/>
      <c r="H17" s="738"/>
      <c r="I17" s="151">
        <f t="shared" si="0"/>
        <v>0</v>
      </c>
      <c r="J17" s="738"/>
      <c r="K17" s="151">
        <f t="shared" si="1"/>
        <v>0</v>
      </c>
    </row>
    <row r="18" spans="1:11" s="263" customFormat="1" ht="12" customHeight="1">
      <c r="A18" s="262" t="s">
        <v>232</v>
      </c>
      <c r="B18" s="50" t="s">
        <v>128</v>
      </c>
      <c r="C18" s="121"/>
      <c r="D18" s="119"/>
      <c r="E18" s="714"/>
      <c r="F18" s="727"/>
      <c r="G18" s="740"/>
      <c r="H18" s="740"/>
      <c r="I18" s="264">
        <f t="shared" si="0"/>
        <v>0</v>
      </c>
      <c r="J18" s="740"/>
      <c r="K18" s="151">
        <f t="shared" si="1"/>
        <v>0</v>
      </c>
    </row>
    <row r="19" spans="1:11" s="263" customFormat="1" ht="12" customHeight="1" thickBot="1">
      <c r="A19" s="262" t="s">
        <v>234</v>
      </c>
      <c r="B19" s="72" t="s">
        <v>130</v>
      </c>
      <c r="C19" s="121">
        <v>80000</v>
      </c>
      <c r="D19" s="121"/>
      <c r="E19" s="722">
        <v>80000</v>
      </c>
      <c r="F19" s="727"/>
      <c r="G19" s="740">
        <v>80000</v>
      </c>
      <c r="H19" s="740"/>
      <c r="I19" s="264">
        <f>C19+D19</f>
        <v>80000</v>
      </c>
      <c r="J19" s="740">
        <v>-78497</v>
      </c>
      <c r="K19" s="151">
        <f t="shared" si="1"/>
        <v>1503</v>
      </c>
    </row>
    <row r="20" spans="1:11" s="258" customFormat="1" ht="12" customHeight="1" thickBot="1">
      <c r="A20" s="209" t="s">
        <v>63</v>
      </c>
      <c r="B20" s="257" t="s">
        <v>455</v>
      </c>
      <c r="C20" s="125">
        <f>SUM(C21:C23)</f>
        <v>0</v>
      </c>
      <c r="D20" s="124">
        <f>SUM(D21:D23)</f>
        <v>0</v>
      </c>
      <c r="E20" s="433"/>
      <c r="F20" s="723"/>
      <c r="G20" s="126"/>
      <c r="H20" s="126"/>
      <c r="I20" s="126">
        <f>SUM(I21:I23)</f>
        <v>0</v>
      </c>
      <c r="J20" s="126"/>
      <c r="K20" s="126">
        <f>SUM(K21:K23)</f>
        <v>0</v>
      </c>
    </row>
    <row r="21" spans="1:11" s="263" customFormat="1" ht="12" customHeight="1">
      <c r="A21" s="262" t="s">
        <v>65</v>
      </c>
      <c r="B21" s="70" t="s">
        <v>66</v>
      </c>
      <c r="C21" s="113"/>
      <c r="D21" s="112"/>
      <c r="E21" s="712"/>
      <c r="F21" s="725"/>
      <c r="G21" s="738"/>
      <c r="H21" s="738"/>
      <c r="I21" s="151">
        <f>C21+D21</f>
        <v>0</v>
      </c>
      <c r="J21" s="738"/>
      <c r="K21" s="151">
        <f>E21+F21</f>
        <v>0</v>
      </c>
    </row>
    <row r="22" spans="1:11" s="263" customFormat="1" ht="12" customHeight="1">
      <c r="A22" s="262" t="s">
        <v>67</v>
      </c>
      <c r="B22" s="50" t="s">
        <v>456</v>
      </c>
      <c r="C22" s="113"/>
      <c r="D22" s="112"/>
      <c r="E22" s="712"/>
      <c r="F22" s="725"/>
      <c r="G22" s="738"/>
      <c r="H22" s="738"/>
      <c r="I22" s="151">
        <f>C22+D22</f>
        <v>0</v>
      </c>
      <c r="J22" s="738"/>
      <c r="K22" s="151">
        <f>E22+F22</f>
        <v>0</v>
      </c>
    </row>
    <row r="23" spans="1:11" s="263" customFormat="1" ht="12" customHeight="1">
      <c r="A23" s="262" t="s">
        <v>69</v>
      </c>
      <c r="B23" s="50" t="s">
        <v>457</v>
      </c>
      <c r="C23" s="113"/>
      <c r="D23" s="112"/>
      <c r="E23" s="712"/>
      <c r="F23" s="725"/>
      <c r="G23" s="738"/>
      <c r="H23" s="738"/>
      <c r="I23" s="151">
        <f>C23+D23</f>
        <v>0</v>
      </c>
      <c r="J23" s="738"/>
      <c r="K23" s="151">
        <f>E23+F23</f>
        <v>0</v>
      </c>
    </row>
    <row r="24" spans="1:11" s="263" customFormat="1" ht="12" customHeight="1" thickBot="1">
      <c r="A24" s="262" t="s">
        <v>71</v>
      </c>
      <c r="B24" s="50" t="s">
        <v>522</v>
      </c>
      <c r="C24" s="113"/>
      <c r="D24" s="112"/>
      <c r="E24" s="712"/>
      <c r="F24" s="725"/>
      <c r="G24" s="738"/>
      <c r="H24" s="738"/>
      <c r="I24" s="151">
        <f>C24+D24</f>
        <v>0</v>
      </c>
      <c r="J24" s="738"/>
      <c r="K24" s="151">
        <f>E24+F24</f>
        <v>0</v>
      </c>
    </row>
    <row r="25" spans="1:11" s="263" customFormat="1" ht="12" customHeight="1" thickBot="1">
      <c r="A25" s="265" t="s">
        <v>77</v>
      </c>
      <c r="B25" s="68" t="s">
        <v>325</v>
      </c>
      <c r="C25" s="266"/>
      <c r="D25" s="707"/>
      <c r="E25" s="715"/>
      <c r="F25" s="728"/>
      <c r="G25" s="272"/>
      <c r="H25" s="272"/>
      <c r="I25" s="126"/>
      <c r="J25" s="272"/>
      <c r="K25" s="126"/>
    </row>
    <row r="26" spans="1:11" s="263" customFormat="1" ht="12" customHeight="1" thickBot="1">
      <c r="A26" s="265" t="s">
        <v>274</v>
      </c>
      <c r="B26" s="68" t="s">
        <v>523</v>
      </c>
      <c r="C26" s="125">
        <f>+C27+C28+C29</f>
        <v>0</v>
      </c>
      <c r="D26" s="124">
        <f>+D27+D28+D29</f>
        <v>0</v>
      </c>
      <c r="E26" s="433"/>
      <c r="F26" s="723"/>
      <c r="G26" s="126"/>
      <c r="H26" s="126"/>
      <c r="I26" s="126">
        <f>+I27+I28+I29</f>
        <v>0</v>
      </c>
      <c r="J26" s="126"/>
      <c r="K26" s="126">
        <f>+K27+K28+K29</f>
        <v>0</v>
      </c>
    </row>
    <row r="27" spans="1:11" s="263" customFormat="1" ht="12" customHeight="1">
      <c r="A27" s="267" t="s">
        <v>93</v>
      </c>
      <c r="B27" s="268" t="s">
        <v>80</v>
      </c>
      <c r="C27" s="162"/>
      <c r="D27" s="163"/>
      <c r="E27" s="716"/>
      <c r="F27" s="729"/>
      <c r="G27" s="741"/>
      <c r="H27" s="741"/>
      <c r="I27" s="164">
        <f>C27+D27</f>
        <v>0</v>
      </c>
      <c r="J27" s="741"/>
      <c r="K27" s="164">
        <f>E27+F27</f>
        <v>0</v>
      </c>
    </row>
    <row r="28" spans="1:11" s="263" customFormat="1" ht="12" customHeight="1">
      <c r="A28" s="267" t="s">
        <v>95</v>
      </c>
      <c r="B28" s="268" t="s">
        <v>456</v>
      </c>
      <c r="C28" s="113"/>
      <c r="D28" s="112"/>
      <c r="E28" s="712"/>
      <c r="F28" s="725"/>
      <c r="G28" s="738"/>
      <c r="H28" s="738"/>
      <c r="I28" s="151">
        <f>C28+D28</f>
        <v>0</v>
      </c>
      <c r="J28" s="738"/>
      <c r="K28" s="151">
        <f>E28+F28</f>
        <v>0</v>
      </c>
    </row>
    <row r="29" spans="1:11" s="263" customFormat="1" ht="12" customHeight="1">
      <c r="A29" s="267" t="s">
        <v>97</v>
      </c>
      <c r="B29" s="269" t="s">
        <v>458</v>
      </c>
      <c r="C29" s="113"/>
      <c r="D29" s="112"/>
      <c r="E29" s="712"/>
      <c r="F29" s="725"/>
      <c r="G29" s="738"/>
      <c r="H29" s="738"/>
      <c r="I29" s="151">
        <f>C29+D29</f>
        <v>0</v>
      </c>
      <c r="J29" s="738"/>
      <c r="K29" s="151">
        <f>E29+F29</f>
        <v>0</v>
      </c>
    </row>
    <row r="30" spans="1:11" s="263" customFormat="1" ht="12" customHeight="1" thickBot="1">
      <c r="A30" s="262" t="s">
        <v>99</v>
      </c>
      <c r="B30" s="270" t="s">
        <v>524</v>
      </c>
      <c r="C30" s="271"/>
      <c r="D30" s="708"/>
      <c r="E30" s="717"/>
      <c r="F30" s="730"/>
      <c r="G30" s="742"/>
      <c r="H30" s="742"/>
      <c r="I30" s="709">
        <f>C30+D30</f>
        <v>0</v>
      </c>
      <c r="J30" s="742"/>
      <c r="K30" s="709">
        <f>E30+F30</f>
        <v>0</v>
      </c>
    </row>
    <row r="31" spans="1:11" s="263" customFormat="1" ht="12" customHeight="1" thickBot="1">
      <c r="A31" s="265" t="s">
        <v>107</v>
      </c>
      <c r="B31" s="68" t="s">
        <v>459</v>
      </c>
      <c r="C31" s="125">
        <f>+C32+C33+C34</f>
        <v>0</v>
      </c>
      <c r="D31" s="124">
        <f>+D32+D33+D34</f>
        <v>0</v>
      </c>
      <c r="E31" s="433"/>
      <c r="F31" s="723"/>
      <c r="G31" s="126"/>
      <c r="H31" s="126"/>
      <c r="I31" s="126">
        <f>+I32+I33+I34</f>
        <v>0</v>
      </c>
      <c r="J31" s="126"/>
      <c r="K31" s="126">
        <f>+K32+K33+K34</f>
        <v>0</v>
      </c>
    </row>
    <row r="32" spans="1:11" s="263" customFormat="1" ht="12" customHeight="1">
      <c r="A32" s="267" t="s">
        <v>109</v>
      </c>
      <c r="B32" s="268" t="s">
        <v>134</v>
      </c>
      <c r="C32" s="162"/>
      <c r="D32" s="163"/>
      <c r="E32" s="716"/>
      <c r="F32" s="729"/>
      <c r="G32" s="741"/>
      <c r="H32" s="741"/>
      <c r="I32" s="164">
        <f>C32+D32</f>
        <v>0</v>
      </c>
      <c r="J32" s="741"/>
      <c r="K32" s="164">
        <f>E32+F32</f>
        <v>0</v>
      </c>
    </row>
    <row r="33" spans="1:11" s="263" customFormat="1" ht="12" customHeight="1">
      <c r="A33" s="267" t="s">
        <v>111</v>
      </c>
      <c r="B33" s="269" t="s">
        <v>136</v>
      </c>
      <c r="C33" s="131"/>
      <c r="D33" s="132"/>
      <c r="E33" s="718"/>
      <c r="F33" s="731"/>
      <c r="G33" s="743"/>
      <c r="H33" s="743"/>
      <c r="I33" s="133">
        <f>C33+D33</f>
        <v>0</v>
      </c>
      <c r="J33" s="743"/>
      <c r="K33" s="133">
        <f>E33+F33</f>
        <v>0</v>
      </c>
    </row>
    <row r="34" spans="1:11" s="263" customFormat="1" ht="12" customHeight="1" thickBot="1">
      <c r="A34" s="262" t="s">
        <v>113</v>
      </c>
      <c r="B34" s="270" t="s">
        <v>138</v>
      </c>
      <c r="C34" s="271"/>
      <c r="D34" s="708"/>
      <c r="E34" s="717"/>
      <c r="F34" s="730"/>
      <c r="G34" s="742"/>
      <c r="H34" s="742"/>
      <c r="I34" s="709">
        <f>C34+D34</f>
        <v>0</v>
      </c>
      <c r="J34" s="742"/>
      <c r="K34" s="709">
        <f>E34+F34</f>
        <v>0</v>
      </c>
    </row>
    <row r="35" spans="1:11" s="258" customFormat="1" ht="12" customHeight="1" thickBot="1">
      <c r="A35" s="265" t="s">
        <v>131</v>
      </c>
      <c r="B35" s="68" t="s">
        <v>327</v>
      </c>
      <c r="C35" s="266"/>
      <c r="D35" s="707"/>
      <c r="E35" s="715"/>
      <c r="F35" s="728"/>
      <c r="G35" s="272"/>
      <c r="H35" s="272"/>
      <c r="I35" s="126">
        <f>C35+D35</f>
        <v>0</v>
      </c>
      <c r="J35" s="272"/>
      <c r="K35" s="126">
        <f>E35+F35</f>
        <v>0</v>
      </c>
    </row>
    <row r="36" spans="1:11" s="258" customFormat="1" ht="12" customHeight="1" thickBot="1">
      <c r="A36" s="265" t="s">
        <v>291</v>
      </c>
      <c r="B36" s="68" t="s">
        <v>460</v>
      </c>
      <c r="C36" s="272"/>
      <c r="D36" s="707"/>
      <c r="E36" s="715"/>
      <c r="F36" s="728"/>
      <c r="G36" s="272"/>
      <c r="H36" s="272"/>
      <c r="I36" s="126">
        <f>C36+D36</f>
        <v>0</v>
      </c>
      <c r="J36" s="272"/>
      <c r="K36" s="126">
        <f>E36+F36</f>
        <v>0</v>
      </c>
    </row>
    <row r="37" spans="1:11" s="258" customFormat="1" ht="12" customHeight="1" thickBot="1">
      <c r="A37" s="209" t="s">
        <v>153</v>
      </c>
      <c r="B37" s="68" t="s">
        <v>525</v>
      </c>
      <c r="C37" s="126">
        <f>+C8+C20+C25+C26+C31+C35+C36</f>
        <v>80000</v>
      </c>
      <c r="D37" s="124">
        <f>+D8+D20+D25+D26+D31+D35+D36</f>
        <v>0</v>
      </c>
      <c r="E37" s="433">
        <v>80000</v>
      </c>
      <c r="F37" s="723"/>
      <c r="G37" s="126">
        <v>80000</v>
      </c>
      <c r="H37" s="126"/>
      <c r="I37" s="126">
        <f>+I8+I20+I25+I26+I31+I35+I36</f>
        <v>80000</v>
      </c>
      <c r="J37" s="126"/>
      <c r="K37" s="126">
        <f>+K8+K20+K25+K26+K31+K35+K36</f>
        <v>106292</v>
      </c>
    </row>
    <row r="38" spans="1:11" s="258" customFormat="1" ht="12" customHeight="1" thickBot="1">
      <c r="A38" s="273" t="s">
        <v>300</v>
      </c>
      <c r="B38" s="68" t="s">
        <v>461</v>
      </c>
      <c r="C38" s="126">
        <f>+C39+C40+C41</f>
        <v>56658000</v>
      </c>
      <c r="D38" s="124">
        <f>+D39+D40+D41</f>
        <v>68076</v>
      </c>
      <c r="E38" s="126">
        <v>56726076</v>
      </c>
      <c r="F38" s="126">
        <f t="shared" ref="F38" si="2">+F39+F40+F41</f>
        <v>0</v>
      </c>
      <c r="G38" s="126">
        <v>56726076</v>
      </c>
      <c r="H38" s="126"/>
      <c r="I38" s="126">
        <f>+I39+I40+I41</f>
        <v>56726076</v>
      </c>
      <c r="J38" s="126">
        <f>+J39+J40+J41</f>
        <v>-2422428</v>
      </c>
      <c r="K38" s="126">
        <f>+K39+K40+K41</f>
        <v>54303648</v>
      </c>
    </row>
    <row r="39" spans="1:11" s="258" customFormat="1" ht="12" customHeight="1">
      <c r="A39" s="267" t="s">
        <v>462</v>
      </c>
      <c r="B39" s="268" t="s">
        <v>381</v>
      </c>
      <c r="C39" s="162"/>
      <c r="D39" s="163"/>
      <c r="E39" s="716"/>
      <c r="F39" s="729"/>
      <c r="G39" s="741"/>
      <c r="H39" s="741"/>
      <c r="I39" s="164">
        <f>C39+D39</f>
        <v>0</v>
      </c>
      <c r="J39" s="741">
        <v>350806</v>
      </c>
      <c r="K39" s="164">
        <f>SUM(I39:J39)</f>
        <v>350806</v>
      </c>
    </row>
    <row r="40" spans="1:11" s="258" customFormat="1" ht="12" customHeight="1">
      <c r="A40" s="267" t="s">
        <v>463</v>
      </c>
      <c r="B40" s="269" t="s">
        <v>464</v>
      </c>
      <c r="C40" s="131"/>
      <c r="D40" s="132"/>
      <c r="E40" s="718"/>
      <c r="F40" s="731"/>
      <c r="G40" s="743"/>
      <c r="H40" s="743"/>
      <c r="I40" s="133">
        <f>C40+D40</f>
        <v>0</v>
      </c>
      <c r="J40" s="743"/>
      <c r="K40" s="133">
        <f>E40+F40</f>
        <v>0</v>
      </c>
    </row>
    <row r="41" spans="1:11" s="263" customFormat="1" ht="12" customHeight="1" thickBot="1">
      <c r="A41" s="262" t="s">
        <v>465</v>
      </c>
      <c r="B41" s="270" t="s">
        <v>466</v>
      </c>
      <c r="C41" s="271">
        <v>56658000</v>
      </c>
      <c r="D41" s="708">
        <v>68076</v>
      </c>
      <c r="E41" s="717">
        <v>56726076</v>
      </c>
      <c r="F41" s="730"/>
      <c r="G41" s="742">
        <v>56726076</v>
      </c>
      <c r="H41" s="742"/>
      <c r="I41" s="709">
        <f>C41+D41</f>
        <v>56726076</v>
      </c>
      <c r="J41" s="742">
        <v>-2773234</v>
      </c>
      <c r="K41" s="709">
        <f>SUM(I41:J41)</f>
        <v>53952842</v>
      </c>
    </row>
    <row r="42" spans="1:11" s="263" customFormat="1" ht="15" customHeight="1" thickBot="1">
      <c r="A42" s="273" t="s">
        <v>302</v>
      </c>
      <c r="B42" s="274" t="s">
        <v>467</v>
      </c>
      <c r="C42" s="275">
        <f>+C37+C38</f>
        <v>56738000</v>
      </c>
      <c r="D42" s="710">
        <f>+D37+D38</f>
        <v>68076</v>
      </c>
      <c r="E42" s="719">
        <v>56806076</v>
      </c>
      <c r="F42" s="732"/>
      <c r="G42" s="275">
        <v>56806076</v>
      </c>
      <c r="H42" s="275"/>
      <c r="I42" s="275">
        <f>+I37+I38</f>
        <v>56806076</v>
      </c>
      <c r="J42" s="275">
        <f>+J37+J38</f>
        <v>-2422428</v>
      </c>
      <c r="K42" s="275">
        <f>+K37+K38</f>
        <v>54409940</v>
      </c>
    </row>
    <row r="43" spans="1:11" s="263" customFormat="1" ht="15" customHeight="1">
      <c r="A43" s="230"/>
      <c r="B43" s="231"/>
      <c r="C43" s="232"/>
    </row>
    <row r="44" spans="1:11" ht="15.75" thickBot="1">
      <c r="A44" s="276"/>
      <c r="B44" s="277"/>
      <c r="C44" s="278"/>
    </row>
    <row r="45" spans="1:11" s="256" customFormat="1" ht="16.5" customHeight="1" thickBot="1">
      <c r="A45" s="914" t="s">
        <v>314</v>
      </c>
      <c r="B45" s="915"/>
      <c r="C45" s="915"/>
      <c r="D45" s="915"/>
      <c r="E45" s="915"/>
      <c r="F45" s="915"/>
      <c r="G45" s="915"/>
      <c r="H45" s="915"/>
      <c r="I45" s="915"/>
      <c r="J45" s="915"/>
      <c r="K45" s="916"/>
    </row>
    <row r="46" spans="1:11" s="279" customFormat="1" ht="12" customHeight="1" thickBot="1">
      <c r="A46" s="265" t="s">
        <v>49</v>
      </c>
      <c r="B46" s="68" t="s">
        <v>468</v>
      </c>
      <c r="C46" s="125">
        <f>SUM(C47:C51)</f>
        <v>56738000</v>
      </c>
      <c r="D46" s="124">
        <f>SUM(D47:D51)</f>
        <v>68076</v>
      </c>
      <c r="E46" s="124">
        <f>SUM(E47:E51)</f>
        <v>56806076</v>
      </c>
      <c r="F46" s="723"/>
      <c r="G46" s="126">
        <v>56806076</v>
      </c>
      <c r="H46" s="126"/>
      <c r="I46" s="126">
        <f>SUM(I47:I51)</f>
        <v>56806076</v>
      </c>
      <c r="J46" s="126">
        <f>SUM(J47:J49)</f>
        <v>-2534182</v>
      </c>
      <c r="K46" s="126">
        <f>SUM(K47:K51)</f>
        <v>54271894</v>
      </c>
    </row>
    <row r="47" spans="1:11" ht="12" customHeight="1">
      <c r="A47" s="262" t="s">
        <v>51</v>
      </c>
      <c r="B47" s="70" t="s">
        <v>219</v>
      </c>
      <c r="C47" s="162">
        <v>34392000</v>
      </c>
      <c r="D47" s="163">
        <v>55800</v>
      </c>
      <c r="E47" s="716">
        <v>34447800</v>
      </c>
      <c r="F47" s="729"/>
      <c r="G47" s="741">
        <v>34447800</v>
      </c>
      <c r="H47" s="741"/>
      <c r="I47" s="164">
        <f>C47+D47</f>
        <v>34447800</v>
      </c>
      <c r="J47" s="741">
        <v>498719</v>
      </c>
      <c r="K47" s="164">
        <f>SUM(I47:J47)</f>
        <v>34946519</v>
      </c>
    </row>
    <row r="48" spans="1:11" ht="12" customHeight="1">
      <c r="A48" s="262" t="s">
        <v>53</v>
      </c>
      <c r="B48" s="50" t="s">
        <v>220</v>
      </c>
      <c r="C48" s="137">
        <v>7484000</v>
      </c>
      <c r="D48" s="135">
        <v>12276</v>
      </c>
      <c r="E48" s="720">
        <v>7496276</v>
      </c>
      <c r="F48" s="733"/>
      <c r="G48" s="744">
        <v>7496276</v>
      </c>
      <c r="H48" s="744"/>
      <c r="I48" s="138">
        <f>C48+D48</f>
        <v>7496276</v>
      </c>
      <c r="J48" s="744">
        <v>153003</v>
      </c>
      <c r="K48" s="164">
        <f t="shared" ref="K48:K49" si="3">SUM(I48:J48)</f>
        <v>7649279</v>
      </c>
    </row>
    <row r="49" spans="1:11" ht="12" customHeight="1">
      <c r="A49" s="262" t="s">
        <v>55</v>
      </c>
      <c r="B49" s="50" t="s">
        <v>221</v>
      </c>
      <c r="C49" s="137">
        <v>14862000</v>
      </c>
      <c r="D49" s="135"/>
      <c r="E49" s="720">
        <v>14862000</v>
      </c>
      <c r="F49" s="733"/>
      <c r="G49" s="744">
        <v>14862000</v>
      </c>
      <c r="H49" s="744"/>
      <c r="I49" s="138">
        <f>C49+D49</f>
        <v>14862000</v>
      </c>
      <c r="J49" s="744">
        <v>-3185904</v>
      </c>
      <c r="K49" s="164">
        <f t="shared" si="3"/>
        <v>11676096</v>
      </c>
    </row>
    <row r="50" spans="1:11" ht="12" customHeight="1">
      <c r="A50" s="262" t="s">
        <v>57</v>
      </c>
      <c r="B50" s="50" t="s">
        <v>222</v>
      </c>
      <c r="C50" s="137"/>
      <c r="D50" s="135"/>
      <c r="E50" s="720"/>
      <c r="F50" s="733"/>
      <c r="G50" s="744"/>
      <c r="H50" s="744"/>
      <c r="I50" s="138">
        <f>C50+D50</f>
        <v>0</v>
      </c>
      <c r="J50" s="744"/>
      <c r="K50" s="138">
        <f>E50+F50</f>
        <v>0</v>
      </c>
    </row>
    <row r="51" spans="1:11" ht="12" customHeight="1" thickBot="1">
      <c r="A51" s="262" t="s">
        <v>59</v>
      </c>
      <c r="B51" s="50" t="s">
        <v>224</v>
      </c>
      <c r="C51" s="137"/>
      <c r="D51" s="135"/>
      <c r="E51" s="720"/>
      <c r="F51" s="733"/>
      <c r="G51" s="744"/>
      <c r="H51" s="744"/>
      <c r="I51" s="138">
        <f>C51+D51</f>
        <v>0</v>
      </c>
      <c r="J51" s="744"/>
      <c r="K51" s="138">
        <f>E51+F51</f>
        <v>0</v>
      </c>
    </row>
    <row r="52" spans="1:11" ht="12" customHeight="1" thickBot="1">
      <c r="A52" s="265" t="s">
        <v>63</v>
      </c>
      <c r="B52" s="68" t="s">
        <v>469</v>
      </c>
      <c r="C52" s="125">
        <f>SUM(C53:C55)</f>
        <v>0</v>
      </c>
      <c r="D52" s="124">
        <f>SUM(D53:D55)</f>
        <v>0</v>
      </c>
      <c r="E52" s="433"/>
      <c r="F52" s="723"/>
      <c r="G52" s="126"/>
      <c r="H52" s="126"/>
      <c r="I52" s="126">
        <f>SUM(I53:I55)</f>
        <v>0</v>
      </c>
      <c r="J52" s="126">
        <f>SUM(J53:J55)</f>
        <v>138037</v>
      </c>
      <c r="K52" s="126">
        <f>SUM(K53:K55)</f>
        <v>138037</v>
      </c>
    </row>
    <row r="53" spans="1:11" s="279" customFormat="1" ht="12" customHeight="1">
      <c r="A53" s="262" t="s">
        <v>65</v>
      </c>
      <c r="B53" s="70" t="s">
        <v>255</v>
      </c>
      <c r="C53" s="162"/>
      <c r="D53" s="163"/>
      <c r="E53" s="716"/>
      <c r="F53" s="729"/>
      <c r="G53" s="741"/>
      <c r="H53" s="741"/>
      <c r="I53" s="164">
        <f>C53+D53</f>
        <v>0</v>
      </c>
      <c r="J53" s="741">
        <v>138037</v>
      </c>
      <c r="K53" s="164">
        <f>SUM(I53:J53)</f>
        <v>138037</v>
      </c>
    </row>
    <row r="54" spans="1:11" ht="12" customHeight="1">
      <c r="A54" s="262" t="s">
        <v>67</v>
      </c>
      <c r="B54" s="50" t="s">
        <v>257</v>
      </c>
      <c r="C54" s="137"/>
      <c r="D54" s="135"/>
      <c r="E54" s="720"/>
      <c r="F54" s="733"/>
      <c r="G54" s="744"/>
      <c r="H54" s="744"/>
      <c r="I54" s="138">
        <f>C54+D54</f>
        <v>0</v>
      </c>
      <c r="J54" s="744"/>
      <c r="K54" s="138">
        <f>E54+F54</f>
        <v>0</v>
      </c>
    </row>
    <row r="55" spans="1:11" ht="12" customHeight="1">
      <c r="A55" s="262" t="s">
        <v>69</v>
      </c>
      <c r="B55" s="50" t="s">
        <v>470</v>
      </c>
      <c r="C55" s="137"/>
      <c r="D55" s="135"/>
      <c r="E55" s="720"/>
      <c r="F55" s="733"/>
      <c r="G55" s="744"/>
      <c r="H55" s="744"/>
      <c r="I55" s="138">
        <f>C55+D55</f>
        <v>0</v>
      </c>
      <c r="J55" s="744"/>
      <c r="K55" s="138">
        <f>E55+F55</f>
        <v>0</v>
      </c>
    </row>
    <row r="56" spans="1:11" ht="12" customHeight="1" thickBot="1">
      <c r="A56" s="262" t="s">
        <v>71</v>
      </c>
      <c r="B56" s="50" t="s">
        <v>471</v>
      </c>
      <c r="C56" s="137"/>
      <c r="D56" s="135"/>
      <c r="E56" s="720"/>
      <c r="F56" s="733"/>
      <c r="G56" s="744"/>
      <c r="H56" s="744"/>
      <c r="I56" s="138">
        <f>C56+D56</f>
        <v>0</v>
      </c>
      <c r="J56" s="744"/>
      <c r="K56" s="138">
        <f>E56+F56</f>
        <v>0</v>
      </c>
    </row>
    <row r="57" spans="1:11" ht="12" customHeight="1" thickBot="1">
      <c r="A57" s="265" t="s">
        <v>77</v>
      </c>
      <c r="B57" s="68" t="s">
        <v>472</v>
      </c>
      <c r="C57" s="266"/>
      <c r="D57" s="707"/>
      <c r="E57" s="715"/>
      <c r="F57" s="728"/>
      <c r="G57" s="272"/>
      <c r="H57" s="272"/>
      <c r="I57" s="126">
        <f>C57+D57</f>
        <v>0</v>
      </c>
      <c r="J57" s="272"/>
      <c r="K57" s="126">
        <f>E57+F57</f>
        <v>0</v>
      </c>
    </row>
    <row r="58" spans="1:11" ht="15" customHeight="1" thickBot="1">
      <c r="A58" s="265" t="s">
        <v>274</v>
      </c>
      <c r="B58" s="280" t="s">
        <v>473</v>
      </c>
      <c r="C58" s="281">
        <f>+C46+C52+C57</f>
        <v>56738000</v>
      </c>
      <c r="D58" s="710">
        <f>+D46+D52+D57</f>
        <v>68076</v>
      </c>
      <c r="E58" s="719">
        <v>56806076</v>
      </c>
      <c r="F58" s="732"/>
      <c r="G58" s="275">
        <v>56806076</v>
      </c>
      <c r="H58" s="275"/>
      <c r="I58" s="275">
        <f>+I46+I52+I57</f>
        <v>56806076</v>
      </c>
      <c r="J58" s="275">
        <f>+J46+J52+J57</f>
        <v>-2396145</v>
      </c>
      <c r="K58" s="275">
        <f>+K46+K52+K57</f>
        <v>54409931</v>
      </c>
    </row>
    <row r="59" spans="1:11" ht="15.75" thickBot="1">
      <c r="C59" s="283"/>
      <c r="D59" s="283"/>
      <c r="E59" s="283"/>
      <c r="F59" s="283"/>
      <c r="G59" s="283"/>
      <c r="H59" s="283"/>
      <c r="I59" s="283"/>
      <c r="J59" s="283"/>
      <c r="K59" s="283"/>
    </row>
    <row r="60" spans="1:11" ht="15" customHeight="1" thickBot="1">
      <c r="A60" s="245" t="s">
        <v>448</v>
      </c>
      <c r="B60" s="246"/>
      <c r="C60" s="247">
        <v>12</v>
      </c>
      <c r="D60" s="248"/>
      <c r="E60" s="721">
        <v>12</v>
      </c>
      <c r="F60" s="734">
        <v>1</v>
      </c>
      <c r="G60" s="745">
        <v>13</v>
      </c>
      <c r="H60" s="745"/>
      <c r="I60" s="249">
        <f>SUM(G60:H60)</f>
        <v>13</v>
      </c>
      <c r="J60" s="745"/>
      <c r="K60" s="249">
        <f>SUM(I60:J60)</f>
        <v>13</v>
      </c>
    </row>
    <row r="61" spans="1:11" ht="14.25" customHeight="1" thickBot="1">
      <c r="A61" s="245" t="s">
        <v>449</v>
      </c>
      <c r="B61" s="246"/>
      <c r="C61" s="248"/>
      <c r="D61" s="248"/>
      <c r="E61" s="721"/>
      <c r="F61" s="734"/>
      <c r="G61" s="745"/>
      <c r="H61" s="745"/>
      <c r="I61" s="249">
        <f>C61+D61</f>
        <v>0</v>
      </c>
      <c r="J61" s="745"/>
      <c r="K61" s="249">
        <f>E61+F61</f>
        <v>0</v>
      </c>
    </row>
  </sheetData>
  <mergeCells count="4">
    <mergeCell ref="B2:D2"/>
    <mergeCell ref="B3:D3"/>
    <mergeCell ref="A7:K7"/>
    <mergeCell ref="A45:K45"/>
  </mergeCells>
  <pageMargins left="0.7" right="0.7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topLeftCell="A4" zoomScale="130" zoomScaleNormal="130" workbookViewId="0">
      <selection activeCell="L20" sqref="L20"/>
    </sheetView>
  </sheetViews>
  <sheetFormatPr defaultRowHeight="15"/>
  <cols>
    <col min="1" max="1" width="11.140625" style="282" customWidth="1"/>
    <col min="2" max="2" width="50.5703125" style="255" customWidth="1"/>
    <col min="3" max="11" width="13.5703125" style="255" customWidth="1"/>
    <col min="12" max="260" width="9.140625" style="255"/>
    <col min="261" max="261" width="11.140625" style="255" customWidth="1"/>
    <col min="262" max="262" width="50.5703125" style="255" customWidth="1"/>
    <col min="263" max="265" width="13.5703125" style="255" customWidth="1"/>
    <col min="266" max="516" width="9.140625" style="255"/>
    <col min="517" max="517" width="11.140625" style="255" customWidth="1"/>
    <col min="518" max="518" width="50.5703125" style="255" customWidth="1"/>
    <col min="519" max="521" width="13.5703125" style="255" customWidth="1"/>
    <col min="522" max="772" width="9.140625" style="255"/>
    <col min="773" max="773" width="11.140625" style="255" customWidth="1"/>
    <col min="774" max="774" width="50.5703125" style="255" customWidth="1"/>
    <col min="775" max="777" width="13.5703125" style="255" customWidth="1"/>
    <col min="778" max="1028" width="9.140625" style="255"/>
    <col min="1029" max="1029" width="11.140625" style="255" customWidth="1"/>
    <col min="1030" max="1030" width="50.5703125" style="255" customWidth="1"/>
    <col min="1031" max="1033" width="13.5703125" style="255" customWidth="1"/>
    <col min="1034" max="1284" width="9.140625" style="255"/>
    <col min="1285" max="1285" width="11.140625" style="255" customWidth="1"/>
    <col min="1286" max="1286" width="50.5703125" style="255" customWidth="1"/>
    <col min="1287" max="1289" width="13.5703125" style="255" customWidth="1"/>
    <col min="1290" max="1540" width="9.140625" style="255"/>
    <col min="1541" max="1541" width="11.140625" style="255" customWidth="1"/>
    <col min="1542" max="1542" width="50.5703125" style="255" customWidth="1"/>
    <col min="1543" max="1545" width="13.5703125" style="255" customWidth="1"/>
    <col min="1546" max="1796" width="9.140625" style="255"/>
    <col min="1797" max="1797" width="11.140625" style="255" customWidth="1"/>
    <col min="1798" max="1798" width="50.5703125" style="255" customWidth="1"/>
    <col min="1799" max="1801" width="13.5703125" style="255" customWidth="1"/>
    <col min="1802" max="2052" width="9.140625" style="255"/>
    <col min="2053" max="2053" width="11.140625" style="255" customWidth="1"/>
    <col min="2054" max="2054" width="50.5703125" style="255" customWidth="1"/>
    <col min="2055" max="2057" width="13.5703125" style="255" customWidth="1"/>
    <col min="2058" max="2308" width="9.140625" style="255"/>
    <col min="2309" max="2309" width="11.140625" style="255" customWidth="1"/>
    <col min="2310" max="2310" width="50.5703125" style="255" customWidth="1"/>
    <col min="2311" max="2313" width="13.5703125" style="255" customWidth="1"/>
    <col min="2314" max="2564" width="9.140625" style="255"/>
    <col min="2565" max="2565" width="11.140625" style="255" customWidth="1"/>
    <col min="2566" max="2566" width="50.5703125" style="255" customWidth="1"/>
    <col min="2567" max="2569" width="13.5703125" style="255" customWidth="1"/>
    <col min="2570" max="2820" width="9.140625" style="255"/>
    <col min="2821" max="2821" width="11.140625" style="255" customWidth="1"/>
    <col min="2822" max="2822" width="50.5703125" style="255" customWidth="1"/>
    <col min="2823" max="2825" width="13.5703125" style="255" customWidth="1"/>
    <col min="2826" max="3076" width="9.140625" style="255"/>
    <col min="3077" max="3077" width="11.140625" style="255" customWidth="1"/>
    <col min="3078" max="3078" width="50.5703125" style="255" customWidth="1"/>
    <col min="3079" max="3081" width="13.5703125" style="255" customWidth="1"/>
    <col min="3082" max="3332" width="9.140625" style="255"/>
    <col min="3333" max="3333" width="11.140625" style="255" customWidth="1"/>
    <col min="3334" max="3334" width="50.5703125" style="255" customWidth="1"/>
    <col min="3335" max="3337" width="13.5703125" style="255" customWidth="1"/>
    <col min="3338" max="3588" width="9.140625" style="255"/>
    <col min="3589" max="3589" width="11.140625" style="255" customWidth="1"/>
    <col min="3590" max="3590" width="50.5703125" style="255" customWidth="1"/>
    <col min="3591" max="3593" width="13.5703125" style="255" customWidth="1"/>
    <col min="3594" max="3844" width="9.140625" style="255"/>
    <col min="3845" max="3845" width="11.140625" style="255" customWidth="1"/>
    <col min="3846" max="3846" width="50.5703125" style="255" customWidth="1"/>
    <col min="3847" max="3849" width="13.5703125" style="255" customWidth="1"/>
    <col min="3850" max="4100" width="9.140625" style="255"/>
    <col min="4101" max="4101" width="11.140625" style="255" customWidth="1"/>
    <col min="4102" max="4102" width="50.5703125" style="255" customWidth="1"/>
    <col min="4103" max="4105" width="13.5703125" style="255" customWidth="1"/>
    <col min="4106" max="4356" width="9.140625" style="255"/>
    <col min="4357" max="4357" width="11.140625" style="255" customWidth="1"/>
    <col min="4358" max="4358" width="50.5703125" style="255" customWidth="1"/>
    <col min="4359" max="4361" width="13.5703125" style="255" customWidth="1"/>
    <col min="4362" max="4612" width="9.140625" style="255"/>
    <col min="4613" max="4613" width="11.140625" style="255" customWidth="1"/>
    <col min="4614" max="4614" width="50.5703125" style="255" customWidth="1"/>
    <col min="4615" max="4617" width="13.5703125" style="255" customWidth="1"/>
    <col min="4618" max="4868" width="9.140625" style="255"/>
    <col min="4869" max="4869" width="11.140625" style="255" customWidth="1"/>
    <col min="4870" max="4870" width="50.5703125" style="255" customWidth="1"/>
    <col min="4871" max="4873" width="13.5703125" style="255" customWidth="1"/>
    <col min="4874" max="5124" width="9.140625" style="255"/>
    <col min="5125" max="5125" width="11.140625" style="255" customWidth="1"/>
    <col min="5126" max="5126" width="50.5703125" style="255" customWidth="1"/>
    <col min="5127" max="5129" width="13.5703125" style="255" customWidth="1"/>
    <col min="5130" max="5380" width="9.140625" style="255"/>
    <col min="5381" max="5381" width="11.140625" style="255" customWidth="1"/>
    <col min="5382" max="5382" width="50.5703125" style="255" customWidth="1"/>
    <col min="5383" max="5385" width="13.5703125" style="255" customWidth="1"/>
    <col min="5386" max="5636" width="9.140625" style="255"/>
    <col min="5637" max="5637" width="11.140625" style="255" customWidth="1"/>
    <col min="5638" max="5638" width="50.5703125" style="255" customWidth="1"/>
    <col min="5639" max="5641" width="13.5703125" style="255" customWidth="1"/>
    <col min="5642" max="5892" width="9.140625" style="255"/>
    <col min="5893" max="5893" width="11.140625" style="255" customWidth="1"/>
    <col min="5894" max="5894" width="50.5703125" style="255" customWidth="1"/>
    <col min="5895" max="5897" width="13.5703125" style="255" customWidth="1"/>
    <col min="5898" max="6148" width="9.140625" style="255"/>
    <col min="6149" max="6149" width="11.140625" style="255" customWidth="1"/>
    <col min="6150" max="6150" width="50.5703125" style="255" customWidth="1"/>
    <col min="6151" max="6153" width="13.5703125" style="255" customWidth="1"/>
    <col min="6154" max="6404" width="9.140625" style="255"/>
    <col min="6405" max="6405" width="11.140625" style="255" customWidth="1"/>
    <col min="6406" max="6406" width="50.5703125" style="255" customWidth="1"/>
    <col min="6407" max="6409" width="13.5703125" style="255" customWidth="1"/>
    <col min="6410" max="6660" width="9.140625" style="255"/>
    <col min="6661" max="6661" width="11.140625" style="255" customWidth="1"/>
    <col min="6662" max="6662" width="50.5703125" style="255" customWidth="1"/>
    <col min="6663" max="6665" width="13.5703125" style="255" customWidth="1"/>
    <col min="6666" max="6916" width="9.140625" style="255"/>
    <col min="6917" max="6917" width="11.140625" style="255" customWidth="1"/>
    <col min="6918" max="6918" width="50.5703125" style="255" customWidth="1"/>
    <col min="6919" max="6921" width="13.5703125" style="255" customWidth="1"/>
    <col min="6922" max="7172" width="9.140625" style="255"/>
    <col min="7173" max="7173" width="11.140625" style="255" customWidth="1"/>
    <col min="7174" max="7174" width="50.5703125" style="255" customWidth="1"/>
    <col min="7175" max="7177" width="13.5703125" style="255" customWidth="1"/>
    <col min="7178" max="7428" width="9.140625" style="255"/>
    <col min="7429" max="7429" width="11.140625" style="255" customWidth="1"/>
    <col min="7430" max="7430" width="50.5703125" style="255" customWidth="1"/>
    <col min="7431" max="7433" width="13.5703125" style="255" customWidth="1"/>
    <col min="7434" max="7684" width="9.140625" style="255"/>
    <col min="7685" max="7685" width="11.140625" style="255" customWidth="1"/>
    <col min="7686" max="7686" width="50.5703125" style="255" customWidth="1"/>
    <col min="7687" max="7689" width="13.5703125" style="255" customWidth="1"/>
    <col min="7690" max="7940" width="9.140625" style="255"/>
    <col min="7941" max="7941" width="11.140625" style="255" customWidth="1"/>
    <col min="7942" max="7942" width="50.5703125" style="255" customWidth="1"/>
    <col min="7943" max="7945" width="13.5703125" style="255" customWidth="1"/>
    <col min="7946" max="8196" width="9.140625" style="255"/>
    <col min="8197" max="8197" width="11.140625" style="255" customWidth="1"/>
    <col min="8198" max="8198" width="50.5703125" style="255" customWidth="1"/>
    <col min="8199" max="8201" width="13.5703125" style="255" customWidth="1"/>
    <col min="8202" max="8452" width="9.140625" style="255"/>
    <col min="8453" max="8453" width="11.140625" style="255" customWidth="1"/>
    <col min="8454" max="8454" width="50.5703125" style="255" customWidth="1"/>
    <col min="8455" max="8457" width="13.5703125" style="255" customWidth="1"/>
    <col min="8458" max="8708" width="9.140625" style="255"/>
    <col min="8709" max="8709" width="11.140625" style="255" customWidth="1"/>
    <col min="8710" max="8710" width="50.5703125" style="255" customWidth="1"/>
    <col min="8711" max="8713" width="13.5703125" style="255" customWidth="1"/>
    <col min="8714" max="8964" width="9.140625" style="255"/>
    <col min="8965" max="8965" width="11.140625" style="255" customWidth="1"/>
    <col min="8966" max="8966" width="50.5703125" style="255" customWidth="1"/>
    <col min="8967" max="8969" width="13.5703125" style="255" customWidth="1"/>
    <col min="8970" max="9220" width="9.140625" style="255"/>
    <col min="9221" max="9221" width="11.140625" style="255" customWidth="1"/>
    <col min="9222" max="9222" width="50.5703125" style="255" customWidth="1"/>
    <col min="9223" max="9225" width="13.5703125" style="255" customWidth="1"/>
    <col min="9226" max="9476" width="9.140625" style="255"/>
    <col min="9477" max="9477" width="11.140625" style="255" customWidth="1"/>
    <col min="9478" max="9478" width="50.5703125" style="255" customWidth="1"/>
    <col min="9479" max="9481" width="13.5703125" style="255" customWidth="1"/>
    <col min="9482" max="9732" width="9.140625" style="255"/>
    <col min="9733" max="9733" width="11.140625" style="255" customWidth="1"/>
    <col min="9734" max="9734" width="50.5703125" style="255" customWidth="1"/>
    <col min="9735" max="9737" width="13.5703125" style="255" customWidth="1"/>
    <col min="9738" max="9988" width="9.140625" style="255"/>
    <col min="9989" max="9989" width="11.140625" style="255" customWidth="1"/>
    <col min="9990" max="9990" width="50.5703125" style="255" customWidth="1"/>
    <col min="9991" max="9993" width="13.5703125" style="255" customWidth="1"/>
    <col min="9994" max="10244" width="9.140625" style="255"/>
    <col min="10245" max="10245" width="11.140625" style="255" customWidth="1"/>
    <col min="10246" max="10246" width="50.5703125" style="255" customWidth="1"/>
    <col min="10247" max="10249" width="13.5703125" style="255" customWidth="1"/>
    <col min="10250" max="10500" width="9.140625" style="255"/>
    <col min="10501" max="10501" width="11.140625" style="255" customWidth="1"/>
    <col min="10502" max="10502" width="50.5703125" style="255" customWidth="1"/>
    <col min="10503" max="10505" width="13.5703125" style="255" customWidth="1"/>
    <col min="10506" max="10756" width="9.140625" style="255"/>
    <col min="10757" max="10757" width="11.140625" style="255" customWidth="1"/>
    <col min="10758" max="10758" width="50.5703125" style="255" customWidth="1"/>
    <col min="10759" max="10761" width="13.5703125" style="255" customWidth="1"/>
    <col min="10762" max="11012" width="9.140625" style="255"/>
    <col min="11013" max="11013" width="11.140625" style="255" customWidth="1"/>
    <col min="11014" max="11014" width="50.5703125" style="255" customWidth="1"/>
    <col min="11015" max="11017" width="13.5703125" style="255" customWidth="1"/>
    <col min="11018" max="11268" width="9.140625" style="255"/>
    <col min="11269" max="11269" width="11.140625" style="255" customWidth="1"/>
    <col min="11270" max="11270" width="50.5703125" style="255" customWidth="1"/>
    <col min="11271" max="11273" width="13.5703125" style="255" customWidth="1"/>
    <col min="11274" max="11524" width="9.140625" style="255"/>
    <col min="11525" max="11525" width="11.140625" style="255" customWidth="1"/>
    <col min="11526" max="11526" width="50.5703125" style="255" customWidth="1"/>
    <col min="11527" max="11529" width="13.5703125" style="255" customWidth="1"/>
    <col min="11530" max="11780" width="9.140625" style="255"/>
    <col min="11781" max="11781" width="11.140625" style="255" customWidth="1"/>
    <col min="11782" max="11782" width="50.5703125" style="255" customWidth="1"/>
    <col min="11783" max="11785" width="13.5703125" style="255" customWidth="1"/>
    <col min="11786" max="12036" width="9.140625" style="255"/>
    <col min="12037" max="12037" width="11.140625" style="255" customWidth="1"/>
    <col min="12038" max="12038" width="50.5703125" style="255" customWidth="1"/>
    <col min="12039" max="12041" width="13.5703125" style="255" customWidth="1"/>
    <col min="12042" max="12292" width="9.140625" style="255"/>
    <col min="12293" max="12293" width="11.140625" style="255" customWidth="1"/>
    <col min="12294" max="12294" width="50.5703125" style="255" customWidth="1"/>
    <col min="12295" max="12297" width="13.5703125" style="255" customWidth="1"/>
    <col min="12298" max="12548" width="9.140625" style="255"/>
    <col min="12549" max="12549" width="11.140625" style="255" customWidth="1"/>
    <col min="12550" max="12550" width="50.5703125" style="255" customWidth="1"/>
    <col min="12551" max="12553" width="13.5703125" style="255" customWidth="1"/>
    <col min="12554" max="12804" width="9.140625" style="255"/>
    <col min="12805" max="12805" width="11.140625" style="255" customWidth="1"/>
    <col min="12806" max="12806" width="50.5703125" style="255" customWidth="1"/>
    <col min="12807" max="12809" width="13.5703125" style="255" customWidth="1"/>
    <col min="12810" max="13060" width="9.140625" style="255"/>
    <col min="13061" max="13061" width="11.140625" style="255" customWidth="1"/>
    <col min="13062" max="13062" width="50.5703125" style="255" customWidth="1"/>
    <col min="13063" max="13065" width="13.5703125" style="255" customWidth="1"/>
    <col min="13066" max="13316" width="9.140625" style="255"/>
    <col min="13317" max="13317" width="11.140625" style="255" customWidth="1"/>
    <col min="13318" max="13318" width="50.5703125" style="255" customWidth="1"/>
    <col min="13319" max="13321" width="13.5703125" style="255" customWidth="1"/>
    <col min="13322" max="13572" width="9.140625" style="255"/>
    <col min="13573" max="13573" width="11.140625" style="255" customWidth="1"/>
    <col min="13574" max="13574" width="50.5703125" style="255" customWidth="1"/>
    <col min="13575" max="13577" width="13.5703125" style="255" customWidth="1"/>
    <col min="13578" max="13828" width="9.140625" style="255"/>
    <col min="13829" max="13829" width="11.140625" style="255" customWidth="1"/>
    <col min="13830" max="13830" width="50.5703125" style="255" customWidth="1"/>
    <col min="13831" max="13833" width="13.5703125" style="255" customWidth="1"/>
    <col min="13834" max="14084" width="9.140625" style="255"/>
    <col min="14085" max="14085" width="11.140625" style="255" customWidth="1"/>
    <col min="14086" max="14086" width="50.5703125" style="255" customWidth="1"/>
    <col min="14087" max="14089" width="13.5703125" style="255" customWidth="1"/>
    <col min="14090" max="14340" width="9.140625" style="255"/>
    <col min="14341" max="14341" width="11.140625" style="255" customWidth="1"/>
    <col min="14342" max="14342" width="50.5703125" style="255" customWidth="1"/>
    <col min="14343" max="14345" width="13.5703125" style="255" customWidth="1"/>
    <col min="14346" max="14596" width="9.140625" style="255"/>
    <col min="14597" max="14597" width="11.140625" style="255" customWidth="1"/>
    <col min="14598" max="14598" width="50.5703125" style="255" customWidth="1"/>
    <col min="14599" max="14601" width="13.5703125" style="255" customWidth="1"/>
    <col min="14602" max="14852" width="9.140625" style="255"/>
    <col min="14853" max="14853" width="11.140625" style="255" customWidth="1"/>
    <col min="14854" max="14854" width="50.5703125" style="255" customWidth="1"/>
    <col min="14855" max="14857" width="13.5703125" style="255" customWidth="1"/>
    <col min="14858" max="15108" width="9.140625" style="255"/>
    <col min="15109" max="15109" width="11.140625" style="255" customWidth="1"/>
    <col min="15110" max="15110" width="50.5703125" style="255" customWidth="1"/>
    <col min="15111" max="15113" width="13.5703125" style="255" customWidth="1"/>
    <col min="15114" max="15364" width="9.140625" style="255"/>
    <col min="15365" max="15365" width="11.140625" style="255" customWidth="1"/>
    <col min="15366" max="15366" width="50.5703125" style="255" customWidth="1"/>
    <col min="15367" max="15369" width="13.5703125" style="255" customWidth="1"/>
    <col min="15370" max="15620" width="9.140625" style="255"/>
    <col min="15621" max="15621" width="11.140625" style="255" customWidth="1"/>
    <col min="15622" max="15622" width="50.5703125" style="255" customWidth="1"/>
    <col min="15623" max="15625" width="13.5703125" style="255" customWidth="1"/>
    <col min="15626" max="15876" width="9.140625" style="255"/>
    <col min="15877" max="15877" width="11.140625" style="255" customWidth="1"/>
    <col min="15878" max="15878" width="50.5703125" style="255" customWidth="1"/>
    <col min="15879" max="15881" width="13.5703125" style="255" customWidth="1"/>
    <col min="15882" max="16132" width="9.140625" style="255"/>
    <col min="16133" max="16133" width="11.140625" style="255" customWidth="1"/>
    <col min="16134" max="16134" width="50.5703125" style="255" customWidth="1"/>
    <col min="16135" max="16137" width="13.5703125" style="255" customWidth="1"/>
    <col min="16138" max="16384" width="9.140625" style="255"/>
  </cols>
  <sheetData>
    <row r="1" spans="1:11" s="250" customFormat="1" ht="21" customHeight="1" thickBot="1">
      <c r="A1" s="193"/>
      <c r="B1" s="194"/>
      <c r="C1" s="195"/>
      <c r="D1" s="195"/>
      <c r="E1" s="195"/>
      <c r="F1" s="195"/>
      <c r="G1" s="195"/>
      <c r="H1" s="195"/>
      <c r="I1" s="196"/>
      <c r="J1" s="195"/>
      <c r="K1" s="196" t="s">
        <v>530</v>
      </c>
    </row>
    <row r="2" spans="1:11" s="253" customFormat="1" ht="24.75" thickBot="1">
      <c r="A2" s="251" t="s">
        <v>451</v>
      </c>
      <c r="B2" s="923" t="s">
        <v>521</v>
      </c>
      <c r="C2" s="912"/>
      <c r="D2" s="924"/>
      <c r="E2" s="705"/>
      <c r="F2" s="705"/>
      <c r="G2" s="705"/>
      <c r="H2" s="705"/>
      <c r="I2" s="252"/>
      <c r="J2" s="736"/>
      <c r="K2" s="252" t="s">
        <v>450</v>
      </c>
    </row>
    <row r="3" spans="1:11" s="253" customFormat="1" ht="24.75" thickBot="1">
      <c r="A3" s="251" t="s">
        <v>426</v>
      </c>
      <c r="B3" s="923" t="s">
        <v>474</v>
      </c>
      <c r="C3" s="912"/>
      <c r="D3" s="924"/>
      <c r="E3" s="705"/>
      <c r="F3" s="705"/>
      <c r="G3" s="705"/>
      <c r="H3" s="705"/>
      <c r="I3" s="252"/>
      <c r="J3" s="736"/>
      <c r="K3" s="252" t="s">
        <v>450</v>
      </c>
    </row>
    <row r="4" spans="1:11" s="254" customFormat="1" ht="15.95" customHeight="1" thickBot="1">
      <c r="A4" s="201"/>
      <c r="B4" s="201"/>
      <c r="C4" s="202"/>
      <c r="D4" s="203"/>
      <c r="E4" s="203"/>
      <c r="F4" s="203"/>
      <c r="G4" s="203"/>
      <c r="H4" s="203"/>
      <c r="I4" s="202"/>
      <c r="J4" s="203"/>
      <c r="K4" s="202" t="e">
        <f>'[1]9.1.3. sz. mell'!G4</f>
        <v>#REF!</v>
      </c>
    </row>
    <row r="5" spans="1:11" ht="24.75" thickBot="1">
      <c r="A5" s="704" t="s">
        <v>428</v>
      </c>
      <c r="B5" s="206" t="s">
        <v>429</v>
      </c>
      <c r="C5" s="207" t="s">
        <v>43</v>
      </c>
      <c r="D5" s="207" t="s">
        <v>218</v>
      </c>
      <c r="E5" s="706" t="s">
        <v>497</v>
      </c>
      <c r="F5" s="444" t="s">
        <v>527</v>
      </c>
      <c r="G5" s="706" t="s">
        <v>513</v>
      </c>
      <c r="H5" s="444" t="s">
        <v>529</v>
      </c>
      <c r="I5" s="706" t="s">
        <v>542</v>
      </c>
      <c r="J5" s="444" t="s">
        <v>551</v>
      </c>
      <c r="K5" s="706" t="s">
        <v>528</v>
      </c>
    </row>
    <row r="6" spans="1:11" s="256" customFormat="1" ht="12.95" customHeight="1" thickBot="1">
      <c r="A6" s="209" t="s">
        <v>44</v>
      </c>
      <c r="B6" s="210" t="s">
        <v>45</v>
      </c>
      <c r="C6" s="210" t="s">
        <v>46</v>
      </c>
      <c r="D6" s="211" t="s">
        <v>47</v>
      </c>
      <c r="E6" s="41" t="s">
        <v>48</v>
      </c>
      <c r="F6" s="311" t="s">
        <v>411</v>
      </c>
      <c r="G6" s="312" t="s">
        <v>493</v>
      </c>
      <c r="H6" s="311" t="s">
        <v>318</v>
      </c>
      <c r="I6" s="588" t="s">
        <v>494</v>
      </c>
      <c r="J6" s="778" t="s">
        <v>501</v>
      </c>
      <c r="K6" s="779" t="s">
        <v>546</v>
      </c>
    </row>
    <row r="7" spans="1:11" s="256" customFormat="1" ht="15.95" customHeight="1" thickBot="1">
      <c r="A7" s="914" t="s">
        <v>313</v>
      </c>
      <c r="B7" s="915"/>
      <c r="C7" s="915"/>
      <c r="D7" s="915"/>
      <c r="E7" s="915"/>
      <c r="F7" s="915"/>
      <c r="G7" s="915"/>
      <c r="H7" s="915"/>
      <c r="I7" s="916"/>
    </row>
    <row r="8" spans="1:11" s="258" customFormat="1" ht="12" customHeight="1" thickBot="1">
      <c r="A8" s="209" t="s">
        <v>49</v>
      </c>
      <c r="B8" s="257" t="s">
        <v>452</v>
      </c>
      <c r="C8" s="125">
        <f>SUM(C9:C19)</f>
        <v>80000</v>
      </c>
      <c r="D8" s="124">
        <f>SUM(D9:D19)</f>
        <v>0</v>
      </c>
      <c r="E8" s="433">
        <v>80000</v>
      </c>
      <c r="F8" s="723"/>
      <c r="G8" s="126">
        <v>80000</v>
      </c>
      <c r="H8" s="126"/>
      <c r="I8" s="126">
        <f>SUM(I9:I19)</f>
        <v>80000</v>
      </c>
      <c r="J8" s="126">
        <f>SUM(J9:J19)</f>
        <v>26283</v>
      </c>
      <c r="K8" s="126">
        <f>SUM(I8:J8)</f>
        <v>106283</v>
      </c>
    </row>
    <row r="9" spans="1:11" s="258" customFormat="1" ht="12" customHeight="1">
      <c r="A9" s="259" t="s">
        <v>51</v>
      </c>
      <c r="B9" s="46" t="s">
        <v>110</v>
      </c>
      <c r="C9" s="260"/>
      <c r="D9" s="149"/>
      <c r="E9" s="711"/>
      <c r="F9" s="724"/>
      <c r="G9" s="737"/>
      <c r="H9" s="737"/>
      <c r="I9" s="261">
        <f>C9+D9</f>
        <v>0</v>
      </c>
      <c r="J9" s="737"/>
      <c r="K9" s="261">
        <f>E9+F9</f>
        <v>0</v>
      </c>
    </row>
    <row r="10" spans="1:11" s="258" customFormat="1" ht="12" customHeight="1">
      <c r="A10" s="262" t="s">
        <v>53</v>
      </c>
      <c r="B10" s="50" t="s">
        <v>112</v>
      </c>
      <c r="C10" s="113"/>
      <c r="D10" s="112"/>
      <c r="E10" s="712"/>
      <c r="F10" s="725"/>
      <c r="G10" s="738"/>
      <c r="H10" s="738"/>
      <c r="I10" s="151">
        <f t="shared" ref="I10:I18" si="0">C10+D10</f>
        <v>0</v>
      </c>
      <c r="J10" s="738">
        <v>100000</v>
      </c>
      <c r="K10" s="151">
        <f>SUM(I10:J10)</f>
        <v>100000</v>
      </c>
    </row>
    <row r="11" spans="1:11" s="258" customFormat="1" ht="12" customHeight="1">
      <c r="A11" s="262" t="s">
        <v>55</v>
      </c>
      <c r="B11" s="50" t="s">
        <v>114</v>
      </c>
      <c r="C11" s="113"/>
      <c r="D11" s="112"/>
      <c r="E11" s="712"/>
      <c r="F11" s="725"/>
      <c r="G11" s="738"/>
      <c r="H11" s="738"/>
      <c r="I11" s="151">
        <f t="shared" si="0"/>
        <v>0</v>
      </c>
      <c r="J11" s="738">
        <v>4780</v>
      </c>
      <c r="K11" s="151">
        <f t="shared" ref="K11:K19" si="1">SUM(I11:J11)</f>
        <v>4780</v>
      </c>
    </row>
    <row r="12" spans="1:11" s="258" customFormat="1" ht="12" customHeight="1">
      <c r="A12" s="262" t="s">
        <v>57</v>
      </c>
      <c r="B12" s="50" t="s">
        <v>116</v>
      </c>
      <c r="C12" s="113"/>
      <c r="D12" s="112"/>
      <c r="E12" s="712"/>
      <c r="F12" s="725"/>
      <c r="G12" s="738"/>
      <c r="H12" s="738"/>
      <c r="I12" s="151">
        <f t="shared" si="0"/>
        <v>0</v>
      </c>
      <c r="J12" s="738"/>
      <c r="K12" s="151">
        <f t="shared" si="1"/>
        <v>0</v>
      </c>
    </row>
    <row r="13" spans="1:11" s="258" customFormat="1" ht="12" customHeight="1">
      <c r="A13" s="262" t="s">
        <v>59</v>
      </c>
      <c r="B13" s="50" t="s">
        <v>118</v>
      </c>
      <c r="C13" s="113"/>
      <c r="D13" s="112"/>
      <c r="E13" s="712"/>
      <c r="F13" s="725"/>
      <c r="G13" s="738"/>
      <c r="H13" s="738"/>
      <c r="I13" s="151">
        <f t="shared" si="0"/>
        <v>0</v>
      </c>
      <c r="J13" s="738"/>
      <c r="K13" s="151">
        <f t="shared" si="1"/>
        <v>0</v>
      </c>
    </row>
    <row r="14" spans="1:11" s="258" customFormat="1" ht="12" customHeight="1">
      <c r="A14" s="262" t="s">
        <v>61</v>
      </c>
      <c r="B14" s="50" t="s">
        <v>453</v>
      </c>
      <c r="C14" s="113"/>
      <c r="D14" s="112"/>
      <c r="E14" s="712"/>
      <c r="F14" s="725"/>
      <c r="G14" s="738"/>
      <c r="H14" s="738"/>
      <c r="I14" s="151">
        <f t="shared" si="0"/>
        <v>0</v>
      </c>
      <c r="J14" s="738"/>
      <c r="K14" s="151">
        <f t="shared" si="1"/>
        <v>0</v>
      </c>
    </row>
    <row r="15" spans="1:11" s="258" customFormat="1" ht="12" customHeight="1">
      <c r="A15" s="262" t="s">
        <v>226</v>
      </c>
      <c r="B15" s="72" t="s">
        <v>454</v>
      </c>
      <c r="C15" s="113"/>
      <c r="D15" s="112"/>
      <c r="E15" s="712"/>
      <c r="F15" s="725"/>
      <c r="G15" s="738"/>
      <c r="H15" s="738"/>
      <c r="I15" s="151">
        <f t="shared" si="0"/>
        <v>0</v>
      </c>
      <c r="J15" s="738"/>
      <c r="K15" s="151">
        <f t="shared" si="1"/>
        <v>0</v>
      </c>
    </row>
    <row r="16" spans="1:11" s="258" customFormat="1" ht="12" customHeight="1">
      <c r="A16" s="262" t="s">
        <v>228</v>
      </c>
      <c r="B16" s="50" t="s">
        <v>310</v>
      </c>
      <c r="C16" s="157"/>
      <c r="D16" s="158"/>
      <c r="E16" s="713"/>
      <c r="F16" s="726"/>
      <c r="G16" s="739"/>
      <c r="H16" s="739"/>
      <c r="I16" s="159">
        <f t="shared" si="0"/>
        <v>0</v>
      </c>
      <c r="J16" s="739"/>
      <c r="K16" s="151">
        <f t="shared" si="1"/>
        <v>0</v>
      </c>
    </row>
    <row r="17" spans="1:11" s="263" customFormat="1" ht="12" customHeight="1">
      <c r="A17" s="262" t="s">
        <v>230</v>
      </c>
      <c r="B17" s="50" t="s">
        <v>126</v>
      </c>
      <c r="C17" s="113"/>
      <c r="D17" s="112"/>
      <c r="E17" s="712"/>
      <c r="F17" s="725"/>
      <c r="G17" s="738"/>
      <c r="H17" s="738"/>
      <c r="I17" s="151">
        <f t="shared" si="0"/>
        <v>0</v>
      </c>
      <c r="J17" s="738"/>
      <c r="K17" s="151">
        <f t="shared" si="1"/>
        <v>0</v>
      </c>
    </row>
    <row r="18" spans="1:11" s="263" customFormat="1" ht="12" customHeight="1">
      <c r="A18" s="262" t="s">
        <v>232</v>
      </c>
      <c r="B18" s="50" t="s">
        <v>128</v>
      </c>
      <c r="C18" s="121"/>
      <c r="D18" s="119"/>
      <c r="E18" s="714"/>
      <c r="F18" s="727"/>
      <c r="G18" s="740"/>
      <c r="H18" s="740"/>
      <c r="I18" s="264">
        <f t="shared" si="0"/>
        <v>0</v>
      </c>
      <c r="J18" s="740"/>
      <c r="K18" s="151">
        <f t="shared" si="1"/>
        <v>0</v>
      </c>
    </row>
    <row r="19" spans="1:11" s="263" customFormat="1" ht="12" customHeight="1" thickBot="1">
      <c r="A19" s="262" t="s">
        <v>234</v>
      </c>
      <c r="B19" s="72" t="s">
        <v>130</v>
      </c>
      <c r="C19" s="121">
        <v>80000</v>
      </c>
      <c r="D19" s="121"/>
      <c r="E19" s="722">
        <v>80000</v>
      </c>
      <c r="F19" s="727"/>
      <c r="G19" s="740">
        <v>80000</v>
      </c>
      <c r="H19" s="740"/>
      <c r="I19" s="264">
        <f>C19+D19</f>
        <v>80000</v>
      </c>
      <c r="J19" s="740">
        <v>-78497</v>
      </c>
      <c r="K19" s="151">
        <f t="shared" si="1"/>
        <v>1503</v>
      </c>
    </row>
    <row r="20" spans="1:11" s="258" customFormat="1" ht="12" customHeight="1" thickBot="1">
      <c r="A20" s="209" t="s">
        <v>63</v>
      </c>
      <c r="B20" s="257" t="s">
        <v>455</v>
      </c>
      <c r="C20" s="125">
        <f>SUM(C21:C23)</f>
        <v>0</v>
      </c>
      <c r="D20" s="124">
        <f>SUM(D21:D23)</f>
        <v>0</v>
      </c>
      <c r="E20" s="433"/>
      <c r="F20" s="723"/>
      <c r="G20" s="126"/>
      <c r="H20" s="126"/>
      <c r="I20" s="126">
        <f>SUM(I21:I23)</f>
        <v>0</v>
      </c>
      <c r="J20" s="126"/>
      <c r="K20" s="126">
        <f>SUM(K21:K23)</f>
        <v>0</v>
      </c>
    </row>
    <row r="21" spans="1:11" s="263" customFormat="1" ht="12" customHeight="1">
      <c r="A21" s="262" t="s">
        <v>65</v>
      </c>
      <c r="B21" s="70" t="s">
        <v>66</v>
      </c>
      <c r="C21" s="113"/>
      <c r="D21" s="112"/>
      <c r="E21" s="712"/>
      <c r="F21" s="725"/>
      <c r="G21" s="738"/>
      <c r="H21" s="738"/>
      <c r="I21" s="151">
        <f>C21+D21</f>
        <v>0</v>
      </c>
      <c r="J21" s="738"/>
      <c r="K21" s="151">
        <f>E21+F21</f>
        <v>0</v>
      </c>
    </row>
    <row r="22" spans="1:11" s="263" customFormat="1" ht="12" customHeight="1">
      <c r="A22" s="262" t="s">
        <v>67</v>
      </c>
      <c r="B22" s="50" t="s">
        <v>456</v>
      </c>
      <c r="C22" s="113"/>
      <c r="D22" s="112"/>
      <c r="E22" s="712"/>
      <c r="F22" s="725"/>
      <c r="G22" s="738"/>
      <c r="H22" s="738"/>
      <c r="I22" s="151">
        <f>C22+D22</f>
        <v>0</v>
      </c>
      <c r="J22" s="738"/>
      <c r="K22" s="151">
        <f>E22+F22</f>
        <v>0</v>
      </c>
    </row>
    <row r="23" spans="1:11" s="263" customFormat="1" ht="12" customHeight="1">
      <c r="A23" s="262" t="s">
        <v>69</v>
      </c>
      <c r="B23" s="50" t="s">
        <v>457</v>
      </c>
      <c r="C23" s="113"/>
      <c r="D23" s="112"/>
      <c r="E23" s="712"/>
      <c r="F23" s="725"/>
      <c r="G23" s="738"/>
      <c r="H23" s="738"/>
      <c r="I23" s="151">
        <f>C23+D23</f>
        <v>0</v>
      </c>
      <c r="J23" s="738"/>
      <c r="K23" s="151">
        <f>E23+F23</f>
        <v>0</v>
      </c>
    </row>
    <row r="24" spans="1:11" s="263" customFormat="1" ht="12" customHeight="1" thickBot="1">
      <c r="A24" s="262" t="s">
        <v>71</v>
      </c>
      <c r="B24" s="50" t="s">
        <v>522</v>
      </c>
      <c r="C24" s="113"/>
      <c r="D24" s="112"/>
      <c r="E24" s="712"/>
      <c r="F24" s="725"/>
      <c r="G24" s="738"/>
      <c r="H24" s="738"/>
      <c r="I24" s="151">
        <f>C24+D24</f>
        <v>0</v>
      </c>
      <c r="J24" s="738"/>
      <c r="K24" s="151">
        <f>E24+F24</f>
        <v>0</v>
      </c>
    </row>
    <row r="25" spans="1:11" s="263" customFormat="1" ht="12" customHeight="1" thickBot="1">
      <c r="A25" s="265" t="s">
        <v>77</v>
      </c>
      <c r="B25" s="68" t="s">
        <v>325</v>
      </c>
      <c r="C25" s="266"/>
      <c r="D25" s="707"/>
      <c r="E25" s="715"/>
      <c r="F25" s="728"/>
      <c r="G25" s="272"/>
      <c r="H25" s="272"/>
      <c r="I25" s="126"/>
      <c r="J25" s="272"/>
      <c r="K25" s="126"/>
    </row>
    <row r="26" spans="1:11" s="263" customFormat="1" ht="12" customHeight="1" thickBot="1">
      <c r="A26" s="265" t="s">
        <v>274</v>
      </c>
      <c r="B26" s="68" t="s">
        <v>523</v>
      </c>
      <c r="C26" s="125">
        <f>+C27+C28+C29</f>
        <v>0</v>
      </c>
      <c r="D26" s="124">
        <f>+D27+D28+D29</f>
        <v>0</v>
      </c>
      <c r="E26" s="433"/>
      <c r="F26" s="723"/>
      <c r="G26" s="126"/>
      <c r="H26" s="126"/>
      <c r="I26" s="126">
        <f>+I27+I28+I29</f>
        <v>0</v>
      </c>
      <c r="J26" s="126"/>
      <c r="K26" s="126">
        <f>+K27+K28+K29</f>
        <v>0</v>
      </c>
    </row>
    <row r="27" spans="1:11" s="263" customFormat="1" ht="12" customHeight="1">
      <c r="A27" s="267" t="s">
        <v>93</v>
      </c>
      <c r="B27" s="268" t="s">
        <v>80</v>
      </c>
      <c r="C27" s="162"/>
      <c r="D27" s="163"/>
      <c r="E27" s="716"/>
      <c r="F27" s="729"/>
      <c r="G27" s="741"/>
      <c r="H27" s="741"/>
      <c r="I27" s="164">
        <f>C27+D27</f>
        <v>0</v>
      </c>
      <c r="J27" s="741"/>
      <c r="K27" s="164">
        <f>E27+F27</f>
        <v>0</v>
      </c>
    </row>
    <row r="28" spans="1:11" s="263" customFormat="1" ht="12" customHeight="1">
      <c r="A28" s="267" t="s">
        <v>95</v>
      </c>
      <c r="B28" s="268" t="s">
        <v>456</v>
      </c>
      <c r="C28" s="113"/>
      <c r="D28" s="112"/>
      <c r="E28" s="712"/>
      <c r="F28" s="725"/>
      <c r="G28" s="738"/>
      <c r="H28" s="738"/>
      <c r="I28" s="151">
        <f>C28+D28</f>
        <v>0</v>
      </c>
      <c r="J28" s="738"/>
      <c r="K28" s="151">
        <f>E28+F28</f>
        <v>0</v>
      </c>
    </row>
    <row r="29" spans="1:11" s="263" customFormat="1" ht="12" customHeight="1">
      <c r="A29" s="267" t="s">
        <v>97</v>
      </c>
      <c r="B29" s="269" t="s">
        <v>458</v>
      </c>
      <c r="C29" s="113"/>
      <c r="D29" s="112"/>
      <c r="E29" s="712"/>
      <c r="F29" s="725"/>
      <c r="G29" s="738"/>
      <c r="H29" s="738"/>
      <c r="I29" s="151">
        <f>C29+D29</f>
        <v>0</v>
      </c>
      <c r="J29" s="738"/>
      <c r="K29" s="151">
        <f>E29+F29</f>
        <v>0</v>
      </c>
    </row>
    <row r="30" spans="1:11" s="263" customFormat="1" ht="12" customHeight="1" thickBot="1">
      <c r="A30" s="262" t="s">
        <v>99</v>
      </c>
      <c r="B30" s="270" t="s">
        <v>524</v>
      </c>
      <c r="C30" s="271"/>
      <c r="D30" s="708"/>
      <c r="E30" s="717"/>
      <c r="F30" s="730"/>
      <c r="G30" s="742"/>
      <c r="H30" s="742"/>
      <c r="I30" s="709">
        <f>C30+D30</f>
        <v>0</v>
      </c>
      <c r="J30" s="742"/>
      <c r="K30" s="709">
        <f>E30+F30</f>
        <v>0</v>
      </c>
    </row>
    <row r="31" spans="1:11" s="263" customFormat="1" ht="12" customHeight="1" thickBot="1">
      <c r="A31" s="265" t="s">
        <v>107</v>
      </c>
      <c r="B31" s="68" t="s">
        <v>459</v>
      </c>
      <c r="C31" s="125">
        <f>+C32+C33+C34</f>
        <v>0</v>
      </c>
      <c r="D31" s="124">
        <f>+D32+D33+D34</f>
        <v>0</v>
      </c>
      <c r="E31" s="433"/>
      <c r="F31" s="723"/>
      <c r="G31" s="126"/>
      <c r="H31" s="126"/>
      <c r="I31" s="126">
        <f>+I32+I33+I34</f>
        <v>0</v>
      </c>
      <c r="J31" s="126"/>
      <c r="K31" s="126">
        <f>+K32+K33+K34</f>
        <v>0</v>
      </c>
    </row>
    <row r="32" spans="1:11" s="263" customFormat="1" ht="12" customHeight="1">
      <c r="A32" s="267" t="s">
        <v>109</v>
      </c>
      <c r="B32" s="268" t="s">
        <v>134</v>
      </c>
      <c r="C32" s="162"/>
      <c r="D32" s="163"/>
      <c r="E32" s="716"/>
      <c r="F32" s="729"/>
      <c r="G32" s="741"/>
      <c r="H32" s="741"/>
      <c r="I32" s="164">
        <f>C32+D32</f>
        <v>0</v>
      </c>
      <c r="J32" s="741"/>
      <c r="K32" s="164">
        <f>E32+F32</f>
        <v>0</v>
      </c>
    </row>
    <row r="33" spans="1:11" s="263" customFormat="1" ht="12" customHeight="1">
      <c r="A33" s="267" t="s">
        <v>111</v>
      </c>
      <c r="B33" s="269" t="s">
        <v>136</v>
      </c>
      <c r="C33" s="131"/>
      <c r="D33" s="132"/>
      <c r="E33" s="718"/>
      <c r="F33" s="731"/>
      <c r="G33" s="743"/>
      <c r="H33" s="743"/>
      <c r="I33" s="133">
        <f>C33+D33</f>
        <v>0</v>
      </c>
      <c r="J33" s="743"/>
      <c r="K33" s="133">
        <f>E33+F33</f>
        <v>0</v>
      </c>
    </row>
    <row r="34" spans="1:11" s="263" customFormat="1" ht="12" customHeight="1" thickBot="1">
      <c r="A34" s="262" t="s">
        <v>113</v>
      </c>
      <c r="B34" s="270" t="s">
        <v>138</v>
      </c>
      <c r="C34" s="271"/>
      <c r="D34" s="708"/>
      <c r="E34" s="717"/>
      <c r="F34" s="730"/>
      <c r="G34" s="742"/>
      <c r="H34" s="742"/>
      <c r="I34" s="709">
        <f>C34+D34</f>
        <v>0</v>
      </c>
      <c r="J34" s="742"/>
      <c r="K34" s="709">
        <f>E34+F34</f>
        <v>0</v>
      </c>
    </row>
    <row r="35" spans="1:11" s="258" customFormat="1" ht="12" customHeight="1" thickBot="1">
      <c r="A35" s="265" t="s">
        <v>131</v>
      </c>
      <c r="B35" s="68" t="s">
        <v>327</v>
      </c>
      <c r="C35" s="266"/>
      <c r="D35" s="707"/>
      <c r="E35" s="715"/>
      <c r="F35" s="728"/>
      <c r="G35" s="272"/>
      <c r="H35" s="272"/>
      <c r="I35" s="126">
        <f>C35+D35</f>
        <v>0</v>
      </c>
      <c r="J35" s="272"/>
      <c r="K35" s="126">
        <f>E35+F35</f>
        <v>0</v>
      </c>
    </row>
    <row r="36" spans="1:11" s="258" customFormat="1" ht="12" customHeight="1" thickBot="1">
      <c r="A36" s="265" t="s">
        <v>291</v>
      </c>
      <c r="B36" s="68" t="s">
        <v>460</v>
      </c>
      <c r="C36" s="272"/>
      <c r="D36" s="707"/>
      <c r="E36" s="715"/>
      <c r="F36" s="728"/>
      <c r="G36" s="272"/>
      <c r="H36" s="272"/>
      <c r="I36" s="126">
        <f>C36+D36</f>
        <v>0</v>
      </c>
      <c r="J36" s="272"/>
      <c r="K36" s="126">
        <f>E36+F36</f>
        <v>0</v>
      </c>
    </row>
    <row r="37" spans="1:11" s="258" customFormat="1" ht="12" customHeight="1" thickBot="1">
      <c r="A37" s="209" t="s">
        <v>153</v>
      </c>
      <c r="B37" s="68" t="s">
        <v>525</v>
      </c>
      <c r="C37" s="126">
        <f>+C8+C20+C25+C26+C31+C35+C36</f>
        <v>80000</v>
      </c>
      <c r="D37" s="124">
        <f>+D8+D20+D25+D26+D31+D35+D36</f>
        <v>0</v>
      </c>
      <c r="E37" s="433">
        <v>80000</v>
      </c>
      <c r="F37" s="723"/>
      <c r="G37" s="126">
        <v>80000</v>
      </c>
      <c r="H37" s="126"/>
      <c r="I37" s="126">
        <f>+I8+I20+I25+I26+I31+I35+I36</f>
        <v>80000</v>
      </c>
      <c r="J37" s="126"/>
      <c r="K37" s="126">
        <f>+K8+K20+K25+K26+K31+K35+K36</f>
        <v>106283</v>
      </c>
    </row>
    <row r="38" spans="1:11" s="258" customFormat="1" ht="12" customHeight="1" thickBot="1">
      <c r="A38" s="273" t="s">
        <v>300</v>
      </c>
      <c r="B38" s="68" t="s">
        <v>461</v>
      </c>
      <c r="C38" s="126">
        <f>+C39+C40+C41</f>
        <v>56658000</v>
      </c>
      <c r="D38" s="124">
        <f>+D39+D40+D41</f>
        <v>68076</v>
      </c>
      <c r="E38" s="126">
        <v>56726076</v>
      </c>
      <c r="F38" s="126">
        <f t="shared" ref="F38" si="2">+F39+F40+F41</f>
        <v>0</v>
      </c>
      <c r="G38" s="126">
        <v>56726076</v>
      </c>
      <c r="H38" s="126"/>
      <c r="I38" s="126">
        <f>+I39+I40+I41</f>
        <v>56726076</v>
      </c>
      <c r="J38" s="126">
        <f>+J39+J40+J41</f>
        <v>-2422428</v>
      </c>
      <c r="K38" s="126">
        <f>+K39+K40+K41</f>
        <v>54303648</v>
      </c>
    </row>
    <row r="39" spans="1:11" s="258" customFormat="1" ht="12" customHeight="1">
      <c r="A39" s="267" t="s">
        <v>462</v>
      </c>
      <c r="B39" s="268" t="s">
        <v>381</v>
      </c>
      <c r="C39" s="162"/>
      <c r="D39" s="163"/>
      <c r="E39" s="716"/>
      <c r="F39" s="729"/>
      <c r="G39" s="741"/>
      <c r="H39" s="741"/>
      <c r="I39" s="164">
        <f>C39+D39</f>
        <v>0</v>
      </c>
      <c r="J39" s="741">
        <v>350806</v>
      </c>
      <c r="K39" s="164">
        <f>SUM(I39:J39)</f>
        <v>350806</v>
      </c>
    </row>
    <row r="40" spans="1:11" s="258" customFormat="1" ht="12" customHeight="1">
      <c r="A40" s="267" t="s">
        <v>463</v>
      </c>
      <c r="B40" s="269" t="s">
        <v>464</v>
      </c>
      <c r="C40" s="131"/>
      <c r="D40" s="132"/>
      <c r="E40" s="718"/>
      <c r="F40" s="731"/>
      <c r="G40" s="743"/>
      <c r="H40" s="743"/>
      <c r="I40" s="133">
        <f>C40+D40</f>
        <v>0</v>
      </c>
      <c r="J40" s="743"/>
      <c r="K40" s="164">
        <f t="shared" ref="K40:K41" si="3">SUM(I40:J40)</f>
        <v>0</v>
      </c>
    </row>
    <row r="41" spans="1:11" s="263" customFormat="1" ht="12" customHeight="1" thickBot="1">
      <c r="A41" s="262" t="s">
        <v>465</v>
      </c>
      <c r="B41" s="270" t="s">
        <v>466</v>
      </c>
      <c r="C41" s="271">
        <v>56658000</v>
      </c>
      <c r="D41" s="708">
        <v>68076</v>
      </c>
      <c r="E41" s="717">
        <v>56726076</v>
      </c>
      <c r="F41" s="730"/>
      <c r="G41" s="742">
        <v>56726076</v>
      </c>
      <c r="H41" s="742"/>
      <c r="I41" s="709">
        <f>C41+D41</f>
        <v>56726076</v>
      </c>
      <c r="J41" s="742">
        <v>-2773234</v>
      </c>
      <c r="K41" s="164">
        <f t="shared" si="3"/>
        <v>53952842</v>
      </c>
    </row>
    <row r="42" spans="1:11" s="263" customFormat="1" ht="15" customHeight="1" thickBot="1">
      <c r="A42" s="273" t="s">
        <v>302</v>
      </c>
      <c r="B42" s="274" t="s">
        <v>467</v>
      </c>
      <c r="C42" s="275">
        <f>+C37+C38</f>
        <v>56738000</v>
      </c>
      <c r="D42" s="710">
        <f>+D37+D38</f>
        <v>68076</v>
      </c>
      <c r="E42" s="719">
        <v>56806076</v>
      </c>
      <c r="F42" s="732"/>
      <c r="G42" s="275">
        <v>56806076</v>
      </c>
      <c r="H42" s="275"/>
      <c r="I42" s="275">
        <f>+I37+I38</f>
        <v>56806076</v>
      </c>
      <c r="J42" s="275">
        <f>+J37+J38</f>
        <v>-2422428</v>
      </c>
      <c r="K42" s="275">
        <f>+K37+K38</f>
        <v>54409931</v>
      </c>
    </row>
    <row r="43" spans="1:11" s="263" customFormat="1" ht="15" customHeight="1">
      <c r="A43" s="230"/>
      <c r="B43" s="231"/>
      <c r="C43" s="232"/>
    </row>
    <row r="44" spans="1:11" ht="15.75" thickBot="1">
      <c r="A44" s="276"/>
      <c r="B44" s="277"/>
      <c r="C44" s="278"/>
    </row>
    <row r="45" spans="1:11" s="256" customFormat="1" ht="16.5" customHeight="1" thickBot="1">
      <c r="A45" s="914" t="s">
        <v>314</v>
      </c>
      <c r="B45" s="915"/>
      <c r="C45" s="915"/>
      <c r="D45" s="915"/>
      <c r="E45" s="915"/>
      <c r="F45" s="915"/>
      <c r="G45" s="915"/>
      <c r="H45" s="915"/>
      <c r="I45" s="915"/>
      <c r="J45" s="915"/>
      <c r="K45" s="916"/>
    </row>
    <row r="46" spans="1:11" s="279" customFormat="1" ht="12" customHeight="1" thickBot="1">
      <c r="A46" s="265" t="s">
        <v>49</v>
      </c>
      <c r="B46" s="68" t="s">
        <v>468</v>
      </c>
      <c r="C46" s="125">
        <f>SUM(C47:C51)</f>
        <v>56738000</v>
      </c>
      <c r="D46" s="124">
        <f>SUM(D47:D51)</f>
        <v>68076</v>
      </c>
      <c r="E46" s="124">
        <f>SUM(E47:E51)</f>
        <v>56806076</v>
      </c>
      <c r="F46" s="723"/>
      <c r="G46" s="126">
        <v>56806076</v>
      </c>
      <c r="H46" s="126"/>
      <c r="I46" s="126">
        <f>SUM(I47:I51)</f>
        <v>56806076</v>
      </c>
      <c r="J46" s="126">
        <f>SUM(J47:J51)</f>
        <v>-2534182</v>
      </c>
      <c r="K46" s="126">
        <f>SUM(K47:K51)</f>
        <v>54271894</v>
      </c>
    </row>
    <row r="47" spans="1:11" ht="12" customHeight="1">
      <c r="A47" s="262" t="s">
        <v>51</v>
      </c>
      <c r="B47" s="70" t="s">
        <v>219</v>
      </c>
      <c r="C47" s="162">
        <v>34392000</v>
      </c>
      <c r="D47" s="163">
        <v>55800</v>
      </c>
      <c r="E47" s="716">
        <v>34447800</v>
      </c>
      <c r="F47" s="729"/>
      <c r="G47" s="741">
        <v>34447800</v>
      </c>
      <c r="H47" s="741"/>
      <c r="I47" s="164">
        <f>C47+D47</f>
        <v>34447800</v>
      </c>
      <c r="J47" s="741">
        <v>498719</v>
      </c>
      <c r="K47" s="164">
        <f>SUM(I47:J47)</f>
        <v>34946519</v>
      </c>
    </row>
    <row r="48" spans="1:11" ht="12" customHeight="1">
      <c r="A48" s="262" t="s">
        <v>53</v>
      </c>
      <c r="B48" s="50" t="s">
        <v>220</v>
      </c>
      <c r="C48" s="137">
        <v>7484000</v>
      </c>
      <c r="D48" s="135">
        <v>12276</v>
      </c>
      <c r="E48" s="720">
        <v>7496276</v>
      </c>
      <c r="F48" s="733"/>
      <c r="G48" s="744">
        <v>7496276</v>
      </c>
      <c r="H48" s="744"/>
      <c r="I48" s="138">
        <f>C48+D48</f>
        <v>7496276</v>
      </c>
      <c r="J48" s="744">
        <v>153003</v>
      </c>
      <c r="K48" s="164">
        <f t="shared" ref="K48:K49" si="4">SUM(I48:J48)</f>
        <v>7649279</v>
      </c>
    </row>
    <row r="49" spans="1:11" ht="12" customHeight="1">
      <c r="A49" s="262" t="s">
        <v>55</v>
      </c>
      <c r="B49" s="50" t="s">
        <v>221</v>
      </c>
      <c r="C49" s="137">
        <v>14862000</v>
      </c>
      <c r="D49" s="135"/>
      <c r="E49" s="720">
        <v>14862000</v>
      </c>
      <c r="F49" s="733"/>
      <c r="G49" s="744">
        <v>14862000</v>
      </c>
      <c r="H49" s="744"/>
      <c r="I49" s="138">
        <f>C49+D49</f>
        <v>14862000</v>
      </c>
      <c r="J49" s="744">
        <v>-3185904</v>
      </c>
      <c r="K49" s="164">
        <f t="shared" si="4"/>
        <v>11676096</v>
      </c>
    </row>
    <row r="50" spans="1:11" ht="12" customHeight="1">
      <c r="A50" s="262" t="s">
        <v>57</v>
      </c>
      <c r="B50" s="50" t="s">
        <v>222</v>
      </c>
      <c r="C50" s="137"/>
      <c r="D50" s="135"/>
      <c r="E50" s="720"/>
      <c r="F50" s="733"/>
      <c r="G50" s="744"/>
      <c r="H50" s="744"/>
      <c r="I50" s="138">
        <f>C50+D50</f>
        <v>0</v>
      </c>
      <c r="J50" s="744"/>
      <c r="K50" s="138">
        <f>E50+F50</f>
        <v>0</v>
      </c>
    </row>
    <row r="51" spans="1:11" ht="12" customHeight="1" thickBot="1">
      <c r="A51" s="262" t="s">
        <v>59</v>
      </c>
      <c r="B51" s="50" t="s">
        <v>224</v>
      </c>
      <c r="C51" s="137"/>
      <c r="D51" s="135"/>
      <c r="E51" s="720"/>
      <c r="F51" s="733"/>
      <c r="G51" s="744"/>
      <c r="H51" s="744"/>
      <c r="I51" s="138">
        <f>C51+D51</f>
        <v>0</v>
      </c>
      <c r="J51" s="744"/>
      <c r="K51" s="138">
        <f>E51+F51</f>
        <v>0</v>
      </c>
    </row>
    <row r="52" spans="1:11" ht="12" customHeight="1" thickBot="1">
      <c r="A52" s="265" t="s">
        <v>63</v>
      </c>
      <c r="B52" s="68" t="s">
        <v>469</v>
      </c>
      <c r="C52" s="125">
        <f>SUM(C53:C55)</f>
        <v>0</v>
      </c>
      <c r="D52" s="124">
        <f>SUM(D53:D55)</f>
        <v>0</v>
      </c>
      <c r="E52" s="433"/>
      <c r="F52" s="723"/>
      <c r="G52" s="126"/>
      <c r="H52" s="126"/>
      <c r="I52" s="126">
        <f>SUM(I53:I55)</f>
        <v>0</v>
      </c>
      <c r="J52" s="126">
        <f>SUM(J53:J55)</f>
        <v>138037</v>
      </c>
      <c r="K52" s="126">
        <f>SUM(K53:K55)</f>
        <v>138037</v>
      </c>
    </row>
    <row r="53" spans="1:11" s="279" customFormat="1" ht="12" customHeight="1">
      <c r="A53" s="262" t="s">
        <v>65</v>
      </c>
      <c r="B53" s="70" t="s">
        <v>255</v>
      </c>
      <c r="C53" s="162"/>
      <c r="D53" s="163"/>
      <c r="E53" s="716"/>
      <c r="F53" s="729"/>
      <c r="G53" s="741"/>
      <c r="H53" s="741"/>
      <c r="I53" s="164">
        <f>C53+D53</f>
        <v>0</v>
      </c>
      <c r="J53" s="741">
        <v>138037</v>
      </c>
      <c r="K53" s="164">
        <f>SUM(I53:J53)</f>
        <v>138037</v>
      </c>
    </row>
    <row r="54" spans="1:11" ht="12" customHeight="1">
      <c r="A54" s="262" t="s">
        <v>67</v>
      </c>
      <c r="B54" s="50" t="s">
        <v>257</v>
      </c>
      <c r="C54" s="137"/>
      <c r="D54" s="135"/>
      <c r="E54" s="720"/>
      <c r="F54" s="733"/>
      <c r="G54" s="744"/>
      <c r="H54" s="744"/>
      <c r="I54" s="138">
        <f>C54+D54</f>
        <v>0</v>
      </c>
      <c r="J54" s="744"/>
      <c r="K54" s="138">
        <f>E54+F54</f>
        <v>0</v>
      </c>
    </row>
    <row r="55" spans="1:11" ht="12" customHeight="1">
      <c r="A55" s="262" t="s">
        <v>69</v>
      </c>
      <c r="B55" s="50" t="s">
        <v>470</v>
      </c>
      <c r="C55" s="137"/>
      <c r="D55" s="135"/>
      <c r="E55" s="720"/>
      <c r="F55" s="733"/>
      <c r="G55" s="744"/>
      <c r="H55" s="744"/>
      <c r="I55" s="138">
        <f>C55+D55</f>
        <v>0</v>
      </c>
      <c r="J55" s="744"/>
      <c r="K55" s="138">
        <f>E55+F55</f>
        <v>0</v>
      </c>
    </row>
    <row r="56" spans="1:11" ht="12" customHeight="1" thickBot="1">
      <c r="A56" s="262" t="s">
        <v>71</v>
      </c>
      <c r="B56" s="50" t="s">
        <v>471</v>
      </c>
      <c r="C56" s="137"/>
      <c r="D56" s="135"/>
      <c r="E56" s="720"/>
      <c r="F56" s="733"/>
      <c r="G56" s="744"/>
      <c r="H56" s="744"/>
      <c r="I56" s="138">
        <f>C56+D56</f>
        <v>0</v>
      </c>
      <c r="J56" s="744"/>
      <c r="K56" s="138">
        <f>E56+F56</f>
        <v>0</v>
      </c>
    </row>
    <row r="57" spans="1:11" ht="12" customHeight="1" thickBot="1">
      <c r="A57" s="265" t="s">
        <v>77</v>
      </c>
      <c r="B57" s="68" t="s">
        <v>472</v>
      </c>
      <c r="C57" s="266"/>
      <c r="D57" s="707"/>
      <c r="E57" s="715"/>
      <c r="F57" s="728"/>
      <c r="G57" s="272"/>
      <c r="H57" s="272"/>
      <c r="I57" s="126">
        <f>C57+D57</f>
        <v>0</v>
      </c>
      <c r="J57" s="272"/>
      <c r="K57" s="126">
        <f>E57+F57</f>
        <v>0</v>
      </c>
    </row>
    <row r="58" spans="1:11" ht="15" customHeight="1" thickBot="1">
      <c r="A58" s="265" t="s">
        <v>274</v>
      </c>
      <c r="B58" s="280" t="s">
        <v>473</v>
      </c>
      <c r="C58" s="281">
        <f>+C46+C52+C57</f>
        <v>56738000</v>
      </c>
      <c r="D58" s="710">
        <f>+D46+D52+D57</f>
        <v>68076</v>
      </c>
      <c r="E58" s="719">
        <v>56806076</v>
      </c>
      <c r="F58" s="732"/>
      <c r="G58" s="275">
        <v>56806076</v>
      </c>
      <c r="H58" s="275"/>
      <c r="I58" s="275">
        <f>+I46+I52+I57</f>
        <v>56806076</v>
      </c>
      <c r="J58" s="275">
        <f>+J46+J52+J57</f>
        <v>-2396145</v>
      </c>
      <c r="K58" s="275">
        <f>+K46+K52+K57</f>
        <v>54409931</v>
      </c>
    </row>
    <row r="59" spans="1:11" ht="15.75" thickBot="1">
      <c r="C59" s="283"/>
      <c r="D59" s="283"/>
      <c r="E59" s="283"/>
      <c r="F59" s="283"/>
      <c r="G59" s="283"/>
      <c r="H59" s="283"/>
      <c r="I59" s="283"/>
      <c r="J59" s="283"/>
      <c r="K59" s="283"/>
    </row>
    <row r="60" spans="1:11" ht="15" customHeight="1" thickBot="1">
      <c r="A60" s="245" t="s">
        <v>448</v>
      </c>
      <c r="B60" s="246"/>
      <c r="C60" s="247">
        <v>12</v>
      </c>
      <c r="D60" s="248"/>
      <c r="E60" s="721">
        <v>12</v>
      </c>
      <c r="F60" s="734">
        <v>1</v>
      </c>
      <c r="G60" s="745">
        <v>13</v>
      </c>
      <c r="H60" s="745"/>
      <c r="I60" s="249">
        <f>SUM(G60:H60)</f>
        <v>13</v>
      </c>
      <c r="J60" s="745"/>
      <c r="K60" s="249">
        <f>SUM(I60:J60)</f>
        <v>13</v>
      </c>
    </row>
    <row r="61" spans="1:11" ht="14.25" customHeight="1" thickBot="1">
      <c r="A61" s="245" t="s">
        <v>449</v>
      </c>
      <c r="B61" s="246"/>
      <c r="C61" s="248"/>
      <c r="D61" s="248"/>
      <c r="E61" s="721"/>
      <c r="F61" s="734"/>
      <c r="G61" s="745"/>
      <c r="H61" s="745"/>
      <c r="I61" s="249">
        <f>C61+D61</f>
        <v>0</v>
      </c>
      <c r="J61" s="745"/>
      <c r="K61" s="249">
        <f>E61+F61</f>
        <v>0</v>
      </c>
    </row>
  </sheetData>
  <mergeCells count="4">
    <mergeCell ref="B2:D2"/>
    <mergeCell ref="B3:D3"/>
    <mergeCell ref="A7:I7"/>
    <mergeCell ref="A45:K45"/>
  </mergeCells>
  <pageMargins left="0.7" right="0.7" top="0.75" bottom="0.75" header="0.3" footer="0.3"/>
  <pageSetup paperSize="9" scale="4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/>
  </sheetPr>
  <dimension ref="A1:K60"/>
  <sheetViews>
    <sheetView view="pageBreakPreview" topLeftCell="A28" zoomScale="120" zoomScaleNormal="130" zoomScaleSheetLayoutView="120" workbookViewId="0">
      <selection activeCell="L55" sqref="L55"/>
    </sheetView>
  </sheetViews>
  <sheetFormatPr defaultRowHeight="15"/>
  <cols>
    <col min="1" max="1" width="11.85546875" style="282" customWidth="1"/>
    <col min="2" max="2" width="46.7109375" style="255" customWidth="1"/>
    <col min="3" max="11" width="13.5703125" style="255" customWidth="1"/>
    <col min="12" max="256" width="9.140625" style="255"/>
    <col min="257" max="257" width="11.85546875" style="255" customWidth="1"/>
    <col min="258" max="258" width="46.7109375" style="255" customWidth="1"/>
    <col min="259" max="261" width="13.5703125" style="255" customWidth="1"/>
    <col min="262" max="512" width="9.140625" style="255"/>
    <col min="513" max="513" width="11.85546875" style="255" customWidth="1"/>
    <col min="514" max="514" width="46.7109375" style="255" customWidth="1"/>
    <col min="515" max="517" width="13.5703125" style="255" customWidth="1"/>
    <col min="518" max="768" width="9.140625" style="255"/>
    <col min="769" max="769" width="11.85546875" style="255" customWidth="1"/>
    <col min="770" max="770" width="46.7109375" style="255" customWidth="1"/>
    <col min="771" max="773" width="13.5703125" style="255" customWidth="1"/>
    <col min="774" max="1024" width="9.140625" style="255"/>
    <col min="1025" max="1025" width="11.85546875" style="255" customWidth="1"/>
    <col min="1026" max="1026" width="46.7109375" style="255" customWidth="1"/>
    <col min="1027" max="1029" width="13.5703125" style="255" customWidth="1"/>
    <col min="1030" max="1280" width="9.140625" style="255"/>
    <col min="1281" max="1281" width="11.85546875" style="255" customWidth="1"/>
    <col min="1282" max="1282" width="46.7109375" style="255" customWidth="1"/>
    <col min="1283" max="1285" width="13.5703125" style="255" customWidth="1"/>
    <col min="1286" max="1536" width="9.140625" style="255"/>
    <col min="1537" max="1537" width="11.85546875" style="255" customWidth="1"/>
    <col min="1538" max="1538" width="46.7109375" style="255" customWidth="1"/>
    <col min="1539" max="1541" width="13.5703125" style="255" customWidth="1"/>
    <col min="1542" max="1792" width="9.140625" style="255"/>
    <col min="1793" max="1793" width="11.85546875" style="255" customWidth="1"/>
    <col min="1794" max="1794" width="46.7109375" style="255" customWidth="1"/>
    <col min="1795" max="1797" width="13.5703125" style="255" customWidth="1"/>
    <col min="1798" max="2048" width="9.140625" style="255"/>
    <col min="2049" max="2049" width="11.85546875" style="255" customWidth="1"/>
    <col min="2050" max="2050" width="46.7109375" style="255" customWidth="1"/>
    <col min="2051" max="2053" width="13.5703125" style="255" customWidth="1"/>
    <col min="2054" max="2304" width="9.140625" style="255"/>
    <col min="2305" max="2305" width="11.85546875" style="255" customWidth="1"/>
    <col min="2306" max="2306" width="46.7109375" style="255" customWidth="1"/>
    <col min="2307" max="2309" width="13.5703125" style="255" customWidth="1"/>
    <col min="2310" max="2560" width="9.140625" style="255"/>
    <col min="2561" max="2561" width="11.85546875" style="255" customWidth="1"/>
    <col min="2562" max="2562" width="46.7109375" style="255" customWidth="1"/>
    <col min="2563" max="2565" width="13.5703125" style="255" customWidth="1"/>
    <col min="2566" max="2816" width="9.140625" style="255"/>
    <col min="2817" max="2817" width="11.85546875" style="255" customWidth="1"/>
    <col min="2818" max="2818" width="46.7109375" style="255" customWidth="1"/>
    <col min="2819" max="2821" width="13.5703125" style="255" customWidth="1"/>
    <col min="2822" max="3072" width="9.140625" style="255"/>
    <col min="3073" max="3073" width="11.85546875" style="255" customWidth="1"/>
    <col min="3074" max="3074" width="46.7109375" style="255" customWidth="1"/>
    <col min="3075" max="3077" width="13.5703125" style="255" customWidth="1"/>
    <col min="3078" max="3328" width="9.140625" style="255"/>
    <col min="3329" max="3329" width="11.85546875" style="255" customWidth="1"/>
    <col min="3330" max="3330" width="46.7109375" style="255" customWidth="1"/>
    <col min="3331" max="3333" width="13.5703125" style="255" customWidth="1"/>
    <col min="3334" max="3584" width="9.140625" style="255"/>
    <col min="3585" max="3585" width="11.85546875" style="255" customWidth="1"/>
    <col min="3586" max="3586" width="46.7109375" style="255" customWidth="1"/>
    <col min="3587" max="3589" width="13.5703125" style="255" customWidth="1"/>
    <col min="3590" max="3840" width="9.140625" style="255"/>
    <col min="3841" max="3841" width="11.85546875" style="255" customWidth="1"/>
    <col min="3842" max="3842" width="46.7109375" style="255" customWidth="1"/>
    <col min="3843" max="3845" width="13.5703125" style="255" customWidth="1"/>
    <col min="3846" max="4096" width="9.140625" style="255"/>
    <col min="4097" max="4097" width="11.85546875" style="255" customWidth="1"/>
    <col min="4098" max="4098" width="46.7109375" style="255" customWidth="1"/>
    <col min="4099" max="4101" width="13.5703125" style="255" customWidth="1"/>
    <col min="4102" max="4352" width="9.140625" style="255"/>
    <col min="4353" max="4353" width="11.85546875" style="255" customWidth="1"/>
    <col min="4354" max="4354" width="46.7109375" style="255" customWidth="1"/>
    <col min="4355" max="4357" width="13.5703125" style="255" customWidth="1"/>
    <col min="4358" max="4608" width="9.140625" style="255"/>
    <col min="4609" max="4609" width="11.85546875" style="255" customWidth="1"/>
    <col min="4610" max="4610" width="46.7109375" style="255" customWidth="1"/>
    <col min="4611" max="4613" width="13.5703125" style="255" customWidth="1"/>
    <col min="4614" max="4864" width="9.140625" style="255"/>
    <col min="4865" max="4865" width="11.85546875" style="255" customWidth="1"/>
    <col min="4866" max="4866" width="46.7109375" style="255" customWidth="1"/>
    <col min="4867" max="4869" width="13.5703125" style="255" customWidth="1"/>
    <col min="4870" max="5120" width="9.140625" style="255"/>
    <col min="5121" max="5121" width="11.85546875" style="255" customWidth="1"/>
    <col min="5122" max="5122" width="46.7109375" style="255" customWidth="1"/>
    <col min="5123" max="5125" width="13.5703125" style="255" customWidth="1"/>
    <col min="5126" max="5376" width="9.140625" style="255"/>
    <col min="5377" max="5377" width="11.85546875" style="255" customWidth="1"/>
    <col min="5378" max="5378" width="46.7109375" style="255" customWidth="1"/>
    <col min="5379" max="5381" width="13.5703125" style="255" customWidth="1"/>
    <col min="5382" max="5632" width="9.140625" style="255"/>
    <col min="5633" max="5633" width="11.85546875" style="255" customWidth="1"/>
    <col min="5634" max="5634" width="46.7109375" style="255" customWidth="1"/>
    <col min="5635" max="5637" width="13.5703125" style="255" customWidth="1"/>
    <col min="5638" max="5888" width="9.140625" style="255"/>
    <col min="5889" max="5889" width="11.85546875" style="255" customWidth="1"/>
    <col min="5890" max="5890" width="46.7109375" style="255" customWidth="1"/>
    <col min="5891" max="5893" width="13.5703125" style="255" customWidth="1"/>
    <col min="5894" max="6144" width="9.140625" style="255"/>
    <col min="6145" max="6145" width="11.85546875" style="255" customWidth="1"/>
    <col min="6146" max="6146" width="46.7109375" style="255" customWidth="1"/>
    <col min="6147" max="6149" width="13.5703125" style="255" customWidth="1"/>
    <col min="6150" max="6400" width="9.140625" style="255"/>
    <col min="6401" max="6401" width="11.85546875" style="255" customWidth="1"/>
    <col min="6402" max="6402" width="46.7109375" style="255" customWidth="1"/>
    <col min="6403" max="6405" width="13.5703125" style="255" customWidth="1"/>
    <col min="6406" max="6656" width="9.140625" style="255"/>
    <col min="6657" max="6657" width="11.85546875" style="255" customWidth="1"/>
    <col min="6658" max="6658" width="46.7109375" style="255" customWidth="1"/>
    <col min="6659" max="6661" width="13.5703125" style="255" customWidth="1"/>
    <col min="6662" max="6912" width="9.140625" style="255"/>
    <col min="6913" max="6913" width="11.85546875" style="255" customWidth="1"/>
    <col min="6914" max="6914" width="46.7109375" style="255" customWidth="1"/>
    <col min="6915" max="6917" width="13.5703125" style="255" customWidth="1"/>
    <col min="6918" max="7168" width="9.140625" style="255"/>
    <col min="7169" max="7169" width="11.85546875" style="255" customWidth="1"/>
    <col min="7170" max="7170" width="46.7109375" style="255" customWidth="1"/>
    <col min="7171" max="7173" width="13.5703125" style="255" customWidth="1"/>
    <col min="7174" max="7424" width="9.140625" style="255"/>
    <col min="7425" max="7425" width="11.85546875" style="255" customWidth="1"/>
    <col min="7426" max="7426" width="46.7109375" style="255" customWidth="1"/>
    <col min="7427" max="7429" width="13.5703125" style="255" customWidth="1"/>
    <col min="7430" max="7680" width="9.140625" style="255"/>
    <col min="7681" max="7681" width="11.85546875" style="255" customWidth="1"/>
    <col min="7682" max="7682" width="46.7109375" style="255" customWidth="1"/>
    <col min="7683" max="7685" width="13.5703125" style="255" customWidth="1"/>
    <col min="7686" max="7936" width="9.140625" style="255"/>
    <col min="7937" max="7937" width="11.85546875" style="255" customWidth="1"/>
    <col min="7938" max="7938" width="46.7109375" style="255" customWidth="1"/>
    <col min="7939" max="7941" width="13.5703125" style="255" customWidth="1"/>
    <col min="7942" max="8192" width="9.140625" style="255"/>
    <col min="8193" max="8193" width="11.85546875" style="255" customWidth="1"/>
    <col min="8194" max="8194" width="46.7109375" style="255" customWidth="1"/>
    <col min="8195" max="8197" width="13.5703125" style="255" customWidth="1"/>
    <col min="8198" max="8448" width="9.140625" style="255"/>
    <col min="8449" max="8449" width="11.85546875" style="255" customWidth="1"/>
    <col min="8450" max="8450" width="46.7109375" style="255" customWidth="1"/>
    <col min="8451" max="8453" width="13.5703125" style="255" customWidth="1"/>
    <col min="8454" max="8704" width="9.140625" style="255"/>
    <col min="8705" max="8705" width="11.85546875" style="255" customWidth="1"/>
    <col min="8706" max="8706" width="46.7109375" style="255" customWidth="1"/>
    <col min="8707" max="8709" width="13.5703125" style="255" customWidth="1"/>
    <col min="8710" max="8960" width="9.140625" style="255"/>
    <col min="8961" max="8961" width="11.85546875" style="255" customWidth="1"/>
    <col min="8962" max="8962" width="46.7109375" style="255" customWidth="1"/>
    <col min="8963" max="8965" width="13.5703125" style="255" customWidth="1"/>
    <col min="8966" max="9216" width="9.140625" style="255"/>
    <col min="9217" max="9217" width="11.85546875" style="255" customWidth="1"/>
    <col min="9218" max="9218" width="46.7109375" style="255" customWidth="1"/>
    <col min="9219" max="9221" width="13.5703125" style="255" customWidth="1"/>
    <col min="9222" max="9472" width="9.140625" style="255"/>
    <col min="9473" max="9473" width="11.85546875" style="255" customWidth="1"/>
    <col min="9474" max="9474" width="46.7109375" style="255" customWidth="1"/>
    <col min="9475" max="9477" width="13.5703125" style="255" customWidth="1"/>
    <col min="9478" max="9728" width="9.140625" style="255"/>
    <col min="9729" max="9729" width="11.85546875" style="255" customWidth="1"/>
    <col min="9730" max="9730" width="46.7109375" style="255" customWidth="1"/>
    <col min="9731" max="9733" width="13.5703125" style="255" customWidth="1"/>
    <col min="9734" max="9984" width="9.140625" style="255"/>
    <col min="9985" max="9985" width="11.85546875" style="255" customWidth="1"/>
    <col min="9986" max="9986" width="46.7109375" style="255" customWidth="1"/>
    <col min="9987" max="9989" width="13.5703125" style="255" customWidth="1"/>
    <col min="9990" max="10240" width="9.140625" style="255"/>
    <col min="10241" max="10241" width="11.85546875" style="255" customWidth="1"/>
    <col min="10242" max="10242" width="46.7109375" style="255" customWidth="1"/>
    <col min="10243" max="10245" width="13.5703125" style="255" customWidth="1"/>
    <col min="10246" max="10496" width="9.140625" style="255"/>
    <col min="10497" max="10497" width="11.85546875" style="255" customWidth="1"/>
    <col min="10498" max="10498" width="46.7109375" style="255" customWidth="1"/>
    <col min="10499" max="10501" width="13.5703125" style="255" customWidth="1"/>
    <col min="10502" max="10752" width="9.140625" style="255"/>
    <col min="10753" max="10753" width="11.85546875" style="255" customWidth="1"/>
    <col min="10754" max="10754" width="46.7109375" style="255" customWidth="1"/>
    <col min="10755" max="10757" width="13.5703125" style="255" customWidth="1"/>
    <col min="10758" max="11008" width="9.140625" style="255"/>
    <col min="11009" max="11009" width="11.85546875" style="255" customWidth="1"/>
    <col min="11010" max="11010" width="46.7109375" style="255" customWidth="1"/>
    <col min="11011" max="11013" width="13.5703125" style="255" customWidth="1"/>
    <col min="11014" max="11264" width="9.140625" style="255"/>
    <col min="11265" max="11265" width="11.85546875" style="255" customWidth="1"/>
    <col min="11266" max="11266" width="46.7109375" style="255" customWidth="1"/>
    <col min="11267" max="11269" width="13.5703125" style="255" customWidth="1"/>
    <col min="11270" max="11520" width="9.140625" style="255"/>
    <col min="11521" max="11521" width="11.85546875" style="255" customWidth="1"/>
    <col min="11522" max="11522" width="46.7109375" style="255" customWidth="1"/>
    <col min="11523" max="11525" width="13.5703125" style="255" customWidth="1"/>
    <col min="11526" max="11776" width="9.140625" style="255"/>
    <col min="11777" max="11777" width="11.85546875" style="255" customWidth="1"/>
    <col min="11778" max="11778" width="46.7109375" style="255" customWidth="1"/>
    <col min="11779" max="11781" width="13.5703125" style="255" customWidth="1"/>
    <col min="11782" max="12032" width="9.140625" style="255"/>
    <col min="12033" max="12033" width="11.85546875" style="255" customWidth="1"/>
    <col min="12034" max="12034" width="46.7109375" style="255" customWidth="1"/>
    <col min="12035" max="12037" width="13.5703125" style="255" customWidth="1"/>
    <col min="12038" max="12288" width="9.140625" style="255"/>
    <col min="12289" max="12289" width="11.85546875" style="255" customWidth="1"/>
    <col min="12290" max="12290" width="46.7109375" style="255" customWidth="1"/>
    <col min="12291" max="12293" width="13.5703125" style="255" customWidth="1"/>
    <col min="12294" max="12544" width="9.140625" style="255"/>
    <col min="12545" max="12545" width="11.85546875" style="255" customWidth="1"/>
    <col min="12546" max="12546" width="46.7109375" style="255" customWidth="1"/>
    <col min="12547" max="12549" width="13.5703125" style="255" customWidth="1"/>
    <col min="12550" max="12800" width="9.140625" style="255"/>
    <col min="12801" max="12801" width="11.85546875" style="255" customWidth="1"/>
    <col min="12802" max="12802" width="46.7109375" style="255" customWidth="1"/>
    <col min="12803" max="12805" width="13.5703125" style="255" customWidth="1"/>
    <col min="12806" max="13056" width="9.140625" style="255"/>
    <col min="13057" max="13057" width="11.85546875" style="255" customWidth="1"/>
    <col min="13058" max="13058" width="46.7109375" style="255" customWidth="1"/>
    <col min="13059" max="13061" width="13.5703125" style="255" customWidth="1"/>
    <col min="13062" max="13312" width="9.140625" style="255"/>
    <col min="13313" max="13313" width="11.85546875" style="255" customWidth="1"/>
    <col min="13314" max="13314" width="46.7109375" style="255" customWidth="1"/>
    <col min="13315" max="13317" width="13.5703125" style="255" customWidth="1"/>
    <col min="13318" max="13568" width="9.140625" style="255"/>
    <col min="13569" max="13569" width="11.85546875" style="255" customWidth="1"/>
    <col min="13570" max="13570" width="46.7109375" style="255" customWidth="1"/>
    <col min="13571" max="13573" width="13.5703125" style="255" customWidth="1"/>
    <col min="13574" max="13824" width="9.140625" style="255"/>
    <col min="13825" max="13825" width="11.85546875" style="255" customWidth="1"/>
    <col min="13826" max="13826" width="46.7109375" style="255" customWidth="1"/>
    <col min="13827" max="13829" width="13.5703125" style="255" customWidth="1"/>
    <col min="13830" max="14080" width="9.140625" style="255"/>
    <col min="14081" max="14081" width="11.85546875" style="255" customWidth="1"/>
    <col min="14082" max="14082" width="46.7109375" style="255" customWidth="1"/>
    <col min="14083" max="14085" width="13.5703125" style="255" customWidth="1"/>
    <col min="14086" max="14336" width="9.140625" style="255"/>
    <col min="14337" max="14337" width="11.85546875" style="255" customWidth="1"/>
    <col min="14338" max="14338" width="46.7109375" style="255" customWidth="1"/>
    <col min="14339" max="14341" width="13.5703125" style="255" customWidth="1"/>
    <col min="14342" max="14592" width="9.140625" style="255"/>
    <col min="14593" max="14593" width="11.85546875" style="255" customWidth="1"/>
    <col min="14594" max="14594" width="46.7109375" style="255" customWidth="1"/>
    <col min="14595" max="14597" width="13.5703125" style="255" customWidth="1"/>
    <col min="14598" max="14848" width="9.140625" style="255"/>
    <col min="14849" max="14849" width="11.85546875" style="255" customWidth="1"/>
    <col min="14850" max="14850" width="46.7109375" style="255" customWidth="1"/>
    <col min="14851" max="14853" width="13.5703125" style="255" customWidth="1"/>
    <col min="14854" max="15104" width="9.140625" style="255"/>
    <col min="15105" max="15105" width="11.85546875" style="255" customWidth="1"/>
    <col min="15106" max="15106" width="46.7109375" style="255" customWidth="1"/>
    <col min="15107" max="15109" width="13.5703125" style="255" customWidth="1"/>
    <col min="15110" max="15360" width="9.140625" style="255"/>
    <col min="15361" max="15361" width="11.85546875" style="255" customWidth="1"/>
    <col min="15362" max="15362" width="46.7109375" style="255" customWidth="1"/>
    <col min="15363" max="15365" width="13.5703125" style="255" customWidth="1"/>
    <col min="15366" max="15616" width="9.140625" style="255"/>
    <col min="15617" max="15617" width="11.85546875" style="255" customWidth="1"/>
    <col min="15618" max="15618" width="46.7109375" style="255" customWidth="1"/>
    <col min="15619" max="15621" width="13.5703125" style="255" customWidth="1"/>
    <col min="15622" max="15872" width="9.140625" style="255"/>
    <col min="15873" max="15873" width="11.85546875" style="255" customWidth="1"/>
    <col min="15874" max="15874" width="46.7109375" style="255" customWidth="1"/>
    <col min="15875" max="15877" width="13.5703125" style="255" customWidth="1"/>
    <col min="15878" max="16128" width="9.140625" style="255"/>
    <col min="16129" max="16129" width="11.85546875" style="255" customWidth="1"/>
    <col min="16130" max="16130" width="46.7109375" style="255" customWidth="1"/>
    <col min="16131" max="16133" width="13.5703125" style="255" customWidth="1"/>
    <col min="16134" max="16384" width="9.140625" style="255"/>
  </cols>
  <sheetData>
    <row r="1" spans="1:11" s="250" customFormat="1" ht="16.5" thickBot="1">
      <c r="A1" s="193"/>
      <c r="B1" s="194"/>
      <c r="C1" s="195"/>
      <c r="D1" s="195"/>
      <c r="E1" s="196"/>
      <c r="F1" s="195"/>
      <c r="G1" s="196"/>
      <c r="H1" s="195"/>
      <c r="I1" s="196"/>
      <c r="J1" s="195"/>
      <c r="K1" s="196" t="s">
        <v>476</v>
      </c>
    </row>
    <row r="2" spans="1:11" s="253" customFormat="1" ht="25.5" customHeight="1" thickBot="1">
      <c r="A2" s="251" t="s">
        <v>451</v>
      </c>
      <c r="B2" s="923" t="s">
        <v>477</v>
      </c>
      <c r="C2" s="912"/>
      <c r="D2" s="912"/>
      <c r="E2" s="912"/>
      <c r="F2" s="912"/>
      <c r="G2" s="912"/>
      <c r="H2" s="913"/>
      <c r="I2" s="252"/>
      <c r="J2" s="809"/>
      <c r="K2" s="252" t="s">
        <v>475</v>
      </c>
    </row>
    <row r="3" spans="1:11" s="253" customFormat="1" ht="24.75" thickBot="1">
      <c r="A3" s="251" t="s">
        <v>426</v>
      </c>
      <c r="B3" s="923" t="s">
        <v>427</v>
      </c>
      <c r="C3" s="912"/>
      <c r="D3" s="912"/>
      <c r="E3" s="912"/>
      <c r="F3" s="912"/>
      <c r="G3" s="912"/>
      <c r="H3" s="913"/>
      <c r="I3" s="252"/>
      <c r="J3" s="808"/>
      <c r="K3" s="252" t="s">
        <v>425</v>
      </c>
    </row>
    <row r="4" spans="1:11" s="254" customFormat="1" ht="15.95" customHeight="1" thickBot="1">
      <c r="A4" s="201"/>
      <c r="B4" s="201"/>
      <c r="C4" s="202"/>
      <c r="D4" s="203"/>
      <c r="E4" s="202"/>
      <c r="F4" s="203"/>
      <c r="G4" s="202"/>
      <c r="H4" s="203"/>
      <c r="I4" s="202"/>
      <c r="J4" s="203"/>
      <c r="K4" s="202" t="s">
        <v>40</v>
      </c>
    </row>
    <row r="5" spans="1:11" ht="24.75" thickBot="1">
      <c r="A5" s="205" t="s">
        <v>428</v>
      </c>
      <c r="B5" s="206" t="s">
        <v>429</v>
      </c>
      <c r="C5" s="207" t="s">
        <v>43</v>
      </c>
      <c r="D5" s="207" t="s">
        <v>218</v>
      </c>
      <c r="E5" s="445" t="s">
        <v>515</v>
      </c>
      <c r="F5" s="207" t="s">
        <v>495</v>
      </c>
      <c r="G5" s="445" t="s">
        <v>489</v>
      </c>
      <c r="H5" s="207" t="s">
        <v>496</v>
      </c>
      <c r="I5" s="706" t="s">
        <v>542</v>
      </c>
      <c r="J5" s="207" t="s">
        <v>543</v>
      </c>
      <c r="K5" s="307" t="s">
        <v>492</v>
      </c>
    </row>
    <row r="6" spans="1:11" s="256" customFormat="1" ht="12.95" customHeight="1" thickBot="1">
      <c r="A6" s="209" t="s">
        <v>44</v>
      </c>
      <c r="B6" s="210" t="s">
        <v>45</v>
      </c>
      <c r="C6" s="210" t="s">
        <v>46</v>
      </c>
      <c r="D6" s="211" t="s">
        <v>47</v>
      </c>
      <c r="E6" s="41" t="s">
        <v>48</v>
      </c>
      <c r="F6" s="311" t="s">
        <v>411</v>
      </c>
      <c r="G6" s="312" t="s">
        <v>493</v>
      </c>
      <c r="H6" s="311" t="s">
        <v>318</v>
      </c>
      <c r="I6" s="588" t="s">
        <v>494</v>
      </c>
      <c r="J6" s="778" t="s">
        <v>501</v>
      </c>
      <c r="K6" s="779" t="s">
        <v>546</v>
      </c>
    </row>
    <row r="7" spans="1:11" s="256" customFormat="1" ht="15.95" customHeight="1" thickBot="1">
      <c r="A7" s="914" t="s">
        <v>313</v>
      </c>
      <c r="B7" s="915"/>
      <c r="C7" s="915"/>
      <c r="D7" s="915"/>
      <c r="E7" s="916"/>
    </row>
    <row r="8" spans="1:11" s="258" customFormat="1" ht="12" customHeight="1" thickBot="1">
      <c r="A8" s="209" t="s">
        <v>49</v>
      </c>
      <c r="B8" s="257" t="s">
        <v>452</v>
      </c>
      <c r="C8" s="125">
        <f t="shared" ref="C8:I8" si="0">SUM(C9:C19)</f>
        <v>29223502</v>
      </c>
      <c r="D8" s="124">
        <f t="shared" si="0"/>
        <v>0</v>
      </c>
      <c r="E8" s="126">
        <f t="shared" si="0"/>
        <v>29223502</v>
      </c>
      <c r="F8" s="124">
        <f t="shared" si="0"/>
        <v>0</v>
      </c>
      <c r="G8" s="126">
        <f t="shared" si="0"/>
        <v>29223502</v>
      </c>
      <c r="H8" s="124">
        <f t="shared" si="0"/>
        <v>0</v>
      </c>
      <c r="I8" s="126">
        <f t="shared" si="0"/>
        <v>29223502</v>
      </c>
      <c r="J8" s="124">
        <f t="shared" ref="J8:K8" si="1">SUM(J9:J19)</f>
        <v>3451887</v>
      </c>
      <c r="K8" s="126">
        <f t="shared" si="1"/>
        <v>32675389</v>
      </c>
    </row>
    <row r="9" spans="1:11" s="258" customFormat="1" ht="12" customHeight="1">
      <c r="A9" s="259" t="s">
        <v>51</v>
      </c>
      <c r="B9" s="46" t="s">
        <v>110</v>
      </c>
      <c r="C9" s="260"/>
      <c r="D9" s="149"/>
      <c r="E9" s="261">
        <f>C9+D9</f>
        <v>0</v>
      </c>
      <c r="F9" s="149"/>
      <c r="G9" s="261">
        <f>E9+F9</f>
        <v>0</v>
      </c>
      <c r="H9" s="149"/>
      <c r="I9" s="261">
        <f>G9+H9</f>
        <v>0</v>
      </c>
      <c r="J9" s="149"/>
      <c r="K9" s="261">
        <f>I9+J9</f>
        <v>0</v>
      </c>
    </row>
    <row r="10" spans="1:11" s="258" customFormat="1" ht="12" customHeight="1">
      <c r="A10" s="262" t="s">
        <v>53</v>
      </c>
      <c r="B10" s="50" t="s">
        <v>112</v>
      </c>
      <c r="C10" s="113">
        <v>18748181</v>
      </c>
      <c r="D10" s="284"/>
      <c r="E10" s="151">
        <f t="shared" ref="E10:E25" si="2">C10+D10</f>
        <v>18748181</v>
      </c>
      <c r="F10" s="284"/>
      <c r="G10" s="151">
        <f t="shared" ref="G10:G19" si="3">E10+F10</f>
        <v>18748181</v>
      </c>
      <c r="H10" s="284"/>
      <c r="I10" s="151">
        <f t="shared" ref="I10:I19" si="4">G10+H10</f>
        <v>18748181</v>
      </c>
      <c r="J10" s="284">
        <v>-12209978</v>
      </c>
      <c r="K10" s="151">
        <f t="shared" ref="K10:K19" si="5">I10+J10</f>
        <v>6538203</v>
      </c>
    </row>
    <row r="11" spans="1:11" s="258" customFormat="1" ht="12" customHeight="1">
      <c r="A11" s="262" t="s">
        <v>55</v>
      </c>
      <c r="B11" s="50" t="s">
        <v>114</v>
      </c>
      <c r="C11" s="113"/>
      <c r="D11" s="284"/>
      <c r="E11" s="151">
        <f t="shared" si="2"/>
        <v>0</v>
      </c>
      <c r="F11" s="284"/>
      <c r="G11" s="151">
        <f t="shared" si="3"/>
        <v>0</v>
      </c>
      <c r="H11" s="284"/>
      <c r="I11" s="151">
        <f t="shared" si="4"/>
        <v>0</v>
      </c>
      <c r="J11" s="284">
        <v>3275</v>
      </c>
      <c r="K11" s="151">
        <f t="shared" si="5"/>
        <v>3275</v>
      </c>
    </row>
    <row r="12" spans="1:11" s="258" customFormat="1" ht="12" customHeight="1">
      <c r="A12" s="262" t="s">
        <v>57</v>
      </c>
      <c r="B12" s="50" t="s">
        <v>116</v>
      </c>
      <c r="C12" s="113"/>
      <c r="D12" s="284"/>
      <c r="E12" s="151">
        <f t="shared" si="2"/>
        <v>0</v>
      </c>
      <c r="F12" s="284"/>
      <c r="G12" s="151">
        <f t="shared" si="3"/>
        <v>0</v>
      </c>
      <c r="H12" s="284"/>
      <c r="I12" s="151">
        <f t="shared" si="4"/>
        <v>0</v>
      </c>
      <c r="J12" s="284"/>
      <c r="K12" s="151">
        <f t="shared" si="5"/>
        <v>0</v>
      </c>
    </row>
    <row r="13" spans="1:11" s="258" customFormat="1" ht="12" customHeight="1">
      <c r="A13" s="262" t="s">
        <v>59</v>
      </c>
      <c r="B13" s="50" t="s">
        <v>118</v>
      </c>
      <c r="C13" s="113">
        <v>4262450</v>
      </c>
      <c r="D13" s="284"/>
      <c r="E13" s="151">
        <f t="shared" si="2"/>
        <v>4262450</v>
      </c>
      <c r="F13" s="284"/>
      <c r="G13" s="151">
        <f t="shared" si="3"/>
        <v>4262450</v>
      </c>
      <c r="H13" s="284"/>
      <c r="I13" s="151">
        <f t="shared" si="4"/>
        <v>4262450</v>
      </c>
      <c r="J13" s="284">
        <v>14922290</v>
      </c>
      <c r="K13" s="151">
        <f t="shared" si="5"/>
        <v>19184740</v>
      </c>
    </row>
    <row r="14" spans="1:11" s="258" customFormat="1" ht="12" customHeight="1">
      <c r="A14" s="262" t="s">
        <v>61</v>
      </c>
      <c r="B14" s="50" t="s">
        <v>453</v>
      </c>
      <c r="C14" s="113">
        <v>6212871</v>
      </c>
      <c r="D14" s="284"/>
      <c r="E14" s="151">
        <f t="shared" si="2"/>
        <v>6212871</v>
      </c>
      <c r="F14" s="284"/>
      <c r="G14" s="151">
        <f t="shared" si="3"/>
        <v>6212871</v>
      </c>
      <c r="H14" s="284"/>
      <c r="I14" s="151">
        <f t="shared" si="4"/>
        <v>6212871</v>
      </c>
      <c r="J14" s="284">
        <v>733189</v>
      </c>
      <c r="K14" s="151">
        <f t="shared" si="5"/>
        <v>6946060</v>
      </c>
    </row>
    <row r="15" spans="1:11" s="258" customFormat="1" ht="12" customHeight="1">
      <c r="A15" s="262" t="s">
        <v>226</v>
      </c>
      <c r="B15" s="72" t="s">
        <v>454</v>
      </c>
      <c r="C15" s="113"/>
      <c r="D15" s="284"/>
      <c r="E15" s="151">
        <f t="shared" si="2"/>
        <v>0</v>
      </c>
      <c r="F15" s="284"/>
      <c r="G15" s="151">
        <f t="shared" si="3"/>
        <v>0</v>
      </c>
      <c r="H15" s="284"/>
      <c r="I15" s="151">
        <f t="shared" si="4"/>
        <v>0</v>
      </c>
      <c r="J15" s="284"/>
      <c r="K15" s="151">
        <f t="shared" si="5"/>
        <v>0</v>
      </c>
    </row>
    <row r="16" spans="1:11" s="258" customFormat="1" ht="12" customHeight="1">
      <c r="A16" s="262" t="s">
        <v>228</v>
      </c>
      <c r="B16" s="50" t="s">
        <v>310</v>
      </c>
      <c r="C16" s="157"/>
      <c r="D16" s="285"/>
      <c r="E16" s="159">
        <f t="shared" si="2"/>
        <v>0</v>
      </c>
      <c r="F16" s="285"/>
      <c r="G16" s="159">
        <f t="shared" si="3"/>
        <v>0</v>
      </c>
      <c r="H16" s="285"/>
      <c r="I16" s="159">
        <f t="shared" si="4"/>
        <v>0</v>
      </c>
      <c r="J16" s="285">
        <v>56</v>
      </c>
      <c r="K16" s="159">
        <f t="shared" si="5"/>
        <v>56</v>
      </c>
    </row>
    <row r="17" spans="1:11" s="263" customFormat="1" ht="12" customHeight="1">
      <c r="A17" s="262" t="s">
        <v>230</v>
      </c>
      <c r="B17" s="50" t="s">
        <v>126</v>
      </c>
      <c r="C17" s="113"/>
      <c r="D17" s="284"/>
      <c r="E17" s="151">
        <f t="shared" si="2"/>
        <v>0</v>
      </c>
      <c r="F17" s="284"/>
      <c r="G17" s="151">
        <f t="shared" si="3"/>
        <v>0</v>
      </c>
      <c r="H17" s="284"/>
      <c r="I17" s="151">
        <f t="shared" si="4"/>
        <v>0</v>
      </c>
      <c r="J17" s="284"/>
      <c r="K17" s="151">
        <f t="shared" si="5"/>
        <v>0</v>
      </c>
    </row>
    <row r="18" spans="1:11" s="263" customFormat="1" ht="12" customHeight="1">
      <c r="A18" s="262" t="s">
        <v>232</v>
      </c>
      <c r="B18" s="50" t="s">
        <v>128</v>
      </c>
      <c r="C18" s="121"/>
      <c r="D18" s="286"/>
      <c r="E18" s="264">
        <f t="shared" si="2"/>
        <v>0</v>
      </c>
      <c r="F18" s="286"/>
      <c r="G18" s="264">
        <f t="shared" si="3"/>
        <v>0</v>
      </c>
      <c r="H18" s="286"/>
      <c r="I18" s="264">
        <f t="shared" si="4"/>
        <v>0</v>
      </c>
      <c r="J18" s="286"/>
      <c r="K18" s="264">
        <f t="shared" si="5"/>
        <v>0</v>
      </c>
    </row>
    <row r="19" spans="1:11" s="263" customFormat="1" ht="12" customHeight="1" thickBot="1">
      <c r="A19" s="262" t="s">
        <v>234</v>
      </c>
      <c r="B19" s="72" t="s">
        <v>130</v>
      </c>
      <c r="C19" s="121"/>
      <c r="D19" s="286"/>
      <c r="E19" s="264">
        <f t="shared" si="2"/>
        <v>0</v>
      </c>
      <c r="F19" s="286"/>
      <c r="G19" s="264">
        <f t="shared" si="3"/>
        <v>0</v>
      </c>
      <c r="H19" s="286"/>
      <c r="I19" s="264">
        <f t="shared" si="4"/>
        <v>0</v>
      </c>
      <c r="J19" s="286">
        <v>3055</v>
      </c>
      <c r="K19" s="264">
        <f t="shared" si="5"/>
        <v>3055</v>
      </c>
    </row>
    <row r="20" spans="1:11" s="258" customFormat="1" ht="12" customHeight="1" thickBot="1">
      <c r="A20" s="209" t="s">
        <v>63</v>
      </c>
      <c r="B20" s="257" t="s">
        <v>455</v>
      </c>
      <c r="C20" s="125">
        <f t="shared" ref="C20:I20" si="6">SUM(C21:C23)</f>
        <v>0</v>
      </c>
      <c r="D20" s="143">
        <f t="shared" si="6"/>
        <v>0</v>
      </c>
      <c r="E20" s="126">
        <f t="shared" si="6"/>
        <v>0</v>
      </c>
      <c r="F20" s="143">
        <f t="shared" si="6"/>
        <v>0</v>
      </c>
      <c r="G20" s="126">
        <f t="shared" si="6"/>
        <v>0</v>
      </c>
      <c r="H20" s="143">
        <f t="shared" si="6"/>
        <v>0</v>
      </c>
      <c r="I20" s="126">
        <f t="shared" si="6"/>
        <v>0</v>
      </c>
      <c r="J20" s="143">
        <f t="shared" ref="J20:K20" si="7">SUM(J21:J23)</f>
        <v>0</v>
      </c>
      <c r="K20" s="126">
        <f t="shared" si="7"/>
        <v>0</v>
      </c>
    </row>
    <row r="21" spans="1:11" s="263" customFormat="1" ht="12" customHeight="1">
      <c r="A21" s="262" t="s">
        <v>65</v>
      </c>
      <c r="B21" s="70" t="s">
        <v>66</v>
      </c>
      <c r="C21" s="113"/>
      <c r="D21" s="284"/>
      <c r="E21" s="151">
        <f t="shared" si="2"/>
        <v>0</v>
      </c>
      <c r="F21" s="284"/>
      <c r="G21" s="151">
        <f t="shared" ref="G21:G25" si="8">E21+F21</f>
        <v>0</v>
      </c>
      <c r="H21" s="284"/>
      <c r="I21" s="151">
        <f t="shared" ref="I21:I25" si="9">G21+H21</f>
        <v>0</v>
      </c>
      <c r="J21" s="284"/>
      <c r="K21" s="151">
        <f t="shared" ref="K21:K25" si="10">I21+J21</f>
        <v>0</v>
      </c>
    </row>
    <row r="22" spans="1:11" s="263" customFormat="1" ht="12" customHeight="1">
      <c r="A22" s="262" t="s">
        <v>67</v>
      </c>
      <c r="B22" s="50" t="s">
        <v>456</v>
      </c>
      <c r="C22" s="113"/>
      <c r="D22" s="284"/>
      <c r="E22" s="151">
        <f t="shared" si="2"/>
        <v>0</v>
      </c>
      <c r="F22" s="284"/>
      <c r="G22" s="151">
        <f t="shared" si="8"/>
        <v>0</v>
      </c>
      <c r="H22" s="284"/>
      <c r="I22" s="151">
        <f t="shared" si="9"/>
        <v>0</v>
      </c>
      <c r="J22" s="284"/>
      <c r="K22" s="151">
        <f t="shared" si="10"/>
        <v>0</v>
      </c>
    </row>
    <row r="23" spans="1:11" s="263" customFormat="1" ht="12" customHeight="1">
      <c r="A23" s="262" t="s">
        <v>69</v>
      </c>
      <c r="B23" s="50" t="s">
        <v>457</v>
      </c>
      <c r="C23" s="113"/>
      <c r="D23" s="284"/>
      <c r="E23" s="151">
        <f t="shared" si="2"/>
        <v>0</v>
      </c>
      <c r="F23" s="284"/>
      <c r="G23" s="151">
        <f t="shared" si="8"/>
        <v>0</v>
      </c>
      <c r="H23" s="284"/>
      <c r="I23" s="151">
        <f t="shared" si="9"/>
        <v>0</v>
      </c>
      <c r="J23" s="284"/>
      <c r="K23" s="151">
        <f t="shared" si="10"/>
        <v>0</v>
      </c>
    </row>
    <row r="24" spans="1:11" s="263" customFormat="1" ht="12" customHeight="1" thickBot="1">
      <c r="A24" s="262" t="s">
        <v>71</v>
      </c>
      <c r="B24" s="50" t="s">
        <v>478</v>
      </c>
      <c r="C24" s="113"/>
      <c r="D24" s="284"/>
      <c r="E24" s="151">
        <f t="shared" si="2"/>
        <v>0</v>
      </c>
      <c r="F24" s="284"/>
      <c r="G24" s="151">
        <f t="shared" si="8"/>
        <v>0</v>
      </c>
      <c r="H24" s="284"/>
      <c r="I24" s="151">
        <f t="shared" si="9"/>
        <v>0</v>
      </c>
      <c r="J24" s="284"/>
      <c r="K24" s="151">
        <f t="shared" si="10"/>
        <v>0</v>
      </c>
    </row>
    <row r="25" spans="1:11" s="263" customFormat="1" ht="12" customHeight="1" thickBot="1">
      <c r="A25" s="265" t="s">
        <v>77</v>
      </c>
      <c r="B25" s="68" t="s">
        <v>325</v>
      </c>
      <c r="C25" s="266"/>
      <c r="D25" s="287"/>
      <c r="E25" s="126">
        <f t="shared" si="2"/>
        <v>0</v>
      </c>
      <c r="F25" s="287"/>
      <c r="G25" s="126">
        <f t="shared" si="8"/>
        <v>0</v>
      </c>
      <c r="H25" s="287"/>
      <c r="I25" s="126">
        <f t="shared" si="9"/>
        <v>0</v>
      </c>
      <c r="J25" s="287"/>
      <c r="K25" s="126">
        <f t="shared" si="10"/>
        <v>0</v>
      </c>
    </row>
    <row r="26" spans="1:11" s="263" customFormat="1" ht="12" customHeight="1" thickBot="1">
      <c r="A26" s="265" t="s">
        <v>274</v>
      </c>
      <c r="B26" s="68" t="s">
        <v>479</v>
      </c>
      <c r="C26" s="125">
        <f>+C27+C28</f>
        <v>0</v>
      </c>
      <c r="D26" s="143">
        <f>+D27+D28</f>
        <v>0</v>
      </c>
      <c r="E26" s="126">
        <f>+E27+E28+E29</f>
        <v>0</v>
      </c>
      <c r="F26" s="143">
        <f>+F27+F28</f>
        <v>0</v>
      </c>
      <c r="G26" s="126">
        <f>+G27+G28+G29</f>
        <v>0</v>
      </c>
      <c r="H26" s="143">
        <f>+H27+H28</f>
        <v>0</v>
      </c>
      <c r="I26" s="126">
        <f>+I27+I28+I29</f>
        <v>0</v>
      </c>
      <c r="J26" s="143">
        <f>+J27+J28</f>
        <v>0</v>
      </c>
      <c r="K26" s="126">
        <f>+K27+K28+K29</f>
        <v>0</v>
      </c>
    </row>
    <row r="27" spans="1:11" s="263" customFormat="1" ht="12" customHeight="1">
      <c r="A27" s="267" t="s">
        <v>93</v>
      </c>
      <c r="B27" s="268" t="s">
        <v>456</v>
      </c>
      <c r="C27" s="162"/>
      <c r="D27" s="288"/>
      <c r="E27" s="164">
        <f>C27+D27</f>
        <v>0</v>
      </c>
      <c r="F27" s="288"/>
      <c r="G27" s="164">
        <f>E27+F27</f>
        <v>0</v>
      </c>
      <c r="H27" s="288"/>
      <c r="I27" s="164">
        <f>G27+H27</f>
        <v>0</v>
      </c>
      <c r="J27" s="288"/>
      <c r="K27" s="164">
        <f>I27+J27</f>
        <v>0</v>
      </c>
    </row>
    <row r="28" spans="1:11" s="263" customFormat="1" ht="12" customHeight="1">
      <c r="A28" s="267" t="s">
        <v>95</v>
      </c>
      <c r="B28" s="269" t="s">
        <v>458</v>
      </c>
      <c r="C28" s="131"/>
      <c r="D28" s="289"/>
      <c r="E28" s="151">
        <f>C28+D28</f>
        <v>0</v>
      </c>
      <c r="F28" s="289"/>
      <c r="G28" s="151">
        <f>E28+F28</f>
        <v>0</v>
      </c>
      <c r="H28" s="289"/>
      <c r="I28" s="151">
        <f>G28+H28</f>
        <v>0</v>
      </c>
      <c r="J28" s="289"/>
      <c r="K28" s="151">
        <f>I28+J28</f>
        <v>0</v>
      </c>
    </row>
    <row r="29" spans="1:11" s="263" customFormat="1" ht="12" customHeight="1" thickBot="1">
      <c r="A29" s="262" t="s">
        <v>97</v>
      </c>
      <c r="B29" s="270" t="s">
        <v>480</v>
      </c>
      <c r="C29" s="271"/>
      <c r="D29" s="290"/>
      <c r="E29" s="264">
        <f>C29+D29</f>
        <v>0</v>
      </c>
      <c r="F29" s="290"/>
      <c r="G29" s="264">
        <f>E29+F29</f>
        <v>0</v>
      </c>
      <c r="H29" s="290"/>
      <c r="I29" s="264">
        <f>G29+H29</f>
        <v>0</v>
      </c>
      <c r="J29" s="290"/>
      <c r="K29" s="264">
        <f>I29+J29</f>
        <v>0</v>
      </c>
    </row>
    <row r="30" spans="1:11" s="263" customFormat="1" ht="12" customHeight="1" thickBot="1">
      <c r="A30" s="265" t="s">
        <v>107</v>
      </c>
      <c r="B30" s="68" t="s">
        <v>459</v>
      </c>
      <c r="C30" s="125">
        <f>+C31+C32+C33</f>
        <v>0</v>
      </c>
      <c r="D30" s="124">
        <f>+D31+D32+D33</f>
        <v>0</v>
      </c>
      <c r="E30" s="291">
        <f>C30+D30</f>
        <v>0</v>
      </c>
      <c r="F30" s="124">
        <f>+F31+F32+F33</f>
        <v>0</v>
      </c>
      <c r="G30" s="291">
        <f>E30+F30</f>
        <v>0</v>
      </c>
      <c r="H30" s="124">
        <f>+H31+H32+H33</f>
        <v>0</v>
      </c>
      <c r="I30" s="291">
        <f>G30+H30</f>
        <v>0</v>
      </c>
      <c r="J30" s="124">
        <f>+J31+J32+J33</f>
        <v>0</v>
      </c>
      <c r="K30" s="291">
        <f>I30+J30</f>
        <v>0</v>
      </c>
    </row>
    <row r="31" spans="1:11" s="263" customFormat="1" ht="12" customHeight="1">
      <c r="A31" s="267" t="s">
        <v>109</v>
      </c>
      <c r="B31" s="268" t="s">
        <v>134</v>
      </c>
      <c r="C31" s="162"/>
      <c r="D31" s="288"/>
      <c r="E31" s="292">
        <f>+E32+E33+E34</f>
        <v>0</v>
      </c>
      <c r="F31" s="288"/>
      <c r="G31" s="292">
        <f>+G32+G33+G34</f>
        <v>0</v>
      </c>
      <c r="H31" s="288"/>
      <c r="I31" s="292">
        <f>+I32+I33+I34</f>
        <v>0</v>
      </c>
      <c r="J31" s="288"/>
      <c r="K31" s="292">
        <f>+K32+K33+K34</f>
        <v>0</v>
      </c>
    </row>
    <row r="32" spans="1:11" s="263" customFormat="1" ht="12" customHeight="1">
      <c r="A32" s="267" t="s">
        <v>111</v>
      </c>
      <c r="B32" s="269" t="s">
        <v>136</v>
      </c>
      <c r="C32" s="131"/>
      <c r="D32" s="289"/>
      <c r="E32" s="164">
        <f>C32+D32</f>
        <v>0</v>
      </c>
      <c r="F32" s="289"/>
      <c r="G32" s="164">
        <f t="shared" ref="G32:G37" si="11">E32+F32</f>
        <v>0</v>
      </c>
      <c r="H32" s="289"/>
      <c r="I32" s="164">
        <f t="shared" ref="I32:I37" si="12">G32+H32</f>
        <v>0</v>
      </c>
      <c r="J32" s="289"/>
      <c r="K32" s="164">
        <f t="shared" ref="K32:K36" si="13">I32+J32</f>
        <v>0</v>
      </c>
    </row>
    <row r="33" spans="1:11" s="263" customFormat="1" ht="12" customHeight="1" thickBot="1">
      <c r="A33" s="262" t="s">
        <v>113</v>
      </c>
      <c r="B33" s="270" t="s">
        <v>138</v>
      </c>
      <c r="C33" s="271"/>
      <c r="D33" s="293"/>
      <c r="E33" s="133">
        <f>C33+D33</f>
        <v>0</v>
      </c>
      <c r="F33" s="293"/>
      <c r="G33" s="133">
        <f t="shared" si="11"/>
        <v>0</v>
      </c>
      <c r="H33" s="293"/>
      <c r="I33" s="133">
        <f t="shared" si="12"/>
        <v>0</v>
      </c>
      <c r="J33" s="293"/>
      <c r="K33" s="133">
        <f t="shared" si="13"/>
        <v>0</v>
      </c>
    </row>
    <row r="34" spans="1:11" s="258" customFormat="1" ht="12" customHeight="1" thickBot="1">
      <c r="A34" s="265" t="s">
        <v>131</v>
      </c>
      <c r="B34" s="68" t="s">
        <v>327</v>
      </c>
      <c r="C34" s="266"/>
      <c r="D34" s="287"/>
      <c r="E34" s="294">
        <f>C34+D34</f>
        <v>0</v>
      </c>
      <c r="F34" s="287"/>
      <c r="G34" s="294">
        <f t="shared" si="11"/>
        <v>0</v>
      </c>
      <c r="H34" s="287"/>
      <c r="I34" s="294">
        <f t="shared" si="12"/>
        <v>0</v>
      </c>
      <c r="J34" s="287"/>
      <c r="K34" s="294">
        <f t="shared" si="13"/>
        <v>0</v>
      </c>
    </row>
    <row r="35" spans="1:11" s="258" customFormat="1" ht="12" customHeight="1" thickBot="1">
      <c r="A35" s="265" t="s">
        <v>291</v>
      </c>
      <c r="B35" s="68" t="s">
        <v>460</v>
      </c>
      <c r="C35" s="272"/>
      <c r="D35" s="287"/>
      <c r="E35" s="126">
        <f>C35+D35</f>
        <v>0</v>
      </c>
      <c r="F35" s="287"/>
      <c r="G35" s="126">
        <f t="shared" si="11"/>
        <v>0</v>
      </c>
      <c r="H35" s="287"/>
      <c r="I35" s="126">
        <f t="shared" si="12"/>
        <v>0</v>
      </c>
      <c r="J35" s="287"/>
      <c r="K35" s="126">
        <f t="shared" si="13"/>
        <v>0</v>
      </c>
    </row>
    <row r="36" spans="1:11" s="258" customFormat="1" ht="12" customHeight="1" thickBot="1">
      <c r="A36" s="209" t="s">
        <v>153</v>
      </c>
      <c r="B36" s="68" t="s">
        <v>481</v>
      </c>
      <c r="C36" s="126">
        <f>+C8+C20+C25+C26+C30+C34+C35</f>
        <v>29223502</v>
      </c>
      <c r="D36" s="143">
        <f>+D8+D20+D25+D26+D30+D34+D35</f>
        <v>0</v>
      </c>
      <c r="E36" s="126">
        <f>C36+D36</f>
        <v>29223502</v>
      </c>
      <c r="F36" s="143">
        <f>+F8+F20+F25+F26+F30+F34+F35</f>
        <v>0</v>
      </c>
      <c r="G36" s="126">
        <f t="shared" si="11"/>
        <v>29223502</v>
      </c>
      <c r="H36" s="143">
        <f>+H8+H20+H25+H26+H30+H34+H35</f>
        <v>0</v>
      </c>
      <c r="I36" s="126">
        <f t="shared" si="12"/>
        <v>29223502</v>
      </c>
      <c r="J36" s="143">
        <f>+J8+J20+J25+J26+J30+J34+J35</f>
        <v>3451887</v>
      </c>
      <c r="K36" s="126">
        <f t="shared" si="13"/>
        <v>32675389</v>
      </c>
    </row>
    <row r="37" spans="1:11" s="258" customFormat="1" ht="12" customHeight="1" thickBot="1">
      <c r="A37" s="273" t="s">
        <v>300</v>
      </c>
      <c r="B37" s="68" t="s">
        <v>461</v>
      </c>
      <c r="C37" s="126">
        <f>+C38+C39+C40</f>
        <v>110289986</v>
      </c>
      <c r="D37" s="143">
        <f>+D38+D39+D40</f>
        <v>1370915</v>
      </c>
      <c r="E37" s="126">
        <f>SUM(C37:D37)</f>
        <v>111660901</v>
      </c>
      <c r="F37" s="143">
        <f>+F38+F39+F40</f>
        <v>0</v>
      </c>
      <c r="G37" s="126">
        <f t="shared" si="11"/>
        <v>111660901</v>
      </c>
      <c r="H37" s="143">
        <f>+H38+H39+H40</f>
        <v>4651552</v>
      </c>
      <c r="I37" s="126">
        <f t="shared" si="12"/>
        <v>116312453</v>
      </c>
      <c r="J37" s="143">
        <f>+J38+J39+J40</f>
        <v>-8659092</v>
      </c>
      <c r="K37" s="126">
        <f>SUM(K38:K40)</f>
        <v>107653361</v>
      </c>
    </row>
    <row r="38" spans="1:11" s="258" customFormat="1" ht="12" customHeight="1">
      <c r="A38" s="267" t="s">
        <v>462</v>
      </c>
      <c r="B38" s="268" t="s">
        <v>381</v>
      </c>
      <c r="C38" s="162"/>
      <c r="D38" s="288"/>
      <c r="E38" s="292"/>
      <c r="F38" s="288"/>
      <c r="G38" s="292"/>
      <c r="H38" s="288"/>
      <c r="I38" s="292"/>
      <c r="J38" s="288">
        <v>1240831</v>
      </c>
      <c r="K38" s="292">
        <v>1240831</v>
      </c>
    </row>
    <row r="39" spans="1:11" s="258" customFormat="1" ht="12" customHeight="1">
      <c r="A39" s="267" t="s">
        <v>463</v>
      </c>
      <c r="B39" s="269" t="s">
        <v>464</v>
      </c>
      <c r="C39" s="131"/>
      <c r="D39" s="289"/>
      <c r="E39" s="164">
        <f>C39+D39</f>
        <v>0</v>
      </c>
      <c r="F39" s="289"/>
      <c r="G39" s="164">
        <f>E39+F39</f>
        <v>0</v>
      </c>
      <c r="H39" s="289"/>
      <c r="I39" s="164">
        <f>G39+H39</f>
        <v>0</v>
      </c>
      <c r="J39" s="289"/>
      <c r="K39" s="164">
        <f>I39+J39</f>
        <v>0</v>
      </c>
    </row>
    <row r="40" spans="1:11" s="263" customFormat="1" ht="12" customHeight="1" thickBot="1">
      <c r="A40" s="262" t="s">
        <v>465</v>
      </c>
      <c r="B40" s="270" t="s">
        <v>466</v>
      </c>
      <c r="C40" s="271">
        <v>110289986</v>
      </c>
      <c r="D40" s="293">
        <v>1370915</v>
      </c>
      <c r="E40" s="133">
        <f>C40+D40</f>
        <v>111660901</v>
      </c>
      <c r="F40" s="293"/>
      <c r="G40" s="133">
        <f>E40+F40</f>
        <v>111660901</v>
      </c>
      <c r="H40" s="293">
        <v>4651552</v>
      </c>
      <c r="I40" s="133">
        <f>G40+H40</f>
        <v>116312453</v>
      </c>
      <c r="J40" s="293">
        <v>-9899923</v>
      </c>
      <c r="K40" s="133">
        <f>I40+J40</f>
        <v>106412530</v>
      </c>
    </row>
    <row r="41" spans="1:11" s="263" customFormat="1" ht="15" customHeight="1" thickBot="1">
      <c r="A41" s="273" t="s">
        <v>302</v>
      </c>
      <c r="B41" s="274" t="s">
        <v>467</v>
      </c>
      <c r="C41" s="275">
        <f>+C36+C37</f>
        <v>139513488</v>
      </c>
      <c r="D41" s="295">
        <f>+D36+D37</f>
        <v>1370915</v>
      </c>
      <c r="E41" s="125">
        <f>C41+D41</f>
        <v>140884403</v>
      </c>
      <c r="F41" s="295">
        <f>+F36+F37</f>
        <v>0</v>
      </c>
      <c r="G41" s="125">
        <f>E41+F41</f>
        <v>140884403</v>
      </c>
      <c r="H41" s="295">
        <f>+H36+H37</f>
        <v>4651552</v>
      </c>
      <c r="I41" s="125">
        <f>G41+H41</f>
        <v>145535955</v>
      </c>
      <c r="J41" s="295">
        <f>+J36+J37</f>
        <v>-5207205</v>
      </c>
      <c r="K41" s="125">
        <f>I41+J41</f>
        <v>140328750</v>
      </c>
    </row>
    <row r="42" spans="1:11" s="263" customFormat="1" ht="15" customHeight="1">
      <c r="A42" s="230"/>
      <c r="B42" s="231"/>
      <c r="C42" s="232"/>
      <c r="E42" s="296"/>
      <c r="G42" s="296"/>
      <c r="I42" s="296"/>
      <c r="K42" s="296"/>
    </row>
    <row r="43" spans="1:11">
      <c r="A43" s="276"/>
      <c r="B43" s="277"/>
      <c r="C43" s="278"/>
    </row>
    <row r="44" spans="1:11" s="256" customFormat="1" ht="16.5" customHeight="1" thickBot="1">
      <c r="A44" s="925" t="s">
        <v>314</v>
      </c>
      <c r="B44" s="926"/>
      <c r="C44" s="926"/>
      <c r="D44" s="926"/>
      <c r="E44" s="926"/>
      <c r="F44" s="926"/>
      <c r="G44" s="926"/>
      <c r="H44" s="926"/>
      <c r="I44" s="926"/>
    </row>
    <row r="45" spans="1:11" s="279" customFormat="1" ht="12" customHeight="1" thickBot="1">
      <c r="A45" s="265" t="s">
        <v>49</v>
      </c>
      <c r="B45" s="68" t="s">
        <v>468</v>
      </c>
      <c r="C45" s="125">
        <f t="shared" ref="C45:I45" si="14">SUM(C46:C50)</f>
        <v>139513488</v>
      </c>
      <c r="D45" s="143">
        <f t="shared" si="14"/>
        <v>169824</v>
      </c>
      <c r="E45" s="126">
        <f t="shared" si="14"/>
        <v>139683312</v>
      </c>
      <c r="F45" s="143">
        <f t="shared" si="14"/>
        <v>0</v>
      </c>
      <c r="G45" s="126">
        <f t="shared" si="14"/>
        <v>139683312</v>
      </c>
      <c r="H45" s="143">
        <f t="shared" si="14"/>
        <v>4651552</v>
      </c>
      <c r="I45" s="126">
        <f t="shared" si="14"/>
        <v>144334864</v>
      </c>
      <c r="J45" s="143">
        <f t="shared" ref="J45:K45" si="15">SUM(J46:J50)</f>
        <v>-8018774</v>
      </c>
      <c r="K45" s="126">
        <f t="shared" si="15"/>
        <v>136316090</v>
      </c>
    </row>
    <row r="46" spans="1:11" ht="12" customHeight="1">
      <c r="A46" s="262" t="s">
        <v>51</v>
      </c>
      <c r="B46" s="70" t="s">
        <v>219</v>
      </c>
      <c r="C46" s="162">
        <v>62650054</v>
      </c>
      <c r="D46" s="288">
        <v>1558200</v>
      </c>
      <c r="E46" s="164">
        <f>C46+D46</f>
        <v>64208254</v>
      </c>
      <c r="F46" s="288"/>
      <c r="G46" s="164">
        <f>E46+F46</f>
        <v>64208254</v>
      </c>
      <c r="H46" s="288">
        <v>1039765</v>
      </c>
      <c r="I46" s="164">
        <f>G46+H46</f>
        <v>65248019</v>
      </c>
      <c r="J46" s="288">
        <v>-515617</v>
      </c>
      <c r="K46" s="164">
        <f>I46+J46</f>
        <v>64732402</v>
      </c>
    </row>
    <row r="47" spans="1:11" ht="12" customHeight="1">
      <c r="A47" s="262" t="s">
        <v>53</v>
      </c>
      <c r="B47" s="50" t="s">
        <v>220</v>
      </c>
      <c r="C47" s="137">
        <v>14467962</v>
      </c>
      <c r="D47" s="297">
        <v>342804</v>
      </c>
      <c r="E47" s="138">
        <f>C47+D47</f>
        <v>14810766</v>
      </c>
      <c r="F47" s="297"/>
      <c r="G47" s="138">
        <f>E47+F47</f>
        <v>14810766</v>
      </c>
      <c r="H47" s="297">
        <v>228748</v>
      </c>
      <c r="I47" s="138">
        <f>G47+H47</f>
        <v>15039514</v>
      </c>
      <c r="J47" s="297">
        <v>-421124</v>
      </c>
      <c r="K47" s="138">
        <f>I47+J47</f>
        <v>14618390</v>
      </c>
    </row>
    <row r="48" spans="1:11" ht="12" customHeight="1">
      <c r="A48" s="262" t="s">
        <v>55</v>
      </c>
      <c r="B48" s="50" t="s">
        <v>221</v>
      </c>
      <c r="C48" s="137">
        <v>62395472</v>
      </c>
      <c r="D48" s="297">
        <v>-1731180</v>
      </c>
      <c r="E48" s="138">
        <f>C48+D48</f>
        <v>60664292</v>
      </c>
      <c r="F48" s="297"/>
      <c r="G48" s="138">
        <f>E48+F48</f>
        <v>60664292</v>
      </c>
      <c r="H48" s="297">
        <v>3383039</v>
      </c>
      <c r="I48" s="138">
        <f>G48+H48</f>
        <v>64047331</v>
      </c>
      <c r="J48" s="297">
        <v>-7082033</v>
      </c>
      <c r="K48" s="138">
        <f>I48+J48</f>
        <v>56965298</v>
      </c>
    </row>
    <row r="49" spans="1:11" ht="12" customHeight="1">
      <c r="A49" s="262" t="s">
        <v>57</v>
      </c>
      <c r="B49" s="50" t="s">
        <v>222</v>
      </c>
      <c r="C49" s="137"/>
      <c r="D49" s="297"/>
      <c r="E49" s="138">
        <f>C49+D49</f>
        <v>0</v>
      </c>
      <c r="F49" s="297"/>
      <c r="G49" s="138">
        <f>E49+F49</f>
        <v>0</v>
      </c>
      <c r="H49" s="297"/>
      <c r="I49" s="138">
        <f>G49+H49</f>
        <v>0</v>
      </c>
      <c r="J49" s="297"/>
      <c r="K49" s="138">
        <f>I49+J49</f>
        <v>0</v>
      </c>
    </row>
    <row r="50" spans="1:11" ht="12" customHeight="1" thickBot="1">
      <c r="A50" s="262" t="s">
        <v>59</v>
      </c>
      <c r="B50" s="50" t="s">
        <v>224</v>
      </c>
      <c r="C50" s="137"/>
      <c r="D50" s="297"/>
      <c r="E50" s="138">
        <f>C50+D50</f>
        <v>0</v>
      </c>
      <c r="F50" s="297"/>
      <c r="G50" s="138">
        <f>E50+F50</f>
        <v>0</v>
      </c>
      <c r="H50" s="297"/>
      <c r="I50" s="138">
        <f>G50+H50</f>
        <v>0</v>
      </c>
      <c r="J50" s="297"/>
      <c r="K50" s="138">
        <f>I50+J50</f>
        <v>0</v>
      </c>
    </row>
    <row r="51" spans="1:11" ht="12" customHeight="1" thickBot="1">
      <c r="A51" s="265" t="s">
        <v>63</v>
      </c>
      <c r="B51" s="68" t="s">
        <v>469</v>
      </c>
      <c r="C51" s="125">
        <f t="shared" ref="C51:J51" si="16">SUM(C52:C54)</f>
        <v>0</v>
      </c>
      <c r="D51" s="143">
        <f t="shared" si="16"/>
        <v>1201091</v>
      </c>
      <c r="E51" s="126">
        <f t="shared" si="16"/>
        <v>1201091</v>
      </c>
      <c r="F51" s="143">
        <f t="shared" si="16"/>
        <v>0</v>
      </c>
      <c r="G51" s="126">
        <f t="shared" si="16"/>
        <v>1201091</v>
      </c>
      <c r="H51" s="143">
        <f t="shared" si="16"/>
        <v>0</v>
      </c>
      <c r="I51" s="126">
        <f t="shared" si="16"/>
        <v>1201091</v>
      </c>
      <c r="J51" s="143">
        <f t="shared" si="16"/>
        <v>2811569</v>
      </c>
      <c r="K51" s="126">
        <f t="shared" ref="K51" si="17">SUM(K52:K54)</f>
        <v>4012660</v>
      </c>
    </row>
    <row r="52" spans="1:11" s="279" customFormat="1" ht="12" customHeight="1">
      <c r="A52" s="262" t="s">
        <v>65</v>
      </c>
      <c r="B52" s="70" t="s">
        <v>255</v>
      </c>
      <c r="C52" s="162"/>
      <c r="D52" s="288">
        <v>1201091</v>
      </c>
      <c r="E52" s="164">
        <f>C52+D52</f>
        <v>1201091</v>
      </c>
      <c r="F52" s="288"/>
      <c r="G52" s="164">
        <f>E52+F52</f>
        <v>1201091</v>
      </c>
      <c r="H52" s="288"/>
      <c r="I52" s="164">
        <f>G52+H52</f>
        <v>1201091</v>
      </c>
      <c r="J52" s="288">
        <v>2811569</v>
      </c>
      <c r="K52" s="164">
        <f>I52+J52</f>
        <v>4012660</v>
      </c>
    </row>
    <row r="53" spans="1:11" ht="12" customHeight="1">
      <c r="A53" s="262" t="s">
        <v>67</v>
      </c>
      <c r="B53" s="50" t="s">
        <v>257</v>
      </c>
      <c r="C53" s="137"/>
      <c r="D53" s="297"/>
      <c r="E53" s="138">
        <f>C53+D53</f>
        <v>0</v>
      </c>
      <c r="F53" s="297"/>
      <c r="G53" s="138">
        <f>E53+F53</f>
        <v>0</v>
      </c>
      <c r="H53" s="297"/>
      <c r="I53" s="138">
        <f>G53+H53</f>
        <v>0</v>
      </c>
      <c r="J53" s="297"/>
      <c r="K53" s="138">
        <f>I53+J53</f>
        <v>0</v>
      </c>
    </row>
    <row r="54" spans="1:11" ht="12" customHeight="1">
      <c r="A54" s="262" t="s">
        <v>69</v>
      </c>
      <c r="B54" s="50" t="s">
        <v>470</v>
      </c>
      <c r="C54" s="137"/>
      <c r="D54" s="297"/>
      <c r="E54" s="138">
        <f>C54+D54</f>
        <v>0</v>
      </c>
      <c r="F54" s="297"/>
      <c r="G54" s="138">
        <f>E54+F54</f>
        <v>0</v>
      </c>
      <c r="H54" s="297"/>
      <c r="I54" s="138">
        <f>G54+H54</f>
        <v>0</v>
      </c>
      <c r="J54" s="297"/>
      <c r="K54" s="138">
        <f>I54+J54</f>
        <v>0</v>
      </c>
    </row>
    <row r="55" spans="1:11" ht="12" customHeight="1" thickBot="1">
      <c r="A55" s="262" t="s">
        <v>71</v>
      </c>
      <c r="B55" s="50" t="s">
        <v>471</v>
      </c>
      <c r="C55" s="137"/>
      <c r="D55" s="297"/>
      <c r="E55" s="138">
        <f>C55+D55</f>
        <v>0</v>
      </c>
      <c r="F55" s="297"/>
      <c r="G55" s="138">
        <f>E55+F55</f>
        <v>0</v>
      </c>
      <c r="H55" s="297"/>
      <c r="I55" s="138">
        <f>G55+H55</f>
        <v>0</v>
      </c>
      <c r="J55" s="297"/>
      <c r="K55" s="138">
        <f>I55+J55</f>
        <v>0</v>
      </c>
    </row>
    <row r="56" spans="1:11" ht="15" customHeight="1" thickBot="1">
      <c r="A56" s="265" t="s">
        <v>77</v>
      </c>
      <c r="B56" s="68" t="s">
        <v>472</v>
      </c>
      <c r="C56" s="266"/>
      <c r="D56" s="287"/>
      <c r="E56" s="126">
        <f>C56+D56</f>
        <v>0</v>
      </c>
      <c r="F56" s="287"/>
      <c r="G56" s="126">
        <f>E56+F56</f>
        <v>0</v>
      </c>
      <c r="H56" s="287"/>
      <c r="I56" s="126">
        <f>G56+H56</f>
        <v>0</v>
      </c>
      <c r="J56" s="287"/>
      <c r="K56" s="126">
        <f>I56+J56</f>
        <v>0</v>
      </c>
    </row>
    <row r="57" spans="1:11" ht="15.75" thickBot="1">
      <c r="A57" s="265" t="s">
        <v>274</v>
      </c>
      <c r="B57" s="280" t="s">
        <v>473</v>
      </c>
      <c r="C57" s="281">
        <f t="shared" ref="C57:I57" si="18">+C45+C51+C56</f>
        <v>139513488</v>
      </c>
      <c r="D57" s="295">
        <f t="shared" si="18"/>
        <v>1370915</v>
      </c>
      <c r="E57" s="275">
        <f t="shared" si="18"/>
        <v>140884403</v>
      </c>
      <c r="F57" s="295">
        <f t="shared" si="18"/>
        <v>0</v>
      </c>
      <c r="G57" s="275">
        <f t="shared" si="18"/>
        <v>140884403</v>
      </c>
      <c r="H57" s="295">
        <f t="shared" si="18"/>
        <v>4651552</v>
      </c>
      <c r="I57" s="275">
        <f t="shared" si="18"/>
        <v>145535955</v>
      </c>
      <c r="J57" s="295">
        <f t="shared" ref="J57:K57" si="19">+J45+J51+J56</f>
        <v>-5207205</v>
      </c>
      <c r="K57" s="275">
        <f t="shared" si="19"/>
        <v>140328750</v>
      </c>
    </row>
    <row r="58" spans="1:11" ht="15" customHeight="1" thickBot="1">
      <c r="C58" s="283"/>
      <c r="E58" s="283"/>
      <c r="G58" s="283"/>
      <c r="I58" s="283"/>
      <c r="K58" s="283"/>
    </row>
    <row r="59" spans="1:11" ht="14.25" customHeight="1" thickBot="1">
      <c r="A59" s="245" t="s">
        <v>448</v>
      </c>
      <c r="B59" s="246"/>
      <c r="C59" s="247">
        <v>23</v>
      </c>
      <c r="D59" s="248">
        <v>1</v>
      </c>
      <c r="E59" s="249">
        <f>C59+D59</f>
        <v>24</v>
      </c>
      <c r="F59" s="248"/>
      <c r="G59" s="249">
        <f>E59+F59</f>
        <v>24</v>
      </c>
      <c r="H59" s="248"/>
      <c r="I59" s="249">
        <f>G59+H59</f>
        <v>24</v>
      </c>
      <c r="J59" s="248"/>
      <c r="K59" s="249">
        <f>I59+J59</f>
        <v>24</v>
      </c>
    </row>
    <row r="60" spans="1:11" ht="15.75" thickBot="1">
      <c r="A60" s="245" t="s">
        <v>449</v>
      </c>
      <c r="B60" s="246"/>
      <c r="C60" s="247"/>
      <c r="D60" s="248"/>
      <c r="E60" s="249">
        <f>C60+D60</f>
        <v>0</v>
      </c>
      <c r="F60" s="248"/>
      <c r="G60" s="249">
        <f>E60+F60</f>
        <v>0</v>
      </c>
      <c r="H60" s="248"/>
      <c r="I60" s="249">
        <f>G60+H60</f>
        <v>0</v>
      </c>
      <c r="J60" s="248"/>
      <c r="K60" s="249">
        <f>I60+J60</f>
        <v>0</v>
      </c>
    </row>
  </sheetData>
  <mergeCells count="4">
    <mergeCell ref="A7:E7"/>
    <mergeCell ref="A44:I44"/>
    <mergeCell ref="B2:H2"/>
    <mergeCell ref="B3:H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/>
  </sheetPr>
  <dimension ref="A1:K60"/>
  <sheetViews>
    <sheetView zoomScale="130" zoomScaleNormal="130" workbookViewId="0">
      <selection activeCell="J54" sqref="J54"/>
    </sheetView>
  </sheetViews>
  <sheetFormatPr defaultRowHeight="15"/>
  <cols>
    <col min="1" max="1" width="11.85546875" style="282" customWidth="1"/>
    <col min="2" max="2" width="46.7109375" style="255" customWidth="1"/>
    <col min="3" max="11" width="13.5703125" style="255" customWidth="1"/>
    <col min="12" max="256" width="9.140625" style="255"/>
    <col min="257" max="257" width="11.85546875" style="255" customWidth="1"/>
    <col min="258" max="258" width="46.7109375" style="255" customWidth="1"/>
    <col min="259" max="261" width="13.5703125" style="255" customWidth="1"/>
    <col min="262" max="512" width="9.140625" style="255"/>
    <col min="513" max="513" width="11.85546875" style="255" customWidth="1"/>
    <col min="514" max="514" width="46.7109375" style="255" customWidth="1"/>
    <col min="515" max="517" width="13.5703125" style="255" customWidth="1"/>
    <col min="518" max="768" width="9.140625" style="255"/>
    <col min="769" max="769" width="11.85546875" style="255" customWidth="1"/>
    <col min="770" max="770" width="46.7109375" style="255" customWidth="1"/>
    <col min="771" max="773" width="13.5703125" style="255" customWidth="1"/>
    <col min="774" max="1024" width="9.140625" style="255"/>
    <col min="1025" max="1025" width="11.85546875" style="255" customWidth="1"/>
    <col min="1026" max="1026" width="46.7109375" style="255" customWidth="1"/>
    <col min="1027" max="1029" width="13.5703125" style="255" customWidth="1"/>
    <col min="1030" max="1280" width="9.140625" style="255"/>
    <col min="1281" max="1281" width="11.85546875" style="255" customWidth="1"/>
    <col min="1282" max="1282" width="46.7109375" style="255" customWidth="1"/>
    <col min="1283" max="1285" width="13.5703125" style="255" customWidth="1"/>
    <col min="1286" max="1536" width="9.140625" style="255"/>
    <col min="1537" max="1537" width="11.85546875" style="255" customWidth="1"/>
    <col min="1538" max="1538" width="46.7109375" style="255" customWidth="1"/>
    <col min="1539" max="1541" width="13.5703125" style="255" customWidth="1"/>
    <col min="1542" max="1792" width="9.140625" style="255"/>
    <col min="1793" max="1793" width="11.85546875" style="255" customWidth="1"/>
    <col min="1794" max="1794" width="46.7109375" style="255" customWidth="1"/>
    <col min="1795" max="1797" width="13.5703125" style="255" customWidth="1"/>
    <col min="1798" max="2048" width="9.140625" style="255"/>
    <col min="2049" max="2049" width="11.85546875" style="255" customWidth="1"/>
    <col min="2050" max="2050" width="46.7109375" style="255" customWidth="1"/>
    <col min="2051" max="2053" width="13.5703125" style="255" customWidth="1"/>
    <col min="2054" max="2304" width="9.140625" style="255"/>
    <col min="2305" max="2305" width="11.85546875" style="255" customWidth="1"/>
    <col min="2306" max="2306" width="46.7109375" style="255" customWidth="1"/>
    <col min="2307" max="2309" width="13.5703125" style="255" customWidth="1"/>
    <col min="2310" max="2560" width="9.140625" style="255"/>
    <col min="2561" max="2561" width="11.85546875" style="255" customWidth="1"/>
    <col min="2562" max="2562" width="46.7109375" style="255" customWidth="1"/>
    <col min="2563" max="2565" width="13.5703125" style="255" customWidth="1"/>
    <col min="2566" max="2816" width="9.140625" style="255"/>
    <col min="2817" max="2817" width="11.85546875" style="255" customWidth="1"/>
    <col min="2818" max="2818" width="46.7109375" style="255" customWidth="1"/>
    <col min="2819" max="2821" width="13.5703125" style="255" customWidth="1"/>
    <col min="2822" max="3072" width="9.140625" style="255"/>
    <col min="3073" max="3073" width="11.85546875" style="255" customWidth="1"/>
    <col min="3074" max="3074" width="46.7109375" style="255" customWidth="1"/>
    <col min="3075" max="3077" width="13.5703125" style="255" customWidth="1"/>
    <col min="3078" max="3328" width="9.140625" style="255"/>
    <col min="3329" max="3329" width="11.85546875" style="255" customWidth="1"/>
    <col min="3330" max="3330" width="46.7109375" style="255" customWidth="1"/>
    <col min="3331" max="3333" width="13.5703125" style="255" customWidth="1"/>
    <col min="3334" max="3584" width="9.140625" style="255"/>
    <col min="3585" max="3585" width="11.85546875" style="255" customWidth="1"/>
    <col min="3586" max="3586" width="46.7109375" style="255" customWidth="1"/>
    <col min="3587" max="3589" width="13.5703125" style="255" customWidth="1"/>
    <col min="3590" max="3840" width="9.140625" style="255"/>
    <col min="3841" max="3841" width="11.85546875" style="255" customWidth="1"/>
    <col min="3842" max="3842" width="46.7109375" style="255" customWidth="1"/>
    <col min="3843" max="3845" width="13.5703125" style="255" customWidth="1"/>
    <col min="3846" max="4096" width="9.140625" style="255"/>
    <col min="4097" max="4097" width="11.85546875" style="255" customWidth="1"/>
    <col min="4098" max="4098" width="46.7109375" style="255" customWidth="1"/>
    <col min="4099" max="4101" width="13.5703125" style="255" customWidth="1"/>
    <col min="4102" max="4352" width="9.140625" style="255"/>
    <col min="4353" max="4353" width="11.85546875" style="255" customWidth="1"/>
    <col min="4354" max="4354" width="46.7109375" style="255" customWidth="1"/>
    <col min="4355" max="4357" width="13.5703125" style="255" customWidth="1"/>
    <col min="4358" max="4608" width="9.140625" style="255"/>
    <col min="4609" max="4609" width="11.85546875" style="255" customWidth="1"/>
    <col min="4610" max="4610" width="46.7109375" style="255" customWidth="1"/>
    <col min="4611" max="4613" width="13.5703125" style="255" customWidth="1"/>
    <col min="4614" max="4864" width="9.140625" style="255"/>
    <col min="4865" max="4865" width="11.85546875" style="255" customWidth="1"/>
    <col min="4866" max="4866" width="46.7109375" style="255" customWidth="1"/>
    <col min="4867" max="4869" width="13.5703125" style="255" customWidth="1"/>
    <col min="4870" max="5120" width="9.140625" style="255"/>
    <col min="5121" max="5121" width="11.85546875" style="255" customWidth="1"/>
    <col min="5122" max="5122" width="46.7109375" style="255" customWidth="1"/>
    <col min="5123" max="5125" width="13.5703125" style="255" customWidth="1"/>
    <col min="5126" max="5376" width="9.140625" style="255"/>
    <col min="5377" max="5377" width="11.85546875" style="255" customWidth="1"/>
    <col min="5378" max="5378" width="46.7109375" style="255" customWidth="1"/>
    <col min="5379" max="5381" width="13.5703125" style="255" customWidth="1"/>
    <col min="5382" max="5632" width="9.140625" style="255"/>
    <col min="5633" max="5633" width="11.85546875" style="255" customWidth="1"/>
    <col min="5634" max="5634" width="46.7109375" style="255" customWidth="1"/>
    <col min="5635" max="5637" width="13.5703125" style="255" customWidth="1"/>
    <col min="5638" max="5888" width="9.140625" style="255"/>
    <col min="5889" max="5889" width="11.85546875" style="255" customWidth="1"/>
    <col min="5890" max="5890" width="46.7109375" style="255" customWidth="1"/>
    <col min="5891" max="5893" width="13.5703125" style="255" customWidth="1"/>
    <col min="5894" max="6144" width="9.140625" style="255"/>
    <col min="6145" max="6145" width="11.85546875" style="255" customWidth="1"/>
    <col min="6146" max="6146" width="46.7109375" style="255" customWidth="1"/>
    <col min="6147" max="6149" width="13.5703125" style="255" customWidth="1"/>
    <col min="6150" max="6400" width="9.140625" style="255"/>
    <col min="6401" max="6401" width="11.85546875" style="255" customWidth="1"/>
    <col min="6402" max="6402" width="46.7109375" style="255" customWidth="1"/>
    <col min="6403" max="6405" width="13.5703125" style="255" customWidth="1"/>
    <col min="6406" max="6656" width="9.140625" style="255"/>
    <col min="6657" max="6657" width="11.85546875" style="255" customWidth="1"/>
    <col min="6658" max="6658" width="46.7109375" style="255" customWidth="1"/>
    <col min="6659" max="6661" width="13.5703125" style="255" customWidth="1"/>
    <col min="6662" max="6912" width="9.140625" style="255"/>
    <col min="6913" max="6913" width="11.85546875" style="255" customWidth="1"/>
    <col min="6914" max="6914" width="46.7109375" style="255" customWidth="1"/>
    <col min="6915" max="6917" width="13.5703125" style="255" customWidth="1"/>
    <col min="6918" max="7168" width="9.140625" style="255"/>
    <col min="7169" max="7169" width="11.85546875" style="255" customWidth="1"/>
    <col min="7170" max="7170" width="46.7109375" style="255" customWidth="1"/>
    <col min="7171" max="7173" width="13.5703125" style="255" customWidth="1"/>
    <col min="7174" max="7424" width="9.140625" style="255"/>
    <col min="7425" max="7425" width="11.85546875" style="255" customWidth="1"/>
    <col min="7426" max="7426" width="46.7109375" style="255" customWidth="1"/>
    <col min="7427" max="7429" width="13.5703125" style="255" customWidth="1"/>
    <col min="7430" max="7680" width="9.140625" style="255"/>
    <col min="7681" max="7681" width="11.85546875" style="255" customWidth="1"/>
    <col min="7682" max="7682" width="46.7109375" style="255" customWidth="1"/>
    <col min="7683" max="7685" width="13.5703125" style="255" customWidth="1"/>
    <col min="7686" max="7936" width="9.140625" style="255"/>
    <col min="7937" max="7937" width="11.85546875" style="255" customWidth="1"/>
    <col min="7938" max="7938" width="46.7109375" style="255" customWidth="1"/>
    <col min="7939" max="7941" width="13.5703125" style="255" customWidth="1"/>
    <col min="7942" max="8192" width="9.140625" style="255"/>
    <col min="8193" max="8193" width="11.85546875" style="255" customWidth="1"/>
    <col min="8194" max="8194" width="46.7109375" style="255" customWidth="1"/>
    <col min="8195" max="8197" width="13.5703125" style="255" customWidth="1"/>
    <col min="8198" max="8448" width="9.140625" style="255"/>
    <col min="8449" max="8449" width="11.85546875" style="255" customWidth="1"/>
    <col min="8450" max="8450" width="46.7109375" style="255" customWidth="1"/>
    <col min="8451" max="8453" width="13.5703125" style="255" customWidth="1"/>
    <col min="8454" max="8704" width="9.140625" style="255"/>
    <col min="8705" max="8705" width="11.85546875" style="255" customWidth="1"/>
    <col min="8706" max="8706" width="46.7109375" style="255" customWidth="1"/>
    <col min="8707" max="8709" width="13.5703125" style="255" customWidth="1"/>
    <col min="8710" max="8960" width="9.140625" style="255"/>
    <col min="8961" max="8961" width="11.85546875" style="255" customWidth="1"/>
    <col min="8962" max="8962" width="46.7109375" style="255" customWidth="1"/>
    <col min="8963" max="8965" width="13.5703125" style="255" customWidth="1"/>
    <col min="8966" max="9216" width="9.140625" style="255"/>
    <col min="9217" max="9217" width="11.85546875" style="255" customWidth="1"/>
    <col min="9218" max="9218" width="46.7109375" style="255" customWidth="1"/>
    <col min="9219" max="9221" width="13.5703125" style="255" customWidth="1"/>
    <col min="9222" max="9472" width="9.140625" style="255"/>
    <col min="9473" max="9473" width="11.85546875" style="255" customWidth="1"/>
    <col min="9474" max="9474" width="46.7109375" style="255" customWidth="1"/>
    <col min="9475" max="9477" width="13.5703125" style="255" customWidth="1"/>
    <col min="9478" max="9728" width="9.140625" style="255"/>
    <col min="9729" max="9729" width="11.85546875" style="255" customWidth="1"/>
    <col min="9730" max="9730" width="46.7109375" style="255" customWidth="1"/>
    <col min="9731" max="9733" width="13.5703125" style="255" customWidth="1"/>
    <col min="9734" max="9984" width="9.140625" style="255"/>
    <col min="9985" max="9985" width="11.85546875" style="255" customWidth="1"/>
    <col min="9986" max="9986" width="46.7109375" style="255" customWidth="1"/>
    <col min="9987" max="9989" width="13.5703125" style="255" customWidth="1"/>
    <col min="9990" max="10240" width="9.140625" style="255"/>
    <col min="10241" max="10241" width="11.85546875" style="255" customWidth="1"/>
    <col min="10242" max="10242" width="46.7109375" style="255" customWidth="1"/>
    <col min="10243" max="10245" width="13.5703125" style="255" customWidth="1"/>
    <col min="10246" max="10496" width="9.140625" style="255"/>
    <col min="10497" max="10497" width="11.85546875" style="255" customWidth="1"/>
    <col min="10498" max="10498" width="46.7109375" style="255" customWidth="1"/>
    <col min="10499" max="10501" width="13.5703125" style="255" customWidth="1"/>
    <col min="10502" max="10752" width="9.140625" style="255"/>
    <col min="10753" max="10753" width="11.85546875" style="255" customWidth="1"/>
    <col min="10754" max="10754" width="46.7109375" style="255" customWidth="1"/>
    <col min="10755" max="10757" width="13.5703125" style="255" customWidth="1"/>
    <col min="10758" max="11008" width="9.140625" style="255"/>
    <col min="11009" max="11009" width="11.85546875" style="255" customWidth="1"/>
    <col min="11010" max="11010" width="46.7109375" style="255" customWidth="1"/>
    <col min="11011" max="11013" width="13.5703125" style="255" customWidth="1"/>
    <col min="11014" max="11264" width="9.140625" style="255"/>
    <col min="11265" max="11265" width="11.85546875" style="255" customWidth="1"/>
    <col min="11266" max="11266" width="46.7109375" style="255" customWidth="1"/>
    <col min="11267" max="11269" width="13.5703125" style="255" customWidth="1"/>
    <col min="11270" max="11520" width="9.140625" style="255"/>
    <col min="11521" max="11521" width="11.85546875" style="255" customWidth="1"/>
    <col min="11522" max="11522" width="46.7109375" style="255" customWidth="1"/>
    <col min="11523" max="11525" width="13.5703125" style="255" customWidth="1"/>
    <col min="11526" max="11776" width="9.140625" style="255"/>
    <col min="11777" max="11777" width="11.85546875" style="255" customWidth="1"/>
    <col min="11778" max="11778" width="46.7109375" style="255" customWidth="1"/>
    <col min="11779" max="11781" width="13.5703125" style="255" customWidth="1"/>
    <col min="11782" max="12032" width="9.140625" style="255"/>
    <col min="12033" max="12033" width="11.85546875" style="255" customWidth="1"/>
    <col min="12034" max="12034" width="46.7109375" style="255" customWidth="1"/>
    <col min="12035" max="12037" width="13.5703125" style="255" customWidth="1"/>
    <col min="12038" max="12288" width="9.140625" style="255"/>
    <col min="12289" max="12289" width="11.85546875" style="255" customWidth="1"/>
    <col min="12290" max="12290" width="46.7109375" style="255" customWidth="1"/>
    <col min="12291" max="12293" width="13.5703125" style="255" customWidth="1"/>
    <col min="12294" max="12544" width="9.140625" style="255"/>
    <col min="12545" max="12545" width="11.85546875" style="255" customWidth="1"/>
    <col min="12546" max="12546" width="46.7109375" style="255" customWidth="1"/>
    <col min="12547" max="12549" width="13.5703125" style="255" customWidth="1"/>
    <col min="12550" max="12800" width="9.140625" style="255"/>
    <col min="12801" max="12801" width="11.85546875" style="255" customWidth="1"/>
    <col min="12802" max="12802" width="46.7109375" style="255" customWidth="1"/>
    <col min="12803" max="12805" width="13.5703125" style="255" customWidth="1"/>
    <col min="12806" max="13056" width="9.140625" style="255"/>
    <col min="13057" max="13057" width="11.85546875" style="255" customWidth="1"/>
    <col min="13058" max="13058" width="46.7109375" style="255" customWidth="1"/>
    <col min="13059" max="13061" width="13.5703125" style="255" customWidth="1"/>
    <col min="13062" max="13312" width="9.140625" style="255"/>
    <col min="13313" max="13313" width="11.85546875" style="255" customWidth="1"/>
    <col min="13314" max="13314" width="46.7109375" style="255" customWidth="1"/>
    <col min="13315" max="13317" width="13.5703125" style="255" customWidth="1"/>
    <col min="13318" max="13568" width="9.140625" style="255"/>
    <col min="13569" max="13569" width="11.85546875" style="255" customWidth="1"/>
    <col min="13570" max="13570" width="46.7109375" style="255" customWidth="1"/>
    <col min="13571" max="13573" width="13.5703125" style="255" customWidth="1"/>
    <col min="13574" max="13824" width="9.140625" style="255"/>
    <col min="13825" max="13825" width="11.85546875" style="255" customWidth="1"/>
    <col min="13826" max="13826" width="46.7109375" style="255" customWidth="1"/>
    <col min="13827" max="13829" width="13.5703125" style="255" customWidth="1"/>
    <col min="13830" max="14080" width="9.140625" style="255"/>
    <col min="14081" max="14081" width="11.85546875" style="255" customWidth="1"/>
    <col min="14082" max="14082" width="46.7109375" style="255" customWidth="1"/>
    <col min="14083" max="14085" width="13.5703125" style="255" customWidth="1"/>
    <col min="14086" max="14336" width="9.140625" style="255"/>
    <col min="14337" max="14337" width="11.85546875" style="255" customWidth="1"/>
    <col min="14338" max="14338" width="46.7109375" style="255" customWidth="1"/>
    <col min="14339" max="14341" width="13.5703125" style="255" customWidth="1"/>
    <col min="14342" max="14592" width="9.140625" style="255"/>
    <col min="14593" max="14593" width="11.85546875" style="255" customWidth="1"/>
    <col min="14594" max="14594" width="46.7109375" style="255" customWidth="1"/>
    <col min="14595" max="14597" width="13.5703125" style="255" customWidth="1"/>
    <col min="14598" max="14848" width="9.140625" style="255"/>
    <col min="14849" max="14849" width="11.85546875" style="255" customWidth="1"/>
    <col min="14850" max="14850" width="46.7109375" style="255" customWidth="1"/>
    <col min="14851" max="14853" width="13.5703125" style="255" customWidth="1"/>
    <col min="14854" max="15104" width="9.140625" style="255"/>
    <col min="15105" max="15105" width="11.85546875" style="255" customWidth="1"/>
    <col min="15106" max="15106" width="46.7109375" style="255" customWidth="1"/>
    <col min="15107" max="15109" width="13.5703125" style="255" customWidth="1"/>
    <col min="15110" max="15360" width="9.140625" style="255"/>
    <col min="15361" max="15361" width="11.85546875" style="255" customWidth="1"/>
    <col min="15362" max="15362" width="46.7109375" style="255" customWidth="1"/>
    <col min="15363" max="15365" width="13.5703125" style="255" customWidth="1"/>
    <col min="15366" max="15616" width="9.140625" style="255"/>
    <col min="15617" max="15617" width="11.85546875" style="255" customWidth="1"/>
    <col min="15618" max="15618" width="46.7109375" style="255" customWidth="1"/>
    <col min="15619" max="15621" width="13.5703125" style="255" customWidth="1"/>
    <col min="15622" max="15872" width="9.140625" style="255"/>
    <col min="15873" max="15873" width="11.85546875" style="255" customWidth="1"/>
    <col min="15874" max="15874" width="46.7109375" style="255" customWidth="1"/>
    <col min="15875" max="15877" width="13.5703125" style="255" customWidth="1"/>
    <col min="15878" max="16128" width="9.140625" style="255"/>
    <col min="16129" max="16129" width="11.85546875" style="255" customWidth="1"/>
    <col min="16130" max="16130" width="46.7109375" style="255" customWidth="1"/>
    <col min="16131" max="16133" width="13.5703125" style="255" customWidth="1"/>
    <col min="16134" max="16384" width="9.140625" style="255"/>
  </cols>
  <sheetData>
    <row r="1" spans="1:11" s="250" customFormat="1" ht="16.5" thickBot="1">
      <c r="A1" s="193"/>
      <c r="B1" s="194"/>
      <c r="C1" s="195"/>
      <c r="D1" s="195"/>
      <c r="E1" s="196"/>
      <c r="F1" s="195"/>
      <c r="G1" s="196"/>
      <c r="H1" s="195"/>
      <c r="I1" s="196"/>
      <c r="J1" s="195"/>
      <c r="K1" s="196" t="s">
        <v>482</v>
      </c>
    </row>
    <row r="2" spans="1:11" s="253" customFormat="1" ht="25.5" customHeight="1" thickBot="1">
      <c r="A2" s="251" t="s">
        <v>451</v>
      </c>
      <c r="B2" s="923" t="s">
        <v>477</v>
      </c>
      <c r="C2" s="912"/>
      <c r="D2" s="912"/>
      <c r="E2" s="912"/>
      <c r="F2" s="912"/>
      <c r="G2" s="912"/>
      <c r="H2" s="913"/>
      <c r="I2" s="252"/>
      <c r="J2" s="809"/>
      <c r="K2" s="252" t="s">
        <v>475</v>
      </c>
    </row>
    <row r="3" spans="1:11" s="253" customFormat="1" ht="24.75" thickBot="1">
      <c r="A3" s="251" t="s">
        <v>426</v>
      </c>
      <c r="B3" s="923" t="s">
        <v>474</v>
      </c>
      <c r="C3" s="912"/>
      <c r="D3" s="912"/>
      <c r="E3" s="912"/>
      <c r="F3" s="912"/>
      <c r="G3" s="912"/>
      <c r="H3" s="913"/>
      <c r="I3" s="252"/>
      <c r="J3" s="808"/>
      <c r="K3" s="252" t="s">
        <v>450</v>
      </c>
    </row>
    <row r="4" spans="1:11" s="254" customFormat="1" ht="15.95" customHeight="1" thickBot="1">
      <c r="A4" s="201"/>
      <c r="B4" s="201"/>
      <c r="C4" s="202"/>
      <c r="D4" s="203"/>
      <c r="E4" s="202"/>
      <c r="F4" s="203"/>
      <c r="G4" s="202"/>
      <c r="H4" s="203"/>
      <c r="I4" s="202"/>
      <c r="J4" s="203"/>
      <c r="K4" s="202" t="s">
        <v>40</v>
      </c>
    </row>
    <row r="5" spans="1:11" ht="24.75" thickBot="1">
      <c r="A5" s="205" t="s">
        <v>428</v>
      </c>
      <c r="B5" s="206" t="s">
        <v>429</v>
      </c>
      <c r="C5" s="207" t="s">
        <v>43</v>
      </c>
      <c r="D5" s="207" t="s">
        <v>218</v>
      </c>
      <c r="E5" s="445" t="s">
        <v>515</v>
      </c>
      <c r="F5" s="207" t="s">
        <v>495</v>
      </c>
      <c r="G5" s="445" t="s">
        <v>489</v>
      </c>
      <c r="H5" s="207" t="s">
        <v>496</v>
      </c>
      <c r="I5" s="706" t="s">
        <v>545</v>
      </c>
      <c r="J5" s="207" t="s">
        <v>543</v>
      </c>
      <c r="K5" s="307" t="s">
        <v>492</v>
      </c>
    </row>
    <row r="6" spans="1:11" s="256" customFormat="1" ht="12.95" customHeight="1" thickBot="1">
      <c r="A6" s="209" t="s">
        <v>44</v>
      </c>
      <c r="B6" s="210" t="s">
        <v>45</v>
      </c>
      <c r="C6" s="210" t="s">
        <v>46</v>
      </c>
      <c r="D6" s="211" t="s">
        <v>47</v>
      </c>
      <c r="E6" s="41" t="s">
        <v>48</v>
      </c>
      <c r="F6" s="311" t="s">
        <v>411</v>
      </c>
      <c r="G6" s="312" t="s">
        <v>493</v>
      </c>
      <c r="H6" s="311" t="s">
        <v>318</v>
      </c>
      <c r="I6" s="588" t="s">
        <v>494</v>
      </c>
      <c r="J6" s="778" t="s">
        <v>501</v>
      </c>
      <c r="K6" s="779" t="s">
        <v>546</v>
      </c>
    </row>
    <row r="7" spans="1:11" s="256" customFormat="1" ht="15.95" customHeight="1" thickBot="1">
      <c r="A7" s="914" t="s">
        <v>313</v>
      </c>
      <c r="B7" s="915"/>
      <c r="C7" s="915"/>
      <c r="D7" s="915"/>
      <c r="E7" s="916"/>
    </row>
    <row r="8" spans="1:11" s="258" customFormat="1" ht="12" customHeight="1" thickBot="1">
      <c r="A8" s="209" t="s">
        <v>49</v>
      </c>
      <c r="B8" s="257" t="s">
        <v>452</v>
      </c>
      <c r="C8" s="125">
        <f>SUM(C9:C19)</f>
        <v>29223502</v>
      </c>
      <c r="D8" s="124">
        <f>SUM(D9:D19)</f>
        <v>0</v>
      </c>
      <c r="E8" s="126">
        <f>SUM(E9:E19)</f>
        <v>29223502</v>
      </c>
      <c r="F8" s="124">
        <f t="shared" ref="F8:I8" si="0">SUM(F9:F19)</f>
        <v>0</v>
      </c>
      <c r="G8" s="126">
        <f t="shared" si="0"/>
        <v>29223502</v>
      </c>
      <c r="H8" s="124">
        <f t="shared" si="0"/>
        <v>0</v>
      </c>
      <c r="I8" s="126">
        <f t="shared" si="0"/>
        <v>29223502</v>
      </c>
      <c r="J8" s="124">
        <f t="shared" ref="J8:K8" si="1">SUM(J9:J19)</f>
        <v>3451887</v>
      </c>
      <c r="K8" s="126">
        <f t="shared" si="1"/>
        <v>32675389</v>
      </c>
    </row>
    <row r="9" spans="1:11" s="258" customFormat="1" ht="12" customHeight="1">
      <c r="A9" s="259" t="s">
        <v>51</v>
      </c>
      <c r="B9" s="46" t="s">
        <v>110</v>
      </c>
      <c r="C9" s="260"/>
      <c r="D9" s="149"/>
      <c r="E9" s="261">
        <f>C9+D9</f>
        <v>0</v>
      </c>
      <c r="F9" s="149"/>
      <c r="G9" s="261">
        <f>E9+F9</f>
        <v>0</v>
      </c>
      <c r="H9" s="149"/>
      <c r="I9" s="261">
        <f>G9+H9</f>
        <v>0</v>
      </c>
      <c r="J9" s="149"/>
      <c r="K9" s="261">
        <f>I9+J9</f>
        <v>0</v>
      </c>
    </row>
    <row r="10" spans="1:11" s="258" customFormat="1" ht="12" customHeight="1">
      <c r="A10" s="262" t="s">
        <v>53</v>
      </c>
      <c r="B10" s="50" t="s">
        <v>112</v>
      </c>
      <c r="C10" s="113">
        <v>18748181</v>
      </c>
      <c r="D10" s="284"/>
      <c r="E10" s="151">
        <f t="shared" ref="E10:E25" si="2">C10+D10</f>
        <v>18748181</v>
      </c>
      <c r="F10" s="284"/>
      <c r="G10" s="151">
        <f t="shared" ref="G10:G19" si="3">E10+F10</f>
        <v>18748181</v>
      </c>
      <c r="H10" s="284"/>
      <c r="I10" s="151">
        <f t="shared" ref="I10:I19" si="4">G10+H10</f>
        <v>18748181</v>
      </c>
      <c r="J10" s="284">
        <v>-12209978</v>
      </c>
      <c r="K10" s="151">
        <f t="shared" ref="K10:K19" si="5">I10+J10</f>
        <v>6538203</v>
      </c>
    </row>
    <row r="11" spans="1:11" s="258" customFormat="1" ht="12" customHeight="1">
      <c r="A11" s="262" t="s">
        <v>55</v>
      </c>
      <c r="B11" s="50" t="s">
        <v>114</v>
      </c>
      <c r="C11" s="113"/>
      <c r="D11" s="284"/>
      <c r="E11" s="151">
        <f t="shared" si="2"/>
        <v>0</v>
      </c>
      <c r="F11" s="284"/>
      <c r="G11" s="151">
        <f t="shared" si="3"/>
        <v>0</v>
      </c>
      <c r="H11" s="284"/>
      <c r="I11" s="151">
        <f t="shared" si="4"/>
        <v>0</v>
      </c>
      <c r="J11" s="284">
        <v>3275</v>
      </c>
      <c r="K11" s="151">
        <f t="shared" si="5"/>
        <v>3275</v>
      </c>
    </row>
    <row r="12" spans="1:11" s="258" customFormat="1" ht="12" customHeight="1">
      <c r="A12" s="262" t="s">
        <v>57</v>
      </c>
      <c r="B12" s="50" t="s">
        <v>116</v>
      </c>
      <c r="C12" s="113"/>
      <c r="D12" s="284"/>
      <c r="E12" s="151">
        <f t="shared" si="2"/>
        <v>0</v>
      </c>
      <c r="F12" s="284"/>
      <c r="G12" s="151">
        <f t="shared" si="3"/>
        <v>0</v>
      </c>
      <c r="H12" s="284"/>
      <c r="I12" s="151">
        <f t="shared" si="4"/>
        <v>0</v>
      </c>
      <c r="J12" s="284"/>
      <c r="K12" s="151">
        <f t="shared" si="5"/>
        <v>0</v>
      </c>
    </row>
    <row r="13" spans="1:11" s="258" customFormat="1" ht="12" customHeight="1">
      <c r="A13" s="262" t="s">
        <v>59</v>
      </c>
      <c r="B13" s="50" t="s">
        <v>118</v>
      </c>
      <c r="C13" s="113">
        <v>4262450</v>
      </c>
      <c r="D13" s="284"/>
      <c r="E13" s="151">
        <f t="shared" si="2"/>
        <v>4262450</v>
      </c>
      <c r="F13" s="284"/>
      <c r="G13" s="151">
        <f t="shared" si="3"/>
        <v>4262450</v>
      </c>
      <c r="H13" s="284"/>
      <c r="I13" s="151">
        <f t="shared" si="4"/>
        <v>4262450</v>
      </c>
      <c r="J13" s="284">
        <v>14922290</v>
      </c>
      <c r="K13" s="151">
        <f t="shared" si="5"/>
        <v>19184740</v>
      </c>
    </row>
    <row r="14" spans="1:11" s="258" customFormat="1" ht="12" customHeight="1">
      <c r="A14" s="262" t="s">
        <v>61</v>
      </c>
      <c r="B14" s="50" t="s">
        <v>453</v>
      </c>
      <c r="C14" s="113">
        <v>6212871</v>
      </c>
      <c r="D14" s="284"/>
      <c r="E14" s="151">
        <f t="shared" si="2"/>
        <v>6212871</v>
      </c>
      <c r="F14" s="284"/>
      <c r="G14" s="151">
        <f t="shared" si="3"/>
        <v>6212871</v>
      </c>
      <c r="H14" s="284"/>
      <c r="I14" s="151">
        <f t="shared" si="4"/>
        <v>6212871</v>
      </c>
      <c r="J14" s="284">
        <v>733189</v>
      </c>
      <c r="K14" s="151">
        <f t="shared" si="5"/>
        <v>6946060</v>
      </c>
    </row>
    <row r="15" spans="1:11" s="258" customFormat="1" ht="12" customHeight="1">
      <c r="A15" s="262" t="s">
        <v>226</v>
      </c>
      <c r="B15" s="72" t="s">
        <v>454</v>
      </c>
      <c r="C15" s="113"/>
      <c r="D15" s="284"/>
      <c r="E15" s="151">
        <f t="shared" si="2"/>
        <v>0</v>
      </c>
      <c r="F15" s="284"/>
      <c r="G15" s="151">
        <f t="shared" si="3"/>
        <v>0</v>
      </c>
      <c r="H15" s="284"/>
      <c r="I15" s="151">
        <f t="shared" si="4"/>
        <v>0</v>
      </c>
      <c r="J15" s="284"/>
      <c r="K15" s="151">
        <f t="shared" si="5"/>
        <v>0</v>
      </c>
    </row>
    <row r="16" spans="1:11" s="258" customFormat="1" ht="12" customHeight="1">
      <c r="A16" s="262" t="s">
        <v>228</v>
      </c>
      <c r="B16" s="50" t="s">
        <v>310</v>
      </c>
      <c r="C16" s="157"/>
      <c r="D16" s="285"/>
      <c r="E16" s="159">
        <f t="shared" si="2"/>
        <v>0</v>
      </c>
      <c r="F16" s="285"/>
      <c r="G16" s="159">
        <f t="shared" si="3"/>
        <v>0</v>
      </c>
      <c r="H16" s="285"/>
      <c r="I16" s="159">
        <f t="shared" si="4"/>
        <v>0</v>
      </c>
      <c r="J16" s="285">
        <v>56</v>
      </c>
      <c r="K16" s="159">
        <f t="shared" si="5"/>
        <v>56</v>
      </c>
    </row>
    <row r="17" spans="1:11" s="263" customFormat="1" ht="12" customHeight="1">
      <c r="A17" s="262" t="s">
        <v>230</v>
      </c>
      <c r="B17" s="50" t="s">
        <v>126</v>
      </c>
      <c r="C17" s="113"/>
      <c r="D17" s="284"/>
      <c r="E17" s="151">
        <f t="shared" si="2"/>
        <v>0</v>
      </c>
      <c r="F17" s="284"/>
      <c r="G17" s="151">
        <f t="shared" si="3"/>
        <v>0</v>
      </c>
      <c r="H17" s="284"/>
      <c r="I17" s="151">
        <f t="shared" si="4"/>
        <v>0</v>
      </c>
      <c r="J17" s="284"/>
      <c r="K17" s="151">
        <f t="shared" si="5"/>
        <v>0</v>
      </c>
    </row>
    <row r="18" spans="1:11" s="263" customFormat="1" ht="12" customHeight="1">
      <c r="A18" s="262" t="s">
        <v>232</v>
      </c>
      <c r="B18" s="50" t="s">
        <v>128</v>
      </c>
      <c r="C18" s="121"/>
      <c r="D18" s="286"/>
      <c r="E18" s="264">
        <f t="shared" si="2"/>
        <v>0</v>
      </c>
      <c r="F18" s="286"/>
      <c r="G18" s="264">
        <f t="shared" si="3"/>
        <v>0</v>
      </c>
      <c r="H18" s="286"/>
      <c r="I18" s="264">
        <f t="shared" si="4"/>
        <v>0</v>
      </c>
      <c r="J18" s="286"/>
      <c r="K18" s="264">
        <f t="shared" si="5"/>
        <v>0</v>
      </c>
    </row>
    <row r="19" spans="1:11" s="263" customFormat="1" ht="12" customHeight="1" thickBot="1">
      <c r="A19" s="262" t="s">
        <v>234</v>
      </c>
      <c r="B19" s="72" t="s">
        <v>130</v>
      </c>
      <c r="C19" s="121"/>
      <c r="D19" s="286"/>
      <c r="E19" s="264">
        <f t="shared" si="2"/>
        <v>0</v>
      </c>
      <c r="F19" s="286"/>
      <c r="G19" s="264">
        <f t="shared" si="3"/>
        <v>0</v>
      </c>
      <c r="H19" s="286"/>
      <c r="I19" s="264">
        <f t="shared" si="4"/>
        <v>0</v>
      </c>
      <c r="J19" s="286">
        <v>3055</v>
      </c>
      <c r="K19" s="264">
        <f t="shared" si="5"/>
        <v>3055</v>
      </c>
    </row>
    <row r="20" spans="1:11" s="258" customFormat="1" ht="23.25" customHeight="1" thickBot="1">
      <c r="A20" s="209" t="s">
        <v>63</v>
      </c>
      <c r="B20" s="257" t="s">
        <v>455</v>
      </c>
      <c r="C20" s="125">
        <f>SUM(C21:C23)</f>
        <v>0</v>
      </c>
      <c r="D20" s="143">
        <f>SUM(D21:D23)</f>
        <v>0</v>
      </c>
      <c r="E20" s="126">
        <f>SUM(E21:E23)</f>
        <v>0</v>
      </c>
      <c r="F20" s="143">
        <f t="shared" ref="F20:I20" si="6">SUM(F21:F23)</f>
        <v>0</v>
      </c>
      <c r="G20" s="126">
        <f t="shared" si="6"/>
        <v>0</v>
      </c>
      <c r="H20" s="143">
        <f t="shared" si="6"/>
        <v>0</v>
      </c>
      <c r="I20" s="126">
        <f t="shared" si="6"/>
        <v>0</v>
      </c>
      <c r="J20" s="143">
        <f t="shared" ref="J20:K20" si="7">SUM(J21:J23)</f>
        <v>0</v>
      </c>
      <c r="K20" s="126">
        <f t="shared" si="7"/>
        <v>0</v>
      </c>
    </row>
    <row r="21" spans="1:11" s="263" customFormat="1" ht="12" customHeight="1">
      <c r="A21" s="262" t="s">
        <v>65</v>
      </c>
      <c r="B21" s="70" t="s">
        <v>66</v>
      </c>
      <c r="C21" s="113"/>
      <c r="D21" s="284"/>
      <c r="E21" s="151">
        <f t="shared" si="2"/>
        <v>0</v>
      </c>
      <c r="F21" s="284"/>
      <c r="G21" s="151">
        <f t="shared" ref="G21:G25" si="8">E21+F21</f>
        <v>0</v>
      </c>
      <c r="H21" s="284"/>
      <c r="I21" s="151">
        <f t="shared" ref="I21:I25" si="9">G21+H21</f>
        <v>0</v>
      </c>
      <c r="J21" s="284"/>
      <c r="K21" s="151">
        <f t="shared" ref="K21:K25" si="10">I21+J21</f>
        <v>0</v>
      </c>
    </row>
    <row r="22" spans="1:11" s="263" customFormat="1" ht="12" customHeight="1">
      <c r="A22" s="262" t="s">
        <v>67</v>
      </c>
      <c r="B22" s="50" t="s">
        <v>456</v>
      </c>
      <c r="C22" s="113"/>
      <c r="D22" s="284"/>
      <c r="E22" s="151">
        <f t="shared" si="2"/>
        <v>0</v>
      </c>
      <c r="F22" s="284"/>
      <c r="G22" s="151">
        <f t="shared" si="8"/>
        <v>0</v>
      </c>
      <c r="H22" s="284"/>
      <c r="I22" s="151">
        <f t="shared" si="9"/>
        <v>0</v>
      </c>
      <c r="J22" s="284"/>
      <c r="K22" s="151">
        <f t="shared" si="10"/>
        <v>0</v>
      </c>
    </row>
    <row r="23" spans="1:11" s="263" customFormat="1" ht="12" customHeight="1">
      <c r="A23" s="262" t="s">
        <v>69</v>
      </c>
      <c r="B23" s="50" t="s">
        <v>457</v>
      </c>
      <c r="C23" s="113"/>
      <c r="D23" s="284"/>
      <c r="E23" s="151">
        <f t="shared" si="2"/>
        <v>0</v>
      </c>
      <c r="F23" s="284"/>
      <c r="G23" s="151">
        <f t="shared" si="8"/>
        <v>0</v>
      </c>
      <c r="H23" s="284"/>
      <c r="I23" s="151">
        <f t="shared" si="9"/>
        <v>0</v>
      </c>
      <c r="J23" s="284"/>
      <c r="K23" s="151">
        <f t="shared" si="10"/>
        <v>0</v>
      </c>
    </row>
    <row r="24" spans="1:11" s="263" customFormat="1" ht="12" customHeight="1" thickBot="1">
      <c r="A24" s="262" t="s">
        <v>71</v>
      </c>
      <c r="B24" s="50" t="s">
        <v>478</v>
      </c>
      <c r="C24" s="113"/>
      <c r="D24" s="284"/>
      <c r="E24" s="151">
        <f t="shared" si="2"/>
        <v>0</v>
      </c>
      <c r="F24" s="284"/>
      <c r="G24" s="151">
        <f t="shared" si="8"/>
        <v>0</v>
      </c>
      <c r="H24" s="284"/>
      <c r="I24" s="151">
        <f t="shared" si="9"/>
        <v>0</v>
      </c>
      <c r="J24" s="284"/>
      <c r="K24" s="151">
        <f t="shared" si="10"/>
        <v>0</v>
      </c>
    </row>
    <row r="25" spans="1:11" s="263" customFormat="1" ht="12" customHeight="1" thickBot="1">
      <c r="A25" s="265" t="s">
        <v>77</v>
      </c>
      <c r="B25" s="68" t="s">
        <v>325</v>
      </c>
      <c r="C25" s="266"/>
      <c r="D25" s="287"/>
      <c r="E25" s="126">
        <f t="shared" si="2"/>
        <v>0</v>
      </c>
      <c r="F25" s="287"/>
      <c r="G25" s="126">
        <f t="shared" si="8"/>
        <v>0</v>
      </c>
      <c r="H25" s="287"/>
      <c r="I25" s="126">
        <f t="shared" si="9"/>
        <v>0</v>
      </c>
      <c r="J25" s="287"/>
      <c r="K25" s="126">
        <f t="shared" si="10"/>
        <v>0</v>
      </c>
    </row>
    <row r="26" spans="1:11" s="263" customFormat="1" ht="20.25" customHeight="1" thickBot="1">
      <c r="A26" s="265" t="s">
        <v>274</v>
      </c>
      <c r="B26" s="68" t="s">
        <v>479</v>
      </c>
      <c r="C26" s="125">
        <f>+C27+C28</f>
        <v>0</v>
      </c>
      <c r="D26" s="143">
        <f>+D27+D28</f>
        <v>0</v>
      </c>
      <c r="E26" s="126">
        <f>+E27+E28+E29</f>
        <v>0</v>
      </c>
      <c r="F26" s="143">
        <f>+F27+F28</f>
        <v>0</v>
      </c>
      <c r="G26" s="126">
        <f>+G27+G28+G29</f>
        <v>0</v>
      </c>
      <c r="H26" s="143">
        <f>+H27+H28</f>
        <v>0</v>
      </c>
      <c r="I26" s="126">
        <f>+I27+I28+I29</f>
        <v>0</v>
      </c>
      <c r="J26" s="143">
        <f>+J27+J28</f>
        <v>0</v>
      </c>
      <c r="K26" s="126">
        <f>+K27+K28+K29</f>
        <v>0</v>
      </c>
    </row>
    <row r="27" spans="1:11" s="263" customFormat="1" ht="12" customHeight="1">
      <c r="A27" s="267" t="s">
        <v>93</v>
      </c>
      <c r="B27" s="268" t="s">
        <v>456</v>
      </c>
      <c r="C27" s="162"/>
      <c r="D27" s="288"/>
      <c r="E27" s="164">
        <f>C27+D27</f>
        <v>0</v>
      </c>
      <c r="F27" s="288"/>
      <c r="G27" s="164">
        <f>E27+F27</f>
        <v>0</v>
      </c>
      <c r="H27" s="288"/>
      <c r="I27" s="164">
        <f>G27+H27</f>
        <v>0</v>
      </c>
      <c r="J27" s="288"/>
      <c r="K27" s="164">
        <f>I27+J27</f>
        <v>0</v>
      </c>
    </row>
    <row r="28" spans="1:11" s="263" customFormat="1" ht="12" customHeight="1">
      <c r="A28" s="267" t="s">
        <v>95</v>
      </c>
      <c r="B28" s="269" t="s">
        <v>458</v>
      </c>
      <c r="C28" s="131"/>
      <c r="D28" s="289"/>
      <c r="E28" s="151">
        <f>C28+D28</f>
        <v>0</v>
      </c>
      <c r="F28" s="289"/>
      <c r="G28" s="151">
        <f>E28+F28</f>
        <v>0</v>
      </c>
      <c r="H28" s="289"/>
      <c r="I28" s="151">
        <f>G28+H28</f>
        <v>0</v>
      </c>
      <c r="J28" s="289"/>
      <c r="K28" s="151">
        <f>I28+J28</f>
        <v>0</v>
      </c>
    </row>
    <row r="29" spans="1:11" s="263" customFormat="1" ht="12" customHeight="1" thickBot="1">
      <c r="A29" s="262" t="s">
        <v>97</v>
      </c>
      <c r="B29" s="270" t="s">
        <v>480</v>
      </c>
      <c r="C29" s="271"/>
      <c r="D29" s="293"/>
      <c r="E29" s="264">
        <f>C29+D29</f>
        <v>0</v>
      </c>
      <c r="F29" s="290"/>
      <c r="G29" s="264">
        <f>E29+F29</f>
        <v>0</v>
      </c>
      <c r="H29" s="290"/>
      <c r="I29" s="264">
        <f>G29+H29</f>
        <v>0</v>
      </c>
      <c r="J29" s="290"/>
      <c r="K29" s="264">
        <f>I29+J29</f>
        <v>0</v>
      </c>
    </row>
    <row r="30" spans="1:11" s="263" customFormat="1" ht="12" customHeight="1" thickBot="1">
      <c r="A30" s="265" t="s">
        <v>107</v>
      </c>
      <c r="B30" s="68" t="s">
        <v>459</v>
      </c>
      <c r="C30" s="125">
        <f>+C31+C32+C33</f>
        <v>0</v>
      </c>
      <c r="D30" s="143">
        <f>+D31+D32+D33</f>
        <v>0</v>
      </c>
      <c r="E30" s="291">
        <f>C30+D30</f>
        <v>0</v>
      </c>
      <c r="F30" s="124">
        <f>+F31+F32+F33</f>
        <v>0</v>
      </c>
      <c r="G30" s="291">
        <f>E30+F30</f>
        <v>0</v>
      </c>
      <c r="H30" s="124">
        <f>+H31+H32+H33</f>
        <v>0</v>
      </c>
      <c r="I30" s="291">
        <f>G30+H30</f>
        <v>0</v>
      </c>
      <c r="J30" s="124">
        <f>+J31+J32+J33</f>
        <v>0</v>
      </c>
      <c r="K30" s="291">
        <f>I30+J30</f>
        <v>0</v>
      </c>
    </row>
    <row r="31" spans="1:11" s="263" customFormat="1" ht="12" customHeight="1">
      <c r="A31" s="267" t="s">
        <v>109</v>
      </c>
      <c r="B31" s="268" t="s">
        <v>134</v>
      </c>
      <c r="C31" s="162"/>
      <c r="D31" s="288"/>
      <c r="E31" s="292">
        <f>+E32+E33+E34</f>
        <v>0</v>
      </c>
      <c r="F31" s="288"/>
      <c r="G31" s="292">
        <f>+G32+G33+G34</f>
        <v>0</v>
      </c>
      <c r="H31" s="288"/>
      <c r="I31" s="292">
        <f>+I32+I33+I34</f>
        <v>0</v>
      </c>
      <c r="J31" s="288"/>
      <c r="K31" s="292">
        <f>+K32+K33+K34</f>
        <v>0</v>
      </c>
    </row>
    <row r="32" spans="1:11" s="263" customFormat="1" ht="12" customHeight="1">
      <c r="A32" s="267" t="s">
        <v>111</v>
      </c>
      <c r="B32" s="269" t="s">
        <v>136</v>
      </c>
      <c r="C32" s="131"/>
      <c r="D32" s="289"/>
      <c r="E32" s="164">
        <f>C32+D32</f>
        <v>0</v>
      </c>
      <c r="F32" s="289"/>
      <c r="G32" s="164">
        <f t="shared" ref="G32:G37" si="11">E32+F32</f>
        <v>0</v>
      </c>
      <c r="H32" s="289"/>
      <c r="I32" s="164">
        <f>G32+H32</f>
        <v>0</v>
      </c>
      <c r="J32" s="289"/>
      <c r="K32" s="164">
        <f>I32+J32</f>
        <v>0</v>
      </c>
    </row>
    <row r="33" spans="1:11" s="263" customFormat="1" ht="12" customHeight="1" thickBot="1">
      <c r="A33" s="262" t="s">
        <v>113</v>
      </c>
      <c r="B33" s="270" t="s">
        <v>138</v>
      </c>
      <c r="C33" s="271"/>
      <c r="D33" s="293"/>
      <c r="E33" s="133">
        <f>C33+D33</f>
        <v>0</v>
      </c>
      <c r="F33" s="293"/>
      <c r="G33" s="133">
        <f t="shared" si="11"/>
        <v>0</v>
      </c>
      <c r="H33" s="293"/>
      <c r="I33" s="133">
        <f>G33+H33</f>
        <v>0</v>
      </c>
      <c r="J33" s="293"/>
      <c r="K33" s="133">
        <f>I33+J33</f>
        <v>0</v>
      </c>
    </row>
    <row r="34" spans="1:11" s="258" customFormat="1" ht="12" customHeight="1" thickBot="1">
      <c r="A34" s="265" t="s">
        <v>131</v>
      </c>
      <c r="B34" s="68" t="s">
        <v>327</v>
      </c>
      <c r="C34" s="266"/>
      <c r="D34" s="287"/>
      <c r="E34" s="294">
        <f>C34+D34</f>
        <v>0</v>
      </c>
      <c r="F34" s="287"/>
      <c r="G34" s="294">
        <f t="shared" si="11"/>
        <v>0</v>
      </c>
      <c r="H34" s="287"/>
      <c r="I34" s="294">
        <f>G34+H34</f>
        <v>0</v>
      </c>
      <c r="J34" s="287"/>
      <c r="K34" s="294">
        <f>I34+J34</f>
        <v>0</v>
      </c>
    </row>
    <row r="35" spans="1:11" s="258" customFormat="1" ht="12" customHeight="1" thickBot="1">
      <c r="A35" s="265" t="s">
        <v>291</v>
      </c>
      <c r="B35" s="68" t="s">
        <v>460</v>
      </c>
      <c r="C35" s="272"/>
      <c r="D35" s="287"/>
      <c r="E35" s="126">
        <f>C35+D35</f>
        <v>0</v>
      </c>
      <c r="F35" s="287"/>
      <c r="G35" s="126">
        <f t="shared" si="11"/>
        <v>0</v>
      </c>
      <c r="H35" s="287"/>
      <c r="I35" s="126">
        <f>G35+H35</f>
        <v>0</v>
      </c>
      <c r="J35" s="287"/>
      <c r="K35" s="126">
        <f>I35+J35</f>
        <v>0</v>
      </c>
    </row>
    <row r="36" spans="1:11" s="258" customFormat="1" ht="12" customHeight="1" thickBot="1">
      <c r="A36" s="209" t="s">
        <v>153</v>
      </c>
      <c r="B36" s="68" t="s">
        <v>481</v>
      </c>
      <c r="C36" s="126">
        <f>+C8+C20+C25+C26+C30+C34+C35</f>
        <v>29223502</v>
      </c>
      <c r="D36" s="143">
        <f>+D8+D20+D25+D26+D30+D34+D35</f>
        <v>0</v>
      </c>
      <c r="E36" s="126">
        <f>C36+D36</f>
        <v>29223502</v>
      </c>
      <c r="F36" s="143">
        <f>+F8+F20+F25+F26+F30+F34+F35</f>
        <v>0</v>
      </c>
      <c r="G36" s="126">
        <f t="shared" si="11"/>
        <v>29223502</v>
      </c>
      <c r="H36" s="143">
        <f>+H8+H20+H25+H26+H30+H34+H35</f>
        <v>0</v>
      </c>
      <c r="I36" s="126">
        <f>G36+H36</f>
        <v>29223502</v>
      </c>
      <c r="J36" s="143">
        <f>+J8+J20+J25+J26+J30+J34+J35</f>
        <v>3451887</v>
      </c>
      <c r="K36" s="126">
        <f>I36+J36</f>
        <v>32675389</v>
      </c>
    </row>
    <row r="37" spans="1:11" s="258" customFormat="1" ht="12" customHeight="1" thickBot="1">
      <c r="A37" s="273" t="s">
        <v>300</v>
      </c>
      <c r="B37" s="68" t="s">
        <v>461</v>
      </c>
      <c r="C37" s="126">
        <f>+C38+C39+C40</f>
        <v>110289986</v>
      </c>
      <c r="D37" s="143">
        <f>+D38+D39+D40</f>
        <v>1370915</v>
      </c>
      <c r="E37" s="126">
        <f>SUM(C37:C37:D37)</f>
        <v>111660901</v>
      </c>
      <c r="F37" s="143">
        <f>+F38+F39+F40</f>
        <v>0</v>
      </c>
      <c r="G37" s="126">
        <f t="shared" si="11"/>
        <v>111660901</v>
      </c>
      <c r="H37" s="143">
        <f>+H38+H39+H40</f>
        <v>4651552</v>
      </c>
      <c r="I37" s="126">
        <f>SUM(G37:H37)</f>
        <v>116312453</v>
      </c>
      <c r="J37" s="143">
        <f>+J38+J39+J40</f>
        <v>-8659092</v>
      </c>
      <c r="K37" s="126">
        <f>SUM(I37:J37)</f>
        <v>107653361</v>
      </c>
    </row>
    <row r="38" spans="1:11" s="258" customFormat="1" ht="12" customHeight="1">
      <c r="A38" s="267" t="s">
        <v>462</v>
      </c>
      <c r="B38" s="268" t="s">
        <v>381</v>
      </c>
      <c r="C38" s="162"/>
      <c r="D38" s="288"/>
      <c r="E38" s="292"/>
      <c r="F38" s="288"/>
      <c r="G38" s="292"/>
      <c r="H38" s="288"/>
      <c r="I38" s="292"/>
      <c r="J38" s="288"/>
      <c r="K38" s="292"/>
    </row>
    <row r="39" spans="1:11" s="258" customFormat="1" ht="12" customHeight="1">
      <c r="A39" s="267" t="s">
        <v>463</v>
      </c>
      <c r="B39" s="269" t="s">
        <v>464</v>
      </c>
      <c r="C39" s="131"/>
      <c r="D39" s="289"/>
      <c r="E39" s="164">
        <f>C39+D39</f>
        <v>0</v>
      </c>
      <c r="F39" s="289"/>
      <c r="G39" s="164">
        <f>E39+F39</f>
        <v>0</v>
      </c>
      <c r="H39" s="289"/>
      <c r="I39" s="164">
        <f>G39+H39</f>
        <v>0</v>
      </c>
      <c r="J39" s="289"/>
      <c r="K39" s="164">
        <f>I39+J39</f>
        <v>0</v>
      </c>
    </row>
    <row r="40" spans="1:11" s="263" customFormat="1" ht="12" customHeight="1" thickBot="1">
      <c r="A40" s="262" t="s">
        <v>465</v>
      </c>
      <c r="B40" s="270" t="s">
        <v>466</v>
      </c>
      <c r="C40" s="271">
        <v>110289986</v>
      </c>
      <c r="D40" s="293">
        <v>1370915</v>
      </c>
      <c r="E40" s="133">
        <f>C40+D40</f>
        <v>111660901</v>
      </c>
      <c r="F40" s="293"/>
      <c r="G40" s="133">
        <f>E40+F40</f>
        <v>111660901</v>
      </c>
      <c r="H40" s="293">
        <v>4651552</v>
      </c>
      <c r="I40" s="133">
        <f>G40+H40</f>
        <v>116312453</v>
      </c>
      <c r="J40" s="293">
        <v>-8659092</v>
      </c>
      <c r="K40" s="133">
        <f>I40+J40</f>
        <v>107653361</v>
      </c>
    </row>
    <row r="41" spans="1:11" s="263" customFormat="1" ht="15" customHeight="1" thickBot="1">
      <c r="A41" s="273" t="s">
        <v>302</v>
      </c>
      <c r="B41" s="274" t="s">
        <v>467</v>
      </c>
      <c r="C41" s="275">
        <f>+C36+C37</f>
        <v>139513488</v>
      </c>
      <c r="D41" s="295">
        <f>+D36+D37</f>
        <v>1370915</v>
      </c>
      <c r="E41" s="125">
        <f>C41+D41</f>
        <v>140884403</v>
      </c>
      <c r="F41" s="295">
        <f>+F36+F37</f>
        <v>0</v>
      </c>
      <c r="G41" s="125">
        <f>E41+F41</f>
        <v>140884403</v>
      </c>
      <c r="H41" s="295">
        <f>+H36+H37</f>
        <v>4651552</v>
      </c>
      <c r="I41" s="125">
        <f>G41+H41</f>
        <v>145535955</v>
      </c>
      <c r="J41" s="295">
        <f>+J36+J37</f>
        <v>-5207205</v>
      </c>
      <c r="K41" s="125">
        <f>I41+J41</f>
        <v>140328750</v>
      </c>
    </row>
    <row r="42" spans="1:11" s="263" customFormat="1" ht="15" customHeight="1">
      <c r="A42" s="230"/>
      <c r="B42" s="231"/>
      <c r="C42" s="232"/>
      <c r="G42" s="296"/>
      <c r="I42" s="296"/>
      <c r="K42" s="296"/>
    </row>
    <row r="43" spans="1:11" ht="15.75" thickBot="1">
      <c r="A43" s="276"/>
      <c r="B43" s="277"/>
      <c r="C43" s="278"/>
    </row>
    <row r="44" spans="1:11" s="256" customFormat="1" ht="16.5" customHeight="1" thickBot="1">
      <c r="A44" s="914" t="s">
        <v>314</v>
      </c>
      <c r="B44" s="915"/>
      <c r="C44" s="915"/>
      <c r="D44" s="915"/>
      <c r="E44" s="915"/>
      <c r="F44" s="915"/>
      <c r="G44" s="915"/>
      <c r="H44" s="915"/>
      <c r="I44" s="915"/>
      <c r="J44" s="915"/>
      <c r="K44" s="916"/>
    </row>
    <row r="45" spans="1:11" s="279" customFormat="1" ht="12" customHeight="1" thickBot="1">
      <c r="A45" s="265" t="s">
        <v>49</v>
      </c>
      <c r="B45" s="68" t="s">
        <v>468</v>
      </c>
      <c r="C45" s="125">
        <f>SUM(C46:C50)</f>
        <v>139513488</v>
      </c>
      <c r="D45" s="143">
        <f>SUM(D46:D50)</f>
        <v>169824</v>
      </c>
      <c r="E45" s="126">
        <f>SUM(E46:E50)</f>
        <v>139683312</v>
      </c>
      <c r="F45" s="143">
        <f t="shared" ref="F45:I45" si="12">SUM(F46:F50)</f>
        <v>0</v>
      </c>
      <c r="G45" s="126">
        <f t="shared" si="12"/>
        <v>139683312</v>
      </c>
      <c r="H45" s="143">
        <f t="shared" si="12"/>
        <v>4651552</v>
      </c>
      <c r="I45" s="126">
        <f t="shared" si="12"/>
        <v>144334864</v>
      </c>
      <c r="J45" s="143">
        <f t="shared" ref="J45:K45" si="13">SUM(J46:J50)</f>
        <v>-8018774</v>
      </c>
      <c r="K45" s="126">
        <f t="shared" si="13"/>
        <v>136316090</v>
      </c>
    </row>
    <row r="46" spans="1:11" ht="12" customHeight="1">
      <c r="A46" s="262" t="s">
        <v>51</v>
      </c>
      <c r="B46" s="70" t="s">
        <v>219</v>
      </c>
      <c r="C46" s="162">
        <v>62650054</v>
      </c>
      <c r="D46" s="288">
        <v>1558200</v>
      </c>
      <c r="E46" s="164">
        <f>C46+D46</f>
        <v>64208254</v>
      </c>
      <c r="F46" s="288"/>
      <c r="G46" s="164">
        <f>E46+F46</f>
        <v>64208254</v>
      </c>
      <c r="H46" s="288">
        <v>1039765</v>
      </c>
      <c r="I46" s="164">
        <f>G46+H46</f>
        <v>65248019</v>
      </c>
      <c r="J46" s="288">
        <v>-515617</v>
      </c>
      <c r="K46" s="164">
        <f>I46+J46</f>
        <v>64732402</v>
      </c>
    </row>
    <row r="47" spans="1:11" ht="12" customHeight="1">
      <c r="A47" s="262" t="s">
        <v>53</v>
      </c>
      <c r="B47" s="50" t="s">
        <v>220</v>
      </c>
      <c r="C47" s="137">
        <v>14467962</v>
      </c>
      <c r="D47" s="297">
        <v>342804</v>
      </c>
      <c r="E47" s="138">
        <f>C47+D47</f>
        <v>14810766</v>
      </c>
      <c r="F47" s="297"/>
      <c r="G47" s="138">
        <f>E47+F47</f>
        <v>14810766</v>
      </c>
      <c r="H47" s="297">
        <v>228748</v>
      </c>
      <c r="I47" s="138">
        <f>G47+H47</f>
        <v>15039514</v>
      </c>
      <c r="J47" s="297">
        <v>-421124</v>
      </c>
      <c r="K47" s="138">
        <f>I47+J47</f>
        <v>14618390</v>
      </c>
    </row>
    <row r="48" spans="1:11" ht="12" customHeight="1">
      <c r="A48" s="262" t="s">
        <v>55</v>
      </c>
      <c r="B48" s="50" t="s">
        <v>221</v>
      </c>
      <c r="C48" s="137">
        <v>62395472</v>
      </c>
      <c r="D48" s="297">
        <v>-1731180</v>
      </c>
      <c r="E48" s="138">
        <f>C48+D48</f>
        <v>60664292</v>
      </c>
      <c r="F48" s="297"/>
      <c r="G48" s="138">
        <f>E48+F48</f>
        <v>60664292</v>
      </c>
      <c r="H48" s="297">
        <v>3383039</v>
      </c>
      <c r="I48" s="138">
        <f>G48+H48</f>
        <v>64047331</v>
      </c>
      <c r="J48" s="297">
        <v>-7082033</v>
      </c>
      <c r="K48" s="138">
        <f>I48+J48</f>
        <v>56965298</v>
      </c>
    </row>
    <row r="49" spans="1:11" ht="12" customHeight="1">
      <c r="A49" s="262" t="s">
        <v>57</v>
      </c>
      <c r="B49" s="50" t="s">
        <v>222</v>
      </c>
      <c r="C49" s="137"/>
      <c r="D49" s="297"/>
      <c r="E49" s="138">
        <f>C49+D49</f>
        <v>0</v>
      </c>
      <c r="F49" s="297"/>
      <c r="G49" s="138">
        <f>E49+F49</f>
        <v>0</v>
      </c>
      <c r="H49" s="297"/>
      <c r="I49" s="138">
        <f>G49+H49</f>
        <v>0</v>
      </c>
      <c r="J49" s="297"/>
      <c r="K49" s="138">
        <f>I49+J49</f>
        <v>0</v>
      </c>
    </row>
    <row r="50" spans="1:11" ht="12" customHeight="1" thickBot="1">
      <c r="A50" s="262" t="s">
        <v>59</v>
      </c>
      <c r="B50" s="50" t="s">
        <v>224</v>
      </c>
      <c r="C50" s="137"/>
      <c r="D50" s="297"/>
      <c r="E50" s="138">
        <f>C50+D50</f>
        <v>0</v>
      </c>
      <c r="F50" s="297"/>
      <c r="G50" s="138">
        <f>E50+F50</f>
        <v>0</v>
      </c>
      <c r="H50" s="297"/>
      <c r="I50" s="138">
        <f>G50+H50</f>
        <v>0</v>
      </c>
      <c r="J50" s="297"/>
      <c r="K50" s="138">
        <f>I50+J50</f>
        <v>0</v>
      </c>
    </row>
    <row r="51" spans="1:11" ht="12" customHeight="1" thickBot="1">
      <c r="A51" s="265" t="s">
        <v>63</v>
      </c>
      <c r="B51" s="68" t="s">
        <v>469</v>
      </c>
      <c r="C51" s="125">
        <f>SUM(C52:C54)</f>
        <v>0</v>
      </c>
      <c r="D51" s="143">
        <f>SUM(D52:D54)</f>
        <v>1201091</v>
      </c>
      <c r="E51" s="126">
        <f>SUM(E52:E54)</f>
        <v>1201091</v>
      </c>
      <c r="F51" s="143">
        <f t="shared" ref="F51:I51" si="14">SUM(F52:F54)</f>
        <v>0</v>
      </c>
      <c r="G51" s="126">
        <f t="shared" si="14"/>
        <v>1201091</v>
      </c>
      <c r="H51" s="143">
        <f t="shared" si="14"/>
        <v>0</v>
      </c>
      <c r="I51" s="126">
        <f t="shared" si="14"/>
        <v>1201091</v>
      </c>
      <c r="J51" s="143">
        <f t="shared" ref="J51:K51" si="15">SUM(J52:J54)</f>
        <v>2811569</v>
      </c>
      <c r="K51" s="126">
        <f t="shared" si="15"/>
        <v>4012660</v>
      </c>
    </row>
    <row r="52" spans="1:11" s="279" customFormat="1" ht="12" customHeight="1">
      <c r="A52" s="262" t="s">
        <v>65</v>
      </c>
      <c r="B52" s="70" t="s">
        <v>255</v>
      </c>
      <c r="C52" s="162"/>
      <c r="D52" s="288">
        <v>1201091</v>
      </c>
      <c r="E52" s="164">
        <f>C52+D52</f>
        <v>1201091</v>
      </c>
      <c r="F52" s="288"/>
      <c r="G52" s="164">
        <f>E52+F52</f>
        <v>1201091</v>
      </c>
      <c r="H52" s="288"/>
      <c r="I52" s="164">
        <f>G52+H52</f>
        <v>1201091</v>
      </c>
      <c r="J52" s="288">
        <v>2811569</v>
      </c>
      <c r="K52" s="164">
        <f>I52+J52</f>
        <v>4012660</v>
      </c>
    </row>
    <row r="53" spans="1:11" ht="12" customHeight="1">
      <c r="A53" s="262" t="s">
        <v>67</v>
      </c>
      <c r="B53" s="50" t="s">
        <v>257</v>
      </c>
      <c r="C53" s="137"/>
      <c r="D53" s="297"/>
      <c r="E53" s="138">
        <f>C53+D53</f>
        <v>0</v>
      </c>
      <c r="F53" s="297"/>
      <c r="G53" s="138">
        <f>E53+F53</f>
        <v>0</v>
      </c>
      <c r="H53" s="297"/>
      <c r="I53" s="138">
        <f>G53+H53</f>
        <v>0</v>
      </c>
      <c r="J53" s="297"/>
      <c r="K53" s="138">
        <f>I53+J53</f>
        <v>0</v>
      </c>
    </row>
    <row r="54" spans="1:11" ht="12" customHeight="1">
      <c r="A54" s="262" t="s">
        <v>69</v>
      </c>
      <c r="B54" s="50" t="s">
        <v>470</v>
      </c>
      <c r="C54" s="137"/>
      <c r="D54" s="297"/>
      <c r="E54" s="138">
        <f>C54+D54</f>
        <v>0</v>
      </c>
      <c r="F54" s="297"/>
      <c r="G54" s="138">
        <f>E54+F54</f>
        <v>0</v>
      </c>
      <c r="H54" s="297"/>
      <c r="I54" s="138">
        <f>G54+H54</f>
        <v>0</v>
      </c>
      <c r="J54" s="297"/>
      <c r="K54" s="138">
        <f>I54+J54</f>
        <v>0</v>
      </c>
    </row>
    <row r="55" spans="1:11" ht="12" customHeight="1" thickBot="1">
      <c r="A55" s="262" t="s">
        <v>71</v>
      </c>
      <c r="B55" s="50" t="s">
        <v>471</v>
      </c>
      <c r="C55" s="137"/>
      <c r="D55" s="297"/>
      <c r="E55" s="138">
        <f>C55+D55</f>
        <v>0</v>
      </c>
      <c r="F55" s="297"/>
      <c r="G55" s="138">
        <f>E55+F55</f>
        <v>0</v>
      </c>
      <c r="H55" s="297"/>
      <c r="I55" s="138">
        <f>G55+H55</f>
        <v>0</v>
      </c>
      <c r="J55" s="297"/>
      <c r="K55" s="138">
        <f>I55+J55</f>
        <v>0</v>
      </c>
    </row>
    <row r="56" spans="1:11" ht="15" customHeight="1" thickBot="1">
      <c r="A56" s="265" t="s">
        <v>77</v>
      </c>
      <c r="B56" s="68" t="s">
        <v>472</v>
      </c>
      <c r="C56" s="266"/>
      <c r="D56" s="287"/>
      <c r="E56" s="126">
        <f>C56+D56</f>
        <v>0</v>
      </c>
      <c r="F56" s="287"/>
      <c r="G56" s="126">
        <f>E56+F56</f>
        <v>0</v>
      </c>
      <c r="H56" s="287"/>
      <c r="I56" s="126">
        <f>G56+H56</f>
        <v>0</v>
      </c>
      <c r="J56" s="287"/>
      <c r="K56" s="126">
        <f>I56+J56</f>
        <v>0</v>
      </c>
    </row>
    <row r="57" spans="1:11" ht="15.75" thickBot="1">
      <c r="A57" s="265" t="s">
        <v>274</v>
      </c>
      <c r="B57" s="280" t="s">
        <v>473</v>
      </c>
      <c r="C57" s="281">
        <f>+C45+C51+C56</f>
        <v>139513488</v>
      </c>
      <c r="D57" s="295">
        <f>+D45+D51+D56</f>
        <v>1370915</v>
      </c>
      <c r="E57" s="275">
        <f>+E45+E51+E56</f>
        <v>140884403</v>
      </c>
      <c r="F57" s="295">
        <f t="shared" ref="F57:I57" si="16">+F45+F51+F56</f>
        <v>0</v>
      </c>
      <c r="G57" s="275">
        <f t="shared" si="16"/>
        <v>140884403</v>
      </c>
      <c r="H57" s="295">
        <f t="shared" si="16"/>
        <v>4651552</v>
      </c>
      <c r="I57" s="275">
        <f t="shared" si="16"/>
        <v>145535955</v>
      </c>
      <c r="J57" s="295">
        <f t="shared" ref="J57:K57" si="17">+J45+J51+J56</f>
        <v>-5207205</v>
      </c>
      <c r="K57" s="275">
        <f t="shared" si="17"/>
        <v>140328750</v>
      </c>
    </row>
    <row r="58" spans="1:11" ht="15" customHeight="1" thickBot="1">
      <c r="C58" s="283"/>
      <c r="E58" s="283"/>
      <c r="G58" s="283"/>
      <c r="I58" s="283"/>
      <c r="K58" s="283"/>
    </row>
    <row r="59" spans="1:11" ht="14.25" customHeight="1" thickBot="1">
      <c r="A59" s="245" t="s">
        <v>448</v>
      </c>
      <c r="B59" s="246"/>
      <c r="C59" s="247">
        <v>23</v>
      </c>
      <c r="D59" s="248">
        <v>1</v>
      </c>
      <c r="E59" s="249">
        <v>24</v>
      </c>
      <c r="F59" s="248"/>
      <c r="G59" s="249">
        <f>E59+F59</f>
        <v>24</v>
      </c>
      <c r="H59" s="248"/>
      <c r="I59" s="249">
        <f>G59+H59</f>
        <v>24</v>
      </c>
      <c r="J59" s="248"/>
      <c r="K59" s="249">
        <f>I59+J59</f>
        <v>24</v>
      </c>
    </row>
    <row r="60" spans="1:11" ht="15.75" thickBot="1">
      <c r="A60" s="245" t="s">
        <v>449</v>
      </c>
      <c r="B60" s="246"/>
      <c r="C60" s="247"/>
      <c r="D60" s="248"/>
      <c r="E60" s="249">
        <f>C60+D60</f>
        <v>0</v>
      </c>
      <c r="F60" s="248"/>
      <c r="G60" s="249">
        <f>E60+F60</f>
        <v>0</v>
      </c>
      <c r="H60" s="248"/>
      <c r="I60" s="249">
        <f>G60+H60</f>
        <v>0</v>
      </c>
      <c r="J60" s="248"/>
      <c r="K60" s="249">
        <f>I60+J60</f>
        <v>0</v>
      </c>
    </row>
  </sheetData>
  <mergeCells count="4">
    <mergeCell ref="A7:E7"/>
    <mergeCell ref="B2:H2"/>
    <mergeCell ref="B3:H3"/>
    <mergeCell ref="A44:K44"/>
  </mergeCells>
  <pageMargins left="0.7" right="0.7" top="0.75" bottom="0.75" header="0.3" footer="0.3"/>
  <pageSetup paperSize="9" scale="4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K161"/>
  <sheetViews>
    <sheetView view="pageBreakPreview" topLeftCell="A91" zoomScale="130" zoomScaleNormal="130" zoomScaleSheetLayoutView="130" workbookViewId="0">
      <selection activeCell="K98" sqref="K98"/>
    </sheetView>
  </sheetViews>
  <sheetFormatPr defaultRowHeight="15.75"/>
  <cols>
    <col min="1" max="1" width="8.140625" style="301" customWidth="1"/>
    <col min="2" max="2" width="51.140625" style="301" customWidth="1"/>
    <col min="3" max="3" width="14.85546875" style="419" customWidth="1"/>
    <col min="4" max="11" width="14.85546875" style="301" customWidth="1"/>
    <col min="12" max="256" width="9.140625" style="301"/>
    <col min="257" max="257" width="8.140625" style="301" customWidth="1"/>
    <col min="258" max="258" width="51.140625" style="301" customWidth="1"/>
    <col min="259" max="261" width="14.85546875" style="301" customWidth="1"/>
    <col min="262" max="512" width="9.140625" style="301"/>
    <col min="513" max="513" width="8.140625" style="301" customWidth="1"/>
    <col min="514" max="514" width="51.140625" style="301" customWidth="1"/>
    <col min="515" max="517" width="14.85546875" style="301" customWidth="1"/>
    <col min="518" max="768" width="9.140625" style="301"/>
    <col min="769" max="769" width="8.140625" style="301" customWidth="1"/>
    <col min="770" max="770" width="51.140625" style="301" customWidth="1"/>
    <col min="771" max="773" width="14.85546875" style="301" customWidth="1"/>
    <col min="774" max="1024" width="9.140625" style="301"/>
    <col min="1025" max="1025" width="8.140625" style="301" customWidth="1"/>
    <col min="1026" max="1026" width="51.140625" style="301" customWidth="1"/>
    <col min="1027" max="1029" width="14.85546875" style="301" customWidth="1"/>
    <col min="1030" max="1280" width="9.140625" style="301"/>
    <col min="1281" max="1281" width="8.140625" style="301" customWidth="1"/>
    <col min="1282" max="1282" width="51.140625" style="301" customWidth="1"/>
    <col min="1283" max="1285" width="14.85546875" style="301" customWidth="1"/>
    <col min="1286" max="1536" width="9.140625" style="301"/>
    <col min="1537" max="1537" width="8.140625" style="301" customWidth="1"/>
    <col min="1538" max="1538" width="51.140625" style="301" customWidth="1"/>
    <col min="1539" max="1541" width="14.85546875" style="301" customWidth="1"/>
    <col min="1542" max="1792" width="9.140625" style="301"/>
    <col min="1793" max="1793" width="8.140625" style="301" customWidth="1"/>
    <col min="1794" max="1794" width="51.140625" style="301" customWidth="1"/>
    <col min="1795" max="1797" width="14.85546875" style="301" customWidth="1"/>
    <col min="1798" max="2048" width="9.140625" style="301"/>
    <col min="2049" max="2049" width="8.140625" style="301" customWidth="1"/>
    <col min="2050" max="2050" width="51.140625" style="301" customWidth="1"/>
    <col min="2051" max="2053" width="14.85546875" style="301" customWidth="1"/>
    <col min="2054" max="2304" width="9.140625" style="301"/>
    <col min="2305" max="2305" width="8.140625" style="301" customWidth="1"/>
    <col min="2306" max="2306" width="51.140625" style="301" customWidth="1"/>
    <col min="2307" max="2309" width="14.85546875" style="301" customWidth="1"/>
    <col min="2310" max="2560" width="9.140625" style="301"/>
    <col min="2561" max="2561" width="8.140625" style="301" customWidth="1"/>
    <col min="2562" max="2562" width="51.140625" style="301" customWidth="1"/>
    <col min="2563" max="2565" width="14.85546875" style="301" customWidth="1"/>
    <col min="2566" max="2816" width="9.140625" style="301"/>
    <col min="2817" max="2817" width="8.140625" style="301" customWidth="1"/>
    <col min="2818" max="2818" width="51.140625" style="301" customWidth="1"/>
    <col min="2819" max="2821" width="14.85546875" style="301" customWidth="1"/>
    <col min="2822" max="3072" width="9.140625" style="301"/>
    <col min="3073" max="3073" width="8.140625" style="301" customWidth="1"/>
    <col min="3074" max="3074" width="51.140625" style="301" customWidth="1"/>
    <col min="3075" max="3077" width="14.85546875" style="301" customWidth="1"/>
    <col min="3078" max="3328" width="9.140625" style="301"/>
    <col min="3329" max="3329" width="8.140625" style="301" customWidth="1"/>
    <col min="3330" max="3330" width="51.140625" style="301" customWidth="1"/>
    <col min="3331" max="3333" width="14.85546875" style="301" customWidth="1"/>
    <col min="3334" max="3584" width="9.140625" style="301"/>
    <col min="3585" max="3585" width="8.140625" style="301" customWidth="1"/>
    <col min="3586" max="3586" width="51.140625" style="301" customWidth="1"/>
    <col min="3587" max="3589" width="14.85546875" style="301" customWidth="1"/>
    <col min="3590" max="3840" width="9.140625" style="301"/>
    <col min="3841" max="3841" width="8.140625" style="301" customWidth="1"/>
    <col min="3842" max="3842" width="51.140625" style="301" customWidth="1"/>
    <col min="3843" max="3845" width="14.85546875" style="301" customWidth="1"/>
    <col min="3846" max="4096" width="9.140625" style="301"/>
    <col min="4097" max="4097" width="8.140625" style="301" customWidth="1"/>
    <col min="4098" max="4098" width="51.140625" style="301" customWidth="1"/>
    <col min="4099" max="4101" width="14.85546875" style="301" customWidth="1"/>
    <col min="4102" max="4352" width="9.140625" style="301"/>
    <col min="4353" max="4353" width="8.140625" style="301" customWidth="1"/>
    <col min="4354" max="4354" width="51.140625" style="301" customWidth="1"/>
    <col min="4355" max="4357" width="14.85546875" style="301" customWidth="1"/>
    <col min="4358" max="4608" width="9.140625" style="301"/>
    <col min="4609" max="4609" width="8.140625" style="301" customWidth="1"/>
    <col min="4610" max="4610" width="51.140625" style="301" customWidth="1"/>
    <col min="4611" max="4613" width="14.85546875" style="301" customWidth="1"/>
    <col min="4614" max="4864" width="9.140625" style="301"/>
    <col min="4865" max="4865" width="8.140625" style="301" customWidth="1"/>
    <col min="4866" max="4866" width="51.140625" style="301" customWidth="1"/>
    <col min="4867" max="4869" width="14.85546875" style="301" customWidth="1"/>
    <col min="4870" max="5120" width="9.140625" style="301"/>
    <col min="5121" max="5121" width="8.140625" style="301" customWidth="1"/>
    <col min="5122" max="5122" width="51.140625" style="301" customWidth="1"/>
    <col min="5123" max="5125" width="14.85546875" style="301" customWidth="1"/>
    <col min="5126" max="5376" width="9.140625" style="301"/>
    <col min="5377" max="5377" width="8.140625" style="301" customWidth="1"/>
    <col min="5378" max="5378" width="51.140625" style="301" customWidth="1"/>
    <col min="5379" max="5381" width="14.85546875" style="301" customWidth="1"/>
    <col min="5382" max="5632" width="9.140625" style="301"/>
    <col min="5633" max="5633" width="8.140625" style="301" customWidth="1"/>
    <col min="5634" max="5634" width="51.140625" style="301" customWidth="1"/>
    <col min="5635" max="5637" width="14.85546875" style="301" customWidth="1"/>
    <col min="5638" max="5888" width="9.140625" style="301"/>
    <col min="5889" max="5889" width="8.140625" style="301" customWidth="1"/>
    <col min="5890" max="5890" width="51.140625" style="301" customWidth="1"/>
    <col min="5891" max="5893" width="14.85546875" style="301" customWidth="1"/>
    <col min="5894" max="6144" width="9.140625" style="301"/>
    <col min="6145" max="6145" width="8.140625" style="301" customWidth="1"/>
    <col min="6146" max="6146" width="51.140625" style="301" customWidth="1"/>
    <col min="6147" max="6149" width="14.85546875" style="301" customWidth="1"/>
    <col min="6150" max="6400" width="9.140625" style="301"/>
    <col min="6401" max="6401" width="8.140625" style="301" customWidth="1"/>
    <col min="6402" max="6402" width="51.140625" style="301" customWidth="1"/>
    <col min="6403" max="6405" width="14.85546875" style="301" customWidth="1"/>
    <col min="6406" max="6656" width="9.140625" style="301"/>
    <col min="6657" max="6657" width="8.140625" style="301" customWidth="1"/>
    <col min="6658" max="6658" width="51.140625" style="301" customWidth="1"/>
    <col min="6659" max="6661" width="14.85546875" style="301" customWidth="1"/>
    <col min="6662" max="6912" width="9.140625" style="301"/>
    <col min="6913" max="6913" width="8.140625" style="301" customWidth="1"/>
    <col min="6914" max="6914" width="51.140625" style="301" customWidth="1"/>
    <col min="6915" max="6917" width="14.85546875" style="301" customWidth="1"/>
    <col min="6918" max="7168" width="9.140625" style="301"/>
    <col min="7169" max="7169" width="8.140625" style="301" customWidth="1"/>
    <col min="7170" max="7170" width="51.140625" style="301" customWidth="1"/>
    <col min="7171" max="7173" width="14.85546875" style="301" customWidth="1"/>
    <col min="7174" max="7424" width="9.140625" style="301"/>
    <col min="7425" max="7425" width="8.140625" style="301" customWidth="1"/>
    <col min="7426" max="7426" width="51.140625" style="301" customWidth="1"/>
    <col min="7427" max="7429" width="14.85546875" style="301" customWidth="1"/>
    <col min="7430" max="7680" width="9.140625" style="301"/>
    <col min="7681" max="7681" width="8.140625" style="301" customWidth="1"/>
    <col min="7682" max="7682" width="51.140625" style="301" customWidth="1"/>
    <col min="7683" max="7685" width="14.85546875" style="301" customWidth="1"/>
    <col min="7686" max="7936" width="9.140625" style="301"/>
    <col min="7937" max="7937" width="8.140625" style="301" customWidth="1"/>
    <col min="7938" max="7938" width="51.140625" style="301" customWidth="1"/>
    <col min="7939" max="7941" width="14.85546875" style="301" customWidth="1"/>
    <col min="7942" max="8192" width="9.140625" style="301"/>
    <col min="8193" max="8193" width="8.140625" style="301" customWidth="1"/>
    <col min="8194" max="8194" width="51.140625" style="301" customWidth="1"/>
    <col min="8195" max="8197" width="14.85546875" style="301" customWidth="1"/>
    <col min="8198" max="8448" width="9.140625" style="301"/>
    <col min="8449" max="8449" width="8.140625" style="301" customWidth="1"/>
    <col min="8450" max="8450" width="51.140625" style="301" customWidth="1"/>
    <col min="8451" max="8453" width="14.85546875" style="301" customWidth="1"/>
    <col min="8454" max="8704" width="9.140625" style="301"/>
    <col min="8705" max="8705" width="8.140625" style="301" customWidth="1"/>
    <col min="8706" max="8706" width="51.140625" style="301" customWidth="1"/>
    <col min="8707" max="8709" width="14.85546875" style="301" customWidth="1"/>
    <col min="8710" max="8960" width="9.140625" style="301"/>
    <col min="8961" max="8961" width="8.140625" style="301" customWidth="1"/>
    <col min="8962" max="8962" width="51.140625" style="301" customWidth="1"/>
    <col min="8963" max="8965" width="14.85546875" style="301" customWidth="1"/>
    <col min="8966" max="9216" width="9.140625" style="301"/>
    <col min="9217" max="9217" width="8.140625" style="301" customWidth="1"/>
    <col min="9218" max="9218" width="51.140625" style="301" customWidth="1"/>
    <col min="9219" max="9221" width="14.85546875" style="301" customWidth="1"/>
    <col min="9222" max="9472" width="9.140625" style="301"/>
    <col min="9473" max="9473" width="8.140625" style="301" customWidth="1"/>
    <col min="9474" max="9474" width="51.140625" style="301" customWidth="1"/>
    <col min="9475" max="9477" width="14.85546875" style="301" customWidth="1"/>
    <col min="9478" max="9728" width="9.140625" style="301"/>
    <col min="9729" max="9729" width="8.140625" style="301" customWidth="1"/>
    <col min="9730" max="9730" width="51.140625" style="301" customWidth="1"/>
    <col min="9731" max="9733" width="14.85546875" style="301" customWidth="1"/>
    <col min="9734" max="9984" width="9.140625" style="301"/>
    <col min="9985" max="9985" width="8.140625" style="301" customWidth="1"/>
    <col min="9986" max="9986" width="51.140625" style="301" customWidth="1"/>
    <col min="9987" max="9989" width="14.85546875" style="301" customWidth="1"/>
    <col min="9990" max="10240" width="9.140625" style="301"/>
    <col min="10241" max="10241" width="8.140625" style="301" customWidth="1"/>
    <col min="10242" max="10242" width="51.140625" style="301" customWidth="1"/>
    <col min="10243" max="10245" width="14.85546875" style="301" customWidth="1"/>
    <col min="10246" max="10496" width="9.140625" style="301"/>
    <col min="10497" max="10497" width="8.140625" style="301" customWidth="1"/>
    <col min="10498" max="10498" width="51.140625" style="301" customWidth="1"/>
    <col min="10499" max="10501" width="14.85546875" style="301" customWidth="1"/>
    <col min="10502" max="10752" width="9.140625" style="301"/>
    <col min="10753" max="10753" width="8.140625" style="301" customWidth="1"/>
    <col min="10754" max="10754" width="51.140625" style="301" customWidth="1"/>
    <col min="10755" max="10757" width="14.85546875" style="301" customWidth="1"/>
    <col min="10758" max="11008" width="9.140625" style="301"/>
    <col min="11009" max="11009" width="8.140625" style="301" customWidth="1"/>
    <col min="11010" max="11010" width="51.140625" style="301" customWidth="1"/>
    <col min="11011" max="11013" width="14.85546875" style="301" customWidth="1"/>
    <col min="11014" max="11264" width="9.140625" style="301"/>
    <col min="11265" max="11265" width="8.140625" style="301" customWidth="1"/>
    <col min="11266" max="11266" width="51.140625" style="301" customWidth="1"/>
    <col min="11267" max="11269" width="14.85546875" style="301" customWidth="1"/>
    <col min="11270" max="11520" width="9.140625" style="301"/>
    <col min="11521" max="11521" width="8.140625" style="301" customWidth="1"/>
    <col min="11522" max="11522" width="51.140625" style="301" customWidth="1"/>
    <col min="11523" max="11525" width="14.85546875" style="301" customWidth="1"/>
    <col min="11526" max="11776" width="9.140625" style="301"/>
    <col min="11777" max="11777" width="8.140625" style="301" customWidth="1"/>
    <col min="11778" max="11778" width="51.140625" style="301" customWidth="1"/>
    <col min="11779" max="11781" width="14.85546875" style="301" customWidth="1"/>
    <col min="11782" max="12032" width="9.140625" style="301"/>
    <col min="12033" max="12033" width="8.140625" style="301" customWidth="1"/>
    <col min="12034" max="12034" width="51.140625" style="301" customWidth="1"/>
    <col min="12035" max="12037" width="14.85546875" style="301" customWidth="1"/>
    <col min="12038" max="12288" width="9.140625" style="301"/>
    <col min="12289" max="12289" width="8.140625" style="301" customWidth="1"/>
    <col min="12290" max="12290" width="51.140625" style="301" customWidth="1"/>
    <col min="12291" max="12293" width="14.85546875" style="301" customWidth="1"/>
    <col min="12294" max="12544" width="9.140625" style="301"/>
    <col min="12545" max="12545" width="8.140625" style="301" customWidth="1"/>
    <col min="12546" max="12546" width="51.140625" style="301" customWidth="1"/>
    <col min="12547" max="12549" width="14.85546875" style="301" customWidth="1"/>
    <col min="12550" max="12800" width="9.140625" style="301"/>
    <col min="12801" max="12801" width="8.140625" style="301" customWidth="1"/>
    <col min="12802" max="12802" width="51.140625" style="301" customWidth="1"/>
    <col min="12803" max="12805" width="14.85546875" style="301" customWidth="1"/>
    <col min="12806" max="13056" width="9.140625" style="301"/>
    <col min="13057" max="13057" width="8.140625" style="301" customWidth="1"/>
    <col min="13058" max="13058" width="51.140625" style="301" customWidth="1"/>
    <col min="13059" max="13061" width="14.85546875" style="301" customWidth="1"/>
    <col min="13062" max="13312" width="9.140625" style="301"/>
    <col min="13313" max="13313" width="8.140625" style="301" customWidth="1"/>
    <col min="13314" max="13314" width="51.140625" style="301" customWidth="1"/>
    <col min="13315" max="13317" width="14.85546875" style="301" customWidth="1"/>
    <col min="13318" max="13568" width="9.140625" style="301"/>
    <col min="13569" max="13569" width="8.140625" style="301" customWidth="1"/>
    <col min="13570" max="13570" width="51.140625" style="301" customWidth="1"/>
    <col min="13571" max="13573" width="14.85546875" style="301" customWidth="1"/>
    <col min="13574" max="13824" width="9.140625" style="301"/>
    <col min="13825" max="13825" width="8.140625" style="301" customWidth="1"/>
    <col min="13826" max="13826" width="51.140625" style="301" customWidth="1"/>
    <col min="13827" max="13829" width="14.85546875" style="301" customWidth="1"/>
    <col min="13830" max="14080" width="9.140625" style="301"/>
    <col min="14081" max="14081" width="8.140625" style="301" customWidth="1"/>
    <col min="14082" max="14082" width="51.140625" style="301" customWidth="1"/>
    <col min="14083" max="14085" width="14.85546875" style="301" customWidth="1"/>
    <col min="14086" max="14336" width="9.140625" style="301"/>
    <col min="14337" max="14337" width="8.140625" style="301" customWidth="1"/>
    <col min="14338" max="14338" width="51.140625" style="301" customWidth="1"/>
    <col min="14339" max="14341" width="14.85546875" style="301" customWidth="1"/>
    <col min="14342" max="14592" width="9.140625" style="301"/>
    <col min="14593" max="14593" width="8.140625" style="301" customWidth="1"/>
    <col min="14594" max="14594" width="51.140625" style="301" customWidth="1"/>
    <col min="14595" max="14597" width="14.85546875" style="301" customWidth="1"/>
    <col min="14598" max="14848" width="9.140625" style="301"/>
    <col min="14849" max="14849" width="8.140625" style="301" customWidth="1"/>
    <col min="14850" max="14850" width="51.140625" style="301" customWidth="1"/>
    <col min="14851" max="14853" width="14.85546875" style="301" customWidth="1"/>
    <col min="14854" max="15104" width="9.140625" style="301"/>
    <col min="15105" max="15105" width="8.140625" style="301" customWidth="1"/>
    <col min="15106" max="15106" width="51.140625" style="301" customWidth="1"/>
    <col min="15107" max="15109" width="14.85546875" style="301" customWidth="1"/>
    <col min="15110" max="15360" width="9.140625" style="301"/>
    <col min="15361" max="15361" width="8.140625" style="301" customWidth="1"/>
    <col min="15362" max="15362" width="51.140625" style="301" customWidth="1"/>
    <col min="15363" max="15365" width="14.85546875" style="301" customWidth="1"/>
    <col min="15366" max="15616" width="9.140625" style="301"/>
    <col min="15617" max="15617" width="8.140625" style="301" customWidth="1"/>
    <col min="15618" max="15618" width="51.140625" style="301" customWidth="1"/>
    <col min="15619" max="15621" width="14.85546875" style="301" customWidth="1"/>
    <col min="15622" max="15872" width="9.140625" style="301"/>
    <col min="15873" max="15873" width="8.140625" style="301" customWidth="1"/>
    <col min="15874" max="15874" width="51.140625" style="301" customWidth="1"/>
    <col min="15875" max="15877" width="14.85546875" style="301" customWidth="1"/>
    <col min="15878" max="16128" width="9.140625" style="301"/>
    <col min="16129" max="16129" width="8.140625" style="301" customWidth="1"/>
    <col min="16130" max="16130" width="51.140625" style="301" customWidth="1"/>
    <col min="16131" max="16133" width="14.85546875" style="301" customWidth="1"/>
    <col min="16134" max="16384" width="9.140625" style="301"/>
  </cols>
  <sheetData>
    <row r="1" spans="1:11" ht="15.95" customHeight="1">
      <c r="A1" s="882" t="s">
        <v>38</v>
      </c>
      <c r="B1" s="882"/>
      <c r="C1" s="882"/>
      <c r="D1" s="882"/>
      <c r="E1" s="882"/>
    </row>
    <row r="2" spans="1:11" ht="15.95" customHeight="1" thickBot="1">
      <c r="A2" s="881" t="s">
        <v>39</v>
      </c>
      <c r="B2" s="881"/>
      <c r="C2" s="302"/>
      <c r="E2" s="302"/>
      <c r="G2" s="302"/>
      <c r="I2" s="302"/>
      <c r="K2" s="302" t="s">
        <v>40</v>
      </c>
    </row>
    <row r="3" spans="1:11" ht="16.5" thickBot="1">
      <c r="A3" s="883" t="s">
        <v>41</v>
      </c>
      <c r="B3" s="885" t="s">
        <v>42</v>
      </c>
      <c r="C3" s="889" t="s">
        <v>544</v>
      </c>
      <c r="D3" s="890"/>
      <c r="E3" s="890"/>
      <c r="F3" s="890"/>
      <c r="G3" s="890"/>
      <c r="H3" s="890"/>
      <c r="I3" s="890"/>
      <c r="J3" s="890"/>
      <c r="K3" s="891"/>
    </row>
    <row r="4" spans="1:11" ht="28.5" thickBot="1">
      <c r="A4" s="884"/>
      <c r="B4" s="886"/>
      <c r="C4" s="303" t="s">
        <v>43</v>
      </c>
      <c r="D4" s="304" t="s">
        <v>486</v>
      </c>
      <c r="E4" s="305" t="str">
        <f>+CONCATENATE(LEFT([1]ÖSSZEFÜGGÉSEK!A6,4),".08.03",CHAR(10),"Módosítás utáni")</f>
        <v>2017.08.03
Módosítás utáni</v>
      </c>
      <c r="F4" s="304" t="s">
        <v>490</v>
      </c>
      <c r="G4" s="305" t="s">
        <v>489</v>
      </c>
      <c r="H4" s="306" t="s">
        <v>491</v>
      </c>
      <c r="I4" s="706" t="s">
        <v>542</v>
      </c>
      <c r="J4" s="774" t="s">
        <v>541</v>
      </c>
      <c r="K4" s="307" t="s">
        <v>492</v>
      </c>
    </row>
    <row r="5" spans="1:11" s="313" customFormat="1" ht="12" customHeight="1" thickBot="1">
      <c r="A5" s="308" t="s">
        <v>44</v>
      </c>
      <c r="B5" s="309" t="s">
        <v>45</v>
      </c>
      <c r="C5" s="309" t="s">
        <v>46</v>
      </c>
      <c r="D5" s="309" t="s">
        <v>47</v>
      </c>
      <c r="E5" s="310" t="s">
        <v>48</v>
      </c>
      <c r="F5" s="311" t="s">
        <v>411</v>
      </c>
      <c r="G5" s="312" t="s">
        <v>493</v>
      </c>
      <c r="H5" s="311" t="s">
        <v>318</v>
      </c>
      <c r="I5" s="312" t="s">
        <v>494</v>
      </c>
      <c r="J5" s="778" t="s">
        <v>501</v>
      </c>
      <c r="K5" s="779" t="s">
        <v>546</v>
      </c>
    </row>
    <row r="6" spans="1:11" s="319" customFormat="1" ht="12" customHeight="1" thickBot="1">
      <c r="A6" s="314" t="s">
        <v>49</v>
      </c>
      <c r="B6" s="315" t="s">
        <v>50</v>
      </c>
      <c r="C6" s="316">
        <f t="shared" ref="C6:J6" si="0">+C7+C8+C9+C10+C11+C12</f>
        <v>283017342</v>
      </c>
      <c r="D6" s="317">
        <f t="shared" si="0"/>
        <v>3903027</v>
      </c>
      <c r="E6" s="318">
        <f t="shared" si="0"/>
        <v>286920369</v>
      </c>
      <c r="F6" s="317">
        <f t="shared" si="0"/>
        <v>0</v>
      </c>
      <c r="G6" s="318">
        <f t="shared" si="0"/>
        <v>286920369</v>
      </c>
      <c r="H6" s="317">
        <f t="shared" si="0"/>
        <v>19771012</v>
      </c>
      <c r="I6" s="318">
        <f t="shared" si="0"/>
        <v>306691381</v>
      </c>
      <c r="J6" s="69">
        <f t="shared" si="0"/>
        <v>836217</v>
      </c>
      <c r="K6" s="318">
        <f t="shared" ref="K6" si="1">+K7+K8+K9+K10+K11+K12</f>
        <v>307527598</v>
      </c>
    </row>
    <row r="7" spans="1:11" s="319" customFormat="1" ht="12" customHeight="1">
      <c r="A7" s="320" t="s">
        <v>51</v>
      </c>
      <c r="B7" s="321" t="s">
        <v>52</v>
      </c>
      <c r="C7" s="322">
        <v>102708506</v>
      </c>
      <c r="D7" s="323"/>
      <c r="E7" s="324">
        <f>C7+D7</f>
        <v>102708506</v>
      </c>
      <c r="F7" s="323"/>
      <c r="G7" s="324">
        <f>E7+F7</f>
        <v>102708506</v>
      </c>
      <c r="H7" s="323">
        <v>1000000</v>
      </c>
      <c r="I7" s="324">
        <f>G7+H7</f>
        <v>103708506</v>
      </c>
      <c r="J7" s="61"/>
      <c r="K7" s="324">
        <f>I7+J7</f>
        <v>103708506</v>
      </c>
    </row>
    <row r="8" spans="1:11" s="319" customFormat="1" ht="12" customHeight="1">
      <c r="A8" s="325" t="s">
        <v>53</v>
      </c>
      <c r="B8" s="326" t="s">
        <v>54</v>
      </c>
      <c r="C8" s="327">
        <v>65071977</v>
      </c>
      <c r="D8" s="328">
        <v>1201091</v>
      </c>
      <c r="E8" s="324">
        <f t="shared" ref="E8:E62" si="2">C8+D8</f>
        <v>66273068</v>
      </c>
      <c r="F8" s="328"/>
      <c r="G8" s="324">
        <f t="shared" ref="G8:G12" si="3">E8+F8</f>
        <v>66273068</v>
      </c>
      <c r="H8" s="328">
        <v>169467</v>
      </c>
      <c r="I8" s="324">
        <f t="shared" ref="I8:I12" si="4">G8+H8</f>
        <v>66442535</v>
      </c>
      <c r="J8" s="63">
        <v>820859</v>
      </c>
      <c r="K8" s="324">
        <f t="shared" ref="K8:K12" si="5">I8+J8</f>
        <v>67263394</v>
      </c>
    </row>
    <row r="9" spans="1:11" s="319" customFormat="1" ht="12" customHeight="1">
      <c r="A9" s="325" t="s">
        <v>55</v>
      </c>
      <c r="B9" s="326" t="s">
        <v>56</v>
      </c>
      <c r="C9" s="327">
        <v>107864579</v>
      </c>
      <c r="D9" s="328">
        <v>1278274</v>
      </c>
      <c r="E9" s="324">
        <f t="shared" si="2"/>
        <v>109142853</v>
      </c>
      <c r="F9" s="328"/>
      <c r="G9" s="324">
        <f t="shared" si="3"/>
        <v>109142853</v>
      </c>
      <c r="H9" s="328">
        <v>11762405</v>
      </c>
      <c r="I9" s="324">
        <f t="shared" si="4"/>
        <v>120905258</v>
      </c>
      <c r="J9" s="20">
        <v>-10191056</v>
      </c>
      <c r="K9" s="324">
        <f t="shared" si="5"/>
        <v>110714202</v>
      </c>
    </row>
    <row r="10" spans="1:11" s="319" customFormat="1" ht="12" customHeight="1">
      <c r="A10" s="325" t="s">
        <v>57</v>
      </c>
      <c r="B10" s="326" t="s">
        <v>58</v>
      </c>
      <c r="C10" s="327">
        <v>3422280</v>
      </c>
      <c r="D10" s="328"/>
      <c r="E10" s="324">
        <f t="shared" si="2"/>
        <v>3422280</v>
      </c>
      <c r="F10" s="328"/>
      <c r="G10" s="324">
        <f t="shared" si="3"/>
        <v>3422280</v>
      </c>
      <c r="H10" s="328">
        <v>385000</v>
      </c>
      <c r="I10" s="324">
        <f t="shared" si="4"/>
        <v>3807280</v>
      </c>
      <c r="J10" s="20">
        <v>-385000</v>
      </c>
      <c r="K10" s="324">
        <f t="shared" si="5"/>
        <v>3422280</v>
      </c>
    </row>
    <row r="11" spans="1:11" s="319" customFormat="1" ht="12" customHeight="1">
      <c r="A11" s="325" t="s">
        <v>59</v>
      </c>
      <c r="B11" s="329" t="s">
        <v>60</v>
      </c>
      <c r="C11" s="327">
        <v>3950000</v>
      </c>
      <c r="D11" s="328">
        <v>1423662</v>
      </c>
      <c r="E11" s="324">
        <f t="shared" si="2"/>
        <v>5373662</v>
      </c>
      <c r="F11" s="328"/>
      <c r="G11" s="324">
        <f t="shared" si="3"/>
        <v>5373662</v>
      </c>
      <c r="H11" s="328">
        <v>6454140</v>
      </c>
      <c r="I11" s="324">
        <f t="shared" si="4"/>
        <v>11827802</v>
      </c>
      <c r="J11" s="20">
        <v>10561332</v>
      </c>
      <c r="K11" s="324">
        <f t="shared" si="5"/>
        <v>22389134</v>
      </c>
    </row>
    <row r="12" spans="1:11" s="319" customFormat="1" ht="12" customHeight="1" thickBot="1">
      <c r="A12" s="330" t="s">
        <v>61</v>
      </c>
      <c r="B12" s="331" t="s">
        <v>62</v>
      </c>
      <c r="C12" s="327"/>
      <c r="D12" s="328"/>
      <c r="E12" s="324">
        <f t="shared" si="2"/>
        <v>0</v>
      </c>
      <c r="F12" s="328"/>
      <c r="G12" s="324">
        <f t="shared" si="3"/>
        <v>0</v>
      </c>
      <c r="H12" s="328"/>
      <c r="I12" s="324">
        <f t="shared" si="4"/>
        <v>0</v>
      </c>
      <c r="J12" s="63">
        <v>30082</v>
      </c>
      <c r="K12" s="324">
        <f t="shared" si="5"/>
        <v>30082</v>
      </c>
    </row>
    <row r="13" spans="1:11" s="319" customFormat="1" ht="12" customHeight="1" thickBot="1">
      <c r="A13" s="314" t="s">
        <v>63</v>
      </c>
      <c r="B13" s="332" t="s">
        <v>64</v>
      </c>
      <c r="C13" s="316">
        <f t="shared" ref="C13:J13" si="6">+C14+C15+C16+C17+C18</f>
        <v>14523000</v>
      </c>
      <c r="D13" s="317">
        <f t="shared" si="6"/>
        <v>186915120</v>
      </c>
      <c r="E13" s="318">
        <f t="shared" si="6"/>
        <v>201438120</v>
      </c>
      <c r="F13" s="317">
        <f t="shared" si="6"/>
        <v>0</v>
      </c>
      <c r="G13" s="318">
        <f t="shared" si="6"/>
        <v>201438120</v>
      </c>
      <c r="H13" s="317">
        <f t="shared" si="6"/>
        <v>0</v>
      </c>
      <c r="I13" s="318">
        <f t="shared" si="6"/>
        <v>201438120</v>
      </c>
      <c r="J13" s="69">
        <f t="shared" si="6"/>
        <v>80516209</v>
      </c>
      <c r="K13" s="318">
        <f t="shared" ref="K13" si="7">+K14+K15+K16+K17+K18</f>
        <v>281954329</v>
      </c>
    </row>
    <row r="14" spans="1:11" s="319" customFormat="1" ht="12" customHeight="1">
      <c r="A14" s="320" t="s">
        <v>65</v>
      </c>
      <c r="B14" s="321" t="s">
        <v>66</v>
      </c>
      <c r="C14" s="322"/>
      <c r="D14" s="323"/>
      <c r="E14" s="324">
        <f t="shared" si="2"/>
        <v>0</v>
      </c>
      <c r="F14" s="323"/>
      <c r="G14" s="324">
        <f t="shared" ref="G14:G19" si="8">E14+F14</f>
        <v>0</v>
      </c>
      <c r="H14" s="323"/>
      <c r="I14" s="324">
        <f t="shared" ref="I14:I19" si="9">G14+H14</f>
        <v>0</v>
      </c>
      <c r="J14" s="61"/>
      <c r="K14" s="324">
        <f t="shared" ref="K14:K19" si="10">I14+J14</f>
        <v>0</v>
      </c>
    </row>
    <row r="15" spans="1:11" s="319" customFormat="1" ht="12" customHeight="1">
      <c r="A15" s="325" t="s">
        <v>67</v>
      </c>
      <c r="B15" s="326" t="s">
        <v>68</v>
      </c>
      <c r="C15" s="327"/>
      <c r="D15" s="328"/>
      <c r="E15" s="324">
        <f t="shared" si="2"/>
        <v>0</v>
      </c>
      <c r="F15" s="328"/>
      <c r="G15" s="324">
        <f t="shared" si="8"/>
        <v>0</v>
      </c>
      <c r="H15" s="328"/>
      <c r="I15" s="324">
        <f t="shared" si="9"/>
        <v>0</v>
      </c>
      <c r="J15" s="63"/>
      <c r="K15" s="324">
        <f t="shared" si="10"/>
        <v>0</v>
      </c>
    </row>
    <row r="16" spans="1:11" s="319" customFormat="1" ht="12" customHeight="1">
      <c r="A16" s="325" t="s">
        <v>69</v>
      </c>
      <c r="B16" s="326" t="s">
        <v>70</v>
      </c>
      <c r="C16" s="327"/>
      <c r="D16" s="328"/>
      <c r="E16" s="324">
        <f t="shared" si="2"/>
        <v>0</v>
      </c>
      <c r="F16" s="328"/>
      <c r="G16" s="324">
        <f t="shared" si="8"/>
        <v>0</v>
      </c>
      <c r="H16" s="328"/>
      <c r="I16" s="324">
        <f t="shared" si="9"/>
        <v>0</v>
      </c>
      <c r="J16" s="63"/>
      <c r="K16" s="324">
        <f t="shared" si="10"/>
        <v>0</v>
      </c>
    </row>
    <row r="17" spans="1:11" s="319" customFormat="1" ht="12" customHeight="1">
      <c r="A17" s="325" t="s">
        <v>71</v>
      </c>
      <c r="B17" s="326" t="s">
        <v>72</v>
      </c>
      <c r="C17" s="327"/>
      <c r="D17" s="328"/>
      <c r="E17" s="324">
        <f t="shared" si="2"/>
        <v>0</v>
      </c>
      <c r="F17" s="328"/>
      <c r="G17" s="324">
        <f t="shared" si="8"/>
        <v>0</v>
      </c>
      <c r="H17" s="328"/>
      <c r="I17" s="324">
        <f t="shared" si="9"/>
        <v>0</v>
      </c>
      <c r="J17" s="63"/>
      <c r="K17" s="324">
        <f t="shared" si="10"/>
        <v>0</v>
      </c>
    </row>
    <row r="18" spans="1:11" s="319" customFormat="1" ht="12" customHeight="1">
      <c r="A18" s="325" t="s">
        <v>73</v>
      </c>
      <c r="B18" s="326" t="s">
        <v>74</v>
      </c>
      <c r="C18" s="327">
        <v>14523000</v>
      </c>
      <c r="D18" s="328">
        <v>186915120</v>
      </c>
      <c r="E18" s="324">
        <f t="shared" si="2"/>
        <v>201438120</v>
      </c>
      <c r="F18" s="328"/>
      <c r="G18" s="324">
        <f t="shared" si="8"/>
        <v>201438120</v>
      </c>
      <c r="H18" s="328"/>
      <c r="I18" s="324">
        <f t="shared" si="9"/>
        <v>201438120</v>
      </c>
      <c r="J18" s="63">
        <v>80516209</v>
      </c>
      <c r="K18" s="324">
        <f t="shared" si="10"/>
        <v>281954329</v>
      </c>
    </row>
    <row r="19" spans="1:11" s="319" customFormat="1" ht="12" customHeight="1" thickBot="1">
      <c r="A19" s="330" t="s">
        <v>75</v>
      </c>
      <c r="B19" s="331" t="s">
        <v>76</v>
      </c>
      <c r="C19" s="333"/>
      <c r="D19" s="334"/>
      <c r="E19" s="324">
        <f t="shared" si="2"/>
        <v>0</v>
      </c>
      <c r="F19" s="334"/>
      <c r="G19" s="324">
        <f t="shared" si="8"/>
        <v>0</v>
      </c>
      <c r="H19" s="334"/>
      <c r="I19" s="324">
        <f t="shared" si="9"/>
        <v>0</v>
      </c>
      <c r="J19" s="67"/>
      <c r="K19" s="324">
        <f t="shared" si="10"/>
        <v>0</v>
      </c>
    </row>
    <row r="20" spans="1:11" s="319" customFormat="1" ht="12" customHeight="1" thickBot="1">
      <c r="A20" s="314" t="s">
        <v>77</v>
      </c>
      <c r="B20" s="315" t="s">
        <v>78</v>
      </c>
      <c r="C20" s="316">
        <f t="shared" ref="C20:J20" si="11">+C21+C22+C23+C24+C25</f>
        <v>613808143</v>
      </c>
      <c r="D20" s="317">
        <f t="shared" si="11"/>
        <v>271399209</v>
      </c>
      <c r="E20" s="318">
        <f t="shared" si="11"/>
        <v>885207352</v>
      </c>
      <c r="F20" s="317">
        <f t="shared" si="11"/>
        <v>0</v>
      </c>
      <c r="G20" s="318">
        <f t="shared" si="11"/>
        <v>885207352</v>
      </c>
      <c r="H20" s="317">
        <f t="shared" si="11"/>
        <v>0</v>
      </c>
      <c r="I20" s="318">
        <f t="shared" si="11"/>
        <v>885207352</v>
      </c>
      <c r="J20" s="69">
        <f t="shared" si="11"/>
        <v>-165358082</v>
      </c>
      <c r="K20" s="318">
        <f t="shared" ref="K20" si="12">+K21+K22+K23+K24+K25</f>
        <v>719849270</v>
      </c>
    </row>
    <row r="21" spans="1:11" s="319" customFormat="1" ht="12" customHeight="1">
      <c r="A21" s="320" t="s">
        <v>79</v>
      </c>
      <c r="B21" s="321" t="s">
        <v>80</v>
      </c>
      <c r="C21" s="322"/>
      <c r="D21" s="323"/>
      <c r="E21" s="324">
        <f t="shared" si="2"/>
        <v>0</v>
      </c>
      <c r="F21" s="323"/>
      <c r="G21" s="324">
        <f t="shared" ref="G21:G26" si="13">E21+F21</f>
        <v>0</v>
      </c>
      <c r="H21" s="323"/>
      <c r="I21" s="324">
        <f t="shared" ref="I21:I26" si="14">G21+H21</f>
        <v>0</v>
      </c>
      <c r="J21" s="61">
        <v>197988999</v>
      </c>
      <c r="K21" s="324">
        <f t="shared" ref="K21:K26" si="15">I21+J21</f>
        <v>197988999</v>
      </c>
    </row>
    <row r="22" spans="1:11" s="319" customFormat="1" ht="12" customHeight="1">
      <c r="A22" s="325" t="s">
        <v>81</v>
      </c>
      <c r="B22" s="326" t="s">
        <v>82</v>
      </c>
      <c r="C22" s="327"/>
      <c r="D22" s="328"/>
      <c r="E22" s="324">
        <f t="shared" si="2"/>
        <v>0</v>
      </c>
      <c r="F22" s="328"/>
      <c r="G22" s="324">
        <f t="shared" si="13"/>
        <v>0</v>
      </c>
      <c r="H22" s="328"/>
      <c r="I22" s="324">
        <f t="shared" si="14"/>
        <v>0</v>
      </c>
      <c r="J22" s="63"/>
      <c r="K22" s="324">
        <f t="shared" si="15"/>
        <v>0</v>
      </c>
    </row>
    <row r="23" spans="1:11" s="319" customFormat="1" ht="12" customHeight="1">
      <c r="A23" s="325" t="s">
        <v>83</v>
      </c>
      <c r="B23" s="326" t="s">
        <v>84</v>
      </c>
      <c r="C23" s="327"/>
      <c r="D23" s="328"/>
      <c r="E23" s="324">
        <f t="shared" si="2"/>
        <v>0</v>
      </c>
      <c r="F23" s="328"/>
      <c r="G23" s="324">
        <f t="shared" si="13"/>
        <v>0</v>
      </c>
      <c r="H23" s="328"/>
      <c r="I23" s="324">
        <f t="shared" si="14"/>
        <v>0</v>
      </c>
      <c r="J23" s="63"/>
      <c r="K23" s="324">
        <f t="shared" si="15"/>
        <v>0</v>
      </c>
    </row>
    <row r="24" spans="1:11" s="319" customFormat="1" ht="12" customHeight="1">
      <c r="A24" s="325" t="s">
        <v>85</v>
      </c>
      <c r="B24" s="326" t="s">
        <v>86</v>
      </c>
      <c r="C24" s="327"/>
      <c r="D24" s="328"/>
      <c r="E24" s="324">
        <f t="shared" si="2"/>
        <v>0</v>
      </c>
      <c r="F24" s="328"/>
      <c r="G24" s="324">
        <f t="shared" si="13"/>
        <v>0</v>
      </c>
      <c r="H24" s="328"/>
      <c r="I24" s="324">
        <f t="shared" si="14"/>
        <v>0</v>
      </c>
      <c r="J24" s="63"/>
      <c r="K24" s="324">
        <f t="shared" si="15"/>
        <v>0</v>
      </c>
    </row>
    <row r="25" spans="1:11" s="319" customFormat="1" ht="12" customHeight="1">
      <c r="A25" s="325" t="s">
        <v>87</v>
      </c>
      <c r="B25" s="326" t="s">
        <v>88</v>
      </c>
      <c r="C25" s="327">
        <v>613808143</v>
      </c>
      <c r="D25" s="328">
        <v>271399209</v>
      </c>
      <c r="E25" s="324">
        <f t="shared" si="2"/>
        <v>885207352</v>
      </c>
      <c r="F25" s="328"/>
      <c r="G25" s="324">
        <f t="shared" si="13"/>
        <v>885207352</v>
      </c>
      <c r="H25" s="328"/>
      <c r="I25" s="324">
        <f t="shared" si="14"/>
        <v>885207352</v>
      </c>
      <c r="J25" s="20">
        <v>-363347081</v>
      </c>
      <c r="K25" s="324">
        <f t="shared" si="15"/>
        <v>521860271</v>
      </c>
    </row>
    <row r="26" spans="1:11" s="319" customFormat="1" ht="12" customHeight="1" thickBot="1">
      <c r="A26" s="330" t="s">
        <v>89</v>
      </c>
      <c r="B26" s="335" t="s">
        <v>90</v>
      </c>
      <c r="C26" s="333">
        <v>511940143</v>
      </c>
      <c r="D26" s="334"/>
      <c r="E26" s="324">
        <f t="shared" si="2"/>
        <v>511940143</v>
      </c>
      <c r="F26" s="334"/>
      <c r="G26" s="324">
        <f t="shared" si="13"/>
        <v>511940143</v>
      </c>
      <c r="H26" s="334"/>
      <c r="I26" s="324">
        <f t="shared" si="14"/>
        <v>511940143</v>
      </c>
      <c r="J26" s="67"/>
      <c r="K26" s="324">
        <f t="shared" si="15"/>
        <v>511940143</v>
      </c>
    </row>
    <row r="27" spans="1:11" s="319" customFormat="1" ht="12" customHeight="1" thickBot="1">
      <c r="A27" s="314" t="s">
        <v>91</v>
      </c>
      <c r="B27" s="315" t="s">
        <v>92</v>
      </c>
      <c r="C27" s="336">
        <f>SUM(C28:C34)</f>
        <v>31154200</v>
      </c>
      <c r="D27" s="337">
        <f t="shared" ref="D27:J27" si="16">+D28+D29+D30+D31+D32+D33+D34</f>
        <v>0</v>
      </c>
      <c r="E27" s="338">
        <f t="shared" si="16"/>
        <v>31154200</v>
      </c>
      <c r="F27" s="337">
        <f t="shared" si="16"/>
        <v>0</v>
      </c>
      <c r="G27" s="338">
        <f t="shared" si="16"/>
        <v>31154200</v>
      </c>
      <c r="H27" s="337">
        <f t="shared" si="16"/>
        <v>0</v>
      </c>
      <c r="I27" s="338">
        <f t="shared" si="16"/>
        <v>31154200</v>
      </c>
      <c r="J27" s="28">
        <f t="shared" si="16"/>
        <v>19092315</v>
      </c>
      <c r="K27" s="338">
        <f t="shared" ref="K27" si="17">+K28+K29+K30+K31+K32+K33+K34</f>
        <v>50246515</v>
      </c>
    </row>
    <row r="28" spans="1:11" s="319" customFormat="1" ht="12" customHeight="1">
      <c r="A28" s="320" t="s">
        <v>93</v>
      </c>
      <c r="B28" s="321" t="s">
        <v>94</v>
      </c>
      <c r="C28" s="322"/>
      <c r="D28" s="339"/>
      <c r="E28" s="324">
        <f t="shared" si="2"/>
        <v>0</v>
      </c>
      <c r="F28" s="339"/>
      <c r="G28" s="324">
        <f t="shared" ref="G28:G34" si="18">E28+F28</f>
        <v>0</v>
      </c>
      <c r="H28" s="339"/>
      <c r="I28" s="324">
        <f t="shared" ref="I28:I34" si="19">G28+H28</f>
        <v>0</v>
      </c>
      <c r="J28" s="16"/>
      <c r="K28" s="324">
        <f t="shared" ref="K28:K34" si="20">I28+J28</f>
        <v>0</v>
      </c>
    </row>
    <row r="29" spans="1:11" s="319" customFormat="1" ht="12" customHeight="1">
      <c r="A29" s="325" t="s">
        <v>95</v>
      </c>
      <c r="B29" s="326" t="s">
        <v>96</v>
      </c>
      <c r="C29" s="327"/>
      <c r="D29" s="328"/>
      <c r="E29" s="324">
        <f t="shared" si="2"/>
        <v>0</v>
      </c>
      <c r="F29" s="328"/>
      <c r="G29" s="324">
        <f t="shared" si="18"/>
        <v>0</v>
      </c>
      <c r="H29" s="328"/>
      <c r="I29" s="324">
        <f t="shared" si="19"/>
        <v>0</v>
      </c>
      <c r="J29" s="20"/>
      <c r="K29" s="324">
        <f t="shared" si="20"/>
        <v>0</v>
      </c>
    </row>
    <row r="30" spans="1:11" s="319" customFormat="1" ht="12" customHeight="1">
      <c r="A30" s="325" t="s">
        <v>97</v>
      </c>
      <c r="B30" s="326" t="s">
        <v>98</v>
      </c>
      <c r="C30" s="327">
        <v>14015200</v>
      </c>
      <c r="D30" s="328"/>
      <c r="E30" s="324">
        <f t="shared" si="2"/>
        <v>14015200</v>
      </c>
      <c r="F30" s="328"/>
      <c r="G30" s="324">
        <f t="shared" si="18"/>
        <v>14015200</v>
      </c>
      <c r="H30" s="328"/>
      <c r="I30" s="324">
        <f t="shared" si="19"/>
        <v>14015200</v>
      </c>
      <c r="J30" s="20">
        <v>14830719</v>
      </c>
      <c r="K30" s="324">
        <f t="shared" si="20"/>
        <v>28845919</v>
      </c>
    </row>
    <row r="31" spans="1:11" s="319" customFormat="1" ht="12" customHeight="1">
      <c r="A31" s="325" t="s">
        <v>99</v>
      </c>
      <c r="B31" s="326" t="s">
        <v>100</v>
      </c>
      <c r="C31" s="327">
        <v>2084000</v>
      </c>
      <c r="D31" s="328"/>
      <c r="E31" s="324">
        <f t="shared" si="2"/>
        <v>2084000</v>
      </c>
      <c r="F31" s="328"/>
      <c r="G31" s="324">
        <f t="shared" si="18"/>
        <v>2084000</v>
      </c>
      <c r="H31" s="328"/>
      <c r="I31" s="324">
        <f t="shared" si="19"/>
        <v>2084000</v>
      </c>
      <c r="J31" s="20">
        <v>-2084000</v>
      </c>
      <c r="K31" s="324">
        <f t="shared" si="20"/>
        <v>0</v>
      </c>
    </row>
    <row r="32" spans="1:11" s="319" customFormat="1" ht="12" customHeight="1">
      <c r="A32" s="325" t="s">
        <v>101</v>
      </c>
      <c r="B32" s="326" t="s">
        <v>102</v>
      </c>
      <c r="C32" s="327">
        <v>6129000</v>
      </c>
      <c r="D32" s="328"/>
      <c r="E32" s="324">
        <f t="shared" si="2"/>
        <v>6129000</v>
      </c>
      <c r="F32" s="328"/>
      <c r="G32" s="324">
        <f t="shared" si="18"/>
        <v>6129000</v>
      </c>
      <c r="H32" s="328"/>
      <c r="I32" s="324">
        <f t="shared" si="19"/>
        <v>6129000</v>
      </c>
      <c r="J32" s="20">
        <v>1839889</v>
      </c>
      <c r="K32" s="324">
        <f t="shared" si="20"/>
        <v>7968889</v>
      </c>
    </row>
    <row r="33" spans="1:11" s="319" customFormat="1" ht="12" customHeight="1">
      <c r="A33" s="325" t="s">
        <v>103</v>
      </c>
      <c r="B33" s="326" t="s">
        <v>104</v>
      </c>
      <c r="C33" s="327">
        <v>7251000</v>
      </c>
      <c r="D33" s="328"/>
      <c r="E33" s="324">
        <f t="shared" si="2"/>
        <v>7251000</v>
      </c>
      <c r="F33" s="328"/>
      <c r="G33" s="324">
        <f t="shared" si="18"/>
        <v>7251000</v>
      </c>
      <c r="H33" s="328"/>
      <c r="I33" s="324">
        <f t="shared" si="19"/>
        <v>7251000</v>
      </c>
      <c r="J33" s="20">
        <v>1892432</v>
      </c>
      <c r="K33" s="324">
        <f t="shared" si="20"/>
        <v>9143432</v>
      </c>
    </row>
    <row r="34" spans="1:11" s="319" customFormat="1" ht="12" customHeight="1" thickBot="1">
      <c r="A34" s="330" t="s">
        <v>105</v>
      </c>
      <c r="B34" s="335" t="s">
        <v>106</v>
      </c>
      <c r="C34" s="333">
        <v>1675000</v>
      </c>
      <c r="D34" s="334"/>
      <c r="E34" s="324">
        <f t="shared" si="2"/>
        <v>1675000</v>
      </c>
      <c r="F34" s="334"/>
      <c r="G34" s="324">
        <f t="shared" si="18"/>
        <v>1675000</v>
      </c>
      <c r="H34" s="334"/>
      <c r="I34" s="324">
        <f t="shared" si="19"/>
        <v>1675000</v>
      </c>
      <c r="J34" s="25">
        <v>2613275</v>
      </c>
      <c r="K34" s="324">
        <f t="shared" si="20"/>
        <v>4288275</v>
      </c>
    </row>
    <row r="35" spans="1:11" s="319" customFormat="1" ht="12" customHeight="1" thickBot="1">
      <c r="A35" s="314" t="s">
        <v>107</v>
      </c>
      <c r="B35" s="315" t="s">
        <v>108</v>
      </c>
      <c r="C35" s="316">
        <f t="shared" ref="C35:I35" si="21">SUM(C36:C46)</f>
        <v>48882170</v>
      </c>
      <c r="D35" s="317">
        <f t="shared" si="21"/>
        <v>6000000</v>
      </c>
      <c r="E35" s="318">
        <f t="shared" si="21"/>
        <v>54882170</v>
      </c>
      <c r="F35" s="317">
        <f t="shared" si="21"/>
        <v>0</v>
      </c>
      <c r="G35" s="318">
        <f t="shared" si="21"/>
        <v>54882170</v>
      </c>
      <c r="H35" s="317">
        <f t="shared" si="21"/>
        <v>0</v>
      </c>
      <c r="I35" s="318">
        <f t="shared" si="21"/>
        <v>54882170</v>
      </c>
      <c r="J35" s="317">
        <f t="shared" ref="J35:K35" si="22">SUM(J36:J46)</f>
        <v>19495419</v>
      </c>
      <c r="K35" s="318">
        <f t="shared" si="22"/>
        <v>74377589</v>
      </c>
    </row>
    <row r="36" spans="1:11" s="319" customFormat="1" ht="12" customHeight="1">
      <c r="A36" s="320" t="s">
        <v>109</v>
      </c>
      <c r="B36" s="321" t="s">
        <v>110</v>
      </c>
      <c r="C36" s="322">
        <v>2700000</v>
      </c>
      <c r="D36" s="323">
        <v>4730000</v>
      </c>
      <c r="E36" s="324">
        <f t="shared" si="2"/>
        <v>7430000</v>
      </c>
      <c r="F36" s="323"/>
      <c r="G36" s="324">
        <f t="shared" ref="G36:G46" si="23">E36+F36</f>
        <v>7430000</v>
      </c>
      <c r="H36" s="323"/>
      <c r="I36" s="324">
        <f t="shared" ref="I36:I46" si="24">G36+H36</f>
        <v>7430000</v>
      </c>
      <c r="J36" s="323">
        <v>5995036</v>
      </c>
      <c r="K36" s="324">
        <f t="shared" ref="K36:K46" si="25">I36+J36</f>
        <v>13425036</v>
      </c>
    </row>
    <row r="37" spans="1:11" s="319" customFormat="1" ht="12" customHeight="1">
      <c r="A37" s="325" t="s">
        <v>111</v>
      </c>
      <c r="B37" s="326" t="s">
        <v>112</v>
      </c>
      <c r="C37" s="327">
        <v>32926849</v>
      </c>
      <c r="D37" s="328"/>
      <c r="E37" s="324">
        <f t="shared" si="2"/>
        <v>32926849</v>
      </c>
      <c r="F37" s="328"/>
      <c r="G37" s="324">
        <f t="shared" si="23"/>
        <v>32926849</v>
      </c>
      <c r="H37" s="328"/>
      <c r="I37" s="324">
        <f t="shared" si="24"/>
        <v>32926849</v>
      </c>
      <c r="J37" s="328">
        <v>-8205508</v>
      </c>
      <c r="K37" s="324">
        <f t="shared" si="25"/>
        <v>24721341</v>
      </c>
    </row>
    <row r="38" spans="1:11" s="319" customFormat="1" ht="12" customHeight="1">
      <c r="A38" s="325" t="s">
        <v>113</v>
      </c>
      <c r="B38" s="326" t="s">
        <v>114</v>
      </c>
      <c r="C38" s="327">
        <v>2000000</v>
      </c>
      <c r="D38" s="328"/>
      <c r="E38" s="324">
        <f t="shared" si="2"/>
        <v>2000000</v>
      </c>
      <c r="F38" s="328"/>
      <c r="G38" s="324">
        <f t="shared" si="23"/>
        <v>2000000</v>
      </c>
      <c r="H38" s="328"/>
      <c r="I38" s="324">
        <f t="shared" si="24"/>
        <v>2000000</v>
      </c>
      <c r="J38" s="328">
        <v>2614278</v>
      </c>
      <c r="K38" s="324">
        <f t="shared" si="25"/>
        <v>4614278</v>
      </c>
    </row>
    <row r="39" spans="1:11" s="319" customFormat="1" ht="12" customHeight="1">
      <c r="A39" s="325" t="s">
        <v>115</v>
      </c>
      <c r="B39" s="326" t="s">
        <v>116</v>
      </c>
      <c r="C39" s="327"/>
      <c r="D39" s="328"/>
      <c r="E39" s="324">
        <f t="shared" si="2"/>
        <v>0</v>
      </c>
      <c r="F39" s="328"/>
      <c r="G39" s="324">
        <f t="shared" si="23"/>
        <v>0</v>
      </c>
      <c r="H39" s="328"/>
      <c r="I39" s="324">
        <f t="shared" si="24"/>
        <v>0</v>
      </c>
      <c r="J39" s="328">
        <v>301000</v>
      </c>
      <c r="K39" s="324">
        <f t="shared" si="25"/>
        <v>301000</v>
      </c>
    </row>
    <row r="40" spans="1:11" s="319" customFormat="1" ht="12" customHeight="1">
      <c r="A40" s="325" t="s">
        <v>117</v>
      </c>
      <c r="B40" s="326" t="s">
        <v>118</v>
      </c>
      <c r="C40" s="327">
        <v>4262450</v>
      </c>
      <c r="D40" s="328"/>
      <c r="E40" s="324">
        <f t="shared" si="2"/>
        <v>4262450</v>
      </c>
      <c r="F40" s="328"/>
      <c r="G40" s="324">
        <f t="shared" si="23"/>
        <v>4262450</v>
      </c>
      <c r="H40" s="328"/>
      <c r="I40" s="324">
        <f t="shared" si="24"/>
        <v>4262450</v>
      </c>
      <c r="J40" s="328">
        <v>14922290</v>
      </c>
      <c r="K40" s="324">
        <f t="shared" si="25"/>
        <v>19184740</v>
      </c>
    </row>
    <row r="41" spans="1:11" s="319" customFormat="1" ht="12" customHeight="1">
      <c r="A41" s="325" t="s">
        <v>119</v>
      </c>
      <c r="B41" s="326" t="s">
        <v>120</v>
      </c>
      <c r="C41" s="327">
        <v>6912871</v>
      </c>
      <c r="D41" s="328">
        <v>1270000</v>
      </c>
      <c r="E41" s="324">
        <f t="shared" si="2"/>
        <v>8182871</v>
      </c>
      <c r="F41" s="328"/>
      <c r="G41" s="324">
        <f t="shared" si="23"/>
        <v>8182871</v>
      </c>
      <c r="H41" s="328"/>
      <c r="I41" s="324">
        <f t="shared" si="24"/>
        <v>8182871</v>
      </c>
      <c r="J41" s="328">
        <v>2541161</v>
      </c>
      <c r="K41" s="324">
        <f t="shared" si="25"/>
        <v>10724032</v>
      </c>
    </row>
    <row r="42" spans="1:11" s="319" customFormat="1" ht="12" customHeight="1">
      <c r="A42" s="325" t="s">
        <v>121</v>
      </c>
      <c r="B42" s="326" t="s">
        <v>122</v>
      </c>
      <c r="C42" s="327"/>
      <c r="D42" s="328"/>
      <c r="E42" s="324">
        <f t="shared" si="2"/>
        <v>0</v>
      </c>
      <c r="F42" s="328"/>
      <c r="G42" s="324">
        <f t="shared" si="23"/>
        <v>0</v>
      </c>
      <c r="H42" s="328"/>
      <c r="I42" s="324">
        <f t="shared" si="24"/>
        <v>0</v>
      </c>
      <c r="J42" s="328"/>
      <c r="K42" s="324">
        <f t="shared" si="25"/>
        <v>0</v>
      </c>
    </row>
    <row r="43" spans="1:11" s="319" customFormat="1" ht="12" customHeight="1">
      <c r="A43" s="325" t="s">
        <v>123</v>
      </c>
      <c r="B43" s="326" t="s">
        <v>124</v>
      </c>
      <c r="C43" s="327"/>
      <c r="D43" s="328"/>
      <c r="E43" s="324">
        <f t="shared" si="2"/>
        <v>0</v>
      </c>
      <c r="F43" s="328"/>
      <c r="G43" s="324">
        <f t="shared" si="23"/>
        <v>0</v>
      </c>
      <c r="H43" s="328"/>
      <c r="I43" s="324">
        <f t="shared" si="24"/>
        <v>0</v>
      </c>
      <c r="J43" s="328">
        <v>315732</v>
      </c>
      <c r="K43" s="324">
        <f>I43+J43</f>
        <v>315732</v>
      </c>
    </row>
    <row r="44" spans="1:11" s="319" customFormat="1" ht="12" customHeight="1">
      <c r="A44" s="325" t="s">
        <v>125</v>
      </c>
      <c r="B44" s="326" t="s">
        <v>126</v>
      </c>
      <c r="C44" s="340"/>
      <c r="D44" s="341"/>
      <c r="E44" s="324">
        <f t="shared" si="2"/>
        <v>0</v>
      </c>
      <c r="F44" s="341"/>
      <c r="G44" s="324">
        <f t="shared" si="23"/>
        <v>0</v>
      </c>
      <c r="H44" s="341"/>
      <c r="I44" s="324">
        <f t="shared" si="24"/>
        <v>0</v>
      </c>
      <c r="J44" s="341"/>
      <c r="K44" s="324">
        <f t="shared" si="25"/>
        <v>0</v>
      </c>
    </row>
    <row r="45" spans="1:11" s="319" customFormat="1" ht="12" customHeight="1">
      <c r="A45" s="330" t="s">
        <v>127</v>
      </c>
      <c r="B45" s="335" t="s">
        <v>128</v>
      </c>
      <c r="C45" s="342"/>
      <c r="D45" s="343"/>
      <c r="E45" s="324">
        <f t="shared" si="2"/>
        <v>0</v>
      </c>
      <c r="F45" s="343"/>
      <c r="G45" s="324">
        <f t="shared" si="23"/>
        <v>0</v>
      </c>
      <c r="H45" s="343"/>
      <c r="I45" s="324">
        <f t="shared" si="24"/>
        <v>0</v>
      </c>
      <c r="J45" s="343"/>
      <c r="K45" s="324">
        <f t="shared" si="25"/>
        <v>0</v>
      </c>
    </row>
    <row r="46" spans="1:11" s="319" customFormat="1" ht="12" customHeight="1" thickBot="1">
      <c r="A46" s="330" t="s">
        <v>129</v>
      </c>
      <c r="B46" s="331" t="s">
        <v>130</v>
      </c>
      <c r="C46" s="342">
        <v>80000</v>
      </c>
      <c r="D46" s="343"/>
      <c r="E46" s="324">
        <f t="shared" si="2"/>
        <v>80000</v>
      </c>
      <c r="F46" s="343"/>
      <c r="G46" s="324">
        <f t="shared" si="23"/>
        <v>80000</v>
      </c>
      <c r="H46" s="343"/>
      <c r="I46" s="324">
        <f t="shared" si="24"/>
        <v>80000</v>
      </c>
      <c r="J46" s="343">
        <v>1011430</v>
      </c>
      <c r="K46" s="324">
        <f t="shared" si="25"/>
        <v>1091430</v>
      </c>
    </row>
    <row r="47" spans="1:11" s="319" customFormat="1" ht="12" customHeight="1" thickBot="1">
      <c r="A47" s="314" t="s">
        <v>131</v>
      </c>
      <c r="B47" s="315" t="s">
        <v>132</v>
      </c>
      <c r="C47" s="316">
        <f t="shared" ref="C47:J47" si="26">SUM(C48:C52)</f>
        <v>2384000</v>
      </c>
      <c r="D47" s="317">
        <f t="shared" si="26"/>
        <v>1000000</v>
      </c>
      <c r="E47" s="318">
        <f t="shared" si="26"/>
        <v>3384000</v>
      </c>
      <c r="F47" s="317">
        <f t="shared" si="26"/>
        <v>0</v>
      </c>
      <c r="G47" s="318">
        <f t="shared" si="26"/>
        <v>3384000</v>
      </c>
      <c r="H47" s="317">
        <f t="shared" si="26"/>
        <v>0</v>
      </c>
      <c r="I47" s="318">
        <f t="shared" si="26"/>
        <v>3384000</v>
      </c>
      <c r="J47" s="69">
        <f t="shared" si="26"/>
        <v>-416655</v>
      </c>
      <c r="K47" s="318">
        <f t="shared" ref="K47" si="27">SUM(K48:K52)</f>
        <v>2967345</v>
      </c>
    </row>
    <row r="48" spans="1:11" s="319" customFormat="1" ht="12" customHeight="1">
      <c r="A48" s="320" t="s">
        <v>133</v>
      </c>
      <c r="B48" s="321" t="s">
        <v>134</v>
      </c>
      <c r="C48" s="344"/>
      <c r="D48" s="345"/>
      <c r="E48" s="346">
        <f t="shared" si="2"/>
        <v>0</v>
      </c>
      <c r="F48" s="345"/>
      <c r="G48" s="346">
        <f t="shared" ref="G48:G52" si="28">E48+F48</f>
        <v>0</v>
      </c>
      <c r="H48" s="345"/>
      <c r="I48" s="346">
        <f t="shared" ref="I48:I52" si="29">G48+H48</f>
        <v>0</v>
      </c>
      <c r="J48" s="222"/>
      <c r="K48" s="346">
        <f t="shared" ref="K48:K52" si="30">I48+J48</f>
        <v>0</v>
      </c>
    </row>
    <row r="49" spans="1:11" s="319" customFormat="1" ht="12" customHeight="1">
      <c r="A49" s="325" t="s">
        <v>135</v>
      </c>
      <c r="B49" s="326" t="s">
        <v>136</v>
      </c>
      <c r="C49" s="340"/>
      <c r="D49" s="341">
        <v>1000000</v>
      </c>
      <c r="E49" s="346">
        <f t="shared" si="2"/>
        <v>1000000</v>
      </c>
      <c r="F49" s="341"/>
      <c r="G49" s="346">
        <f t="shared" si="28"/>
        <v>1000000</v>
      </c>
      <c r="H49" s="341"/>
      <c r="I49" s="346">
        <f t="shared" si="29"/>
        <v>1000000</v>
      </c>
      <c r="J49" s="219">
        <v>-87138</v>
      </c>
      <c r="K49" s="346">
        <f t="shared" si="30"/>
        <v>912862</v>
      </c>
    </row>
    <row r="50" spans="1:11" s="319" customFormat="1" ht="12" customHeight="1">
      <c r="A50" s="325" t="s">
        <v>137</v>
      </c>
      <c r="B50" s="326" t="s">
        <v>138</v>
      </c>
      <c r="C50" s="340">
        <v>2384000</v>
      </c>
      <c r="D50" s="341"/>
      <c r="E50" s="346">
        <f t="shared" si="2"/>
        <v>2384000</v>
      </c>
      <c r="F50" s="341"/>
      <c r="G50" s="346">
        <f t="shared" si="28"/>
        <v>2384000</v>
      </c>
      <c r="H50" s="341"/>
      <c r="I50" s="346">
        <f t="shared" si="29"/>
        <v>2384000</v>
      </c>
      <c r="J50" s="219">
        <v>-329517</v>
      </c>
      <c r="K50" s="346">
        <f t="shared" si="30"/>
        <v>2054483</v>
      </c>
    </row>
    <row r="51" spans="1:11" s="319" customFormat="1" ht="12" customHeight="1">
      <c r="A51" s="325" t="s">
        <v>139</v>
      </c>
      <c r="B51" s="326" t="s">
        <v>140</v>
      </c>
      <c r="C51" s="340"/>
      <c r="D51" s="341"/>
      <c r="E51" s="346">
        <f t="shared" si="2"/>
        <v>0</v>
      </c>
      <c r="F51" s="341"/>
      <c r="G51" s="346">
        <f t="shared" si="28"/>
        <v>0</v>
      </c>
      <c r="H51" s="341"/>
      <c r="I51" s="346">
        <f t="shared" si="29"/>
        <v>0</v>
      </c>
      <c r="J51" s="219"/>
      <c r="K51" s="346">
        <f t="shared" si="30"/>
        <v>0</v>
      </c>
    </row>
    <row r="52" spans="1:11" s="319" customFormat="1" ht="12" customHeight="1" thickBot="1">
      <c r="A52" s="330" t="s">
        <v>141</v>
      </c>
      <c r="B52" s="331" t="s">
        <v>142</v>
      </c>
      <c r="C52" s="342"/>
      <c r="D52" s="343"/>
      <c r="E52" s="346">
        <f t="shared" si="2"/>
        <v>0</v>
      </c>
      <c r="F52" s="343"/>
      <c r="G52" s="346">
        <f t="shared" si="28"/>
        <v>0</v>
      </c>
      <c r="H52" s="343"/>
      <c r="I52" s="346">
        <f t="shared" si="29"/>
        <v>0</v>
      </c>
      <c r="J52" s="220"/>
      <c r="K52" s="346">
        <f t="shared" si="30"/>
        <v>0</v>
      </c>
    </row>
    <row r="53" spans="1:11" s="319" customFormat="1" ht="12" customHeight="1" thickBot="1">
      <c r="A53" s="314" t="s">
        <v>143</v>
      </c>
      <c r="B53" s="315" t="s">
        <v>144</v>
      </c>
      <c r="C53" s="316">
        <f t="shared" ref="C53:J53" si="31">SUM(C54:C56)</f>
        <v>0</v>
      </c>
      <c r="D53" s="317">
        <f t="shared" si="31"/>
        <v>0</v>
      </c>
      <c r="E53" s="318">
        <f t="shared" si="31"/>
        <v>0</v>
      </c>
      <c r="F53" s="317">
        <f t="shared" si="31"/>
        <v>0</v>
      </c>
      <c r="G53" s="318">
        <f t="shared" si="31"/>
        <v>0</v>
      </c>
      <c r="H53" s="317">
        <f t="shared" si="31"/>
        <v>0</v>
      </c>
      <c r="I53" s="318">
        <f t="shared" si="31"/>
        <v>0</v>
      </c>
      <c r="J53" s="69">
        <f t="shared" si="31"/>
        <v>2009467</v>
      </c>
      <c r="K53" s="318">
        <f t="shared" ref="K53" si="32">SUM(K54:K56)</f>
        <v>2009467</v>
      </c>
    </row>
    <row r="54" spans="1:11" s="319" customFormat="1" ht="12" customHeight="1">
      <c r="A54" s="320" t="s">
        <v>145</v>
      </c>
      <c r="B54" s="321" t="s">
        <v>146</v>
      </c>
      <c r="C54" s="322"/>
      <c r="D54" s="323"/>
      <c r="E54" s="324">
        <f t="shared" si="2"/>
        <v>0</v>
      </c>
      <c r="F54" s="323"/>
      <c r="G54" s="324">
        <f t="shared" ref="G54:G57" si="33">E54+F54</f>
        <v>0</v>
      </c>
      <c r="H54" s="323"/>
      <c r="I54" s="324">
        <f t="shared" ref="I54:I57" si="34">G54+H54</f>
        <v>0</v>
      </c>
      <c r="J54" s="61"/>
      <c r="K54" s="324">
        <f t="shared" ref="K54:K57" si="35">I54+J54</f>
        <v>0</v>
      </c>
    </row>
    <row r="55" spans="1:11" s="319" customFormat="1" ht="12" customHeight="1">
      <c r="A55" s="325" t="s">
        <v>147</v>
      </c>
      <c r="B55" s="326" t="s">
        <v>148</v>
      </c>
      <c r="C55" s="327"/>
      <c r="D55" s="328"/>
      <c r="E55" s="324">
        <f t="shared" si="2"/>
        <v>0</v>
      </c>
      <c r="F55" s="328"/>
      <c r="G55" s="324">
        <f t="shared" si="33"/>
        <v>0</v>
      </c>
      <c r="H55" s="328"/>
      <c r="I55" s="324">
        <f t="shared" si="34"/>
        <v>0</v>
      </c>
      <c r="J55" s="63"/>
      <c r="K55" s="324">
        <f t="shared" si="35"/>
        <v>0</v>
      </c>
    </row>
    <row r="56" spans="1:11" s="319" customFormat="1" ht="12" customHeight="1">
      <c r="A56" s="325" t="s">
        <v>149</v>
      </c>
      <c r="B56" s="326" t="s">
        <v>150</v>
      </c>
      <c r="C56" s="327"/>
      <c r="D56" s="328"/>
      <c r="E56" s="324">
        <f t="shared" si="2"/>
        <v>0</v>
      </c>
      <c r="F56" s="328"/>
      <c r="G56" s="324">
        <f t="shared" si="33"/>
        <v>0</v>
      </c>
      <c r="H56" s="328"/>
      <c r="I56" s="324">
        <f t="shared" si="34"/>
        <v>0</v>
      </c>
      <c r="J56" s="63">
        <v>2009467</v>
      </c>
      <c r="K56" s="324">
        <f t="shared" si="35"/>
        <v>2009467</v>
      </c>
    </row>
    <row r="57" spans="1:11" s="319" customFormat="1" ht="12" customHeight="1" thickBot="1">
      <c r="A57" s="330" t="s">
        <v>151</v>
      </c>
      <c r="B57" s="331" t="s">
        <v>152</v>
      </c>
      <c r="C57" s="333"/>
      <c r="D57" s="334"/>
      <c r="E57" s="324">
        <f t="shared" si="2"/>
        <v>0</v>
      </c>
      <c r="F57" s="334"/>
      <c r="G57" s="324">
        <f t="shared" si="33"/>
        <v>0</v>
      </c>
      <c r="H57" s="334"/>
      <c r="I57" s="324">
        <f t="shared" si="34"/>
        <v>0</v>
      </c>
      <c r="J57" s="67"/>
      <c r="K57" s="324">
        <f t="shared" si="35"/>
        <v>0</v>
      </c>
    </row>
    <row r="58" spans="1:11" s="319" customFormat="1" ht="12" customHeight="1" thickBot="1">
      <c r="A58" s="314" t="s">
        <v>153</v>
      </c>
      <c r="B58" s="332" t="s">
        <v>154</v>
      </c>
      <c r="C58" s="316">
        <f t="shared" ref="C58:J58" si="36">SUM(C59:C61)</f>
        <v>0</v>
      </c>
      <c r="D58" s="317">
        <f t="shared" si="36"/>
        <v>0</v>
      </c>
      <c r="E58" s="318">
        <f t="shared" si="36"/>
        <v>0</v>
      </c>
      <c r="F58" s="317">
        <f t="shared" si="36"/>
        <v>0</v>
      </c>
      <c r="G58" s="318">
        <f t="shared" si="36"/>
        <v>0</v>
      </c>
      <c r="H58" s="317">
        <f t="shared" si="36"/>
        <v>0</v>
      </c>
      <c r="I58" s="318">
        <f t="shared" si="36"/>
        <v>0</v>
      </c>
      <c r="J58" s="69">
        <f t="shared" si="36"/>
        <v>240000</v>
      </c>
      <c r="K58" s="318">
        <f t="shared" ref="K58" si="37">SUM(K59:K61)</f>
        <v>240000</v>
      </c>
    </row>
    <row r="59" spans="1:11" s="319" customFormat="1" ht="12" customHeight="1">
      <c r="A59" s="320" t="s">
        <v>155</v>
      </c>
      <c r="B59" s="321" t="s">
        <v>156</v>
      </c>
      <c r="C59" s="340"/>
      <c r="D59" s="341"/>
      <c r="E59" s="347">
        <f t="shared" si="2"/>
        <v>0</v>
      </c>
      <c r="F59" s="341"/>
      <c r="G59" s="347">
        <f t="shared" ref="G59:G62" si="38">E59+F59</f>
        <v>0</v>
      </c>
      <c r="H59" s="341"/>
      <c r="I59" s="347">
        <f t="shared" ref="I59:I62" si="39">G59+H59</f>
        <v>0</v>
      </c>
      <c r="J59" s="219"/>
      <c r="K59" s="347">
        <f t="shared" ref="K59:K62" si="40">I59+J59</f>
        <v>0</v>
      </c>
    </row>
    <row r="60" spans="1:11" s="319" customFormat="1" ht="12" customHeight="1">
      <c r="A60" s="325" t="s">
        <v>157</v>
      </c>
      <c r="B60" s="326" t="s">
        <v>158</v>
      </c>
      <c r="C60" s="340"/>
      <c r="D60" s="341"/>
      <c r="E60" s="347">
        <f t="shared" si="2"/>
        <v>0</v>
      </c>
      <c r="F60" s="341"/>
      <c r="G60" s="347">
        <f t="shared" si="38"/>
        <v>0</v>
      </c>
      <c r="H60" s="341"/>
      <c r="I60" s="347">
        <f t="shared" si="39"/>
        <v>0</v>
      </c>
      <c r="J60" s="219"/>
      <c r="K60" s="347">
        <f t="shared" si="40"/>
        <v>0</v>
      </c>
    </row>
    <row r="61" spans="1:11" s="319" customFormat="1" ht="12" customHeight="1">
      <c r="A61" s="325" t="s">
        <v>159</v>
      </c>
      <c r="B61" s="326" t="s">
        <v>160</v>
      </c>
      <c r="C61" s="340"/>
      <c r="D61" s="341"/>
      <c r="E61" s="347">
        <f t="shared" si="2"/>
        <v>0</v>
      </c>
      <c r="F61" s="341"/>
      <c r="G61" s="347">
        <f t="shared" si="38"/>
        <v>0</v>
      </c>
      <c r="H61" s="341"/>
      <c r="I61" s="347">
        <f t="shared" si="39"/>
        <v>0</v>
      </c>
      <c r="J61" s="219">
        <v>240000</v>
      </c>
      <c r="K61" s="347">
        <f t="shared" si="40"/>
        <v>240000</v>
      </c>
    </row>
    <row r="62" spans="1:11" s="319" customFormat="1" ht="12" customHeight="1" thickBot="1">
      <c r="A62" s="330" t="s">
        <v>161</v>
      </c>
      <c r="B62" s="331" t="s">
        <v>162</v>
      </c>
      <c r="C62" s="340"/>
      <c r="D62" s="341"/>
      <c r="E62" s="347">
        <f t="shared" si="2"/>
        <v>0</v>
      </c>
      <c r="F62" s="341"/>
      <c r="G62" s="347">
        <f t="shared" si="38"/>
        <v>0</v>
      </c>
      <c r="H62" s="341"/>
      <c r="I62" s="347">
        <f t="shared" si="39"/>
        <v>0</v>
      </c>
      <c r="J62" s="219"/>
      <c r="K62" s="347">
        <f t="shared" si="40"/>
        <v>0</v>
      </c>
    </row>
    <row r="63" spans="1:11" s="319" customFormat="1" ht="12" customHeight="1" thickBot="1">
      <c r="A63" s="348" t="s">
        <v>163</v>
      </c>
      <c r="B63" s="315" t="s">
        <v>164</v>
      </c>
      <c r="C63" s="336">
        <f t="shared" ref="C63:I63" si="41">+C6+C13+C20+C27+C35+C47+C53+C58</f>
        <v>993768855</v>
      </c>
      <c r="D63" s="337">
        <f t="shared" si="41"/>
        <v>469217356</v>
      </c>
      <c r="E63" s="338">
        <f t="shared" si="41"/>
        <v>1462986211</v>
      </c>
      <c r="F63" s="337">
        <f t="shared" si="41"/>
        <v>0</v>
      </c>
      <c r="G63" s="338">
        <f t="shared" si="41"/>
        <v>1462986211</v>
      </c>
      <c r="H63" s="337">
        <f t="shared" si="41"/>
        <v>19771012</v>
      </c>
      <c r="I63" s="338">
        <f t="shared" si="41"/>
        <v>1482757223</v>
      </c>
      <c r="J63" s="337">
        <f t="shared" ref="J63:K63" si="42">+J6+J13+J20+J27+J35+J47+J53+J58</f>
        <v>-43585110</v>
      </c>
      <c r="K63" s="338">
        <f t="shared" si="42"/>
        <v>1439172113</v>
      </c>
    </row>
    <row r="64" spans="1:11" s="319" customFormat="1" ht="12" customHeight="1" thickBot="1">
      <c r="A64" s="349" t="s">
        <v>165</v>
      </c>
      <c r="B64" s="332" t="s">
        <v>166</v>
      </c>
      <c r="C64" s="316">
        <f t="shared" ref="C64:I64" si="43">SUM(C65:C67)</f>
        <v>0</v>
      </c>
      <c r="D64" s="317">
        <f t="shared" si="43"/>
        <v>0</v>
      </c>
      <c r="E64" s="318">
        <f t="shared" si="43"/>
        <v>0</v>
      </c>
      <c r="F64" s="317">
        <f t="shared" si="43"/>
        <v>0</v>
      </c>
      <c r="G64" s="318">
        <f t="shared" si="43"/>
        <v>0</v>
      </c>
      <c r="H64" s="317">
        <f t="shared" si="43"/>
        <v>0</v>
      </c>
      <c r="I64" s="318">
        <f t="shared" si="43"/>
        <v>0</v>
      </c>
      <c r="J64" s="317">
        <f t="shared" ref="J64:K64" si="44">SUM(J65:J67)</f>
        <v>0</v>
      </c>
      <c r="K64" s="318">
        <f t="shared" si="44"/>
        <v>0</v>
      </c>
    </row>
    <row r="65" spans="1:11" s="319" customFormat="1" ht="12" customHeight="1">
      <c r="A65" s="320" t="s">
        <v>167</v>
      </c>
      <c r="B65" s="321" t="s">
        <v>168</v>
      </c>
      <c r="C65" s="340"/>
      <c r="D65" s="341"/>
      <c r="E65" s="347">
        <f t="shared" ref="E65:E86" si="45">C65+D65</f>
        <v>0</v>
      </c>
      <c r="F65" s="341"/>
      <c r="G65" s="347">
        <f t="shared" ref="G65:G67" si="46">E65+F65</f>
        <v>0</v>
      </c>
      <c r="H65" s="341"/>
      <c r="I65" s="347">
        <f t="shared" ref="I65:I67" si="47">G65+H65</f>
        <v>0</v>
      </c>
      <c r="J65" s="341"/>
      <c r="K65" s="347">
        <f t="shared" ref="K65:K67" si="48">I65+J65</f>
        <v>0</v>
      </c>
    </row>
    <row r="66" spans="1:11" s="319" customFormat="1" ht="12" customHeight="1">
      <c r="A66" s="325" t="s">
        <v>169</v>
      </c>
      <c r="B66" s="326" t="s">
        <v>170</v>
      </c>
      <c r="C66" s="340"/>
      <c r="D66" s="341"/>
      <c r="E66" s="347">
        <f t="shared" si="45"/>
        <v>0</v>
      </c>
      <c r="F66" s="341"/>
      <c r="G66" s="347">
        <f t="shared" si="46"/>
        <v>0</v>
      </c>
      <c r="H66" s="341"/>
      <c r="I66" s="347">
        <f t="shared" si="47"/>
        <v>0</v>
      </c>
      <c r="J66" s="341"/>
      <c r="K66" s="347">
        <f t="shared" si="48"/>
        <v>0</v>
      </c>
    </row>
    <row r="67" spans="1:11" s="319" customFormat="1" ht="12" customHeight="1" thickBot="1">
      <c r="A67" s="330" t="s">
        <v>171</v>
      </c>
      <c r="B67" s="350" t="s">
        <v>172</v>
      </c>
      <c r="C67" s="340"/>
      <c r="D67" s="341"/>
      <c r="E67" s="347">
        <f t="shared" si="45"/>
        <v>0</v>
      </c>
      <c r="F67" s="341"/>
      <c r="G67" s="347">
        <f t="shared" si="46"/>
        <v>0</v>
      </c>
      <c r="H67" s="341"/>
      <c r="I67" s="347">
        <f t="shared" si="47"/>
        <v>0</v>
      </c>
      <c r="J67" s="341"/>
      <c r="K67" s="347">
        <f t="shared" si="48"/>
        <v>0</v>
      </c>
    </row>
    <row r="68" spans="1:11" s="319" customFormat="1" ht="12" customHeight="1" thickBot="1">
      <c r="A68" s="349" t="s">
        <v>173</v>
      </c>
      <c r="B68" s="332" t="s">
        <v>174</v>
      </c>
      <c r="C68" s="316">
        <f t="shared" ref="C68:I68" si="49">SUM(C69:C72)</f>
        <v>0</v>
      </c>
      <c r="D68" s="317">
        <f t="shared" si="49"/>
        <v>0</v>
      </c>
      <c r="E68" s="318">
        <f t="shared" si="49"/>
        <v>0</v>
      </c>
      <c r="F68" s="317">
        <f t="shared" si="49"/>
        <v>0</v>
      </c>
      <c r="G68" s="318">
        <f t="shared" si="49"/>
        <v>0</v>
      </c>
      <c r="H68" s="317">
        <f t="shared" si="49"/>
        <v>0</v>
      </c>
      <c r="I68" s="318">
        <f t="shared" si="49"/>
        <v>0</v>
      </c>
      <c r="J68" s="317">
        <f t="shared" ref="J68:K68" si="50">SUM(J69:J72)</f>
        <v>0</v>
      </c>
      <c r="K68" s="318">
        <f t="shared" si="50"/>
        <v>0</v>
      </c>
    </row>
    <row r="69" spans="1:11" s="319" customFormat="1" ht="12" customHeight="1">
      <c r="A69" s="320" t="s">
        <v>175</v>
      </c>
      <c r="B69" s="321" t="s">
        <v>176</v>
      </c>
      <c r="C69" s="340"/>
      <c r="D69" s="341"/>
      <c r="E69" s="347">
        <f t="shared" si="45"/>
        <v>0</v>
      </c>
      <c r="F69" s="341"/>
      <c r="G69" s="347">
        <f t="shared" ref="G69:G72" si="51">E69+F69</f>
        <v>0</v>
      </c>
      <c r="H69" s="341"/>
      <c r="I69" s="347">
        <f t="shared" ref="I69:I72" si="52">G69+H69</f>
        <v>0</v>
      </c>
      <c r="J69" s="341"/>
      <c r="K69" s="347">
        <f t="shared" ref="K69:K72" si="53">I69+J69</f>
        <v>0</v>
      </c>
    </row>
    <row r="70" spans="1:11" s="319" customFormat="1" ht="12" customHeight="1">
      <c r="A70" s="325" t="s">
        <v>177</v>
      </c>
      <c r="B70" s="326" t="s">
        <v>178</v>
      </c>
      <c r="C70" s="340"/>
      <c r="D70" s="341"/>
      <c r="E70" s="347">
        <f t="shared" si="45"/>
        <v>0</v>
      </c>
      <c r="F70" s="341"/>
      <c r="G70" s="347">
        <f t="shared" si="51"/>
        <v>0</v>
      </c>
      <c r="H70" s="341"/>
      <c r="I70" s="347">
        <f t="shared" si="52"/>
        <v>0</v>
      </c>
      <c r="J70" s="341"/>
      <c r="K70" s="347">
        <f t="shared" si="53"/>
        <v>0</v>
      </c>
    </row>
    <row r="71" spans="1:11" s="319" customFormat="1" ht="12" customHeight="1">
      <c r="A71" s="325" t="s">
        <v>179</v>
      </c>
      <c r="B71" s="326" t="s">
        <v>180</v>
      </c>
      <c r="C71" s="340"/>
      <c r="D71" s="341"/>
      <c r="E71" s="347">
        <f t="shared" si="45"/>
        <v>0</v>
      </c>
      <c r="F71" s="341"/>
      <c r="G71" s="347">
        <f t="shared" si="51"/>
        <v>0</v>
      </c>
      <c r="H71" s="341"/>
      <c r="I71" s="347">
        <f t="shared" si="52"/>
        <v>0</v>
      </c>
      <c r="J71" s="341"/>
      <c r="K71" s="347">
        <f t="shared" si="53"/>
        <v>0</v>
      </c>
    </row>
    <row r="72" spans="1:11" s="319" customFormat="1" ht="12" customHeight="1" thickBot="1">
      <c r="A72" s="330" t="s">
        <v>181</v>
      </c>
      <c r="B72" s="331" t="s">
        <v>182</v>
      </c>
      <c r="C72" s="340"/>
      <c r="D72" s="341"/>
      <c r="E72" s="347">
        <f t="shared" si="45"/>
        <v>0</v>
      </c>
      <c r="F72" s="341"/>
      <c r="G72" s="347">
        <f t="shared" si="51"/>
        <v>0</v>
      </c>
      <c r="H72" s="341"/>
      <c r="I72" s="347">
        <f t="shared" si="52"/>
        <v>0</v>
      </c>
      <c r="J72" s="341"/>
      <c r="K72" s="347">
        <f t="shared" si="53"/>
        <v>0</v>
      </c>
    </row>
    <row r="73" spans="1:11" s="319" customFormat="1" ht="12" customHeight="1" thickBot="1">
      <c r="A73" s="349" t="s">
        <v>183</v>
      </c>
      <c r="B73" s="332" t="s">
        <v>184</v>
      </c>
      <c r="C73" s="316">
        <f t="shared" ref="C73:J73" si="54">SUM(C74:C75)</f>
        <v>99713471</v>
      </c>
      <c r="D73" s="317">
        <f t="shared" si="54"/>
        <v>0</v>
      </c>
      <c r="E73" s="318">
        <f t="shared" si="54"/>
        <v>99713471</v>
      </c>
      <c r="F73" s="317">
        <f t="shared" si="54"/>
        <v>0</v>
      </c>
      <c r="G73" s="318">
        <f t="shared" si="54"/>
        <v>99713471</v>
      </c>
      <c r="H73" s="317">
        <f t="shared" si="54"/>
        <v>0</v>
      </c>
      <c r="I73" s="318">
        <f t="shared" si="54"/>
        <v>99713471</v>
      </c>
      <c r="J73" s="12">
        <f t="shared" si="54"/>
        <v>-18737459</v>
      </c>
      <c r="K73" s="318">
        <f t="shared" ref="K73" si="55">SUM(K74:K75)</f>
        <v>80976012</v>
      </c>
    </row>
    <row r="74" spans="1:11" s="319" customFormat="1" ht="12" customHeight="1">
      <c r="A74" s="320" t="s">
        <v>185</v>
      </c>
      <c r="B74" s="321" t="s">
        <v>186</v>
      </c>
      <c r="C74" s="340">
        <v>99713471</v>
      </c>
      <c r="D74" s="341"/>
      <c r="E74" s="347">
        <f t="shared" si="45"/>
        <v>99713471</v>
      </c>
      <c r="F74" s="341"/>
      <c r="G74" s="347">
        <f t="shared" ref="G74:G75" si="56">E74+F74</f>
        <v>99713471</v>
      </c>
      <c r="H74" s="341"/>
      <c r="I74" s="347">
        <f t="shared" ref="I74:I75" si="57">G74+H74</f>
        <v>99713471</v>
      </c>
      <c r="J74" s="31">
        <v>-18737459</v>
      </c>
      <c r="K74" s="347">
        <f t="shared" ref="K74:K75" si="58">I74+J74</f>
        <v>80976012</v>
      </c>
    </row>
    <row r="75" spans="1:11" s="319" customFormat="1" ht="12" customHeight="1" thickBot="1">
      <c r="A75" s="330" t="s">
        <v>187</v>
      </c>
      <c r="B75" s="331" t="s">
        <v>188</v>
      </c>
      <c r="C75" s="340"/>
      <c r="D75" s="341"/>
      <c r="E75" s="347">
        <f t="shared" si="45"/>
        <v>0</v>
      </c>
      <c r="F75" s="341"/>
      <c r="G75" s="347">
        <f t="shared" si="56"/>
        <v>0</v>
      </c>
      <c r="H75" s="341"/>
      <c r="I75" s="347">
        <f t="shared" si="57"/>
        <v>0</v>
      </c>
      <c r="J75" s="31"/>
      <c r="K75" s="347">
        <f t="shared" si="58"/>
        <v>0</v>
      </c>
    </row>
    <row r="76" spans="1:11" s="319" customFormat="1" ht="12" customHeight="1" thickBot="1">
      <c r="A76" s="349" t="s">
        <v>189</v>
      </c>
      <c r="B76" s="332" t="s">
        <v>190</v>
      </c>
      <c r="C76" s="316">
        <f t="shared" ref="C76:J76" si="59">SUM(C77:C79)</f>
        <v>10288250</v>
      </c>
      <c r="D76" s="317">
        <f t="shared" si="59"/>
        <v>0</v>
      </c>
      <c r="E76" s="318">
        <f t="shared" si="59"/>
        <v>10288250</v>
      </c>
      <c r="F76" s="317">
        <f t="shared" si="59"/>
        <v>0</v>
      </c>
      <c r="G76" s="318">
        <f t="shared" si="59"/>
        <v>10288250</v>
      </c>
      <c r="H76" s="317">
        <f t="shared" si="59"/>
        <v>0</v>
      </c>
      <c r="I76" s="318">
        <f t="shared" si="59"/>
        <v>10288250</v>
      </c>
      <c r="J76" s="12">
        <f t="shared" si="59"/>
        <v>6041173</v>
      </c>
      <c r="K76" s="318">
        <f t="shared" ref="K76" si="60">SUM(K77:K79)</f>
        <v>16329423</v>
      </c>
    </row>
    <row r="77" spans="1:11" s="319" customFormat="1" ht="12" customHeight="1">
      <c r="A77" s="320" t="s">
        <v>191</v>
      </c>
      <c r="B77" s="321" t="s">
        <v>192</v>
      </c>
      <c r="C77" s="340">
        <v>10288250</v>
      </c>
      <c r="D77" s="341"/>
      <c r="E77" s="347">
        <f t="shared" si="45"/>
        <v>10288250</v>
      </c>
      <c r="F77" s="341"/>
      <c r="G77" s="347">
        <f t="shared" ref="G77:G79" si="61">E77+F77</f>
        <v>10288250</v>
      </c>
      <c r="H77" s="341"/>
      <c r="I77" s="347">
        <f t="shared" ref="I77:I79" si="62">G77+H77</f>
        <v>10288250</v>
      </c>
      <c r="J77" s="31">
        <v>6041173</v>
      </c>
      <c r="K77" s="347">
        <f t="shared" ref="K77:K79" si="63">I77+J77</f>
        <v>16329423</v>
      </c>
    </row>
    <row r="78" spans="1:11" s="319" customFormat="1" ht="12" customHeight="1">
      <c r="A78" s="325" t="s">
        <v>193</v>
      </c>
      <c r="B78" s="326" t="s">
        <v>194</v>
      </c>
      <c r="C78" s="340"/>
      <c r="D78" s="341"/>
      <c r="E78" s="347">
        <f t="shared" si="45"/>
        <v>0</v>
      </c>
      <c r="F78" s="341"/>
      <c r="G78" s="347">
        <f t="shared" si="61"/>
        <v>0</v>
      </c>
      <c r="H78" s="341"/>
      <c r="I78" s="347">
        <f t="shared" si="62"/>
        <v>0</v>
      </c>
      <c r="J78" s="341"/>
      <c r="K78" s="347">
        <f t="shared" si="63"/>
        <v>0</v>
      </c>
    </row>
    <row r="79" spans="1:11" s="319" customFormat="1" ht="12" customHeight="1" thickBot="1">
      <c r="A79" s="330" t="s">
        <v>195</v>
      </c>
      <c r="B79" s="331" t="s">
        <v>196</v>
      </c>
      <c r="C79" s="340"/>
      <c r="D79" s="341"/>
      <c r="E79" s="347">
        <f t="shared" si="45"/>
        <v>0</v>
      </c>
      <c r="F79" s="341"/>
      <c r="G79" s="347">
        <f t="shared" si="61"/>
        <v>0</v>
      </c>
      <c r="H79" s="341"/>
      <c r="I79" s="347">
        <f t="shared" si="62"/>
        <v>0</v>
      </c>
      <c r="J79" s="341"/>
      <c r="K79" s="347">
        <f t="shared" si="63"/>
        <v>0</v>
      </c>
    </row>
    <row r="80" spans="1:11" s="319" customFormat="1" ht="12" customHeight="1" thickBot="1">
      <c r="A80" s="349" t="s">
        <v>197</v>
      </c>
      <c r="B80" s="332" t="s">
        <v>198</v>
      </c>
      <c r="C80" s="316">
        <f t="shared" ref="C80:I80" si="64">SUM(C81:C84)</f>
        <v>0</v>
      </c>
      <c r="D80" s="317">
        <f t="shared" si="64"/>
        <v>0</v>
      </c>
      <c r="E80" s="318">
        <f t="shared" si="64"/>
        <v>0</v>
      </c>
      <c r="F80" s="317">
        <f t="shared" si="64"/>
        <v>0</v>
      </c>
      <c r="G80" s="318">
        <f t="shared" si="64"/>
        <v>0</v>
      </c>
      <c r="H80" s="317">
        <f t="shared" si="64"/>
        <v>0</v>
      </c>
      <c r="I80" s="318">
        <f t="shared" si="64"/>
        <v>0</v>
      </c>
      <c r="J80" s="317">
        <f t="shared" ref="J80:K80" si="65">SUM(J81:J84)</f>
        <v>0</v>
      </c>
      <c r="K80" s="318">
        <f t="shared" si="65"/>
        <v>0</v>
      </c>
    </row>
    <row r="81" spans="1:11" s="319" customFormat="1" ht="12" customHeight="1">
      <c r="A81" s="351" t="s">
        <v>199</v>
      </c>
      <c r="B81" s="321" t="s">
        <v>200</v>
      </c>
      <c r="C81" s="340"/>
      <c r="D81" s="341"/>
      <c r="E81" s="347">
        <f t="shared" si="45"/>
        <v>0</v>
      </c>
      <c r="F81" s="341"/>
      <c r="G81" s="347">
        <f t="shared" ref="G81:G86" si="66">E81+F81</f>
        <v>0</v>
      </c>
      <c r="H81" s="341"/>
      <c r="I81" s="347">
        <f t="shared" ref="I81:I86" si="67">G81+H81</f>
        <v>0</v>
      </c>
      <c r="J81" s="341"/>
      <c r="K81" s="347">
        <f t="shared" ref="K81:K86" si="68">I81+J81</f>
        <v>0</v>
      </c>
    </row>
    <row r="82" spans="1:11" s="319" customFormat="1" ht="12" customHeight="1">
      <c r="A82" s="352" t="s">
        <v>201</v>
      </c>
      <c r="B82" s="326" t="s">
        <v>202</v>
      </c>
      <c r="C82" s="340"/>
      <c r="D82" s="341"/>
      <c r="E82" s="347">
        <f t="shared" si="45"/>
        <v>0</v>
      </c>
      <c r="F82" s="341"/>
      <c r="G82" s="347">
        <f t="shared" si="66"/>
        <v>0</v>
      </c>
      <c r="H82" s="341"/>
      <c r="I82" s="347">
        <f t="shared" si="67"/>
        <v>0</v>
      </c>
      <c r="J82" s="341"/>
      <c r="K82" s="347">
        <f t="shared" si="68"/>
        <v>0</v>
      </c>
    </row>
    <row r="83" spans="1:11" s="319" customFormat="1" ht="12" customHeight="1">
      <c r="A83" s="352" t="s">
        <v>203</v>
      </c>
      <c r="B83" s="326" t="s">
        <v>204</v>
      </c>
      <c r="C83" s="340"/>
      <c r="D83" s="341"/>
      <c r="E83" s="347">
        <f t="shared" si="45"/>
        <v>0</v>
      </c>
      <c r="F83" s="341"/>
      <c r="G83" s="347">
        <f t="shared" si="66"/>
        <v>0</v>
      </c>
      <c r="H83" s="341"/>
      <c r="I83" s="347">
        <f t="shared" si="67"/>
        <v>0</v>
      </c>
      <c r="J83" s="341"/>
      <c r="K83" s="347">
        <f t="shared" si="68"/>
        <v>0</v>
      </c>
    </row>
    <row r="84" spans="1:11" s="319" customFormat="1" ht="12" customHeight="1" thickBot="1">
      <c r="A84" s="353" t="s">
        <v>205</v>
      </c>
      <c r="B84" s="331" t="s">
        <v>206</v>
      </c>
      <c r="C84" s="340"/>
      <c r="D84" s="341"/>
      <c r="E84" s="347">
        <f t="shared" si="45"/>
        <v>0</v>
      </c>
      <c r="F84" s="341"/>
      <c r="G84" s="347">
        <f t="shared" si="66"/>
        <v>0</v>
      </c>
      <c r="H84" s="341"/>
      <c r="I84" s="347">
        <f t="shared" si="67"/>
        <v>0</v>
      </c>
      <c r="J84" s="341"/>
      <c r="K84" s="347">
        <f t="shared" si="68"/>
        <v>0</v>
      </c>
    </row>
    <row r="85" spans="1:11" s="319" customFormat="1" ht="12" customHeight="1" thickBot="1">
      <c r="A85" s="349" t="s">
        <v>207</v>
      </c>
      <c r="B85" s="332" t="s">
        <v>208</v>
      </c>
      <c r="C85" s="354"/>
      <c r="D85" s="355"/>
      <c r="E85" s="318">
        <f t="shared" si="45"/>
        <v>0</v>
      </c>
      <c r="F85" s="355"/>
      <c r="G85" s="318">
        <f t="shared" si="66"/>
        <v>0</v>
      </c>
      <c r="H85" s="355"/>
      <c r="I85" s="318">
        <f t="shared" si="67"/>
        <v>0</v>
      </c>
      <c r="J85" s="355"/>
      <c r="K85" s="318">
        <f t="shared" si="68"/>
        <v>0</v>
      </c>
    </row>
    <row r="86" spans="1:11" s="319" customFormat="1" ht="13.5" customHeight="1" thickBot="1">
      <c r="A86" s="349" t="s">
        <v>209</v>
      </c>
      <c r="B86" s="332" t="s">
        <v>210</v>
      </c>
      <c r="C86" s="354"/>
      <c r="D86" s="355"/>
      <c r="E86" s="318">
        <f t="shared" si="45"/>
        <v>0</v>
      </c>
      <c r="F86" s="355"/>
      <c r="G86" s="318">
        <f t="shared" si="66"/>
        <v>0</v>
      </c>
      <c r="H86" s="355"/>
      <c r="I86" s="318">
        <f t="shared" si="67"/>
        <v>0</v>
      </c>
      <c r="J86" s="355"/>
      <c r="K86" s="318">
        <f t="shared" si="68"/>
        <v>0</v>
      </c>
    </row>
    <row r="87" spans="1:11" s="319" customFormat="1" ht="15.75" customHeight="1" thickBot="1">
      <c r="A87" s="349" t="s">
        <v>211</v>
      </c>
      <c r="B87" s="356" t="s">
        <v>212</v>
      </c>
      <c r="C87" s="336">
        <f t="shared" ref="C87:I87" si="69">+C64+C68+C73+C76+C80+C86+C85</f>
        <v>110001721</v>
      </c>
      <c r="D87" s="337">
        <f t="shared" si="69"/>
        <v>0</v>
      </c>
      <c r="E87" s="338">
        <f t="shared" si="69"/>
        <v>110001721</v>
      </c>
      <c r="F87" s="337">
        <f t="shared" si="69"/>
        <v>0</v>
      </c>
      <c r="G87" s="338">
        <f t="shared" si="69"/>
        <v>110001721</v>
      </c>
      <c r="H87" s="337">
        <f t="shared" si="69"/>
        <v>0</v>
      </c>
      <c r="I87" s="338">
        <f t="shared" si="69"/>
        <v>110001721</v>
      </c>
      <c r="J87" s="337">
        <f t="shared" ref="J87:K87" si="70">+J64+J68+J73+J76+J80+J86+J85</f>
        <v>-12696286</v>
      </c>
      <c r="K87" s="338">
        <f t="shared" si="70"/>
        <v>97305435</v>
      </c>
    </row>
    <row r="88" spans="1:11" s="319" customFormat="1" ht="25.5" customHeight="1" thickBot="1">
      <c r="A88" s="357" t="s">
        <v>213</v>
      </c>
      <c r="B88" s="358" t="s">
        <v>214</v>
      </c>
      <c r="C88" s="336">
        <f t="shared" ref="C88:I88" si="71">+C63+C87</f>
        <v>1103770576</v>
      </c>
      <c r="D88" s="337">
        <f t="shared" si="71"/>
        <v>469217356</v>
      </c>
      <c r="E88" s="338">
        <f t="shared" si="71"/>
        <v>1572987932</v>
      </c>
      <c r="F88" s="337">
        <f t="shared" si="71"/>
        <v>0</v>
      </c>
      <c r="G88" s="338">
        <f t="shared" si="71"/>
        <v>1572987932</v>
      </c>
      <c r="H88" s="337">
        <f t="shared" si="71"/>
        <v>19771012</v>
      </c>
      <c r="I88" s="338">
        <f t="shared" si="71"/>
        <v>1592758944</v>
      </c>
      <c r="J88" s="337">
        <f t="shared" ref="J88:K88" si="72">+J63+J87</f>
        <v>-56281396</v>
      </c>
      <c r="K88" s="338">
        <f t="shared" si="72"/>
        <v>1536477548</v>
      </c>
    </row>
    <row r="89" spans="1:11" s="319" customFormat="1" ht="30.75" customHeight="1">
      <c r="A89" s="359"/>
      <c r="B89" s="360"/>
      <c r="C89" s="361"/>
    </row>
    <row r="90" spans="1:11" ht="16.5" customHeight="1">
      <c r="A90" s="882" t="s">
        <v>215</v>
      </c>
      <c r="B90" s="882"/>
      <c r="C90" s="882"/>
      <c r="D90" s="882"/>
      <c r="E90" s="882"/>
    </row>
    <row r="91" spans="1:11" s="363" customFormat="1" ht="16.5" customHeight="1" thickBot="1">
      <c r="A91" s="887" t="s">
        <v>216</v>
      </c>
      <c r="B91" s="887"/>
      <c r="C91" s="362"/>
      <c r="E91" s="362"/>
      <c r="G91" s="362"/>
      <c r="I91" s="362"/>
      <c r="K91" s="362" t="str">
        <f>K2</f>
        <v>Forintban!</v>
      </c>
    </row>
    <row r="92" spans="1:11" ht="16.5" thickBot="1">
      <c r="A92" s="883" t="s">
        <v>41</v>
      </c>
      <c r="B92" s="885" t="s">
        <v>217</v>
      </c>
      <c r="C92" s="892" t="str">
        <f>+CONCATENATE(LEFT([1]ÖSSZEFÜGGÉSEK!A6,4),". évi")</f>
        <v>2017. évi</v>
      </c>
      <c r="D92" s="893"/>
      <c r="E92" s="893"/>
      <c r="F92" s="893"/>
      <c r="G92" s="893"/>
      <c r="H92" s="893"/>
      <c r="I92" s="893"/>
      <c r="J92" s="893"/>
      <c r="K92" s="894"/>
    </row>
    <row r="93" spans="1:11" ht="24.75" thickBot="1">
      <c r="A93" s="884"/>
      <c r="B93" s="886"/>
      <c r="C93" s="303" t="s">
        <v>43</v>
      </c>
      <c r="D93" s="304" t="s">
        <v>218</v>
      </c>
      <c r="E93" s="305" t="s">
        <v>497</v>
      </c>
      <c r="F93" s="304" t="s">
        <v>495</v>
      </c>
      <c r="G93" s="305" t="s">
        <v>498</v>
      </c>
      <c r="H93" s="304" t="s">
        <v>496</v>
      </c>
      <c r="I93" s="423" t="s">
        <v>542</v>
      </c>
      <c r="J93" s="775" t="s">
        <v>543</v>
      </c>
      <c r="K93" s="305" t="s">
        <v>499</v>
      </c>
    </row>
    <row r="94" spans="1:11" s="313" customFormat="1" ht="12" customHeight="1" thickBot="1">
      <c r="A94" s="364" t="s">
        <v>44</v>
      </c>
      <c r="B94" s="365" t="s">
        <v>45</v>
      </c>
      <c r="C94" s="365" t="s">
        <v>46</v>
      </c>
      <c r="D94" s="365" t="s">
        <v>47</v>
      </c>
      <c r="E94" s="366" t="s">
        <v>48</v>
      </c>
      <c r="F94" s="365" t="s">
        <v>411</v>
      </c>
      <c r="G94" s="366" t="s">
        <v>493</v>
      </c>
      <c r="H94" s="365" t="s">
        <v>318</v>
      </c>
      <c r="I94" s="366" t="s">
        <v>494</v>
      </c>
      <c r="J94" s="778" t="s">
        <v>501</v>
      </c>
      <c r="K94" s="779" t="s">
        <v>546</v>
      </c>
    </row>
    <row r="95" spans="1:11" ht="12" customHeight="1" thickBot="1">
      <c r="A95" s="367" t="s">
        <v>49</v>
      </c>
      <c r="B95" s="368" t="s">
        <v>487</v>
      </c>
      <c r="C95" s="369">
        <f t="shared" ref="C95:I95" si="73">C96+C97+C98+C99+C100+C113</f>
        <v>405122036</v>
      </c>
      <c r="D95" s="370">
        <f t="shared" si="73"/>
        <v>185919744</v>
      </c>
      <c r="E95" s="371">
        <f t="shared" si="73"/>
        <v>591041780</v>
      </c>
      <c r="F95" s="370">
        <f t="shared" si="73"/>
        <v>0</v>
      </c>
      <c r="G95" s="371">
        <f t="shared" si="73"/>
        <v>591041780</v>
      </c>
      <c r="H95" s="370">
        <f t="shared" si="73"/>
        <v>19055012</v>
      </c>
      <c r="I95" s="371">
        <f t="shared" si="73"/>
        <v>610096792</v>
      </c>
      <c r="J95" s="370">
        <f t="shared" ref="J95:K95" si="74">J96+J97+J98+J99+J100+J113</f>
        <v>562092953</v>
      </c>
      <c r="K95" s="371">
        <f t="shared" si="74"/>
        <v>1172189745</v>
      </c>
    </row>
    <row r="96" spans="1:11" ht="12" customHeight="1">
      <c r="A96" s="372" t="s">
        <v>51</v>
      </c>
      <c r="B96" s="373" t="s">
        <v>219</v>
      </c>
      <c r="C96" s="374">
        <v>155511067</v>
      </c>
      <c r="D96" s="375">
        <v>142076658</v>
      </c>
      <c r="E96" s="376">
        <f t="shared" ref="E96:E129" si="75">C96+D96</f>
        <v>297587725</v>
      </c>
      <c r="F96" s="375"/>
      <c r="G96" s="376">
        <f t="shared" ref="G96:G115" si="76">E96+F96</f>
        <v>297587725</v>
      </c>
      <c r="H96" s="375">
        <v>1039265</v>
      </c>
      <c r="I96" s="376">
        <f t="shared" ref="I96:I115" si="77">G96+H96</f>
        <v>298626990</v>
      </c>
      <c r="J96" s="375">
        <v>13197495</v>
      </c>
      <c r="K96" s="376">
        <f t="shared" ref="K96:K115" si="78">I96+J96</f>
        <v>311824485</v>
      </c>
    </row>
    <row r="97" spans="1:11" ht="12" customHeight="1">
      <c r="A97" s="325" t="s">
        <v>53</v>
      </c>
      <c r="B97" s="377" t="s">
        <v>220</v>
      </c>
      <c r="C97" s="327">
        <v>32239156</v>
      </c>
      <c r="D97" s="328">
        <v>15679582</v>
      </c>
      <c r="E97" s="378">
        <f t="shared" si="75"/>
        <v>47918738</v>
      </c>
      <c r="F97" s="328"/>
      <c r="G97" s="378">
        <f t="shared" si="76"/>
        <v>47918738</v>
      </c>
      <c r="H97" s="328">
        <v>228748</v>
      </c>
      <c r="I97" s="378">
        <f t="shared" si="77"/>
        <v>48147486</v>
      </c>
      <c r="J97" s="328">
        <v>1713097</v>
      </c>
      <c r="K97" s="378">
        <f t="shared" si="78"/>
        <v>49860583</v>
      </c>
    </row>
    <row r="98" spans="1:11" ht="12" customHeight="1">
      <c r="A98" s="325" t="s">
        <v>55</v>
      </c>
      <c r="B98" s="377" t="s">
        <v>221</v>
      </c>
      <c r="C98" s="333">
        <v>124755581</v>
      </c>
      <c r="D98" s="334">
        <v>26557214</v>
      </c>
      <c r="E98" s="379">
        <f t="shared" si="75"/>
        <v>151312795</v>
      </c>
      <c r="F98" s="334"/>
      <c r="G98" s="379">
        <f t="shared" si="76"/>
        <v>151312795</v>
      </c>
      <c r="H98" s="334">
        <v>4398359</v>
      </c>
      <c r="I98" s="379">
        <f t="shared" si="77"/>
        <v>155711154</v>
      </c>
      <c r="J98" s="334">
        <v>29345001</v>
      </c>
      <c r="K98" s="379">
        <f t="shared" si="78"/>
        <v>185056155</v>
      </c>
    </row>
    <row r="99" spans="1:11" ht="12" customHeight="1">
      <c r="A99" s="325" t="s">
        <v>57</v>
      </c>
      <c r="B99" s="380" t="s">
        <v>222</v>
      </c>
      <c r="C99" s="333">
        <v>38571450</v>
      </c>
      <c r="D99" s="334"/>
      <c r="E99" s="379">
        <f t="shared" si="75"/>
        <v>38571450</v>
      </c>
      <c r="F99" s="334"/>
      <c r="G99" s="379">
        <f t="shared" si="76"/>
        <v>38571450</v>
      </c>
      <c r="H99" s="334">
        <v>17687140</v>
      </c>
      <c r="I99" s="379">
        <f t="shared" si="77"/>
        <v>56258590</v>
      </c>
      <c r="J99" s="67">
        <v>-1456655</v>
      </c>
      <c r="K99" s="379">
        <f t="shared" si="78"/>
        <v>54801935</v>
      </c>
    </row>
    <row r="100" spans="1:11" ht="12" customHeight="1">
      <c r="A100" s="325" t="s">
        <v>223</v>
      </c>
      <c r="B100" s="381" t="s">
        <v>224</v>
      </c>
      <c r="C100" s="382">
        <f>SUM(C101:C112)</f>
        <v>52044782</v>
      </c>
      <c r="D100" s="382">
        <f>SUM(D101:D112)</f>
        <v>1606290</v>
      </c>
      <c r="E100" s="379">
        <f t="shared" si="75"/>
        <v>53651072</v>
      </c>
      <c r="F100" s="382">
        <f>SUM(F101:F112)</f>
        <v>0</v>
      </c>
      <c r="G100" s="379">
        <f t="shared" si="76"/>
        <v>53651072</v>
      </c>
      <c r="H100" s="382">
        <f>SUM(H101:H112)</f>
        <v>-3967500</v>
      </c>
      <c r="I100" s="379">
        <f t="shared" si="77"/>
        <v>49683572</v>
      </c>
      <c r="J100" s="55">
        <f>SUM(J101:J112)</f>
        <v>10829293</v>
      </c>
      <c r="K100" s="379">
        <f t="shared" si="78"/>
        <v>60512865</v>
      </c>
    </row>
    <row r="101" spans="1:11" ht="12" customHeight="1">
      <c r="A101" s="325" t="s">
        <v>61</v>
      </c>
      <c r="B101" s="377" t="s">
        <v>225</v>
      </c>
      <c r="C101" s="333"/>
      <c r="D101" s="334"/>
      <c r="E101" s="379">
        <f t="shared" si="75"/>
        <v>0</v>
      </c>
      <c r="F101" s="334"/>
      <c r="G101" s="379">
        <f t="shared" si="76"/>
        <v>0</v>
      </c>
      <c r="H101" s="334"/>
      <c r="I101" s="379">
        <f t="shared" si="77"/>
        <v>0</v>
      </c>
      <c r="J101" s="67"/>
      <c r="K101" s="379">
        <f t="shared" si="78"/>
        <v>0</v>
      </c>
    </row>
    <row r="102" spans="1:11" ht="12" customHeight="1">
      <c r="A102" s="325" t="s">
        <v>226</v>
      </c>
      <c r="B102" s="383" t="s">
        <v>227</v>
      </c>
      <c r="C102" s="333"/>
      <c r="D102" s="334"/>
      <c r="E102" s="379">
        <f t="shared" si="75"/>
        <v>0</v>
      </c>
      <c r="F102" s="334"/>
      <c r="G102" s="379">
        <f t="shared" si="76"/>
        <v>0</v>
      </c>
      <c r="H102" s="334"/>
      <c r="I102" s="379">
        <f t="shared" si="77"/>
        <v>0</v>
      </c>
      <c r="J102" s="67"/>
      <c r="K102" s="379">
        <f t="shared" si="78"/>
        <v>0</v>
      </c>
    </row>
    <row r="103" spans="1:11" ht="12" customHeight="1">
      <c r="A103" s="325" t="s">
        <v>228</v>
      </c>
      <c r="B103" s="383" t="s">
        <v>229</v>
      </c>
      <c r="C103" s="333"/>
      <c r="D103" s="334"/>
      <c r="E103" s="379">
        <f t="shared" si="75"/>
        <v>0</v>
      </c>
      <c r="F103" s="334"/>
      <c r="G103" s="379">
        <f t="shared" si="76"/>
        <v>0</v>
      </c>
      <c r="H103" s="334"/>
      <c r="I103" s="379">
        <f t="shared" si="77"/>
        <v>0</v>
      </c>
      <c r="J103" s="67"/>
      <c r="K103" s="379">
        <f t="shared" si="78"/>
        <v>0</v>
      </c>
    </row>
    <row r="104" spans="1:11" ht="12" customHeight="1">
      <c r="A104" s="325" t="s">
        <v>230</v>
      </c>
      <c r="B104" s="384" t="s">
        <v>231</v>
      </c>
      <c r="C104" s="333"/>
      <c r="D104" s="334"/>
      <c r="E104" s="379">
        <f t="shared" si="75"/>
        <v>0</v>
      </c>
      <c r="F104" s="334"/>
      <c r="G104" s="379">
        <f t="shared" si="76"/>
        <v>0</v>
      </c>
      <c r="H104" s="334"/>
      <c r="I104" s="379">
        <f t="shared" si="77"/>
        <v>0</v>
      </c>
      <c r="J104" s="67"/>
      <c r="K104" s="379">
        <f t="shared" si="78"/>
        <v>0</v>
      </c>
    </row>
    <row r="105" spans="1:11" ht="12" customHeight="1">
      <c r="A105" s="325" t="s">
        <v>232</v>
      </c>
      <c r="B105" s="385" t="s">
        <v>233</v>
      </c>
      <c r="C105" s="333"/>
      <c r="D105" s="334"/>
      <c r="E105" s="379">
        <f t="shared" si="75"/>
        <v>0</v>
      </c>
      <c r="F105" s="334"/>
      <c r="G105" s="379">
        <f t="shared" si="76"/>
        <v>0</v>
      </c>
      <c r="H105" s="334"/>
      <c r="I105" s="379">
        <f t="shared" si="77"/>
        <v>0</v>
      </c>
      <c r="J105" s="67"/>
      <c r="K105" s="379">
        <f t="shared" si="78"/>
        <v>0</v>
      </c>
    </row>
    <row r="106" spans="1:11" ht="12" customHeight="1">
      <c r="A106" s="325" t="s">
        <v>234</v>
      </c>
      <c r="B106" s="385" t="s">
        <v>235</v>
      </c>
      <c r="C106" s="333"/>
      <c r="D106" s="334"/>
      <c r="E106" s="379">
        <f t="shared" si="75"/>
        <v>0</v>
      </c>
      <c r="F106" s="334"/>
      <c r="G106" s="379">
        <f t="shared" si="76"/>
        <v>0</v>
      </c>
      <c r="H106" s="334"/>
      <c r="I106" s="379">
        <f t="shared" si="77"/>
        <v>0</v>
      </c>
      <c r="J106" s="67"/>
      <c r="K106" s="379">
        <f t="shared" si="78"/>
        <v>0</v>
      </c>
    </row>
    <row r="107" spans="1:11" ht="12" customHeight="1">
      <c r="A107" s="325" t="s">
        <v>236</v>
      </c>
      <c r="B107" s="384" t="s">
        <v>237</v>
      </c>
      <c r="C107" s="333">
        <v>28932992</v>
      </c>
      <c r="D107" s="334">
        <v>1284130</v>
      </c>
      <c r="E107" s="379">
        <f t="shared" si="75"/>
        <v>30217122</v>
      </c>
      <c r="F107" s="334"/>
      <c r="G107" s="379">
        <f t="shared" si="76"/>
        <v>30217122</v>
      </c>
      <c r="H107" s="334">
        <v>-3967500</v>
      </c>
      <c r="I107" s="379">
        <f t="shared" si="77"/>
        <v>26249622</v>
      </c>
      <c r="J107" s="67">
        <v>7916995</v>
      </c>
      <c r="K107" s="379">
        <f t="shared" si="78"/>
        <v>34166617</v>
      </c>
    </row>
    <row r="108" spans="1:11" ht="12" customHeight="1">
      <c r="A108" s="325" t="s">
        <v>238</v>
      </c>
      <c r="B108" s="384" t="s">
        <v>239</v>
      </c>
      <c r="C108" s="333">
        <v>5611790</v>
      </c>
      <c r="D108" s="334"/>
      <c r="E108" s="379">
        <f t="shared" si="75"/>
        <v>5611790</v>
      </c>
      <c r="F108" s="334"/>
      <c r="G108" s="379">
        <f t="shared" si="76"/>
        <v>5611790</v>
      </c>
      <c r="H108" s="334"/>
      <c r="I108" s="379">
        <f t="shared" si="77"/>
        <v>5611790</v>
      </c>
      <c r="J108" s="67"/>
      <c r="K108" s="379">
        <f t="shared" si="78"/>
        <v>5611790</v>
      </c>
    </row>
    <row r="109" spans="1:11" ht="12" customHeight="1">
      <c r="A109" s="325" t="s">
        <v>240</v>
      </c>
      <c r="B109" s="385" t="s">
        <v>241</v>
      </c>
      <c r="C109" s="333"/>
      <c r="D109" s="334"/>
      <c r="E109" s="379">
        <f t="shared" si="75"/>
        <v>0</v>
      </c>
      <c r="F109" s="334"/>
      <c r="G109" s="379">
        <f t="shared" si="76"/>
        <v>0</v>
      </c>
      <c r="H109" s="334"/>
      <c r="I109" s="379">
        <f t="shared" si="77"/>
        <v>0</v>
      </c>
      <c r="J109" s="67"/>
      <c r="K109" s="379">
        <f t="shared" si="78"/>
        <v>0</v>
      </c>
    </row>
    <row r="110" spans="1:11" ht="12" customHeight="1">
      <c r="A110" s="386" t="s">
        <v>242</v>
      </c>
      <c r="B110" s="383" t="s">
        <v>243</v>
      </c>
      <c r="C110" s="333"/>
      <c r="D110" s="334"/>
      <c r="E110" s="379">
        <f t="shared" si="75"/>
        <v>0</v>
      </c>
      <c r="F110" s="334"/>
      <c r="G110" s="379">
        <f t="shared" si="76"/>
        <v>0</v>
      </c>
      <c r="H110" s="334"/>
      <c r="I110" s="379">
        <f t="shared" si="77"/>
        <v>0</v>
      </c>
      <c r="J110" s="67"/>
      <c r="K110" s="379">
        <f t="shared" si="78"/>
        <v>0</v>
      </c>
    </row>
    <row r="111" spans="1:11" ht="12" customHeight="1">
      <c r="A111" s="325" t="s">
        <v>244</v>
      </c>
      <c r="B111" s="383" t="s">
        <v>245</v>
      </c>
      <c r="C111" s="333"/>
      <c r="D111" s="334"/>
      <c r="E111" s="379">
        <f t="shared" si="75"/>
        <v>0</v>
      </c>
      <c r="F111" s="334"/>
      <c r="G111" s="379">
        <f t="shared" si="76"/>
        <v>0</v>
      </c>
      <c r="H111" s="334"/>
      <c r="I111" s="379">
        <f t="shared" si="77"/>
        <v>0</v>
      </c>
      <c r="J111" s="67"/>
      <c r="K111" s="379">
        <f t="shared" si="78"/>
        <v>0</v>
      </c>
    </row>
    <row r="112" spans="1:11" ht="12" customHeight="1">
      <c r="A112" s="330" t="s">
        <v>246</v>
      </c>
      <c r="B112" s="383" t="s">
        <v>247</v>
      </c>
      <c r="C112" s="327">
        <v>17500000</v>
      </c>
      <c r="D112" s="334">
        <v>322160</v>
      </c>
      <c r="E112" s="379">
        <f t="shared" si="75"/>
        <v>17822160</v>
      </c>
      <c r="F112" s="334"/>
      <c r="G112" s="379">
        <f t="shared" si="76"/>
        <v>17822160</v>
      </c>
      <c r="H112" s="334"/>
      <c r="I112" s="379">
        <f t="shared" si="77"/>
        <v>17822160</v>
      </c>
      <c r="J112" s="63">
        <v>2912298</v>
      </c>
      <c r="K112" s="379">
        <f t="shared" si="78"/>
        <v>20734458</v>
      </c>
    </row>
    <row r="113" spans="1:11" ht="12" customHeight="1">
      <c r="A113" s="325" t="s">
        <v>248</v>
      </c>
      <c r="B113" s="380" t="s">
        <v>249</v>
      </c>
      <c r="C113" s="327">
        <f>SUM(C114)</f>
        <v>2000000</v>
      </c>
      <c r="D113" s="328"/>
      <c r="E113" s="378">
        <f t="shared" si="75"/>
        <v>2000000</v>
      </c>
      <c r="F113" s="328"/>
      <c r="G113" s="378">
        <f t="shared" si="76"/>
        <v>2000000</v>
      </c>
      <c r="H113" s="328">
        <v>-331000</v>
      </c>
      <c r="I113" s="378">
        <f t="shared" si="77"/>
        <v>1669000</v>
      </c>
      <c r="J113" s="63">
        <v>508464722</v>
      </c>
      <c r="K113" s="378">
        <f t="shared" si="78"/>
        <v>510133722</v>
      </c>
    </row>
    <row r="114" spans="1:11" ht="12" customHeight="1">
      <c r="A114" s="325" t="s">
        <v>250</v>
      </c>
      <c r="B114" s="377" t="s">
        <v>251</v>
      </c>
      <c r="C114" s="333">
        <v>2000000</v>
      </c>
      <c r="D114" s="328"/>
      <c r="E114" s="378">
        <f t="shared" si="75"/>
        <v>2000000</v>
      </c>
      <c r="F114" s="328"/>
      <c r="G114" s="378">
        <f t="shared" si="76"/>
        <v>2000000</v>
      </c>
      <c r="H114" s="328">
        <v>-331000</v>
      </c>
      <c r="I114" s="378">
        <f t="shared" si="77"/>
        <v>1669000</v>
      </c>
      <c r="J114" s="63">
        <v>508464722</v>
      </c>
      <c r="K114" s="378">
        <f t="shared" si="78"/>
        <v>510133722</v>
      </c>
    </row>
    <row r="115" spans="1:11" ht="12" customHeight="1" thickBot="1">
      <c r="A115" s="387" t="s">
        <v>252</v>
      </c>
      <c r="B115" s="388" t="s">
        <v>253</v>
      </c>
      <c r="C115" s="389"/>
      <c r="D115" s="390"/>
      <c r="E115" s="391">
        <f t="shared" si="75"/>
        <v>0</v>
      </c>
      <c r="F115" s="390"/>
      <c r="G115" s="391">
        <f t="shared" si="76"/>
        <v>0</v>
      </c>
      <c r="H115" s="390"/>
      <c r="I115" s="391">
        <f t="shared" si="77"/>
        <v>0</v>
      </c>
      <c r="J115" s="238"/>
      <c r="K115" s="391">
        <f t="shared" si="78"/>
        <v>0</v>
      </c>
    </row>
    <row r="116" spans="1:11" ht="12" customHeight="1" thickBot="1">
      <c r="A116" s="392" t="s">
        <v>63</v>
      </c>
      <c r="B116" s="393" t="s">
        <v>488</v>
      </c>
      <c r="C116" s="394">
        <f t="shared" ref="C116:I116" si="79">+C117+C119+C121</f>
        <v>688360290</v>
      </c>
      <c r="D116" s="317">
        <f t="shared" si="79"/>
        <v>283297612</v>
      </c>
      <c r="E116" s="395">
        <f t="shared" si="79"/>
        <v>971657902</v>
      </c>
      <c r="F116" s="317">
        <f t="shared" si="79"/>
        <v>0</v>
      </c>
      <c r="G116" s="395">
        <f t="shared" si="79"/>
        <v>971657902</v>
      </c>
      <c r="H116" s="317">
        <f t="shared" si="79"/>
        <v>716000</v>
      </c>
      <c r="I116" s="395">
        <f t="shared" si="79"/>
        <v>972373902</v>
      </c>
      <c r="J116" s="317">
        <f t="shared" ref="J116:K116" si="80">+J117+J119+J121</f>
        <v>-623848145</v>
      </c>
      <c r="K116" s="395">
        <f t="shared" si="80"/>
        <v>348525757</v>
      </c>
    </row>
    <row r="117" spans="1:11" ht="12" customHeight="1">
      <c r="A117" s="320" t="s">
        <v>65</v>
      </c>
      <c r="B117" s="377" t="s">
        <v>255</v>
      </c>
      <c r="C117" s="322">
        <v>453652089</v>
      </c>
      <c r="D117" s="396">
        <v>283297612</v>
      </c>
      <c r="E117" s="324">
        <f t="shared" si="75"/>
        <v>736949701</v>
      </c>
      <c r="F117" s="396"/>
      <c r="G117" s="324">
        <f t="shared" ref="G117:G129" si="81">E117+F117</f>
        <v>736949701</v>
      </c>
      <c r="H117" s="396">
        <v>716000</v>
      </c>
      <c r="I117" s="324">
        <f t="shared" ref="I117:I129" si="82">G117+H117</f>
        <v>737665701</v>
      </c>
      <c r="J117" s="61">
        <v>-634898288</v>
      </c>
      <c r="K117" s="324">
        <f t="shared" ref="K117:K129" si="83">I117+J117</f>
        <v>102767413</v>
      </c>
    </row>
    <row r="118" spans="1:11" ht="12" customHeight="1">
      <c r="A118" s="320" t="s">
        <v>67</v>
      </c>
      <c r="B118" s="397" t="s">
        <v>256</v>
      </c>
      <c r="C118" s="322">
        <v>399914326</v>
      </c>
      <c r="D118" s="396">
        <v>130528530</v>
      </c>
      <c r="E118" s="324">
        <f t="shared" si="75"/>
        <v>530442856</v>
      </c>
      <c r="F118" s="396"/>
      <c r="G118" s="324">
        <f t="shared" si="81"/>
        <v>530442856</v>
      </c>
      <c r="H118" s="396"/>
      <c r="I118" s="324">
        <f t="shared" si="82"/>
        <v>530442856</v>
      </c>
      <c r="J118" s="61">
        <v>-444837127</v>
      </c>
      <c r="K118" s="324">
        <f t="shared" si="83"/>
        <v>85605729</v>
      </c>
    </row>
    <row r="119" spans="1:11" ht="12" customHeight="1">
      <c r="A119" s="320" t="s">
        <v>69</v>
      </c>
      <c r="B119" s="397" t="s">
        <v>257</v>
      </c>
      <c r="C119" s="327">
        <v>234708201</v>
      </c>
      <c r="D119" s="398"/>
      <c r="E119" s="378">
        <f t="shared" si="75"/>
        <v>234708201</v>
      </c>
      <c r="F119" s="398"/>
      <c r="G119" s="378">
        <f t="shared" si="81"/>
        <v>234708201</v>
      </c>
      <c r="H119" s="398"/>
      <c r="I119" s="378">
        <f t="shared" si="82"/>
        <v>234708201</v>
      </c>
      <c r="J119" s="63">
        <v>11050143</v>
      </c>
      <c r="K119" s="378">
        <f t="shared" si="83"/>
        <v>245758344</v>
      </c>
    </row>
    <row r="120" spans="1:11" ht="12" customHeight="1">
      <c r="A120" s="320" t="s">
        <v>71</v>
      </c>
      <c r="B120" s="397" t="s">
        <v>258</v>
      </c>
      <c r="C120" s="399">
        <v>117021533</v>
      </c>
      <c r="D120" s="398"/>
      <c r="E120" s="378">
        <f t="shared" si="75"/>
        <v>117021533</v>
      </c>
      <c r="F120" s="398"/>
      <c r="G120" s="378">
        <f t="shared" si="81"/>
        <v>117021533</v>
      </c>
      <c r="H120" s="398"/>
      <c r="I120" s="378">
        <f t="shared" si="82"/>
        <v>117021533</v>
      </c>
      <c r="J120" s="63"/>
      <c r="K120" s="378">
        <f t="shared" si="83"/>
        <v>117021533</v>
      </c>
    </row>
    <row r="121" spans="1:11" ht="12" customHeight="1">
      <c r="A121" s="320" t="s">
        <v>73</v>
      </c>
      <c r="B121" s="331" t="s">
        <v>259</v>
      </c>
      <c r="C121" s="399"/>
      <c r="D121" s="398"/>
      <c r="E121" s="378">
        <f t="shared" si="75"/>
        <v>0</v>
      </c>
      <c r="F121" s="398"/>
      <c r="G121" s="378">
        <f t="shared" si="81"/>
        <v>0</v>
      </c>
      <c r="H121" s="398"/>
      <c r="I121" s="378">
        <f t="shared" si="82"/>
        <v>0</v>
      </c>
      <c r="J121" s="398"/>
      <c r="K121" s="378">
        <f t="shared" si="83"/>
        <v>0</v>
      </c>
    </row>
    <row r="122" spans="1:11" ht="12" customHeight="1">
      <c r="A122" s="320" t="s">
        <v>75</v>
      </c>
      <c r="B122" s="329" t="s">
        <v>260</v>
      </c>
      <c r="C122" s="399"/>
      <c r="D122" s="398"/>
      <c r="E122" s="378">
        <f t="shared" si="75"/>
        <v>0</v>
      </c>
      <c r="F122" s="398"/>
      <c r="G122" s="378">
        <f t="shared" si="81"/>
        <v>0</v>
      </c>
      <c r="H122" s="398"/>
      <c r="I122" s="378">
        <f t="shared" si="82"/>
        <v>0</v>
      </c>
      <c r="J122" s="398"/>
      <c r="K122" s="378">
        <f t="shared" si="83"/>
        <v>0</v>
      </c>
    </row>
    <row r="123" spans="1:11" ht="12" customHeight="1">
      <c r="A123" s="320" t="s">
        <v>261</v>
      </c>
      <c r="B123" s="400" t="s">
        <v>262</v>
      </c>
      <c r="C123" s="399"/>
      <c r="D123" s="398"/>
      <c r="E123" s="378">
        <f t="shared" si="75"/>
        <v>0</v>
      </c>
      <c r="F123" s="398"/>
      <c r="G123" s="378">
        <f t="shared" si="81"/>
        <v>0</v>
      </c>
      <c r="H123" s="398"/>
      <c r="I123" s="378">
        <f t="shared" si="82"/>
        <v>0</v>
      </c>
      <c r="J123" s="398"/>
      <c r="K123" s="378">
        <f t="shared" si="83"/>
        <v>0</v>
      </c>
    </row>
    <row r="124" spans="1:11" ht="22.5">
      <c r="A124" s="320" t="s">
        <v>263</v>
      </c>
      <c r="B124" s="385" t="s">
        <v>235</v>
      </c>
      <c r="C124" s="399"/>
      <c r="D124" s="398"/>
      <c r="E124" s="378">
        <f t="shared" si="75"/>
        <v>0</v>
      </c>
      <c r="F124" s="398"/>
      <c r="G124" s="378">
        <f t="shared" si="81"/>
        <v>0</v>
      </c>
      <c r="H124" s="398"/>
      <c r="I124" s="378">
        <f t="shared" si="82"/>
        <v>0</v>
      </c>
      <c r="J124" s="398"/>
      <c r="K124" s="378">
        <f t="shared" si="83"/>
        <v>0</v>
      </c>
    </row>
    <row r="125" spans="1:11" ht="12" customHeight="1">
      <c r="A125" s="320" t="s">
        <v>264</v>
      </c>
      <c r="B125" s="385" t="s">
        <v>265</v>
      </c>
      <c r="C125" s="399"/>
      <c r="D125" s="398"/>
      <c r="E125" s="378">
        <f t="shared" si="75"/>
        <v>0</v>
      </c>
      <c r="F125" s="398"/>
      <c r="G125" s="378">
        <f t="shared" si="81"/>
        <v>0</v>
      </c>
      <c r="H125" s="398"/>
      <c r="I125" s="378">
        <f t="shared" si="82"/>
        <v>0</v>
      </c>
      <c r="J125" s="398"/>
      <c r="K125" s="378">
        <f t="shared" si="83"/>
        <v>0</v>
      </c>
    </row>
    <row r="126" spans="1:11" ht="12" customHeight="1">
      <c r="A126" s="320" t="s">
        <v>266</v>
      </c>
      <c r="B126" s="385" t="s">
        <v>267</v>
      </c>
      <c r="C126" s="399"/>
      <c r="D126" s="398"/>
      <c r="E126" s="378">
        <f t="shared" si="75"/>
        <v>0</v>
      </c>
      <c r="F126" s="398"/>
      <c r="G126" s="378">
        <f t="shared" si="81"/>
        <v>0</v>
      </c>
      <c r="H126" s="398"/>
      <c r="I126" s="378">
        <f t="shared" si="82"/>
        <v>0</v>
      </c>
      <c r="J126" s="398"/>
      <c r="K126" s="378">
        <f t="shared" si="83"/>
        <v>0</v>
      </c>
    </row>
    <row r="127" spans="1:11" ht="12" customHeight="1">
      <c r="A127" s="320" t="s">
        <v>268</v>
      </c>
      <c r="B127" s="385" t="s">
        <v>241</v>
      </c>
      <c r="C127" s="399"/>
      <c r="D127" s="398"/>
      <c r="E127" s="378">
        <f t="shared" si="75"/>
        <v>0</v>
      </c>
      <c r="F127" s="398"/>
      <c r="G127" s="378">
        <f t="shared" si="81"/>
        <v>0</v>
      </c>
      <c r="H127" s="398"/>
      <c r="I127" s="378">
        <f t="shared" si="82"/>
        <v>0</v>
      </c>
      <c r="J127" s="398"/>
      <c r="K127" s="378">
        <f t="shared" si="83"/>
        <v>0</v>
      </c>
    </row>
    <row r="128" spans="1:11" ht="12" customHeight="1">
      <c r="A128" s="320" t="s">
        <v>269</v>
      </c>
      <c r="B128" s="385" t="s">
        <v>270</v>
      </c>
      <c r="C128" s="399"/>
      <c r="D128" s="398"/>
      <c r="E128" s="378">
        <f t="shared" si="75"/>
        <v>0</v>
      </c>
      <c r="F128" s="398"/>
      <c r="G128" s="378">
        <f t="shared" si="81"/>
        <v>0</v>
      </c>
      <c r="H128" s="398"/>
      <c r="I128" s="378">
        <f t="shared" si="82"/>
        <v>0</v>
      </c>
      <c r="J128" s="398"/>
      <c r="K128" s="378">
        <f t="shared" si="83"/>
        <v>0</v>
      </c>
    </row>
    <row r="129" spans="1:11" ht="23.25" thickBot="1">
      <c r="A129" s="386" t="s">
        <v>271</v>
      </c>
      <c r="B129" s="385" t="s">
        <v>272</v>
      </c>
      <c r="C129" s="401"/>
      <c r="D129" s="402"/>
      <c r="E129" s="379">
        <f t="shared" si="75"/>
        <v>0</v>
      </c>
      <c r="F129" s="402"/>
      <c r="G129" s="379">
        <f t="shared" si="81"/>
        <v>0</v>
      </c>
      <c r="H129" s="402"/>
      <c r="I129" s="379">
        <f t="shared" si="82"/>
        <v>0</v>
      </c>
      <c r="J129" s="402"/>
      <c r="K129" s="379">
        <f t="shared" si="83"/>
        <v>0</v>
      </c>
    </row>
    <row r="130" spans="1:11" ht="12" customHeight="1" thickBot="1">
      <c r="A130" s="314" t="s">
        <v>77</v>
      </c>
      <c r="B130" s="403" t="s">
        <v>273</v>
      </c>
      <c r="C130" s="316">
        <f t="shared" ref="C130:I130" si="84">+C95+C116</f>
        <v>1093482326</v>
      </c>
      <c r="D130" s="404">
        <f t="shared" si="84"/>
        <v>469217356</v>
      </c>
      <c r="E130" s="318">
        <f t="shared" si="84"/>
        <v>1562699682</v>
      </c>
      <c r="F130" s="404">
        <f t="shared" si="84"/>
        <v>0</v>
      </c>
      <c r="G130" s="318">
        <f t="shared" si="84"/>
        <v>1562699682</v>
      </c>
      <c r="H130" s="404">
        <f t="shared" si="84"/>
        <v>19771012</v>
      </c>
      <c r="I130" s="318">
        <f t="shared" si="84"/>
        <v>1582470694</v>
      </c>
      <c r="J130" s="404">
        <f t="shared" ref="J130:K130" si="85">+J95+J116</f>
        <v>-61755192</v>
      </c>
      <c r="K130" s="318">
        <f t="shared" si="85"/>
        <v>1520715502</v>
      </c>
    </row>
    <row r="131" spans="1:11" ht="12" customHeight="1" thickBot="1">
      <c r="A131" s="314" t="s">
        <v>274</v>
      </c>
      <c r="B131" s="403" t="s">
        <v>275</v>
      </c>
      <c r="C131" s="316">
        <f t="shared" ref="C131:I131" si="86">+C132+C133+C134</f>
        <v>0</v>
      </c>
      <c r="D131" s="404">
        <f t="shared" si="86"/>
        <v>0</v>
      </c>
      <c r="E131" s="318">
        <f t="shared" si="86"/>
        <v>0</v>
      </c>
      <c r="F131" s="404">
        <f t="shared" si="86"/>
        <v>0</v>
      </c>
      <c r="G131" s="318">
        <f t="shared" si="86"/>
        <v>0</v>
      </c>
      <c r="H131" s="404">
        <f t="shared" si="86"/>
        <v>0</v>
      </c>
      <c r="I131" s="318">
        <f t="shared" si="86"/>
        <v>0</v>
      </c>
      <c r="J131" s="404">
        <f t="shared" ref="J131:K131" si="87">+J132+J133+J134</f>
        <v>0</v>
      </c>
      <c r="K131" s="318">
        <f t="shared" si="87"/>
        <v>0</v>
      </c>
    </row>
    <row r="132" spans="1:11" ht="12" customHeight="1">
      <c r="A132" s="320" t="s">
        <v>93</v>
      </c>
      <c r="B132" s="397" t="s">
        <v>276</v>
      </c>
      <c r="C132" s="399"/>
      <c r="D132" s="398"/>
      <c r="E132" s="378">
        <f t="shared" ref="E132:E154" si="88">C132+D132</f>
        <v>0</v>
      </c>
      <c r="F132" s="398"/>
      <c r="G132" s="378">
        <f t="shared" ref="G132:G134" si="89">E132+F132</f>
        <v>0</v>
      </c>
      <c r="H132" s="398"/>
      <c r="I132" s="378">
        <f t="shared" ref="I132:I134" si="90">G132+H132</f>
        <v>0</v>
      </c>
      <c r="J132" s="398"/>
      <c r="K132" s="378">
        <f t="shared" ref="K132:K134" si="91">I132+J132</f>
        <v>0</v>
      </c>
    </row>
    <row r="133" spans="1:11" ht="12" customHeight="1">
      <c r="A133" s="320" t="s">
        <v>95</v>
      </c>
      <c r="B133" s="397" t="s">
        <v>277</v>
      </c>
      <c r="C133" s="399"/>
      <c r="D133" s="398"/>
      <c r="E133" s="378">
        <f t="shared" si="88"/>
        <v>0</v>
      </c>
      <c r="F133" s="398"/>
      <c r="G133" s="378">
        <f t="shared" si="89"/>
        <v>0</v>
      </c>
      <c r="H133" s="398"/>
      <c r="I133" s="378">
        <f t="shared" si="90"/>
        <v>0</v>
      </c>
      <c r="J133" s="398"/>
      <c r="K133" s="378">
        <f t="shared" si="91"/>
        <v>0</v>
      </c>
    </row>
    <row r="134" spans="1:11" ht="12" customHeight="1" thickBot="1">
      <c r="A134" s="386" t="s">
        <v>97</v>
      </c>
      <c r="B134" s="397" t="s">
        <v>278</v>
      </c>
      <c r="C134" s="399"/>
      <c r="D134" s="398"/>
      <c r="E134" s="378">
        <f t="shared" si="88"/>
        <v>0</v>
      </c>
      <c r="F134" s="398"/>
      <c r="G134" s="378">
        <f t="shared" si="89"/>
        <v>0</v>
      </c>
      <c r="H134" s="398"/>
      <c r="I134" s="378">
        <f t="shared" si="90"/>
        <v>0</v>
      </c>
      <c r="J134" s="398"/>
      <c r="K134" s="378">
        <f t="shared" si="91"/>
        <v>0</v>
      </c>
    </row>
    <row r="135" spans="1:11" ht="12" customHeight="1" thickBot="1">
      <c r="A135" s="314" t="s">
        <v>107</v>
      </c>
      <c r="B135" s="403" t="s">
        <v>279</v>
      </c>
      <c r="C135" s="316">
        <f t="shared" ref="C135:I135" si="92">SUM(C136:C141)</f>
        <v>0</v>
      </c>
      <c r="D135" s="404">
        <f t="shared" si="92"/>
        <v>0</v>
      </c>
      <c r="E135" s="318">
        <f t="shared" si="92"/>
        <v>0</v>
      </c>
      <c r="F135" s="404">
        <f t="shared" si="92"/>
        <v>0</v>
      </c>
      <c r="G135" s="318">
        <f t="shared" si="92"/>
        <v>0</v>
      </c>
      <c r="H135" s="404">
        <f t="shared" si="92"/>
        <v>0</v>
      </c>
      <c r="I135" s="318">
        <f t="shared" si="92"/>
        <v>0</v>
      </c>
      <c r="J135" s="404">
        <f t="shared" ref="J135:K135" si="93">SUM(J136:J141)</f>
        <v>0</v>
      </c>
      <c r="K135" s="318">
        <f t="shared" si="93"/>
        <v>0</v>
      </c>
    </row>
    <row r="136" spans="1:11" ht="12" customHeight="1">
      <c r="A136" s="320" t="s">
        <v>109</v>
      </c>
      <c r="B136" s="405" t="s">
        <v>280</v>
      </c>
      <c r="C136" s="399"/>
      <c r="D136" s="398"/>
      <c r="E136" s="378">
        <f t="shared" si="88"/>
        <v>0</v>
      </c>
      <c r="F136" s="398"/>
      <c r="G136" s="378">
        <f t="shared" ref="G136:G141" si="94">E136+F136</f>
        <v>0</v>
      </c>
      <c r="H136" s="398"/>
      <c r="I136" s="378">
        <f t="shared" ref="I136:I141" si="95">G136+H136</f>
        <v>0</v>
      </c>
      <c r="J136" s="398"/>
      <c r="K136" s="378">
        <f t="shared" ref="K136:K141" si="96">I136+J136</f>
        <v>0</v>
      </c>
    </row>
    <row r="137" spans="1:11" ht="12" customHeight="1">
      <c r="A137" s="320" t="s">
        <v>111</v>
      </c>
      <c r="B137" s="405" t="s">
        <v>281</v>
      </c>
      <c r="C137" s="399"/>
      <c r="D137" s="398"/>
      <c r="E137" s="378">
        <f t="shared" si="88"/>
        <v>0</v>
      </c>
      <c r="F137" s="398"/>
      <c r="G137" s="378">
        <f t="shared" si="94"/>
        <v>0</v>
      </c>
      <c r="H137" s="398"/>
      <c r="I137" s="378">
        <f t="shared" si="95"/>
        <v>0</v>
      </c>
      <c r="J137" s="398"/>
      <c r="K137" s="378">
        <f t="shared" si="96"/>
        <v>0</v>
      </c>
    </row>
    <row r="138" spans="1:11" ht="12" customHeight="1">
      <c r="A138" s="320" t="s">
        <v>113</v>
      </c>
      <c r="B138" s="405" t="s">
        <v>282</v>
      </c>
      <c r="C138" s="399"/>
      <c r="D138" s="398"/>
      <c r="E138" s="378">
        <f t="shared" si="88"/>
        <v>0</v>
      </c>
      <c r="F138" s="398"/>
      <c r="G138" s="378">
        <f t="shared" si="94"/>
        <v>0</v>
      </c>
      <c r="H138" s="398"/>
      <c r="I138" s="378">
        <f t="shared" si="95"/>
        <v>0</v>
      </c>
      <c r="J138" s="398"/>
      <c r="K138" s="378">
        <f t="shared" si="96"/>
        <v>0</v>
      </c>
    </row>
    <row r="139" spans="1:11" ht="12" customHeight="1">
      <c r="A139" s="320" t="s">
        <v>115</v>
      </c>
      <c r="B139" s="405" t="s">
        <v>283</v>
      </c>
      <c r="C139" s="399"/>
      <c r="D139" s="398"/>
      <c r="E139" s="378">
        <f t="shared" si="88"/>
        <v>0</v>
      </c>
      <c r="F139" s="398"/>
      <c r="G139" s="378">
        <f t="shared" si="94"/>
        <v>0</v>
      </c>
      <c r="H139" s="398"/>
      <c r="I139" s="378">
        <f t="shared" si="95"/>
        <v>0</v>
      </c>
      <c r="J139" s="398"/>
      <c r="K139" s="378">
        <f t="shared" si="96"/>
        <v>0</v>
      </c>
    </row>
    <row r="140" spans="1:11" ht="12" customHeight="1">
      <c r="A140" s="320" t="s">
        <v>117</v>
      </c>
      <c r="B140" s="405" t="s">
        <v>284</v>
      </c>
      <c r="C140" s="399"/>
      <c r="D140" s="398"/>
      <c r="E140" s="378">
        <f t="shared" si="88"/>
        <v>0</v>
      </c>
      <c r="F140" s="398"/>
      <c r="G140" s="378">
        <f t="shared" si="94"/>
        <v>0</v>
      </c>
      <c r="H140" s="398"/>
      <c r="I140" s="378">
        <f t="shared" si="95"/>
        <v>0</v>
      </c>
      <c r="J140" s="398"/>
      <c r="K140" s="378">
        <f t="shared" si="96"/>
        <v>0</v>
      </c>
    </row>
    <row r="141" spans="1:11" ht="12" customHeight="1" thickBot="1">
      <c r="A141" s="386" t="s">
        <v>119</v>
      </c>
      <c r="B141" s="405" t="s">
        <v>285</v>
      </c>
      <c r="C141" s="399"/>
      <c r="D141" s="398"/>
      <c r="E141" s="378">
        <f t="shared" si="88"/>
        <v>0</v>
      </c>
      <c r="F141" s="398"/>
      <c r="G141" s="378">
        <f t="shared" si="94"/>
        <v>0</v>
      </c>
      <c r="H141" s="398"/>
      <c r="I141" s="378">
        <f t="shared" si="95"/>
        <v>0</v>
      </c>
      <c r="J141" s="398"/>
      <c r="K141" s="378">
        <f t="shared" si="96"/>
        <v>0</v>
      </c>
    </row>
    <row r="142" spans="1:11" ht="12" customHeight="1" thickBot="1">
      <c r="A142" s="314" t="s">
        <v>131</v>
      </c>
      <c r="B142" s="403" t="s">
        <v>286</v>
      </c>
      <c r="C142" s="336">
        <f t="shared" ref="C142:I142" si="97">+C143+C144+C145+C146</f>
        <v>10288250</v>
      </c>
      <c r="D142" s="406">
        <f t="shared" si="97"/>
        <v>0</v>
      </c>
      <c r="E142" s="338">
        <f t="shared" si="97"/>
        <v>10288250</v>
      </c>
      <c r="F142" s="406">
        <f t="shared" si="97"/>
        <v>0</v>
      </c>
      <c r="G142" s="338">
        <f t="shared" si="97"/>
        <v>10288250</v>
      </c>
      <c r="H142" s="406">
        <f t="shared" si="97"/>
        <v>0</v>
      </c>
      <c r="I142" s="338">
        <f t="shared" si="97"/>
        <v>10288250</v>
      </c>
      <c r="J142" s="406">
        <f t="shared" ref="J142:K142" si="98">+J143+J144+J145+J146</f>
        <v>5473796</v>
      </c>
      <c r="K142" s="338">
        <f t="shared" si="98"/>
        <v>15762046</v>
      </c>
    </row>
    <row r="143" spans="1:11" ht="12" customHeight="1">
      <c r="A143" s="320" t="s">
        <v>133</v>
      </c>
      <c r="B143" s="405" t="s">
        <v>287</v>
      </c>
      <c r="C143" s="399"/>
      <c r="D143" s="398"/>
      <c r="E143" s="378">
        <f t="shared" si="88"/>
        <v>0</v>
      </c>
      <c r="F143" s="398"/>
      <c r="G143" s="378">
        <f t="shared" ref="G143:G146" si="99">E143+F143</f>
        <v>0</v>
      </c>
      <c r="H143" s="398"/>
      <c r="I143" s="378">
        <f t="shared" ref="I143:I146" si="100">G143+H143</f>
        <v>0</v>
      </c>
      <c r="J143" s="398"/>
      <c r="K143" s="378">
        <f t="shared" ref="K143:K146" si="101">I143+J143</f>
        <v>0</v>
      </c>
    </row>
    <row r="144" spans="1:11" ht="12" customHeight="1">
      <c r="A144" s="320" t="s">
        <v>135</v>
      </c>
      <c r="B144" s="405" t="s">
        <v>288</v>
      </c>
      <c r="C144" s="399">
        <v>10288250</v>
      </c>
      <c r="D144" s="398"/>
      <c r="E144" s="378">
        <f t="shared" si="88"/>
        <v>10288250</v>
      </c>
      <c r="F144" s="398"/>
      <c r="G144" s="378">
        <f t="shared" si="99"/>
        <v>10288250</v>
      </c>
      <c r="H144" s="398"/>
      <c r="I144" s="378">
        <f t="shared" si="100"/>
        <v>10288250</v>
      </c>
      <c r="J144" s="63">
        <v>5473796</v>
      </c>
      <c r="K144" s="378">
        <f t="shared" si="101"/>
        <v>15762046</v>
      </c>
    </row>
    <row r="145" spans="1:11" ht="12" customHeight="1">
      <c r="A145" s="320" t="s">
        <v>137</v>
      </c>
      <c r="B145" s="405" t="s">
        <v>289</v>
      </c>
      <c r="C145" s="399"/>
      <c r="D145" s="398"/>
      <c r="E145" s="378">
        <f t="shared" si="88"/>
        <v>0</v>
      </c>
      <c r="F145" s="398"/>
      <c r="G145" s="378">
        <f t="shared" si="99"/>
        <v>0</v>
      </c>
      <c r="H145" s="398"/>
      <c r="I145" s="378">
        <f t="shared" si="100"/>
        <v>0</v>
      </c>
      <c r="J145" s="398"/>
      <c r="K145" s="378">
        <f t="shared" si="101"/>
        <v>0</v>
      </c>
    </row>
    <row r="146" spans="1:11" ht="12" customHeight="1" thickBot="1">
      <c r="A146" s="386" t="s">
        <v>139</v>
      </c>
      <c r="B146" s="407" t="s">
        <v>290</v>
      </c>
      <c r="C146" s="399"/>
      <c r="D146" s="398"/>
      <c r="E146" s="378">
        <f t="shared" si="88"/>
        <v>0</v>
      </c>
      <c r="F146" s="398"/>
      <c r="G146" s="378">
        <f t="shared" si="99"/>
        <v>0</v>
      </c>
      <c r="H146" s="398"/>
      <c r="I146" s="378">
        <f t="shared" si="100"/>
        <v>0</v>
      </c>
      <c r="J146" s="398"/>
      <c r="K146" s="378">
        <f t="shared" si="101"/>
        <v>0</v>
      </c>
    </row>
    <row r="147" spans="1:11" ht="12" customHeight="1" thickBot="1">
      <c r="A147" s="314" t="s">
        <v>291</v>
      </c>
      <c r="B147" s="403" t="s">
        <v>292</v>
      </c>
      <c r="C147" s="408">
        <f t="shared" ref="C147:I147" si="102">SUM(C148:C152)</f>
        <v>0</v>
      </c>
      <c r="D147" s="409">
        <f t="shared" si="102"/>
        <v>0</v>
      </c>
      <c r="E147" s="410">
        <f t="shared" si="102"/>
        <v>0</v>
      </c>
      <c r="F147" s="409">
        <f t="shared" si="102"/>
        <v>0</v>
      </c>
      <c r="G147" s="410">
        <f t="shared" si="102"/>
        <v>0</v>
      </c>
      <c r="H147" s="409">
        <f t="shared" si="102"/>
        <v>0</v>
      </c>
      <c r="I147" s="410">
        <f t="shared" si="102"/>
        <v>0</v>
      </c>
      <c r="J147" s="409">
        <f t="shared" ref="J147:K147" si="103">SUM(J148:J152)</f>
        <v>0</v>
      </c>
      <c r="K147" s="410">
        <f t="shared" si="103"/>
        <v>0</v>
      </c>
    </row>
    <row r="148" spans="1:11" ht="12" customHeight="1">
      <c r="A148" s="320" t="s">
        <v>145</v>
      </c>
      <c r="B148" s="405" t="s">
        <v>293</v>
      </c>
      <c r="C148" s="399"/>
      <c r="D148" s="398"/>
      <c r="E148" s="378">
        <f t="shared" si="88"/>
        <v>0</v>
      </c>
      <c r="F148" s="398"/>
      <c r="G148" s="378">
        <f t="shared" ref="G148:G154" si="104">E148+F148</f>
        <v>0</v>
      </c>
      <c r="H148" s="398"/>
      <c r="I148" s="378">
        <f t="shared" ref="I148:I154" si="105">G148+H148</f>
        <v>0</v>
      </c>
      <c r="J148" s="398"/>
      <c r="K148" s="378">
        <f t="shared" ref="K148:K154" si="106">I148+J148</f>
        <v>0</v>
      </c>
    </row>
    <row r="149" spans="1:11" ht="12" customHeight="1">
      <c r="A149" s="320" t="s">
        <v>147</v>
      </c>
      <c r="B149" s="405" t="s">
        <v>294</v>
      </c>
      <c r="C149" s="399"/>
      <c r="D149" s="398"/>
      <c r="E149" s="378">
        <f t="shared" si="88"/>
        <v>0</v>
      </c>
      <c r="F149" s="398"/>
      <c r="G149" s="378">
        <f t="shared" si="104"/>
        <v>0</v>
      </c>
      <c r="H149" s="398"/>
      <c r="I149" s="378">
        <f t="shared" si="105"/>
        <v>0</v>
      </c>
      <c r="J149" s="398"/>
      <c r="K149" s="378">
        <f t="shared" si="106"/>
        <v>0</v>
      </c>
    </row>
    <row r="150" spans="1:11" ht="12" customHeight="1">
      <c r="A150" s="320" t="s">
        <v>149</v>
      </c>
      <c r="B150" s="405" t="s">
        <v>295</v>
      </c>
      <c r="C150" s="399"/>
      <c r="D150" s="398"/>
      <c r="E150" s="378">
        <f t="shared" si="88"/>
        <v>0</v>
      </c>
      <c r="F150" s="398"/>
      <c r="G150" s="378">
        <f t="shared" si="104"/>
        <v>0</v>
      </c>
      <c r="H150" s="398"/>
      <c r="I150" s="378">
        <f t="shared" si="105"/>
        <v>0</v>
      </c>
      <c r="J150" s="398"/>
      <c r="K150" s="378">
        <f t="shared" si="106"/>
        <v>0</v>
      </c>
    </row>
    <row r="151" spans="1:11" ht="12" customHeight="1">
      <c r="A151" s="320" t="s">
        <v>151</v>
      </c>
      <c r="B151" s="405" t="s">
        <v>296</v>
      </c>
      <c r="C151" s="399"/>
      <c r="D151" s="398"/>
      <c r="E151" s="378">
        <f t="shared" si="88"/>
        <v>0</v>
      </c>
      <c r="F151" s="398"/>
      <c r="G151" s="378">
        <f t="shared" si="104"/>
        <v>0</v>
      </c>
      <c r="H151" s="398"/>
      <c r="I151" s="378">
        <f t="shared" si="105"/>
        <v>0</v>
      </c>
      <c r="J151" s="398"/>
      <c r="K151" s="378">
        <f t="shared" si="106"/>
        <v>0</v>
      </c>
    </row>
    <row r="152" spans="1:11" ht="12" customHeight="1" thickBot="1">
      <c r="A152" s="320" t="s">
        <v>297</v>
      </c>
      <c r="B152" s="405" t="s">
        <v>298</v>
      </c>
      <c r="C152" s="399"/>
      <c r="D152" s="398"/>
      <c r="E152" s="379">
        <f t="shared" si="88"/>
        <v>0</v>
      </c>
      <c r="F152" s="398"/>
      <c r="G152" s="379">
        <f t="shared" si="104"/>
        <v>0</v>
      </c>
      <c r="H152" s="398"/>
      <c r="I152" s="379">
        <f t="shared" si="105"/>
        <v>0</v>
      </c>
      <c r="J152" s="398"/>
      <c r="K152" s="379">
        <f t="shared" si="106"/>
        <v>0</v>
      </c>
    </row>
    <row r="153" spans="1:11" ht="12" customHeight="1" thickBot="1">
      <c r="A153" s="314" t="s">
        <v>153</v>
      </c>
      <c r="B153" s="403" t="s">
        <v>299</v>
      </c>
      <c r="C153" s="411"/>
      <c r="D153" s="412"/>
      <c r="E153" s="413">
        <f t="shared" si="88"/>
        <v>0</v>
      </c>
      <c r="F153" s="412"/>
      <c r="G153" s="413">
        <f t="shared" si="104"/>
        <v>0</v>
      </c>
      <c r="H153" s="412"/>
      <c r="I153" s="413">
        <f t="shared" si="105"/>
        <v>0</v>
      </c>
      <c r="J153" s="412"/>
      <c r="K153" s="413">
        <f t="shared" si="106"/>
        <v>0</v>
      </c>
    </row>
    <row r="154" spans="1:11" ht="12" customHeight="1" thickBot="1">
      <c r="A154" s="314" t="s">
        <v>300</v>
      </c>
      <c r="B154" s="403" t="s">
        <v>301</v>
      </c>
      <c r="C154" s="411"/>
      <c r="D154" s="412"/>
      <c r="E154" s="324">
        <f t="shared" si="88"/>
        <v>0</v>
      </c>
      <c r="F154" s="412"/>
      <c r="G154" s="324">
        <f t="shared" si="104"/>
        <v>0</v>
      </c>
      <c r="H154" s="412"/>
      <c r="I154" s="324">
        <f t="shared" si="105"/>
        <v>0</v>
      </c>
      <c r="J154" s="412"/>
      <c r="K154" s="324">
        <f t="shared" si="106"/>
        <v>0</v>
      </c>
    </row>
    <row r="155" spans="1:11" ht="15" customHeight="1" thickBot="1">
      <c r="A155" s="314" t="s">
        <v>302</v>
      </c>
      <c r="B155" s="403" t="s">
        <v>303</v>
      </c>
      <c r="C155" s="414">
        <f t="shared" ref="C155:I155" si="107">+C131+C135+C142+C147+C153+C154</f>
        <v>10288250</v>
      </c>
      <c r="D155" s="415">
        <f t="shared" si="107"/>
        <v>0</v>
      </c>
      <c r="E155" s="416">
        <f t="shared" si="107"/>
        <v>10288250</v>
      </c>
      <c r="F155" s="415">
        <f t="shared" si="107"/>
        <v>0</v>
      </c>
      <c r="G155" s="416">
        <f t="shared" si="107"/>
        <v>10288250</v>
      </c>
      <c r="H155" s="415">
        <f t="shared" si="107"/>
        <v>0</v>
      </c>
      <c r="I155" s="416">
        <f t="shared" si="107"/>
        <v>10288250</v>
      </c>
      <c r="J155" s="415">
        <f t="shared" ref="J155:K155" si="108">+J131+J135+J142+J147+J153+J154</f>
        <v>5473796</v>
      </c>
      <c r="K155" s="416">
        <f t="shared" si="108"/>
        <v>15762046</v>
      </c>
    </row>
    <row r="156" spans="1:11" s="319" customFormat="1" ht="12.95" customHeight="1" thickBot="1">
      <c r="A156" s="417" t="s">
        <v>304</v>
      </c>
      <c r="B156" s="418" t="s">
        <v>305</v>
      </c>
      <c r="C156" s="414">
        <f t="shared" ref="C156:I156" si="109">+C130+C155</f>
        <v>1103770576</v>
      </c>
      <c r="D156" s="415">
        <f t="shared" si="109"/>
        <v>469217356</v>
      </c>
      <c r="E156" s="416">
        <f t="shared" si="109"/>
        <v>1572987932</v>
      </c>
      <c r="F156" s="415">
        <f t="shared" si="109"/>
        <v>0</v>
      </c>
      <c r="G156" s="416">
        <f t="shared" si="109"/>
        <v>1572987932</v>
      </c>
      <c r="H156" s="415">
        <f t="shared" si="109"/>
        <v>19771012</v>
      </c>
      <c r="I156" s="416">
        <f t="shared" si="109"/>
        <v>1592758944</v>
      </c>
      <c r="J156" s="415">
        <f t="shared" ref="J156:K156" si="110">+J130+J155</f>
        <v>-56281396</v>
      </c>
      <c r="K156" s="416">
        <f t="shared" si="110"/>
        <v>1536477548</v>
      </c>
    </row>
    <row r="157" spans="1:11" ht="7.5" customHeight="1"/>
    <row r="158" spans="1:11">
      <c r="A158" s="888" t="s">
        <v>306</v>
      </c>
      <c r="B158" s="888"/>
      <c r="C158" s="888"/>
      <c r="D158" s="888"/>
      <c r="E158" s="888"/>
    </row>
    <row r="159" spans="1:11" ht="15" customHeight="1" thickBot="1">
      <c r="A159" s="881" t="s">
        <v>307</v>
      </c>
      <c r="B159" s="881"/>
      <c r="C159" s="420"/>
      <c r="E159" s="420"/>
      <c r="G159" s="420"/>
      <c r="I159" s="420"/>
      <c r="K159" s="420" t="str">
        <f>K91</f>
        <v>Forintban!</v>
      </c>
    </row>
    <row r="160" spans="1:11" ht="25.5" customHeight="1" thickBot="1">
      <c r="A160" s="314">
        <v>1</v>
      </c>
      <c r="B160" s="421" t="s">
        <v>308</v>
      </c>
      <c r="C160" s="422">
        <f t="shared" ref="C160:I160" si="111">+C63-C130</f>
        <v>-99713471</v>
      </c>
      <c r="D160" s="317">
        <f t="shared" si="111"/>
        <v>0</v>
      </c>
      <c r="E160" s="318">
        <f t="shared" si="111"/>
        <v>-99713471</v>
      </c>
      <c r="F160" s="317">
        <f t="shared" si="111"/>
        <v>0</v>
      </c>
      <c r="G160" s="318">
        <f t="shared" si="111"/>
        <v>-99713471</v>
      </c>
      <c r="H160" s="317">
        <f t="shared" si="111"/>
        <v>0</v>
      </c>
      <c r="I160" s="318">
        <f t="shared" si="111"/>
        <v>-99713471</v>
      </c>
      <c r="J160" s="317">
        <f t="shared" ref="J160:K160" si="112">+J63-J130</f>
        <v>18170082</v>
      </c>
      <c r="K160" s="318">
        <f t="shared" si="112"/>
        <v>-81543389</v>
      </c>
    </row>
    <row r="161" spans="1:11" ht="32.25" customHeight="1" thickBot="1">
      <c r="A161" s="314" t="s">
        <v>63</v>
      </c>
      <c r="B161" s="421" t="s">
        <v>309</v>
      </c>
      <c r="C161" s="317">
        <f t="shared" ref="C161:I161" si="113">+C87-C155</f>
        <v>99713471</v>
      </c>
      <c r="D161" s="317">
        <f t="shared" si="113"/>
        <v>0</v>
      </c>
      <c r="E161" s="318">
        <f t="shared" si="113"/>
        <v>99713471</v>
      </c>
      <c r="F161" s="317">
        <f t="shared" si="113"/>
        <v>0</v>
      </c>
      <c r="G161" s="318">
        <f t="shared" si="113"/>
        <v>99713471</v>
      </c>
      <c r="H161" s="317">
        <f t="shared" si="113"/>
        <v>0</v>
      </c>
      <c r="I161" s="318">
        <f t="shared" si="113"/>
        <v>99713471</v>
      </c>
      <c r="J161" s="317">
        <f t="shared" ref="J161:K161" si="114">+J87-J155</f>
        <v>-18170082</v>
      </c>
      <c r="K161" s="318">
        <f t="shared" si="114"/>
        <v>81543389</v>
      </c>
    </row>
  </sheetData>
  <mergeCells count="12">
    <mergeCell ref="A159:B159"/>
    <mergeCell ref="A1:E1"/>
    <mergeCell ref="A2:B2"/>
    <mergeCell ref="A3:A4"/>
    <mergeCell ref="B3:B4"/>
    <mergeCell ref="A90:E90"/>
    <mergeCell ref="A91:B91"/>
    <mergeCell ref="A92:A93"/>
    <mergeCell ref="B92:B93"/>
    <mergeCell ref="A158:E158"/>
    <mergeCell ref="C3:K3"/>
    <mergeCell ref="C92:K92"/>
  </mergeCells>
  <pageMargins left="0.7" right="0.7" top="0.75" bottom="0.75" header="0.3" footer="0.3"/>
  <pageSetup paperSize="9" scale="45" orientation="portrait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K161"/>
  <sheetViews>
    <sheetView zoomScale="130" zoomScaleNormal="130" workbookViewId="0">
      <selection activeCell="F10" sqref="F10"/>
    </sheetView>
  </sheetViews>
  <sheetFormatPr defaultRowHeight="15.75"/>
  <cols>
    <col min="1" max="1" width="8.140625" style="580" customWidth="1"/>
    <col min="2" max="2" width="51.140625" style="580" customWidth="1"/>
    <col min="3" max="3" width="14.85546875" style="697" customWidth="1"/>
    <col min="4" max="11" width="14.85546875" style="580" customWidth="1"/>
    <col min="12" max="256" width="9.140625" style="580"/>
    <col min="257" max="257" width="8.140625" style="580" customWidth="1"/>
    <col min="258" max="258" width="51.140625" style="580" customWidth="1"/>
    <col min="259" max="261" width="14.85546875" style="580" customWidth="1"/>
    <col min="262" max="512" width="9.140625" style="580"/>
    <col min="513" max="513" width="8.140625" style="580" customWidth="1"/>
    <col min="514" max="514" width="51.140625" style="580" customWidth="1"/>
    <col min="515" max="517" width="14.85546875" style="580" customWidth="1"/>
    <col min="518" max="768" width="9.140625" style="580"/>
    <col min="769" max="769" width="8.140625" style="580" customWidth="1"/>
    <col min="770" max="770" width="51.140625" style="580" customWidth="1"/>
    <col min="771" max="773" width="14.85546875" style="580" customWidth="1"/>
    <col min="774" max="1024" width="9.140625" style="580"/>
    <col min="1025" max="1025" width="8.140625" style="580" customWidth="1"/>
    <col min="1026" max="1026" width="51.140625" style="580" customWidth="1"/>
    <col min="1027" max="1029" width="14.85546875" style="580" customWidth="1"/>
    <col min="1030" max="1280" width="9.140625" style="580"/>
    <col min="1281" max="1281" width="8.140625" style="580" customWidth="1"/>
    <col min="1282" max="1282" width="51.140625" style="580" customWidth="1"/>
    <col min="1283" max="1285" width="14.85546875" style="580" customWidth="1"/>
    <col min="1286" max="1536" width="9.140625" style="580"/>
    <col min="1537" max="1537" width="8.140625" style="580" customWidth="1"/>
    <col min="1538" max="1538" width="51.140625" style="580" customWidth="1"/>
    <col min="1539" max="1541" width="14.85546875" style="580" customWidth="1"/>
    <col min="1542" max="1792" width="9.140625" style="580"/>
    <col min="1793" max="1793" width="8.140625" style="580" customWidth="1"/>
    <col min="1794" max="1794" width="51.140625" style="580" customWidth="1"/>
    <col min="1795" max="1797" width="14.85546875" style="580" customWidth="1"/>
    <col min="1798" max="2048" width="9.140625" style="580"/>
    <col min="2049" max="2049" width="8.140625" style="580" customWidth="1"/>
    <col min="2050" max="2050" width="51.140625" style="580" customWidth="1"/>
    <col min="2051" max="2053" width="14.85546875" style="580" customWidth="1"/>
    <col min="2054" max="2304" width="9.140625" style="580"/>
    <col min="2305" max="2305" width="8.140625" style="580" customWidth="1"/>
    <col min="2306" max="2306" width="51.140625" style="580" customWidth="1"/>
    <col min="2307" max="2309" width="14.85546875" style="580" customWidth="1"/>
    <col min="2310" max="2560" width="9.140625" style="580"/>
    <col min="2561" max="2561" width="8.140625" style="580" customWidth="1"/>
    <col min="2562" max="2562" width="51.140625" style="580" customWidth="1"/>
    <col min="2563" max="2565" width="14.85546875" style="580" customWidth="1"/>
    <col min="2566" max="2816" width="9.140625" style="580"/>
    <col min="2817" max="2817" width="8.140625" style="580" customWidth="1"/>
    <col min="2818" max="2818" width="51.140625" style="580" customWidth="1"/>
    <col min="2819" max="2821" width="14.85546875" style="580" customWidth="1"/>
    <col min="2822" max="3072" width="9.140625" style="580"/>
    <col min="3073" max="3073" width="8.140625" style="580" customWidth="1"/>
    <col min="3074" max="3074" width="51.140625" style="580" customWidth="1"/>
    <col min="3075" max="3077" width="14.85546875" style="580" customWidth="1"/>
    <col min="3078" max="3328" width="9.140625" style="580"/>
    <col min="3329" max="3329" width="8.140625" style="580" customWidth="1"/>
    <col min="3330" max="3330" width="51.140625" style="580" customWidth="1"/>
    <col min="3331" max="3333" width="14.85546875" style="580" customWidth="1"/>
    <col min="3334" max="3584" width="9.140625" style="580"/>
    <col min="3585" max="3585" width="8.140625" style="580" customWidth="1"/>
    <col min="3586" max="3586" width="51.140625" style="580" customWidth="1"/>
    <col min="3587" max="3589" width="14.85546875" style="580" customWidth="1"/>
    <col min="3590" max="3840" width="9.140625" style="580"/>
    <col min="3841" max="3841" width="8.140625" style="580" customWidth="1"/>
    <col min="3842" max="3842" width="51.140625" style="580" customWidth="1"/>
    <col min="3843" max="3845" width="14.85546875" style="580" customWidth="1"/>
    <col min="3846" max="4096" width="9.140625" style="580"/>
    <col min="4097" max="4097" width="8.140625" style="580" customWidth="1"/>
    <col min="4098" max="4098" width="51.140625" style="580" customWidth="1"/>
    <col min="4099" max="4101" width="14.85546875" style="580" customWidth="1"/>
    <col min="4102" max="4352" width="9.140625" style="580"/>
    <col min="4353" max="4353" width="8.140625" style="580" customWidth="1"/>
    <col min="4354" max="4354" width="51.140625" style="580" customWidth="1"/>
    <col min="4355" max="4357" width="14.85546875" style="580" customWidth="1"/>
    <col min="4358" max="4608" width="9.140625" style="580"/>
    <col min="4609" max="4609" width="8.140625" style="580" customWidth="1"/>
    <col min="4610" max="4610" width="51.140625" style="580" customWidth="1"/>
    <col min="4611" max="4613" width="14.85546875" style="580" customWidth="1"/>
    <col min="4614" max="4864" width="9.140625" style="580"/>
    <col min="4865" max="4865" width="8.140625" style="580" customWidth="1"/>
    <col min="4866" max="4866" width="51.140625" style="580" customWidth="1"/>
    <col min="4867" max="4869" width="14.85546875" style="580" customWidth="1"/>
    <col min="4870" max="5120" width="9.140625" style="580"/>
    <col min="5121" max="5121" width="8.140625" style="580" customWidth="1"/>
    <col min="5122" max="5122" width="51.140625" style="580" customWidth="1"/>
    <col min="5123" max="5125" width="14.85546875" style="580" customWidth="1"/>
    <col min="5126" max="5376" width="9.140625" style="580"/>
    <col min="5377" max="5377" width="8.140625" style="580" customWidth="1"/>
    <col min="5378" max="5378" width="51.140625" style="580" customWidth="1"/>
    <col min="5379" max="5381" width="14.85546875" style="580" customWidth="1"/>
    <col min="5382" max="5632" width="9.140625" style="580"/>
    <col min="5633" max="5633" width="8.140625" style="580" customWidth="1"/>
    <col min="5634" max="5634" width="51.140625" style="580" customWidth="1"/>
    <col min="5635" max="5637" width="14.85546875" style="580" customWidth="1"/>
    <col min="5638" max="5888" width="9.140625" style="580"/>
    <col min="5889" max="5889" width="8.140625" style="580" customWidth="1"/>
    <col min="5890" max="5890" width="51.140625" style="580" customWidth="1"/>
    <col min="5891" max="5893" width="14.85546875" style="580" customWidth="1"/>
    <col min="5894" max="6144" width="9.140625" style="580"/>
    <col min="6145" max="6145" width="8.140625" style="580" customWidth="1"/>
    <col min="6146" max="6146" width="51.140625" style="580" customWidth="1"/>
    <col min="6147" max="6149" width="14.85546875" style="580" customWidth="1"/>
    <col min="6150" max="6400" width="9.140625" style="580"/>
    <col min="6401" max="6401" width="8.140625" style="580" customWidth="1"/>
    <col min="6402" max="6402" width="51.140625" style="580" customWidth="1"/>
    <col min="6403" max="6405" width="14.85546875" style="580" customWidth="1"/>
    <col min="6406" max="6656" width="9.140625" style="580"/>
    <col min="6657" max="6657" width="8.140625" style="580" customWidth="1"/>
    <col min="6658" max="6658" width="51.140625" style="580" customWidth="1"/>
    <col min="6659" max="6661" width="14.85546875" style="580" customWidth="1"/>
    <col min="6662" max="6912" width="9.140625" style="580"/>
    <col min="6913" max="6913" width="8.140625" style="580" customWidth="1"/>
    <col min="6914" max="6914" width="51.140625" style="580" customWidth="1"/>
    <col min="6915" max="6917" width="14.85546875" style="580" customWidth="1"/>
    <col min="6918" max="7168" width="9.140625" style="580"/>
    <col min="7169" max="7169" width="8.140625" style="580" customWidth="1"/>
    <col min="7170" max="7170" width="51.140625" style="580" customWidth="1"/>
    <col min="7171" max="7173" width="14.85546875" style="580" customWidth="1"/>
    <col min="7174" max="7424" width="9.140625" style="580"/>
    <col min="7425" max="7425" width="8.140625" style="580" customWidth="1"/>
    <col min="7426" max="7426" width="51.140625" style="580" customWidth="1"/>
    <col min="7427" max="7429" width="14.85546875" style="580" customWidth="1"/>
    <col min="7430" max="7680" width="9.140625" style="580"/>
    <col min="7681" max="7681" width="8.140625" style="580" customWidth="1"/>
    <col min="7682" max="7682" width="51.140625" style="580" customWidth="1"/>
    <col min="7683" max="7685" width="14.85546875" style="580" customWidth="1"/>
    <col min="7686" max="7936" width="9.140625" style="580"/>
    <col min="7937" max="7937" width="8.140625" style="580" customWidth="1"/>
    <col min="7938" max="7938" width="51.140625" style="580" customWidth="1"/>
    <col min="7939" max="7941" width="14.85546875" style="580" customWidth="1"/>
    <col min="7942" max="8192" width="9.140625" style="580"/>
    <col min="8193" max="8193" width="8.140625" style="580" customWidth="1"/>
    <col min="8194" max="8194" width="51.140625" style="580" customWidth="1"/>
    <col min="8195" max="8197" width="14.85546875" style="580" customWidth="1"/>
    <col min="8198" max="8448" width="9.140625" style="580"/>
    <col min="8449" max="8449" width="8.140625" style="580" customWidth="1"/>
    <col min="8450" max="8450" width="51.140625" style="580" customWidth="1"/>
    <col min="8451" max="8453" width="14.85546875" style="580" customWidth="1"/>
    <col min="8454" max="8704" width="9.140625" style="580"/>
    <col min="8705" max="8705" width="8.140625" style="580" customWidth="1"/>
    <col min="8706" max="8706" width="51.140625" style="580" customWidth="1"/>
    <col min="8707" max="8709" width="14.85546875" style="580" customWidth="1"/>
    <col min="8710" max="8960" width="9.140625" style="580"/>
    <col min="8961" max="8961" width="8.140625" style="580" customWidth="1"/>
    <col min="8962" max="8962" width="51.140625" style="580" customWidth="1"/>
    <col min="8963" max="8965" width="14.85546875" style="580" customWidth="1"/>
    <col min="8966" max="9216" width="9.140625" style="580"/>
    <col min="9217" max="9217" width="8.140625" style="580" customWidth="1"/>
    <col min="9218" max="9218" width="51.140625" style="580" customWidth="1"/>
    <col min="9219" max="9221" width="14.85546875" style="580" customWidth="1"/>
    <col min="9222" max="9472" width="9.140625" style="580"/>
    <col min="9473" max="9473" width="8.140625" style="580" customWidth="1"/>
    <col min="9474" max="9474" width="51.140625" style="580" customWidth="1"/>
    <col min="9475" max="9477" width="14.85546875" style="580" customWidth="1"/>
    <col min="9478" max="9728" width="9.140625" style="580"/>
    <col min="9729" max="9729" width="8.140625" style="580" customWidth="1"/>
    <col min="9730" max="9730" width="51.140625" style="580" customWidth="1"/>
    <col min="9731" max="9733" width="14.85546875" style="580" customWidth="1"/>
    <col min="9734" max="9984" width="9.140625" style="580"/>
    <col min="9985" max="9985" width="8.140625" style="580" customWidth="1"/>
    <col min="9986" max="9986" width="51.140625" style="580" customWidth="1"/>
    <col min="9987" max="9989" width="14.85546875" style="580" customWidth="1"/>
    <col min="9990" max="10240" width="9.140625" style="580"/>
    <col min="10241" max="10241" width="8.140625" style="580" customWidth="1"/>
    <col min="10242" max="10242" width="51.140625" style="580" customWidth="1"/>
    <col min="10243" max="10245" width="14.85546875" style="580" customWidth="1"/>
    <col min="10246" max="10496" width="9.140625" style="580"/>
    <col min="10497" max="10497" width="8.140625" style="580" customWidth="1"/>
    <col min="10498" max="10498" width="51.140625" style="580" customWidth="1"/>
    <col min="10499" max="10501" width="14.85546875" style="580" customWidth="1"/>
    <col min="10502" max="10752" width="9.140625" style="580"/>
    <col min="10753" max="10753" width="8.140625" style="580" customWidth="1"/>
    <col min="10754" max="10754" width="51.140625" style="580" customWidth="1"/>
    <col min="10755" max="10757" width="14.85546875" style="580" customWidth="1"/>
    <col min="10758" max="11008" width="9.140625" style="580"/>
    <col min="11009" max="11009" width="8.140625" style="580" customWidth="1"/>
    <col min="11010" max="11010" width="51.140625" style="580" customWidth="1"/>
    <col min="11011" max="11013" width="14.85546875" style="580" customWidth="1"/>
    <col min="11014" max="11264" width="9.140625" style="580"/>
    <col min="11265" max="11265" width="8.140625" style="580" customWidth="1"/>
    <col min="11266" max="11266" width="51.140625" style="580" customWidth="1"/>
    <col min="11267" max="11269" width="14.85546875" style="580" customWidth="1"/>
    <col min="11270" max="11520" width="9.140625" style="580"/>
    <col min="11521" max="11521" width="8.140625" style="580" customWidth="1"/>
    <col min="11522" max="11522" width="51.140625" style="580" customWidth="1"/>
    <col min="11523" max="11525" width="14.85546875" style="580" customWidth="1"/>
    <col min="11526" max="11776" width="9.140625" style="580"/>
    <col min="11777" max="11777" width="8.140625" style="580" customWidth="1"/>
    <col min="11778" max="11778" width="51.140625" style="580" customWidth="1"/>
    <col min="11779" max="11781" width="14.85546875" style="580" customWidth="1"/>
    <col min="11782" max="12032" width="9.140625" style="580"/>
    <col min="12033" max="12033" width="8.140625" style="580" customWidth="1"/>
    <col min="12034" max="12034" width="51.140625" style="580" customWidth="1"/>
    <col min="12035" max="12037" width="14.85546875" style="580" customWidth="1"/>
    <col min="12038" max="12288" width="9.140625" style="580"/>
    <col min="12289" max="12289" width="8.140625" style="580" customWidth="1"/>
    <col min="12290" max="12290" width="51.140625" style="580" customWidth="1"/>
    <col min="12291" max="12293" width="14.85546875" style="580" customWidth="1"/>
    <col min="12294" max="12544" width="9.140625" style="580"/>
    <col min="12545" max="12545" width="8.140625" style="580" customWidth="1"/>
    <col min="12546" max="12546" width="51.140625" style="580" customWidth="1"/>
    <col min="12547" max="12549" width="14.85546875" style="580" customWidth="1"/>
    <col min="12550" max="12800" width="9.140625" style="580"/>
    <col min="12801" max="12801" width="8.140625" style="580" customWidth="1"/>
    <col min="12802" max="12802" width="51.140625" style="580" customWidth="1"/>
    <col min="12803" max="12805" width="14.85546875" style="580" customWidth="1"/>
    <col min="12806" max="13056" width="9.140625" style="580"/>
    <col min="13057" max="13057" width="8.140625" style="580" customWidth="1"/>
    <col min="13058" max="13058" width="51.140625" style="580" customWidth="1"/>
    <col min="13059" max="13061" width="14.85546875" style="580" customWidth="1"/>
    <col min="13062" max="13312" width="9.140625" style="580"/>
    <col min="13313" max="13313" width="8.140625" style="580" customWidth="1"/>
    <col min="13314" max="13314" width="51.140625" style="580" customWidth="1"/>
    <col min="13315" max="13317" width="14.85546875" style="580" customWidth="1"/>
    <col min="13318" max="13568" width="9.140625" style="580"/>
    <col min="13569" max="13569" width="8.140625" style="580" customWidth="1"/>
    <col min="13570" max="13570" width="51.140625" style="580" customWidth="1"/>
    <col min="13571" max="13573" width="14.85546875" style="580" customWidth="1"/>
    <col min="13574" max="13824" width="9.140625" style="580"/>
    <col min="13825" max="13825" width="8.140625" style="580" customWidth="1"/>
    <col min="13826" max="13826" width="51.140625" style="580" customWidth="1"/>
    <col min="13827" max="13829" width="14.85546875" style="580" customWidth="1"/>
    <col min="13830" max="14080" width="9.140625" style="580"/>
    <col min="14081" max="14081" width="8.140625" style="580" customWidth="1"/>
    <col min="14082" max="14082" width="51.140625" style="580" customWidth="1"/>
    <col min="14083" max="14085" width="14.85546875" style="580" customWidth="1"/>
    <col min="14086" max="14336" width="9.140625" style="580"/>
    <col min="14337" max="14337" width="8.140625" style="580" customWidth="1"/>
    <col min="14338" max="14338" width="51.140625" style="580" customWidth="1"/>
    <col min="14339" max="14341" width="14.85546875" style="580" customWidth="1"/>
    <col min="14342" max="14592" width="9.140625" style="580"/>
    <col min="14593" max="14593" width="8.140625" style="580" customWidth="1"/>
    <col min="14594" max="14594" width="51.140625" style="580" customWidth="1"/>
    <col min="14595" max="14597" width="14.85546875" style="580" customWidth="1"/>
    <col min="14598" max="14848" width="9.140625" style="580"/>
    <col min="14849" max="14849" width="8.140625" style="580" customWidth="1"/>
    <col min="14850" max="14850" width="51.140625" style="580" customWidth="1"/>
    <col min="14851" max="14853" width="14.85546875" style="580" customWidth="1"/>
    <col min="14854" max="15104" width="9.140625" style="580"/>
    <col min="15105" max="15105" width="8.140625" style="580" customWidth="1"/>
    <col min="15106" max="15106" width="51.140625" style="580" customWidth="1"/>
    <col min="15107" max="15109" width="14.85546875" style="580" customWidth="1"/>
    <col min="15110" max="15360" width="9.140625" style="580"/>
    <col min="15361" max="15361" width="8.140625" style="580" customWidth="1"/>
    <col min="15362" max="15362" width="51.140625" style="580" customWidth="1"/>
    <col min="15363" max="15365" width="14.85546875" style="580" customWidth="1"/>
    <col min="15366" max="15616" width="9.140625" style="580"/>
    <col min="15617" max="15617" width="8.140625" style="580" customWidth="1"/>
    <col min="15618" max="15618" width="51.140625" style="580" customWidth="1"/>
    <col min="15619" max="15621" width="14.85546875" style="580" customWidth="1"/>
    <col min="15622" max="15872" width="9.140625" style="580"/>
    <col min="15873" max="15873" width="8.140625" style="580" customWidth="1"/>
    <col min="15874" max="15874" width="51.140625" style="580" customWidth="1"/>
    <col min="15875" max="15877" width="14.85546875" style="580" customWidth="1"/>
    <col min="15878" max="16128" width="9.140625" style="580"/>
    <col min="16129" max="16129" width="8.140625" style="580" customWidth="1"/>
    <col min="16130" max="16130" width="51.140625" style="580" customWidth="1"/>
    <col min="16131" max="16133" width="14.85546875" style="580" customWidth="1"/>
    <col min="16134" max="16384" width="9.140625" style="580"/>
  </cols>
  <sheetData>
    <row r="1" spans="1:11" ht="15.95" customHeight="1">
      <c r="A1" s="896" t="s">
        <v>38</v>
      </c>
      <c r="B1" s="896"/>
      <c r="C1" s="896"/>
      <c r="D1" s="896"/>
      <c r="E1" s="896"/>
    </row>
    <row r="2" spans="1:11" ht="15.95" customHeight="1" thickBot="1">
      <c r="A2" s="895" t="s">
        <v>39</v>
      </c>
      <c r="B2" s="895"/>
      <c r="C2" s="581"/>
      <c r="E2" s="581"/>
      <c r="G2" s="581"/>
      <c r="I2" s="581"/>
      <c r="K2" s="581" t="s">
        <v>40</v>
      </c>
    </row>
    <row r="3" spans="1:11" ht="16.5" thickBot="1">
      <c r="A3" s="897" t="s">
        <v>41</v>
      </c>
      <c r="B3" s="899" t="s">
        <v>42</v>
      </c>
      <c r="C3" s="903" t="str">
        <f>+CONCATENATE(LEFT([1]ÖSSZEFÜGGÉSEK!A6,4),". évi")</f>
        <v>2017. évi</v>
      </c>
      <c r="D3" s="904"/>
      <c r="E3" s="904"/>
      <c r="F3" s="904"/>
      <c r="G3" s="904"/>
      <c r="H3" s="904"/>
      <c r="I3" s="904"/>
      <c r="J3" s="904"/>
      <c r="K3" s="905"/>
    </row>
    <row r="4" spans="1:11" ht="28.5" thickBot="1">
      <c r="A4" s="898"/>
      <c r="B4" s="900"/>
      <c r="C4" s="582" t="s">
        <v>43</v>
      </c>
      <c r="D4" s="583" t="s">
        <v>218</v>
      </c>
      <c r="E4" s="584" t="s">
        <v>500</v>
      </c>
      <c r="F4" s="583" t="s">
        <v>490</v>
      </c>
      <c r="G4" s="584" t="s">
        <v>489</v>
      </c>
      <c r="H4" s="585" t="s">
        <v>491</v>
      </c>
      <c r="I4" s="423" t="s">
        <v>545</v>
      </c>
      <c r="J4" s="776" t="s">
        <v>541</v>
      </c>
      <c r="K4" s="584" t="s">
        <v>492</v>
      </c>
    </row>
    <row r="5" spans="1:11" s="591" customFormat="1" ht="12" customHeight="1" thickBot="1">
      <c r="A5" s="586" t="s">
        <v>44</v>
      </c>
      <c r="B5" s="587" t="s">
        <v>45</v>
      </c>
      <c r="C5" s="587" t="s">
        <v>46</v>
      </c>
      <c r="D5" s="587" t="s">
        <v>47</v>
      </c>
      <c r="E5" s="588" t="s">
        <v>48</v>
      </c>
      <c r="F5" s="589" t="s">
        <v>411</v>
      </c>
      <c r="G5" s="590" t="s">
        <v>493</v>
      </c>
      <c r="H5" s="589" t="s">
        <v>318</v>
      </c>
      <c r="I5" s="590" t="s">
        <v>494</v>
      </c>
      <c r="J5" s="778" t="s">
        <v>501</v>
      </c>
      <c r="K5" s="779" t="s">
        <v>546</v>
      </c>
    </row>
    <row r="6" spans="1:11" s="597" customFormat="1" ht="12" customHeight="1" thickBot="1">
      <c r="A6" s="592" t="s">
        <v>49</v>
      </c>
      <c r="B6" s="593" t="s">
        <v>50</v>
      </c>
      <c r="C6" s="594">
        <f>+C7+C8+C9+C10+C11+C12</f>
        <v>283017342</v>
      </c>
      <c r="D6" s="595">
        <f>+D7+D8+D9+D10+D11+D12</f>
        <v>3903027</v>
      </c>
      <c r="E6" s="596">
        <f>+E7+E8+E9+E10+E11+E12</f>
        <v>286920369</v>
      </c>
      <c r="F6" s="595">
        <f t="shared" ref="F6:J6" si="0">+F7+F8+F9+F10+F11+F12</f>
        <v>0</v>
      </c>
      <c r="G6" s="596">
        <f t="shared" si="0"/>
        <v>286920369</v>
      </c>
      <c r="H6" s="595">
        <f t="shared" si="0"/>
        <v>19771012</v>
      </c>
      <c r="I6" s="596">
        <f t="shared" si="0"/>
        <v>306691381</v>
      </c>
      <c r="J6" s="69">
        <f t="shared" si="0"/>
        <v>836217</v>
      </c>
      <c r="K6" s="596">
        <f t="shared" ref="K6" si="1">+K7+K8+K9+K10+K11+K12</f>
        <v>307527598</v>
      </c>
    </row>
    <row r="7" spans="1:11" s="597" customFormat="1" ht="12" customHeight="1">
      <c r="A7" s="598" t="s">
        <v>51</v>
      </c>
      <c r="B7" s="599" t="s">
        <v>52</v>
      </c>
      <c r="C7" s="600">
        <v>102708506</v>
      </c>
      <c r="D7" s="601"/>
      <c r="E7" s="602">
        <f>C7+D7</f>
        <v>102708506</v>
      </c>
      <c r="F7" s="601"/>
      <c r="G7" s="602">
        <f>E7+F7</f>
        <v>102708506</v>
      </c>
      <c r="H7" s="601">
        <v>1000000</v>
      </c>
      <c r="I7" s="602">
        <f>G7+H7</f>
        <v>103708506</v>
      </c>
      <c r="J7" s="61"/>
      <c r="K7" s="602">
        <f>I7+J7</f>
        <v>103708506</v>
      </c>
    </row>
    <row r="8" spans="1:11" s="597" customFormat="1" ht="12" customHeight="1">
      <c r="A8" s="603" t="s">
        <v>53</v>
      </c>
      <c r="B8" s="604" t="s">
        <v>54</v>
      </c>
      <c r="C8" s="605">
        <v>65071977</v>
      </c>
      <c r="D8" s="606">
        <v>1201091</v>
      </c>
      <c r="E8" s="602">
        <f t="shared" ref="E8:E62" si="2">C8+D8</f>
        <v>66273068</v>
      </c>
      <c r="F8" s="606"/>
      <c r="G8" s="602">
        <f t="shared" ref="G8:G12" si="3">E8+F8</f>
        <v>66273068</v>
      </c>
      <c r="H8" s="606">
        <v>169467</v>
      </c>
      <c r="I8" s="602">
        <f t="shared" ref="I8:I12" si="4">G8+H8</f>
        <v>66442535</v>
      </c>
      <c r="J8" s="63">
        <v>820859</v>
      </c>
      <c r="K8" s="602">
        <f t="shared" ref="K8:K12" si="5">I8+J8</f>
        <v>67263394</v>
      </c>
    </row>
    <row r="9" spans="1:11" s="597" customFormat="1" ht="12" customHeight="1">
      <c r="A9" s="603" t="s">
        <v>55</v>
      </c>
      <c r="B9" s="604" t="s">
        <v>56</v>
      </c>
      <c r="C9" s="605">
        <v>107864579</v>
      </c>
      <c r="D9" s="606">
        <v>1278274</v>
      </c>
      <c r="E9" s="602">
        <f t="shared" si="2"/>
        <v>109142853</v>
      </c>
      <c r="F9" s="606"/>
      <c r="G9" s="602">
        <f t="shared" si="3"/>
        <v>109142853</v>
      </c>
      <c r="H9" s="606">
        <v>11762405</v>
      </c>
      <c r="I9" s="602">
        <f t="shared" si="4"/>
        <v>120905258</v>
      </c>
      <c r="J9" s="20">
        <v>-10191056</v>
      </c>
      <c r="K9" s="602">
        <f t="shared" si="5"/>
        <v>110714202</v>
      </c>
    </row>
    <row r="10" spans="1:11" s="597" customFormat="1" ht="12" customHeight="1">
      <c r="A10" s="603" t="s">
        <v>57</v>
      </c>
      <c r="B10" s="604" t="s">
        <v>58</v>
      </c>
      <c r="C10" s="605">
        <v>3422280</v>
      </c>
      <c r="D10" s="606"/>
      <c r="E10" s="602">
        <f t="shared" si="2"/>
        <v>3422280</v>
      </c>
      <c r="F10" s="606"/>
      <c r="G10" s="602">
        <f t="shared" si="3"/>
        <v>3422280</v>
      </c>
      <c r="H10" s="606">
        <v>385000</v>
      </c>
      <c r="I10" s="602">
        <f t="shared" si="4"/>
        <v>3807280</v>
      </c>
      <c r="J10" s="20">
        <v>-385000</v>
      </c>
      <c r="K10" s="602">
        <f t="shared" si="5"/>
        <v>3422280</v>
      </c>
    </row>
    <row r="11" spans="1:11" s="597" customFormat="1" ht="12" customHeight="1">
      <c r="A11" s="603" t="s">
        <v>59</v>
      </c>
      <c r="B11" s="607" t="s">
        <v>60</v>
      </c>
      <c r="C11" s="605">
        <v>3950000</v>
      </c>
      <c r="D11" s="606">
        <v>1423662</v>
      </c>
      <c r="E11" s="602">
        <f t="shared" si="2"/>
        <v>5373662</v>
      </c>
      <c r="F11" s="606"/>
      <c r="G11" s="602">
        <f t="shared" si="3"/>
        <v>5373662</v>
      </c>
      <c r="H11" s="606">
        <v>6454140</v>
      </c>
      <c r="I11" s="602">
        <f t="shared" si="4"/>
        <v>11827802</v>
      </c>
      <c r="J11" s="20">
        <v>10561332</v>
      </c>
      <c r="K11" s="602">
        <f t="shared" si="5"/>
        <v>22389134</v>
      </c>
    </row>
    <row r="12" spans="1:11" s="597" customFormat="1" ht="12" customHeight="1" thickBot="1">
      <c r="A12" s="608" t="s">
        <v>61</v>
      </c>
      <c r="B12" s="609" t="s">
        <v>62</v>
      </c>
      <c r="C12" s="605"/>
      <c r="D12" s="606"/>
      <c r="E12" s="602">
        <f t="shared" si="2"/>
        <v>0</v>
      </c>
      <c r="F12" s="606"/>
      <c r="G12" s="602">
        <f t="shared" si="3"/>
        <v>0</v>
      </c>
      <c r="H12" s="606"/>
      <c r="I12" s="602">
        <f t="shared" si="4"/>
        <v>0</v>
      </c>
      <c r="J12" s="63">
        <v>30082</v>
      </c>
      <c r="K12" s="602">
        <f t="shared" si="5"/>
        <v>30082</v>
      </c>
    </row>
    <row r="13" spans="1:11" s="597" customFormat="1" ht="12" customHeight="1" thickBot="1">
      <c r="A13" s="592" t="s">
        <v>63</v>
      </c>
      <c r="B13" s="610" t="s">
        <v>64</v>
      </c>
      <c r="C13" s="594">
        <f>+C14+C15+C16+C17+C18</f>
        <v>10782000</v>
      </c>
      <c r="D13" s="595">
        <f>+D14+D15+D16+D17+D18</f>
        <v>186915120</v>
      </c>
      <c r="E13" s="596">
        <f>+E14+E15+E16+E17+E18</f>
        <v>197697120</v>
      </c>
      <c r="F13" s="595">
        <f t="shared" ref="F13:J13" si="6">+F14+F15+F16+F17+F18</f>
        <v>0</v>
      </c>
      <c r="G13" s="596">
        <f t="shared" si="6"/>
        <v>197697120</v>
      </c>
      <c r="H13" s="595">
        <f t="shared" si="6"/>
        <v>0</v>
      </c>
      <c r="I13" s="596">
        <f t="shared" si="6"/>
        <v>197697120</v>
      </c>
      <c r="J13" s="69">
        <f t="shared" si="6"/>
        <v>80516209</v>
      </c>
      <c r="K13" s="596">
        <f t="shared" ref="K13" si="7">+K14+K15+K16+K17+K18</f>
        <v>278213329</v>
      </c>
    </row>
    <row r="14" spans="1:11" s="597" customFormat="1" ht="12" customHeight="1">
      <c r="A14" s="598" t="s">
        <v>65</v>
      </c>
      <c r="B14" s="599" t="s">
        <v>66</v>
      </c>
      <c r="C14" s="600"/>
      <c r="D14" s="601"/>
      <c r="E14" s="602">
        <f t="shared" si="2"/>
        <v>0</v>
      </c>
      <c r="F14" s="601"/>
      <c r="G14" s="602">
        <f t="shared" ref="G14:G19" si="8">E14+F14</f>
        <v>0</v>
      </c>
      <c r="H14" s="601"/>
      <c r="I14" s="602">
        <f t="shared" ref="I14:I19" si="9">G14+H14</f>
        <v>0</v>
      </c>
      <c r="J14" s="61"/>
      <c r="K14" s="602">
        <f t="shared" ref="K14:K19" si="10">I14+J14</f>
        <v>0</v>
      </c>
    </row>
    <row r="15" spans="1:11" s="597" customFormat="1" ht="12" customHeight="1">
      <c r="A15" s="603" t="s">
        <v>67</v>
      </c>
      <c r="B15" s="604" t="s">
        <v>68</v>
      </c>
      <c r="C15" s="605"/>
      <c r="D15" s="606"/>
      <c r="E15" s="602">
        <f t="shared" si="2"/>
        <v>0</v>
      </c>
      <c r="F15" s="606"/>
      <c r="G15" s="602">
        <f t="shared" si="8"/>
        <v>0</v>
      </c>
      <c r="H15" s="606"/>
      <c r="I15" s="602">
        <f t="shared" si="9"/>
        <v>0</v>
      </c>
      <c r="J15" s="63"/>
      <c r="K15" s="602">
        <f t="shared" si="10"/>
        <v>0</v>
      </c>
    </row>
    <row r="16" spans="1:11" s="597" customFormat="1" ht="12" customHeight="1">
      <c r="A16" s="603" t="s">
        <v>69</v>
      </c>
      <c r="B16" s="604" t="s">
        <v>70</v>
      </c>
      <c r="C16" s="605"/>
      <c r="D16" s="606"/>
      <c r="E16" s="602">
        <f t="shared" si="2"/>
        <v>0</v>
      </c>
      <c r="F16" s="606"/>
      <c r="G16" s="602">
        <f t="shared" si="8"/>
        <v>0</v>
      </c>
      <c r="H16" s="606"/>
      <c r="I16" s="602">
        <f t="shared" si="9"/>
        <v>0</v>
      </c>
      <c r="J16" s="63"/>
      <c r="K16" s="602">
        <f t="shared" si="10"/>
        <v>0</v>
      </c>
    </row>
    <row r="17" spans="1:11" s="597" customFormat="1" ht="12" customHeight="1">
      <c r="A17" s="603" t="s">
        <v>71</v>
      </c>
      <c r="B17" s="604" t="s">
        <v>72</v>
      </c>
      <c r="C17" s="605"/>
      <c r="D17" s="606"/>
      <c r="E17" s="602">
        <f t="shared" si="2"/>
        <v>0</v>
      </c>
      <c r="F17" s="606"/>
      <c r="G17" s="602">
        <f t="shared" si="8"/>
        <v>0</v>
      </c>
      <c r="H17" s="606"/>
      <c r="I17" s="602">
        <f t="shared" si="9"/>
        <v>0</v>
      </c>
      <c r="J17" s="63"/>
      <c r="K17" s="602">
        <f t="shared" si="10"/>
        <v>0</v>
      </c>
    </row>
    <row r="18" spans="1:11" s="597" customFormat="1" ht="12" customHeight="1">
      <c r="A18" s="603" t="s">
        <v>73</v>
      </c>
      <c r="B18" s="604" t="s">
        <v>74</v>
      </c>
      <c r="C18" s="605">
        <v>10782000</v>
      </c>
      <c r="D18" s="606">
        <v>186915120</v>
      </c>
      <c r="E18" s="602">
        <f t="shared" si="2"/>
        <v>197697120</v>
      </c>
      <c r="F18" s="606"/>
      <c r="G18" s="602">
        <f t="shared" si="8"/>
        <v>197697120</v>
      </c>
      <c r="H18" s="606"/>
      <c r="I18" s="602">
        <f t="shared" si="9"/>
        <v>197697120</v>
      </c>
      <c r="J18" s="63">
        <v>80516209</v>
      </c>
      <c r="K18" s="602">
        <f t="shared" si="10"/>
        <v>278213329</v>
      </c>
    </row>
    <row r="19" spans="1:11" s="597" customFormat="1" ht="12" customHeight="1" thickBot="1">
      <c r="A19" s="608" t="s">
        <v>75</v>
      </c>
      <c r="B19" s="609" t="s">
        <v>76</v>
      </c>
      <c r="C19" s="611"/>
      <c r="D19" s="612"/>
      <c r="E19" s="602">
        <f t="shared" si="2"/>
        <v>0</v>
      </c>
      <c r="F19" s="612"/>
      <c r="G19" s="602">
        <f t="shared" si="8"/>
        <v>0</v>
      </c>
      <c r="H19" s="612"/>
      <c r="I19" s="602">
        <f t="shared" si="9"/>
        <v>0</v>
      </c>
      <c r="J19" s="67"/>
      <c r="K19" s="602">
        <f t="shared" si="10"/>
        <v>0</v>
      </c>
    </row>
    <row r="20" spans="1:11" s="597" customFormat="1" ht="12" customHeight="1" thickBot="1">
      <c r="A20" s="592" t="s">
        <v>77</v>
      </c>
      <c r="B20" s="593" t="s">
        <v>78</v>
      </c>
      <c r="C20" s="594">
        <f>+C21+C22+C23+C24+C25</f>
        <v>613808143</v>
      </c>
      <c r="D20" s="595">
        <f>+D21+D22+D23+D24+D25</f>
        <v>271399209</v>
      </c>
      <c r="E20" s="596">
        <f>+E21+E22+E23+E24+E25</f>
        <v>885207352</v>
      </c>
      <c r="F20" s="595">
        <f t="shared" ref="F20:J20" si="11">+F21+F22+F23+F24+F25</f>
        <v>0</v>
      </c>
      <c r="G20" s="596">
        <f t="shared" si="11"/>
        <v>885207352</v>
      </c>
      <c r="H20" s="595">
        <f t="shared" si="11"/>
        <v>0</v>
      </c>
      <c r="I20" s="596">
        <f t="shared" si="11"/>
        <v>885207352</v>
      </c>
      <c r="J20" s="69">
        <f t="shared" si="11"/>
        <v>-165358082</v>
      </c>
      <c r="K20" s="596">
        <f t="shared" ref="K20" si="12">+K21+K22+K23+K24+K25</f>
        <v>719849270</v>
      </c>
    </row>
    <row r="21" spans="1:11" s="597" customFormat="1" ht="12" customHeight="1">
      <c r="A21" s="598" t="s">
        <v>79</v>
      </c>
      <c r="B21" s="599" t="s">
        <v>80</v>
      </c>
      <c r="C21" s="600"/>
      <c r="D21" s="601"/>
      <c r="E21" s="602">
        <f t="shared" si="2"/>
        <v>0</v>
      </c>
      <c r="F21" s="601"/>
      <c r="G21" s="602">
        <f t="shared" ref="G21:G26" si="13">E21+F21</f>
        <v>0</v>
      </c>
      <c r="H21" s="601"/>
      <c r="I21" s="602">
        <f t="shared" ref="I21:I26" si="14">G21+H21</f>
        <v>0</v>
      </c>
      <c r="J21" s="61">
        <v>197988999</v>
      </c>
      <c r="K21" s="602">
        <f t="shared" ref="K21:K26" si="15">I21+J21</f>
        <v>197988999</v>
      </c>
    </row>
    <row r="22" spans="1:11" s="597" customFormat="1" ht="12" customHeight="1">
      <c r="A22" s="603" t="s">
        <v>81</v>
      </c>
      <c r="B22" s="604" t="s">
        <v>82</v>
      </c>
      <c r="C22" s="605"/>
      <c r="D22" s="606"/>
      <c r="E22" s="602">
        <f t="shared" si="2"/>
        <v>0</v>
      </c>
      <c r="F22" s="606"/>
      <c r="G22" s="602">
        <f t="shared" si="13"/>
        <v>0</v>
      </c>
      <c r="H22" s="606"/>
      <c r="I22" s="602">
        <f t="shared" si="14"/>
        <v>0</v>
      </c>
      <c r="J22" s="63"/>
      <c r="K22" s="602">
        <f t="shared" si="15"/>
        <v>0</v>
      </c>
    </row>
    <row r="23" spans="1:11" s="597" customFormat="1" ht="12" customHeight="1">
      <c r="A23" s="603" t="s">
        <v>83</v>
      </c>
      <c r="B23" s="604" t="s">
        <v>84</v>
      </c>
      <c r="C23" s="605"/>
      <c r="D23" s="606"/>
      <c r="E23" s="602">
        <f t="shared" si="2"/>
        <v>0</v>
      </c>
      <c r="F23" s="606"/>
      <c r="G23" s="602">
        <f t="shared" si="13"/>
        <v>0</v>
      </c>
      <c r="H23" s="606"/>
      <c r="I23" s="602">
        <f t="shared" si="14"/>
        <v>0</v>
      </c>
      <c r="J23" s="63"/>
      <c r="K23" s="602">
        <f t="shared" si="15"/>
        <v>0</v>
      </c>
    </row>
    <row r="24" spans="1:11" s="597" customFormat="1" ht="12" customHeight="1">
      <c r="A24" s="603" t="s">
        <v>85</v>
      </c>
      <c r="B24" s="604" t="s">
        <v>86</v>
      </c>
      <c r="C24" s="605"/>
      <c r="D24" s="606"/>
      <c r="E24" s="602">
        <f t="shared" si="2"/>
        <v>0</v>
      </c>
      <c r="F24" s="606"/>
      <c r="G24" s="602">
        <f t="shared" si="13"/>
        <v>0</v>
      </c>
      <c r="H24" s="606"/>
      <c r="I24" s="602">
        <f t="shared" si="14"/>
        <v>0</v>
      </c>
      <c r="J24" s="63"/>
      <c r="K24" s="602">
        <f t="shared" si="15"/>
        <v>0</v>
      </c>
    </row>
    <row r="25" spans="1:11" s="597" customFormat="1" ht="12" customHeight="1">
      <c r="A25" s="603" t="s">
        <v>87</v>
      </c>
      <c r="B25" s="604" t="s">
        <v>88</v>
      </c>
      <c r="C25" s="605">
        <v>613808143</v>
      </c>
      <c r="D25" s="606">
        <v>271399209</v>
      </c>
      <c r="E25" s="602">
        <f t="shared" si="2"/>
        <v>885207352</v>
      </c>
      <c r="F25" s="606"/>
      <c r="G25" s="602">
        <f t="shared" si="13"/>
        <v>885207352</v>
      </c>
      <c r="H25" s="606"/>
      <c r="I25" s="602">
        <f t="shared" si="14"/>
        <v>885207352</v>
      </c>
      <c r="J25" s="20">
        <v>-363347081</v>
      </c>
      <c r="K25" s="602">
        <f t="shared" si="15"/>
        <v>521860271</v>
      </c>
    </row>
    <row r="26" spans="1:11" s="597" customFormat="1" ht="12" customHeight="1" thickBot="1">
      <c r="A26" s="608" t="s">
        <v>89</v>
      </c>
      <c r="B26" s="613" t="s">
        <v>90</v>
      </c>
      <c r="C26" s="611">
        <v>511940143</v>
      </c>
      <c r="D26" s="612"/>
      <c r="E26" s="602">
        <f t="shared" si="2"/>
        <v>511940143</v>
      </c>
      <c r="F26" s="612"/>
      <c r="G26" s="602">
        <f t="shared" si="13"/>
        <v>511940143</v>
      </c>
      <c r="H26" s="612"/>
      <c r="I26" s="602">
        <f t="shared" si="14"/>
        <v>511940143</v>
      </c>
      <c r="J26" s="67"/>
      <c r="K26" s="602">
        <f t="shared" si="15"/>
        <v>511940143</v>
      </c>
    </row>
    <row r="27" spans="1:11" s="597" customFormat="1" ht="12" customHeight="1" thickBot="1">
      <c r="A27" s="592" t="s">
        <v>91</v>
      </c>
      <c r="B27" s="593" t="s">
        <v>92</v>
      </c>
      <c r="C27" s="614">
        <f>SUM(C28:C34)</f>
        <v>31154200</v>
      </c>
      <c r="D27" s="615">
        <f>+D28+D29+D30+D31+D32+D33+D34</f>
        <v>0</v>
      </c>
      <c r="E27" s="616">
        <f>+E28+E29+E30+E31+E32+E33+E34</f>
        <v>31154200</v>
      </c>
      <c r="F27" s="615">
        <f t="shared" ref="F27:J27" si="16">+F28+F29+F30+F31+F32+F33+F34</f>
        <v>0</v>
      </c>
      <c r="G27" s="616">
        <f t="shared" si="16"/>
        <v>31154200</v>
      </c>
      <c r="H27" s="615">
        <f t="shared" si="16"/>
        <v>0</v>
      </c>
      <c r="I27" s="616">
        <f t="shared" si="16"/>
        <v>31154200</v>
      </c>
      <c r="J27" s="28">
        <f t="shared" si="16"/>
        <v>19092315</v>
      </c>
      <c r="K27" s="616">
        <f t="shared" ref="K27" si="17">+K28+K29+K30+K31+K32+K33+K34</f>
        <v>50246515</v>
      </c>
    </row>
    <row r="28" spans="1:11" s="597" customFormat="1" ht="12" customHeight="1">
      <c r="A28" s="598" t="s">
        <v>93</v>
      </c>
      <c r="B28" s="599" t="s">
        <v>94</v>
      </c>
      <c r="C28" s="600"/>
      <c r="D28" s="617"/>
      <c r="E28" s="602">
        <f t="shared" si="2"/>
        <v>0</v>
      </c>
      <c r="F28" s="617"/>
      <c r="G28" s="602">
        <f t="shared" ref="G28:G34" si="18">E28+F28</f>
        <v>0</v>
      </c>
      <c r="H28" s="617"/>
      <c r="I28" s="602">
        <f t="shared" ref="I28:I34" si="19">G28+H28</f>
        <v>0</v>
      </c>
      <c r="J28" s="16"/>
      <c r="K28" s="602">
        <f t="shared" ref="K28:K34" si="20">I28+J28</f>
        <v>0</v>
      </c>
    </row>
    <row r="29" spans="1:11" s="597" customFormat="1" ht="12" customHeight="1">
      <c r="A29" s="603" t="s">
        <v>95</v>
      </c>
      <c r="B29" s="604" t="s">
        <v>96</v>
      </c>
      <c r="C29" s="605"/>
      <c r="D29" s="606"/>
      <c r="E29" s="602">
        <f t="shared" si="2"/>
        <v>0</v>
      </c>
      <c r="F29" s="606"/>
      <c r="G29" s="602">
        <f t="shared" si="18"/>
        <v>0</v>
      </c>
      <c r="H29" s="606"/>
      <c r="I29" s="602">
        <f t="shared" si="19"/>
        <v>0</v>
      </c>
      <c r="J29" s="20"/>
      <c r="K29" s="602">
        <f t="shared" si="20"/>
        <v>0</v>
      </c>
    </row>
    <row r="30" spans="1:11" s="597" customFormat="1" ht="12" customHeight="1">
      <c r="A30" s="603" t="s">
        <v>97</v>
      </c>
      <c r="B30" s="604" t="s">
        <v>98</v>
      </c>
      <c r="C30" s="605">
        <v>14015200</v>
      </c>
      <c r="D30" s="606"/>
      <c r="E30" s="602">
        <f t="shared" si="2"/>
        <v>14015200</v>
      </c>
      <c r="F30" s="606"/>
      <c r="G30" s="602">
        <f t="shared" si="18"/>
        <v>14015200</v>
      </c>
      <c r="H30" s="606"/>
      <c r="I30" s="602">
        <f t="shared" si="19"/>
        <v>14015200</v>
      </c>
      <c r="J30" s="20">
        <v>14830719</v>
      </c>
      <c r="K30" s="602">
        <f t="shared" si="20"/>
        <v>28845919</v>
      </c>
    </row>
    <row r="31" spans="1:11" s="597" customFormat="1" ht="12" customHeight="1">
      <c r="A31" s="603" t="s">
        <v>99</v>
      </c>
      <c r="B31" s="604" t="s">
        <v>100</v>
      </c>
      <c r="C31" s="605">
        <v>2084000</v>
      </c>
      <c r="D31" s="606"/>
      <c r="E31" s="602">
        <f t="shared" si="2"/>
        <v>2084000</v>
      </c>
      <c r="F31" s="606"/>
      <c r="G31" s="602">
        <f t="shared" si="18"/>
        <v>2084000</v>
      </c>
      <c r="H31" s="606"/>
      <c r="I31" s="602">
        <f t="shared" si="19"/>
        <v>2084000</v>
      </c>
      <c r="J31" s="20">
        <v>-2084000</v>
      </c>
      <c r="K31" s="602">
        <f t="shared" si="20"/>
        <v>0</v>
      </c>
    </row>
    <row r="32" spans="1:11" s="597" customFormat="1" ht="12" customHeight="1">
      <c r="A32" s="603" t="s">
        <v>101</v>
      </c>
      <c r="B32" s="604" t="s">
        <v>102</v>
      </c>
      <c r="C32" s="605">
        <v>6129000</v>
      </c>
      <c r="D32" s="606"/>
      <c r="E32" s="602">
        <f t="shared" si="2"/>
        <v>6129000</v>
      </c>
      <c r="F32" s="606"/>
      <c r="G32" s="602">
        <f t="shared" si="18"/>
        <v>6129000</v>
      </c>
      <c r="H32" s="606"/>
      <c r="I32" s="602">
        <f t="shared" si="19"/>
        <v>6129000</v>
      </c>
      <c r="J32" s="20">
        <v>1839889</v>
      </c>
      <c r="K32" s="602">
        <f t="shared" si="20"/>
        <v>7968889</v>
      </c>
    </row>
    <row r="33" spans="1:11" s="597" customFormat="1" ht="12" customHeight="1">
      <c r="A33" s="603" t="s">
        <v>103</v>
      </c>
      <c r="B33" s="604" t="s">
        <v>104</v>
      </c>
      <c r="C33" s="605">
        <v>7251000</v>
      </c>
      <c r="D33" s="606"/>
      <c r="E33" s="602">
        <f t="shared" si="2"/>
        <v>7251000</v>
      </c>
      <c r="F33" s="606"/>
      <c r="G33" s="602">
        <f t="shared" si="18"/>
        <v>7251000</v>
      </c>
      <c r="H33" s="606"/>
      <c r="I33" s="602">
        <f t="shared" si="19"/>
        <v>7251000</v>
      </c>
      <c r="J33" s="20">
        <v>1892432</v>
      </c>
      <c r="K33" s="602">
        <f t="shared" si="20"/>
        <v>9143432</v>
      </c>
    </row>
    <row r="34" spans="1:11" s="597" customFormat="1" ht="12" customHeight="1" thickBot="1">
      <c r="A34" s="608" t="s">
        <v>105</v>
      </c>
      <c r="B34" s="613" t="s">
        <v>106</v>
      </c>
      <c r="C34" s="611">
        <v>1675000</v>
      </c>
      <c r="D34" s="612"/>
      <c r="E34" s="602">
        <f t="shared" si="2"/>
        <v>1675000</v>
      </c>
      <c r="F34" s="612"/>
      <c r="G34" s="602">
        <f t="shared" si="18"/>
        <v>1675000</v>
      </c>
      <c r="H34" s="612"/>
      <c r="I34" s="602">
        <f t="shared" si="19"/>
        <v>1675000</v>
      </c>
      <c r="J34" s="25">
        <v>2613275</v>
      </c>
      <c r="K34" s="602">
        <f t="shared" si="20"/>
        <v>4288275</v>
      </c>
    </row>
    <row r="35" spans="1:11" s="597" customFormat="1" ht="12" customHeight="1" thickBot="1">
      <c r="A35" s="592" t="s">
        <v>107</v>
      </c>
      <c r="B35" s="593" t="s">
        <v>108</v>
      </c>
      <c r="C35" s="594">
        <f>SUM(C36:C46)</f>
        <v>31303502</v>
      </c>
      <c r="D35" s="595">
        <f>SUM(D36:D46)</f>
        <v>6000000</v>
      </c>
      <c r="E35" s="596">
        <f>SUM(E36:E46)</f>
        <v>37303502</v>
      </c>
      <c r="F35" s="595">
        <f t="shared" ref="F35:J35" si="21">SUM(F36:F46)</f>
        <v>0</v>
      </c>
      <c r="G35" s="596">
        <f t="shared" si="21"/>
        <v>37303502</v>
      </c>
      <c r="H35" s="595">
        <f t="shared" si="21"/>
        <v>0</v>
      </c>
      <c r="I35" s="596">
        <f t="shared" si="21"/>
        <v>37303502</v>
      </c>
      <c r="J35" s="317">
        <f t="shared" si="21"/>
        <v>19495419</v>
      </c>
      <c r="K35" s="596">
        <f t="shared" ref="K35" si="22">SUM(K36:K46)</f>
        <v>56798921</v>
      </c>
    </row>
    <row r="36" spans="1:11" s="597" customFormat="1" ht="12" customHeight="1">
      <c r="A36" s="598" t="s">
        <v>109</v>
      </c>
      <c r="B36" s="599" t="s">
        <v>110</v>
      </c>
      <c r="C36" s="600">
        <v>0</v>
      </c>
      <c r="D36" s="601">
        <v>4730000</v>
      </c>
      <c r="E36" s="602">
        <f t="shared" si="2"/>
        <v>4730000</v>
      </c>
      <c r="F36" s="601"/>
      <c r="G36" s="602">
        <f t="shared" ref="G36:G46" si="23">E36+F36</f>
        <v>4730000</v>
      </c>
      <c r="H36" s="601"/>
      <c r="I36" s="602">
        <f t="shared" ref="I36:I46" si="24">G36+H36</f>
        <v>4730000</v>
      </c>
      <c r="J36" s="323">
        <v>5995036</v>
      </c>
      <c r="K36" s="602">
        <f t="shared" ref="K36:K46" si="25">I36+J36</f>
        <v>10725036</v>
      </c>
    </row>
    <row r="37" spans="1:11" s="597" customFormat="1" ht="12" customHeight="1">
      <c r="A37" s="603" t="s">
        <v>111</v>
      </c>
      <c r="B37" s="604" t="s">
        <v>112</v>
      </c>
      <c r="C37" s="605">
        <v>18748181</v>
      </c>
      <c r="D37" s="606"/>
      <c r="E37" s="602">
        <f t="shared" si="2"/>
        <v>18748181</v>
      </c>
      <c r="F37" s="606"/>
      <c r="G37" s="602">
        <f t="shared" si="23"/>
        <v>18748181</v>
      </c>
      <c r="H37" s="606"/>
      <c r="I37" s="602">
        <f t="shared" si="24"/>
        <v>18748181</v>
      </c>
      <c r="J37" s="328">
        <v>-8205508</v>
      </c>
      <c r="K37" s="602">
        <f t="shared" si="25"/>
        <v>10542673</v>
      </c>
    </row>
    <row r="38" spans="1:11" s="597" customFormat="1" ht="12" customHeight="1">
      <c r="A38" s="603" t="s">
        <v>113</v>
      </c>
      <c r="B38" s="604" t="s">
        <v>114</v>
      </c>
      <c r="C38" s="605">
        <v>2000000</v>
      </c>
      <c r="D38" s="606"/>
      <c r="E38" s="602">
        <f t="shared" si="2"/>
        <v>2000000</v>
      </c>
      <c r="F38" s="606"/>
      <c r="G38" s="602">
        <f t="shared" si="23"/>
        <v>2000000</v>
      </c>
      <c r="H38" s="606"/>
      <c r="I38" s="602">
        <f t="shared" si="24"/>
        <v>2000000</v>
      </c>
      <c r="J38" s="328">
        <v>2614278</v>
      </c>
      <c r="K38" s="602">
        <f t="shared" si="25"/>
        <v>4614278</v>
      </c>
    </row>
    <row r="39" spans="1:11" s="597" customFormat="1" ht="12" customHeight="1">
      <c r="A39" s="603" t="s">
        <v>115</v>
      </c>
      <c r="B39" s="604" t="s">
        <v>116</v>
      </c>
      <c r="C39" s="605"/>
      <c r="D39" s="606"/>
      <c r="E39" s="602">
        <f t="shared" si="2"/>
        <v>0</v>
      </c>
      <c r="F39" s="606"/>
      <c r="G39" s="602">
        <f t="shared" si="23"/>
        <v>0</v>
      </c>
      <c r="H39" s="606"/>
      <c r="I39" s="602">
        <f t="shared" si="24"/>
        <v>0</v>
      </c>
      <c r="J39" s="328">
        <v>301000</v>
      </c>
      <c r="K39" s="602">
        <f t="shared" si="25"/>
        <v>301000</v>
      </c>
    </row>
    <row r="40" spans="1:11" s="597" customFormat="1" ht="12" customHeight="1">
      <c r="A40" s="603" t="s">
        <v>117</v>
      </c>
      <c r="B40" s="604" t="s">
        <v>118</v>
      </c>
      <c r="C40" s="605">
        <v>4262450</v>
      </c>
      <c r="D40" s="606"/>
      <c r="E40" s="602">
        <f t="shared" si="2"/>
        <v>4262450</v>
      </c>
      <c r="F40" s="606"/>
      <c r="G40" s="602">
        <f t="shared" si="23"/>
        <v>4262450</v>
      </c>
      <c r="H40" s="606"/>
      <c r="I40" s="602">
        <f t="shared" si="24"/>
        <v>4262450</v>
      </c>
      <c r="J40" s="328">
        <v>14922290</v>
      </c>
      <c r="K40" s="602">
        <f t="shared" si="25"/>
        <v>19184740</v>
      </c>
    </row>
    <row r="41" spans="1:11" s="597" customFormat="1" ht="12" customHeight="1">
      <c r="A41" s="603" t="s">
        <v>119</v>
      </c>
      <c r="B41" s="604" t="s">
        <v>120</v>
      </c>
      <c r="C41" s="605">
        <v>6212871</v>
      </c>
      <c r="D41" s="606">
        <v>1270000</v>
      </c>
      <c r="E41" s="602">
        <f t="shared" si="2"/>
        <v>7482871</v>
      </c>
      <c r="F41" s="606"/>
      <c r="G41" s="602">
        <f t="shared" si="23"/>
        <v>7482871</v>
      </c>
      <c r="H41" s="606"/>
      <c r="I41" s="602">
        <f t="shared" si="24"/>
        <v>7482871</v>
      </c>
      <c r="J41" s="328">
        <v>2541161</v>
      </c>
      <c r="K41" s="602">
        <f t="shared" si="25"/>
        <v>10024032</v>
      </c>
    </row>
    <row r="42" spans="1:11" s="597" customFormat="1" ht="12" customHeight="1">
      <c r="A42" s="603" t="s">
        <v>121</v>
      </c>
      <c r="B42" s="604" t="s">
        <v>122</v>
      </c>
      <c r="C42" s="605"/>
      <c r="D42" s="606"/>
      <c r="E42" s="602">
        <f t="shared" si="2"/>
        <v>0</v>
      </c>
      <c r="F42" s="606"/>
      <c r="G42" s="602">
        <f t="shared" si="23"/>
        <v>0</v>
      </c>
      <c r="H42" s="606"/>
      <c r="I42" s="602">
        <f t="shared" si="24"/>
        <v>0</v>
      </c>
      <c r="J42" s="328"/>
      <c r="K42" s="602">
        <f t="shared" si="25"/>
        <v>0</v>
      </c>
    </row>
    <row r="43" spans="1:11" s="597" customFormat="1" ht="12" customHeight="1">
      <c r="A43" s="603" t="s">
        <v>123</v>
      </c>
      <c r="B43" s="604" t="s">
        <v>310</v>
      </c>
      <c r="C43" s="605"/>
      <c r="D43" s="606"/>
      <c r="E43" s="602">
        <f t="shared" si="2"/>
        <v>0</v>
      </c>
      <c r="F43" s="606"/>
      <c r="G43" s="602">
        <f t="shared" si="23"/>
        <v>0</v>
      </c>
      <c r="H43" s="606"/>
      <c r="I43" s="602">
        <f t="shared" si="24"/>
        <v>0</v>
      </c>
      <c r="J43" s="328">
        <v>315732</v>
      </c>
      <c r="K43" s="602">
        <f t="shared" si="25"/>
        <v>315732</v>
      </c>
    </row>
    <row r="44" spans="1:11" s="597" customFormat="1" ht="12" customHeight="1">
      <c r="A44" s="603" t="s">
        <v>125</v>
      </c>
      <c r="B44" s="604" t="s">
        <v>126</v>
      </c>
      <c r="C44" s="618"/>
      <c r="D44" s="619"/>
      <c r="E44" s="602">
        <f t="shared" si="2"/>
        <v>0</v>
      </c>
      <c r="F44" s="619"/>
      <c r="G44" s="602">
        <f t="shared" si="23"/>
        <v>0</v>
      </c>
      <c r="H44" s="619"/>
      <c r="I44" s="602">
        <f t="shared" si="24"/>
        <v>0</v>
      </c>
      <c r="J44" s="341"/>
      <c r="K44" s="602">
        <f t="shared" si="25"/>
        <v>0</v>
      </c>
    </row>
    <row r="45" spans="1:11" s="597" customFormat="1" ht="12" customHeight="1">
      <c r="A45" s="608" t="s">
        <v>127</v>
      </c>
      <c r="B45" s="613" t="s">
        <v>128</v>
      </c>
      <c r="C45" s="620"/>
      <c r="D45" s="621"/>
      <c r="E45" s="602">
        <f t="shared" si="2"/>
        <v>0</v>
      </c>
      <c r="F45" s="621"/>
      <c r="G45" s="602">
        <f t="shared" si="23"/>
        <v>0</v>
      </c>
      <c r="H45" s="621"/>
      <c r="I45" s="602">
        <f t="shared" si="24"/>
        <v>0</v>
      </c>
      <c r="J45" s="343"/>
      <c r="K45" s="602">
        <f t="shared" si="25"/>
        <v>0</v>
      </c>
    </row>
    <row r="46" spans="1:11" s="597" customFormat="1" ht="12" customHeight="1" thickBot="1">
      <c r="A46" s="608" t="s">
        <v>129</v>
      </c>
      <c r="B46" s="609" t="s">
        <v>130</v>
      </c>
      <c r="C46" s="620">
        <v>80000</v>
      </c>
      <c r="D46" s="621"/>
      <c r="E46" s="602">
        <f t="shared" si="2"/>
        <v>80000</v>
      </c>
      <c r="F46" s="621"/>
      <c r="G46" s="602">
        <f t="shared" si="23"/>
        <v>80000</v>
      </c>
      <c r="H46" s="621"/>
      <c r="I46" s="602">
        <f t="shared" si="24"/>
        <v>80000</v>
      </c>
      <c r="J46" s="343">
        <v>1011430</v>
      </c>
      <c r="K46" s="602">
        <f t="shared" si="25"/>
        <v>1091430</v>
      </c>
    </row>
    <row r="47" spans="1:11" s="597" customFormat="1" ht="12" customHeight="1" thickBot="1">
      <c r="A47" s="592" t="s">
        <v>131</v>
      </c>
      <c r="B47" s="593" t="s">
        <v>132</v>
      </c>
      <c r="C47" s="594">
        <f>SUM(C48:C52)</f>
        <v>0</v>
      </c>
      <c r="D47" s="595">
        <f>SUM(D48:D52)</f>
        <v>1000000</v>
      </c>
      <c r="E47" s="596">
        <f>SUM(E48:E52)</f>
        <v>1000000</v>
      </c>
      <c r="F47" s="595">
        <f t="shared" ref="F47:J47" si="26">SUM(F48:F52)</f>
        <v>0</v>
      </c>
      <c r="G47" s="596">
        <f t="shared" si="26"/>
        <v>1000000</v>
      </c>
      <c r="H47" s="595">
        <f t="shared" si="26"/>
        <v>0</v>
      </c>
      <c r="I47" s="596">
        <f t="shared" si="26"/>
        <v>1000000</v>
      </c>
      <c r="J47" s="69">
        <f t="shared" si="26"/>
        <v>-87138</v>
      </c>
      <c r="K47" s="596">
        <f t="shared" ref="K47" si="27">SUM(K48:K52)</f>
        <v>912862</v>
      </c>
    </row>
    <row r="48" spans="1:11" s="597" customFormat="1" ht="12" customHeight="1">
      <c r="A48" s="598" t="s">
        <v>133</v>
      </c>
      <c r="B48" s="599" t="s">
        <v>134</v>
      </c>
      <c r="C48" s="622"/>
      <c r="D48" s="623"/>
      <c r="E48" s="624">
        <f t="shared" si="2"/>
        <v>0</v>
      </c>
      <c r="F48" s="623"/>
      <c r="G48" s="624">
        <f t="shared" ref="G48:G52" si="28">E48+F48</f>
        <v>0</v>
      </c>
      <c r="H48" s="623"/>
      <c r="I48" s="624">
        <f t="shared" ref="I48:I52" si="29">G48+H48</f>
        <v>0</v>
      </c>
      <c r="J48" s="222"/>
      <c r="K48" s="624">
        <f t="shared" ref="K48:K52" si="30">I48+J48</f>
        <v>0</v>
      </c>
    </row>
    <row r="49" spans="1:11" s="597" customFormat="1" ht="12" customHeight="1">
      <c r="A49" s="603" t="s">
        <v>135</v>
      </c>
      <c r="B49" s="604" t="s">
        <v>136</v>
      </c>
      <c r="C49" s="618"/>
      <c r="D49" s="619">
        <v>1000000</v>
      </c>
      <c r="E49" s="624">
        <f t="shared" si="2"/>
        <v>1000000</v>
      </c>
      <c r="F49" s="619"/>
      <c r="G49" s="624">
        <f t="shared" si="28"/>
        <v>1000000</v>
      </c>
      <c r="H49" s="619"/>
      <c r="I49" s="624">
        <f t="shared" si="29"/>
        <v>1000000</v>
      </c>
      <c r="J49" s="219">
        <v>-87138</v>
      </c>
      <c r="K49" s="624">
        <f t="shared" si="30"/>
        <v>912862</v>
      </c>
    </row>
    <row r="50" spans="1:11" s="597" customFormat="1" ht="12" customHeight="1">
      <c r="A50" s="603" t="s">
        <v>137</v>
      </c>
      <c r="B50" s="604" t="s">
        <v>138</v>
      </c>
      <c r="C50" s="618">
        <v>0</v>
      </c>
      <c r="D50" s="619"/>
      <c r="E50" s="624">
        <f t="shared" si="2"/>
        <v>0</v>
      </c>
      <c r="F50" s="619"/>
      <c r="G50" s="624">
        <f t="shared" si="28"/>
        <v>0</v>
      </c>
      <c r="H50" s="619"/>
      <c r="I50" s="624">
        <f t="shared" si="29"/>
        <v>0</v>
      </c>
      <c r="J50" s="219"/>
      <c r="K50" s="624"/>
    </row>
    <row r="51" spans="1:11" s="597" customFormat="1" ht="12" customHeight="1">
      <c r="A51" s="603" t="s">
        <v>139</v>
      </c>
      <c r="B51" s="604" t="s">
        <v>140</v>
      </c>
      <c r="C51" s="618"/>
      <c r="D51" s="619"/>
      <c r="E51" s="624">
        <f t="shared" si="2"/>
        <v>0</v>
      </c>
      <c r="F51" s="619"/>
      <c r="G51" s="624">
        <f t="shared" si="28"/>
        <v>0</v>
      </c>
      <c r="H51" s="619"/>
      <c r="I51" s="624">
        <f t="shared" si="29"/>
        <v>0</v>
      </c>
      <c r="J51" s="219"/>
      <c r="K51" s="624">
        <f t="shared" si="30"/>
        <v>0</v>
      </c>
    </row>
    <row r="52" spans="1:11" s="597" customFormat="1" ht="12" customHeight="1" thickBot="1">
      <c r="A52" s="608" t="s">
        <v>141</v>
      </c>
      <c r="B52" s="609" t="s">
        <v>142</v>
      </c>
      <c r="C52" s="620"/>
      <c r="D52" s="621"/>
      <c r="E52" s="624">
        <f t="shared" si="2"/>
        <v>0</v>
      </c>
      <c r="F52" s="621"/>
      <c r="G52" s="624">
        <f t="shared" si="28"/>
        <v>0</v>
      </c>
      <c r="H52" s="621"/>
      <c r="I52" s="624">
        <f t="shared" si="29"/>
        <v>0</v>
      </c>
      <c r="J52" s="220"/>
      <c r="K52" s="624">
        <f t="shared" si="30"/>
        <v>0</v>
      </c>
    </row>
    <row r="53" spans="1:11" s="597" customFormat="1" ht="12" customHeight="1" thickBot="1">
      <c r="A53" s="592" t="s">
        <v>143</v>
      </c>
      <c r="B53" s="593" t="s">
        <v>144</v>
      </c>
      <c r="C53" s="594">
        <f>SUM(C54:C56)</f>
        <v>0</v>
      </c>
      <c r="D53" s="595">
        <f>SUM(D54:D56)</f>
        <v>0</v>
      </c>
      <c r="E53" s="596">
        <f>SUM(E54:E56)</f>
        <v>0</v>
      </c>
      <c r="F53" s="595">
        <f t="shared" ref="F53:J53" si="31">SUM(F54:F56)</f>
        <v>0</v>
      </c>
      <c r="G53" s="596">
        <f t="shared" si="31"/>
        <v>0</v>
      </c>
      <c r="H53" s="595">
        <f t="shared" si="31"/>
        <v>0</v>
      </c>
      <c r="I53" s="596">
        <f t="shared" si="31"/>
        <v>0</v>
      </c>
      <c r="J53" s="69">
        <f t="shared" si="31"/>
        <v>2009467</v>
      </c>
      <c r="K53" s="596">
        <f t="shared" ref="K53" si="32">SUM(K54:K56)</f>
        <v>2009467</v>
      </c>
    </row>
    <row r="54" spans="1:11" s="597" customFormat="1" ht="12" customHeight="1">
      <c r="A54" s="598" t="s">
        <v>145</v>
      </c>
      <c r="B54" s="599" t="s">
        <v>146</v>
      </c>
      <c r="C54" s="600"/>
      <c r="D54" s="601"/>
      <c r="E54" s="602">
        <f t="shared" si="2"/>
        <v>0</v>
      </c>
      <c r="F54" s="601"/>
      <c r="G54" s="602">
        <f t="shared" ref="G54:G57" si="33">E54+F54</f>
        <v>0</v>
      </c>
      <c r="H54" s="601"/>
      <c r="I54" s="602">
        <f t="shared" ref="I54:I57" si="34">G54+H54</f>
        <v>0</v>
      </c>
      <c r="J54" s="61"/>
      <c r="K54" s="602">
        <f t="shared" ref="K54:K57" si="35">I54+J54</f>
        <v>0</v>
      </c>
    </row>
    <row r="55" spans="1:11" s="597" customFormat="1" ht="12" customHeight="1">
      <c r="A55" s="603" t="s">
        <v>147</v>
      </c>
      <c r="B55" s="604" t="s">
        <v>148</v>
      </c>
      <c r="C55" s="605"/>
      <c r="D55" s="606"/>
      <c r="E55" s="602">
        <f t="shared" si="2"/>
        <v>0</v>
      </c>
      <c r="F55" s="606"/>
      <c r="G55" s="602">
        <f t="shared" si="33"/>
        <v>0</v>
      </c>
      <c r="H55" s="606"/>
      <c r="I55" s="602">
        <f t="shared" si="34"/>
        <v>0</v>
      </c>
      <c r="J55" s="63"/>
      <c r="K55" s="602">
        <f t="shared" si="35"/>
        <v>0</v>
      </c>
    </row>
    <row r="56" spans="1:11" s="597" customFormat="1" ht="12" customHeight="1">
      <c r="A56" s="603" t="s">
        <v>149</v>
      </c>
      <c r="B56" s="604" t="s">
        <v>150</v>
      </c>
      <c r="C56" s="605"/>
      <c r="D56" s="606"/>
      <c r="E56" s="602">
        <f t="shared" si="2"/>
        <v>0</v>
      </c>
      <c r="F56" s="606"/>
      <c r="G56" s="602">
        <f t="shared" si="33"/>
        <v>0</v>
      </c>
      <c r="H56" s="606"/>
      <c r="I56" s="602">
        <f t="shared" si="34"/>
        <v>0</v>
      </c>
      <c r="J56" s="63">
        <v>2009467</v>
      </c>
      <c r="K56" s="602">
        <f t="shared" si="35"/>
        <v>2009467</v>
      </c>
    </row>
    <row r="57" spans="1:11" s="597" customFormat="1" ht="12" customHeight="1" thickBot="1">
      <c r="A57" s="608" t="s">
        <v>151</v>
      </c>
      <c r="B57" s="609" t="s">
        <v>152</v>
      </c>
      <c r="C57" s="611"/>
      <c r="D57" s="612"/>
      <c r="E57" s="602">
        <f t="shared" si="2"/>
        <v>0</v>
      </c>
      <c r="F57" s="612"/>
      <c r="G57" s="602">
        <f t="shared" si="33"/>
        <v>0</v>
      </c>
      <c r="H57" s="612"/>
      <c r="I57" s="602">
        <f t="shared" si="34"/>
        <v>0</v>
      </c>
      <c r="J57" s="67"/>
      <c r="K57" s="602">
        <f t="shared" si="35"/>
        <v>0</v>
      </c>
    </row>
    <row r="58" spans="1:11" s="597" customFormat="1" ht="12" customHeight="1" thickBot="1">
      <c r="A58" s="592" t="s">
        <v>153</v>
      </c>
      <c r="B58" s="610" t="s">
        <v>154</v>
      </c>
      <c r="C58" s="594">
        <f>SUM(C59:C61)</f>
        <v>0</v>
      </c>
      <c r="D58" s="595">
        <f>SUM(D59:D61)</f>
        <v>0</v>
      </c>
      <c r="E58" s="596">
        <f>SUM(E59:E61)</f>
        <v>0</v>
      </c>
      <c r="F58" s="595">
        <f t="shared" ref="F58:J58" si="36">SUM(F59:F61)</f>
        <v>0</v>
      </c>
      <c r="G58" s="596">
        <f t="shared" si="36"/>
        <v>0</v>
      </c>
      <c r="H58" s="595">
        <f t="shared" si="36"/>
        <v>0</v>
      </c>
      <c r="I58" s="596">
        <f t="shared" si="36"/>
        <v>0</v>
      </c>
      <c r="J58" s="69">
        <f t="shared" si="36"/>
        <v>240000</v>
      </c>
      <c r="K58" s="596">
        <f t="shared" ref="K58" si="37">SUM(K59:K61)</f>
        <v>240000</v>
      </c>
    </row>
    <row r="59" spans="1:11" s="597" customFormat="1" ht="12" customHeight="1">
      <c r="A59" s="598" t="s">
        <v>155</v>
      </c>
      <c r="B59" s="599" t="s">
        <v>156</v>
      </c>
      <c r="C59" s="618"/>
      <c r="D59" s="619"/>
      <c r="E59" s="625">
        <f t="shared" si="2"/>
        <v>0</v>
      </c>
      <c r="F59" s="619"/>
      <c r="G59" s="625">
        <f t="shared" ref="G59:G62" si="38">E59+F59</f>
        <v>0</v>
      </c>
      <c r="H59" s="619"/>
      <c r="I59" s="625">
        <f t="shared" ref="I59:I62" si="39">G59+H59</f>
        <v>0</v>
      </c>
      <c r="J59" s="219"/>
      <c r="K59" s="625">
        <f t="shared" ref="K59:K62" si="40">I59+J59</f>
        <v>0</v>
      </c>
    </row>
    <row r="60" spans="1:11" s="597" customFormat="1" ht="12" customHeight="1">
      <c r="A60" s="603" t="s">
        <v>157</v>
      </c>
      <c r="B60" s="604" t="s">
        <v>158</v>
      </c>
      <c r="C60" s="618"/>
      <c r="D60" s="619"/>
      <c r="E60" s="625">
        <f t="shared" si="2"/>
        <v>0</v>
      </c>
      <c r="F60" s="619"/>
      <c r="G60" s="625">
        <f t="shared" si="38"/>
        <v>0</v>
      </c>
      <c r="H60" s="619"/>
      <c r="I60" s="625">
        <f t="shared" si="39"/>
        <v>0</v>
      </c>
      <c r="J60" s="219"/>
      <c r="K60" s="625">
        <f t="shared" si="40"/>
        <v>0</v>
      </c>
    </row>
    <row r="61" spans="1:11" s="597" customFormat="1" ht="12" customHeight="1">
      <c r="A61" s="603" t="s">
        <v>159</v>
      </c>
      <c r="B61" s="604" t="s">
        <v>160</v>
      </c>
      <c r="C61" s="618"/>
      <c r="D61" s="619"/>
      <c r="E61" s="625">
        <f t="shared" si="2"/>
        <v>0</v>
      </c>
      <c r="F61" s="619"/>
      <c r="G61" s="625">
        <f t="shared" si="38"/>
        <v>0</v>
      </c>
      <c r="H61" s="619"/>
      <c r="I61" s="625">
        <f t="shared" si="39"/>
        <v>0</v>
      </c>
      <c r="J61" s="219">
        <v>240000</v>
      </c>
      <c r="K61" s="625">
        <f t="shared" si="40"/>
        <v>240000</v>
      </c>
    </row>
    <row r="62" spans="1:11" s="597" customFormat="1" ht="12" customHeight="1" thickBot="1">
      <c r="A62" s="608" t="s">
        <v>161</v>
      </c>
      <c r="B62" s="609" t="s">
        <v>162</v>
      </c>
      <c r="C62" s="618"/>
      <c r="D62" s="619"/>
      <c r="E62" s="625">
        <f t="shared" si="2"/>
        <v>0</v>
      </c>
      <c r="F62" s="619"/>
      <c r="G62" s="625">
        <f t="shared" si="38"/>
        <v>0</v>
      </c>
      <c r="H62" s="619"/>
      <c r="I62" s="625">
        <f t="shared" si="39"/>
        <v>0</v>
      </c>
      <c r="J62" s="219"/>
      <c r="K62" s="625">
        <f t="shared" si="40"/>
        <v>0</v>
      </c>
    </row>
    <row r="63" spans="1:11" s="597" customFormat="1" ht="12" customHeight="1" thickBot="1">
      <c r="A63" s="626" t="s">
        <v>163</v>
      </c>
      <c r="B63" s="593" t="s">
        <v>164</v>
      </c>
      <c r="C63" s="614">
        <f>+C6+C13+C20+C27+C35+C47+C53+C58</f>
        <v>970065187</v>
      </c>
      <c r="D63" s="615">
        <f>+D6+D13+D20+D27+D35+D47+D53+D58</f>
        <v>469217356</v>
      </c>
      <c r="E63" s="616">
        <f>+E6+E13+E20+E27+E35+E47+E53+E58</f>
        <v>1439282543</v>
      </c>
      <c r="F63" s="615">
        <f t="shared" ref="F63:J63" si="41">+F6+F13+F20+F27+F35+F47+F53+F58</f>
        <v>0</v>
      </c>
      <c r="G63" s="616">
        <f t="shared" si="41"/>
        <v>1439282543</v>
      </c>
      <c r="H63" s="615">
        <f t="shared" si="41"/>
        <v>19771012</v>
      </c>
      <c r="I63" s="616">
        <f t="shared" si="41"/>
        <v>1459053555</v>
      </c>
      <c r="J63" s="337">
        <f t="shared" si="41"/>
        <v>-43255593</v>
      </c>
      <c r="K63" s="616">
        <f t="shared" ref="K63" si="42">+K6+K13+K20+K27+K35+K47+K53+K58</f>
        <v>1415797962</v>
      </c>
    </row>
    <row r="64" spans="1:11" s="597" customFormat="1" ht="12" customHeight="1" thickBot="1">
      <c r="A64" s="627" t="s">
        <v>165</v>
      </c>
      <c r="B64" s="610" t="s">
        <v>166</v>
      </c>
      <c r="C64" s="594">
        <f>SUM(C65:C67)</f>
        <v>0</v>
      </c>
      <c r="D64" s="595">
        <f>SUM(D65:D67)</f>
        <v>0</v>
      </c>
      <c r="E64" s="596">
        <f>SUM(E65:E67)</f>
        <v>0</v>
      </c>
      <c r="F64" s="595">
        <f t="shared" ref="F64:J64" si="43">SUM(F65:F67)</f>
        <v>0</v>
      </c>
      <c r="G64" s="596">
        <f t="shared" si="43"/>
        <v>0</v>
      </c>
      <c r="H64" s="595">
        <f t="shared" si="43"/>
        <v>0</v>
      </c>
      <c r="I64" s="596">
        <f t="shared" si="43"/>
        <v>0</v>
      </c>
      <c r="J64" s="317">
        <f t="shared" si="43"/>
        <v>0</v>
      </c>
      <c r="K64" s="596">
        <f t="shared" ref="K64" si="44">SUM(K65:K67)</f>
        <v>0</v>
      </c>
    </row>
    <row r="65" spans="1:11" s="597" customFormat="1" ht="12" customHeight="1">
      <c r="A65" s="598" t="s">
        <v>167</v>
      </c>
      <c r="B65" s="599" t="s">
        <v>168</v>
      </c>
      <c r="C65" s="618"/>
      <c r="D65" s="619"/>
      <c r="E65" s="625">
        <f t="shared" ref="E65:E86" si="45">C65+D65</f>
        <v>0</v>
      </c>
      <c r="F65" s="619"/>
      <c r="G65" s="625">
        <f t="shared" ref="G65:G67" si="46">E65+F65</f>
        <v>0</v>
      </c>
      <c r="H65" s="619"/>
      <c r="I65" s="625">
        <f t="shared" ref="I65:I67" si="47">G65+H65</f>
        <v>0</v>
      </c>
      <c r="J65" s="341"/>
      <c r="K65" s="625">
        <f t="shared" ref="K65:K67" si="48">I65+J65</f>
        <v>0</v>
      </c>
    </row>
    <row r="66" spans="1:11" s="597" customFormat="1" ht="12" customHeight="1">
      <c r="A66" s="603" t="s">
        <v>169</v>
      </c>
      <c r="B66" s="604" t="s">
        <v>170</v>
      </c>
      <c r="C66" s="618"/>
      <c r="D66" s="619"/>
      <c r="E66" s="625">
        <f t="shared" si="45"/>
        <v>0</v>
      </c>
      <c r="F66" s="619"/>
      <c r="G66" s="625">
        <f t="shared" si="46"/>
        <v>0</v>
      </c>
      <c r="H66" s="619"/>
      <c r="I66" s="625">
        <f t="shared" si="47"/>
        <v>0</v>
      </c>
      <c r="J66" s="341"/>
      <c r="K66" s="625">
        <f t="shared" si="48"/>
        <v>0</v>
      </c>
    </row>
    <row r="67" spans="1:11" s="597" customFormat="1" ht="12" customHeight="1" thickBot="1">
      <c r="A67" s="608" t="s">
        <v>171</v>
      </c>
      <c r="B67" s="628" t="s">
        <v>172</v>
      </c>
      <c r="C67" s="618"/>
      <c r="D67" s="619"/>
      <c r="E67" s="625">
        <f t="shared" si="45"/>
        <v>0</v>
      </c>
      <c r="F67" s="619"/>
      <c r="G67" s="625">
        <f t="shared" si="46"/>
        <v>0</v>
      </c>
      <c r="H67" s="619"/>
      <c r="I67" s="625">
        <f t="shared" si="47"/>
        <v>0</v>
      </c>
      <c r="J67" s="341"/>
      <c r="K67" s="625">
        <f t="shared" si="48"/>
        <v>0</v>
      </c>
    </row>
    <row r="68" spans="1:11" s="597" customFormat="1" ht="12" customHeight="1" thickBot="1">
      <c r="A68" s="627" t="s">
        <v>173</v>
      </c>
      <c r="B68" s="610" t="s">
        <v>174</v>
      </c>
      <c r="C68" s="594">
        <f>SUM(C69:C72)</f>
        <v>0</v>
      </c>
      <c r="D68" s="595">
        <f>SUM(D69:D72)</f>
        <v>0</v>
      </c>
      <c r="E68" s="596">
        <f>SUM(E69:E72)</f>
        <v>0</v>
      </c>
      <c r="F68" s="595">
        <f t="shared" ref="F68:J68" si="49">SUM(F69:F72)</f>
        <v>0</v>
      </c>
      <c r="G68" s="596">
        <f t="shared" si="49"/>
        <v>0</v>
      </c>
      <c r="H68" s="595">
        <f t="shared" si="49"/>
        <v>0</v>
      </c>
      <c r="I68" s="596">
        <f t="shared" si="49"/>
        <v>0</v>
      </c>
      <c r="J68" s="317">
        <f t="shared" si="49"/>
        <v>0</v>
      </c>
      <c r="K68" s="596">
        <f t="shared" ref="K68" si="50">SUM(K69:K72)</f>
        <v>0</v>
      </c>
    </row>
    <row r="69" spans="1:11" s="597" customFormat="1" ht="12" customHeight="1">
      <c r="A69" s="598" t="s">
        <v>175</v>
      </c>
      <c r="B69" s="599" t="s">
        <v>176</v>
      </c>
      <c r="C69" s="618"/>
      <c r="D69" s="619"/>
      <c r="E69" s="625">
        <f t="shared" si="45"/>
        <v>0</v>
      </c>
      <c r="F69" s="619"/>
      <c r="G69" s="625">
        <f t="shared" ref="G69:G72" si="51">E69+F69</f>
        <v>0</v>
      </c>
      <c r="H69" s="619"/>
      <c r="I69" s="625">
        <f t="shared" ref="I69:I72" si="52">G69+H69</f>
        <v>0</v>
      </c>
      <c r="J69" s="341"/>
      <c r="K69" s="625">
        <f t="shared" ref="K69:K72" si="53">I69+J69</f>
        <v>0</v>
      </c>
    </row>
    <row r="70" spans="1:11" s="597" customFormat="1" ht="12" customHeight="1">
      <c r="A70" s="603" t="s">
        <v>177</v>
      </c>
      <c r="B70" s="604" t="s">
        <v>178</v>
      </c>
      <c r="C70" s="618"/>
      <c r="D70" s="619"/>
      <c r="E70" s="625">
        <f t="shared" si="45"/>
        <v>0</v>
      </c>
      <c r="F70" s="619"/>
      <c r="G70" s="625">
        <f t="shared" si="51"/>
        <v>0</v>
      </c>
      <c r="H70" s="619"/>
      <c r="I70" s="625">
        <f t="shared" si="52"/>
        <v>0</v>
      </c>
      <c r="J70" s="341"/>
      <c r="K70" s="625">
        <f t="shared" si="53"/>
        <v>0</v>
      </c>
    </row>
    <row r="71" spans="1:11" s="597" customFormat="1" ht="12" customHeight="1">
      <c r="A71" s="603" t="s">
        <v>179</v>
      </c>
      <c r="B71" s="604" t="s">
        <v>180</v>
      </c>
      <c r="C71" s="618"/>
      <c r="D71" s="619"/>
      <c r="E71" s="625">
        <f t="shared" si="45"/>
        <v>0</v>
      </c>
      <c r="F71" s="619"/>
      <c r="G71" s="625">
        <f t="shared" si="51"/>
        <v>0</v>
      </c>
      <c r="H71" s="619"/>
      <c r="I71" s="625">
        <f t="shared" si="52"/>
        <v>0</v>
      </c>
      <c r="J71" s="341"/>
      <c r="K71" s="625">
        <f t="shared" si="53"/>
        <v>0</v>
      </c>
    </row>
    <row r="72" spans="1:11" s="597" customFormat="1" ht="12" customHeight="1" thickBot="1">
      <c r="A72" s="608" t="s">
        <v>181</v>
      </c>
      <c r="B72" s="609" t="s">
        <v>182</v>
      </c>
      <c r="C72" s="618"/>
      <c r="D72" s="619"/>
      <c r="E72" s="625">
        <f t="shared" si="45"/>
        <v>0</v>
      </c>
      <c r="F72" s="619"/>
      <c r="G72" s="625">
        <f t="shared" si="51"/>
        <v>0</v>
      </c>
      <c r="H72" s="619"/>
      <c r="I72" s="625">
        <f t="shared" si="52"/>
        <v>0</v>
      </c>
      <c r="J72" s="341"/>
      <c r="K72" s="625">
        <f t="shared" si="53"/>
        <v>0</v>
      </c>
    </row>
    <row r="73" spans="1:11" s="597" customFormat="1" ht="12" customHeight="1" thickBot="1">
      <c r="A73" s="627" t="s">
        <v>183</v>
      </c>
      <c r="B73" s="610" t="s">
        <v>184</v>
      </c>
      <c r="C73" s="594">
        <f>SUM(C74:C75)</f>
        <v>99713471</v>
      </c>
      <c r="D73" s="595">
        <f>SUM(D74:D75)</f>
        <v>0</v>
      </c>
      <c r="E73" s="596">
        <f>SUM(E74:E75)</f>
        <v>99713471</v>
      </c>
      <c r="F73" s="595">
        <f t="shared" ref="F73:J73" si="54">SUM(F74:F75)</f>
        <v>0</v>
      </c>
      <c r="G73" s="596">
        <f t="shared" si="54"/>
        <v>99713471</v>
      </c>
      <c r="H73" s="595">
        <f t="shared" si="54"/>
        <v>0</v>
      </c>
      <c r="I73" s="596">
        <f t="shared" si="54"/>
        <v>99713471</v>
      </c>
      <c r="J73" s="12">
        <f t="shared" si="54"/>
        <v>-18737459</v>
      </c>
      <c r="K73" s="596">
        <f t="shared" ref="K73" si="55">SUM(K74:K75)</f>
        <v>80976012</v>
      </c>
    </row>
    <row r="74" spans="1:11" s="597" customFormat="1" ht="12" customHeight="1">
      <c r="A74" s="598" t="s">
        <v>185</v>
      </c>
      <c r="B74" s="599" t="s">
        <v>186</v>
      </c>
      <c r="C74" s="618">
        <v>99713471</v>
      </c>
      <c r="D74" s="619"/>
      <c r="E74" s="625">
        <f t="shared" si="45"/>
        <v>99713471</v>
      </c>
      <c r="F74" s="619"/>
      <c r="G74" s="625">
        <f t="shared" ref="G74:G75" si="56">E74+F74</f>
        <v>99713471</v>
      </c>
      <c r="H74" s="619"/>
      <c r="I74" s="625">
        <f t="shared" ref="I74:I75" si="57">G74+H74</f>
        <v>99713471</v>
      </c>
      <c r="J74" s="31">
        <v>-18737459</v>
      </c>
      <c r="K74" s="625">
        <f t="shared" ref="K74:K75" si="58">I74+J74</f>
        <v>80976012</v>
      </c>
    </row>
    <row r="75" spans="1:11" s="597" customFormat="1" ht="12" customHeight="1" thickBot="1">
      <c r="A75" s="608" t="s">
        <v>187</v>
      </c>
      <c r="B75" s="609" t="s">
        <v>188</v>
      </c>
      <c r="C75" s="618"/>
      <c r="D75" s="619"/>
      <c r="E75" s="625">
        <f t="shared" si="45"/>
        <v>0</v>
      </c>
      <c r="F75" s="619"/>
      <c r="G75" s="625">
        <f t="shared" si="56"/>
        <v>0</v>
      </c>
      <c r="H75" s="619"/>
      <c r="I75" s="625">
        <f t="shared" si="57"/>
        <v>0</v>
      </c>
      <c r="J75" s="31"/>
      <c r="K75" s="625">
        <f t="shared" si="58"/>
        <v>0</v>
      </c>
    </row>
    <row r="76" spans="1:11" s="597" customFormat="1" ht="12" customHeight="1" thickBot="1">
      <c r="A76" s="627" t="s">
        <v>189</v>
      </c>
      <c r="B76" s="610" t="s">
        <v>190</v>
      </c>
      <c r="C76" s="594">
        <f>SUM(C77:C79)</f>
        <v>10288250</v>
      </c>
      <c r="D76" s="595">
        <f>SUM(D77:D79)</f>
        <v>0</v>
      </c>
      <c r="E76" s="596">
        <f>SUM(E77:E79)</f>
        <v>10288250</v>
      </c>
      <c r="F76" s="595">
        <f t="shared" ref="F76:J76" si="59">SUM(F77:F79)</f>
        <v>0</v>
      </c>
      <c r="G76" s="596">
        <f t="shared" si="59"/>
        <v>10288250</v>
      </c>
      <c r="H76" s="595">
        <f t="shared" si="59"/>
        <v>0</v>
      </c>
      <c r="I76" s="596">
        <f t="shared" si="59"/>
        <v>10288250</v>
      </c>
      <c r="J76" s="12">
        <f t="shared" si="59"/>
        <v>6041173</v>
      </c>
      <c r="K76" s="596">
        <f t="shared" ref="K76" si="60">SUM(K77:K79)</f>
        <v>16329423</v>
      </c>
    </row>
    <row r="77" spans="1:11" s="597" customFormat="1" ht="12" customHeight="1">
      <c r="A77" s="598" t="s">
        <v>191</v>
      </c>
      <c r="B77" s="599" t="s">
        <v>192</v>
      </c>
      <c r="C77" s="618">
        <v>10288250</v>
      </c>
      <c r="D77" s="619"/>
      <c r="E77" s="625">
        <f t="shared" si="45"/>
        <v>10288250</v>
      </c>
      <c r="F77" s="619"/>
      <c r="G77" s="625">
        <f t="shared" ref="G77:G79" si="61">E77+F77</f>
        <v>10288250</v>
      </c>
      <c r="H77" s="619"/>
      <c r="I77" s="625">
        <f t="shared" ref="I77:I79" si="62">G77+H77</f>
        <v>10288250</v>
      </c>
      <c r="J77" s="31">
        <v>6041173</v>
      </c>
      <c r="K77" s="625">
        <f t="shared" ref="K77:K79" si="63">I77+J77</f>
        <v>16329423</v>
      </c>
    </row>
    <row r="78" spans="1:11" s="597" customFormat="1" ht="12" customHeight="1">
      <c r="A78" s="603" t="s">
        <v>193</v>
      </c>
      <c r="B78" s="604" t="s">
        <v>194</v>
      </c>
      <c r="C78" s="618"/>
      <c r="D78" s="619"/>
      <c r="E78" s="625">
        <f t="shared" si="45"/>
        <v>0</v>
      </c>
      <c r="F78" s="619"/>
      <c r="G78" s="625">
        <f t="shared" si="61"/>
        <v>0</v>
      </c>
      <c r="H78" s="619"/>
      <c r="I78" s="625">
        <f t="shared" si="62"/>
        <v>0</v>
      </c>
      <c r="J78" s="341"/>
      <c r="K78" s="625">
        <f t="shared" si="63"/>
        <v>0</v>
      </c>
    </row>
    <row r="79" spans="1:11" s="597" customFormat="1" ht="12" customHeight="1" thickBot="1">
      <c r="A79" s="608" t="s">
        <v>195</v>
      </c>
      <c r="B79" s="609" t="s">
        <v>196</v>
      </c>
      <c r="C79" s="618"/>
      <c r="D79" s="619"/>
      <c r="E79" s="625">
        <f t="shared" si="45"/>
        <v>0</v>
      </c>
      <c r="F79" s="619"/>
      <c r="G79" s="625">
        <f t="shared" si="61"/>
        <v>0</v>
      </c>
      <c r="H79" s="619"/>
      <c r="I79" s="625">
        <f t="shared" si="62"/>
        <v>0</v>
      </c>
      <c r="J79" s="341"/>
      <c r="K79" s="625">
        <f t="shared" si="63"/>
        <v>0</v>
      </c>
    </row>
    <row r="80" spans="1:11" s="597" customFormat="1" ht="12" customHeight="1" thickBot="1">
      <c r="A80" s="627" t="s">
        <v>197</v>
      </c>
      <c r="B80" s="610" t="s">
        <v>198</v>
      </c>
      <c r="C80" s="594">
        <f>SUM(C81:C84)</f>
        <v>0</v>
      </c>
      <c r="D80" s="595">
        <f>SUM(D81:D84)</f>
        <v>0</v>
      </c>
      <c r="E80" s="596">
        <f>SUM(E81:E84)</f>
        <v>0</v>
      </c>
      <c r="F80" s="595">
        <f t="shared" ref="F80:J80" si="64">SUM(F81:F84)</f>
        <v>0</v>
      </c>
      <c r="G80" s="596">
        <f t="shared" si="64"/>
        <v>0</v>
      </c>
      <c r="H80" s="595">
        <f t="shared" si="64"/>
        <v>0</v>
      </c>
      <c r="I80" s="596">
        <f t="shared" si="64"/>
        <v>0</v>
      </c>
      <c r="J80" s="317">
        <f t="shared" si="64"/>
        <v>0</v>
      </c>
      <c r="K80" s="596">
        <f t="shared" ref="K80" si="65">SUM(K81:K84)</f>
        <v>0</v>
      </c>
    </row>
    <row r="81" spans="1:11" s="597" customFormat="1" ht="12" customHeight="1">
      <c r="A81" s="629" t="s">
        <v>199</v>
      </c>
      <c r="B81" s="599" t="s">
        <v>200</v>
      </c>
      <c r="C81" s="618"/>
      <c r="D81" s="619"/>
      <c r="E81" s="625">
        <f t="shared" si="45"/>
        <v>0</v>
      </c>
      <c r="F81" s="619"/>
      <c r="G81" s="625">
        <f t="shared" ref="G81:G86" si="66">E81+F81</f>
        <v>0</v>
      </c>
      <c r="H81" s="619"/>
      <c r="I81" s="625">
        <f t="shared" ref="I81:I86" si="67">G81+H81</f>
        <v>0</v>
      </c>
      <c r="J81" s="341"/>
      <c r="K81" s="625">
        <f t="shared" ref="K81:K86" si="68">I81+J81</f>
        <v>0</v>
      </c>
    </row>
    <row r="82" spans="1:11" s="597" customFormat="1" ht="12" customHeight="1">
      <c r="A82" s="630" t="s">
        <v>201</v>
      </c>
      <c r="B82" s="604" t="s">
        <v>202</v>
      </c>
      <c r="C82" s="618"/>
      <c r="D82" s="619"/>
      <c r="E82" s="625">
        <f t="shared" si="45"/>
        <v>0</v>
      </c>
      <c r="F82" s="619"/>
      <c r="G82" s="625">
        <f t="shared" si="66"/>
        <v>0</v>
      </c>
      <c r="H82" s="619"/>
      <c r="I82" s="625">
        <f t="shared" si="67"/>
        <v>0</v>
      </c>
      <c r="J82" s="341"/>
      <c r="K82" s="625">
        <f t="shared" si="68"/>
        <v>0</v>
      </c>
    </row>
    <row r="83" spans="1:11" s="597" customFormat="1" ht="12" customHeight="1">
      <c r="A83" s="630" t="s">
        <v>203</v>
      </c>
      <c r="B83" s="604" t="s">
        <v>204</v>
      </c>
      <c r="C83" s="618"/>
      <c r="D83" s="619"/>
      <c r="E83" s="625">
        <f t="shared" si="45"/>
        <v>0</v>
      </c>
      <c r="F83" s="619"/>
      <c r="G83" s="625">
        <f t="shared" si="66"/>
        <v>0</v>
      </c>
      <c r="H83" s="619"/>
      <c r="I83" s="625">
        <f t="shared" si="67"/>
        <v>0</v>
      </c>
      <c r="J83" s="341"/>
      <c r="K83" s="625">
        <f t="shared" si="68"/>
        <v>0</v>
      </c>
    </row>
    <row r="84" spans="1:11" s="597" customFormat="1" ht="12" customHeight="1" thickBot="1">
      <c r="A84" s="631" t="s">
        <v>205</v>
      </c>
      <c r="B84" s="609" t="s">
        <v>206</v>
      </c>
      <c r="C84" s="618"/>
      <c r="D84" s="619"/>
      <c r="E84" s="625">
        <f t="shared" si="45"/>
        <v>0</v>
      </c>
      <c r="F84" s="619"/>
      <c r="G84" s="625">
        <f t="shared" si="66"/>
        <v>0</v>
      </c>
      <c r="H84" s="619"/>
      <c r="I84" s="625">
        <f t="shared" si="67"/>
        <v>0</v>
      </c>
      <c r="J84" s="341"/>
      <c r="K84" s="625">
        <f t="shared" si="68"/>
        <v>0</v>
      </c>
    </row>
    <row r="85" spans="1:11" s="597" customFormat="1" ht="12" customHeight="1" thickBot="1">
      <c r="A85" s="627" t="s">
        <v>207</v>
      </c>
      <c r="B85" s="610" t="s">
        <v>208</v>
      </c>
      <c r="C85" s="632"/>
      <c r="D85" s="633"/>
      <c r="E85" s="596">
        <f t="shared" si="45"/>
        <v>0</v>
      </c>
      <c r="F85" s="633"/>
      <c r="G85" s="596">
        <f t="shared" si="66"/>
        <v>0</v>
      </c>
      <c r="H85" s="633"/>
      <c r="I85" s="596">
        <f t="shared" si="67"/>
        <v>0</v>
      </c>
      <c r="J85" s="355"/>
      <c r="K85" s="596">
        <f t="shared" si="68"/>
        <v>0</v>
      </c>
    </row>
    <row r="86" spans="1:11" s="597" customFormat="1" ht="13.5" customHeight="1" thickBot="1">
      <c r="A86" s="627" t="s">
        <v>209</v>
      </c>
      <c r="B86" s="610" t="s">
        <v>210</v>
      </c>
      <c r="C86" s="632"/>
      <c r="D86" s="633"/>
      <c r="E86" s="596">
        <f t="shared" si="45"/>
        <v>0</v>
      </c>
      <c r="F86" s="633"/>
      <c r="G86" s="596">
        <f t="shared" si="66"/>
        <v>0</v>
      </c>
      <c r="H86" s="633"/>
      <c r="I86" s="596">
        <f t="shared" si="67"/>
        <v>0</v>
      </c>
      <c r="J86" s="355"/>
      <c r="K86" s="596">
        <f t="shared" si="68"/>
        <v>0</v>
      </c>
    </row>
    <row r="87" spans="1:11" s="597" customFormat="1" ht="15.75" customHeight="1" thickBot="1">
      <c r="A87" s="627" t="s">
        <v>211</v>
      </c>
      <c r="B87" s="634" t="s">
        <v>212</v>
      </c>
      <c r="C87" s="614">
        <f>+C64+C68+C73+C76+C80+C86+C85</f>
        <v>110001721</v>
      </c>
      <c r="D87" s="615">
        <f>+D64+D68+D73+D76+D80+D86+D85</f>
        <v>0</v>
      </c>
      <c r="E87" s="616">
        <f>+E64+E68+E73+E76+E80+E86+E85</f>
        <v>110001721</v>
      </c>
      <c r="F87" s="615">
        <f t="shared" ref="F87:J87" si="69">+F64+F68+F73+F76+F80+F86+F85</f>
        <v>0</v>
      </c>
      <c r="G87" s="616">
        <f t="shared" si="69"/>
        <v>110001721</v>
      </c>
      <c r="H87" s="615">
        <f t="shared" si="69"/>
        <v>0</v>
      </c>
      <c r="I87" s="616">
        <f t="shared" si="69"/>
        <v>110001721</v>
      </c>
      <c r="J87" s="337">
        <f t="shared" si="69"/>
        <v>-12696286</v>
      </c>
      <c r="K87" s="616">
        <f t="shared" ref="K87" si="70">+K64+K68+K73+K76+K80+K86+K85</f>
        <v>97305435</v>
      </c>
    </row>
    <row r="88" spans="1:11" s="597" customFormat="1" ht="25.5" customHeight="1" thickBot="1">
      <c r="A88" s="635" t="s">
        <v>213</v>
      </c>
      <c r="B88" s="636" t="s">
        <v>214</v>
      </c>
      <c r="C88" s="614">
        <f>+C63+C87</f>
        <v>1080066908</v>
      </c>
      <c r="D88" s="615">
        <f>+D63+D87</f>
        <v>469217356</v>
      </c>
      <c r="E88" s="616">
        <f>+E63+E87</f>
        <v>1549284264</v>
      </c>
      <c r="F88" s="615">
        <f t="shared" ref="F88:J88" si="71">+F63+F87</f>
        <v>0</v>
      </c>
      <c r="G88" s="616">
        <f t="shared" si="71"/>
        <v>1549284264</v>
      </c>
      <c r="H88" s="615">
        <f t="shared" si="71"/>
        <v>19771012</v>
      </c>
      <c r="I88" s="616">
        <f t="shared" si="71"/>
        <v>1569055276</v>
      </c>
      <c r="J88" s="337">
        <f t="shared" si="71"/>
        <v>-55951879</v>
      </c>
      <c r="K88" s="616">
        <f t="shared" ref="K88" si="72">+K63+K87</f>
        <v>1513103397</v>
      </c>
    </row>
    <row r="89" spans="1:11" s="597" customFormat="1" ht="83.25" customHeight="1">
      <c r="A89" s="637"/>
      <c r="B89" s="638"/>
      <c r="C89" s="639"/>
    </row>
    <row r="90" spans="1:11" ht="16.5" customHeight="1">
      <c r="A90" s="896" t="s">
        <v>215</v>
      </c>
      <c r="B90" s="896"/>
      <c r="C90" s="896"/>
      <c r="D90" s="896"/>
      <c r="E90" s="896"/>
    </row>
    <row r="91" spans="1:11" s="640" customFormat="1" ht="16.5" customHeight="1" thickBot="1">
      <c r="A91" s="901" t="s">
        <v>216</v>
      </c>
      <c r="B91" s="901"/>
      <c r="C91" s="641"/>
      <c r="E91" s="641"/>
      <c r="G91" s="641"/>
      <c r="I91" s="641"/>
      <c r="K91" s="641" t="str">
        <f>K2</f>
        <v>Forintban!</v>
      </c>
    </row>
    <row r="92" spans="1:11" ht="16.5" thickBot="1">
      <c r="A92" s="897" t="s">
        <v>41</v>
      </c>
      <c r="B92" s="899" t="s">
        <v>217</v>
      </c>
      <c r="C92" s="903" t="str">
        <f>+CONCATENATE(LEFT([1]ÖSSZEFÜGGÉSEK!A6,4),". évi")</f>
        <v>2017. évi</v>
      </c>
      <c r="D92" s="904"/>
      <c r="E92" s="904"/>
      <c r="F92" s="904"/>
      <c r="G92" s="904"/>
      <c r="H92" s="904"/>
      <c r="I92" s="904"/>
      <c r="J92" s="904"/>
      <c r="K92" s="905"/>
    </row>
    <row r="93" spans="1:11" ht="24.75" thickBot="1">
      <c r="A93" s="898"/>
      <c r="B93" s="900"/>
      <c r="C93" s="582" t="s">
        <v>43</v>
      </c>
      <c r="D93" s="703" t="s">
        <v>218</v>
      </c>
      <c r="E93" s="584" t="str">
        <f>+CONCATENATE(LEFT([1]ÖSSZEFÜGGÉSEK!A6,4),". ….",CHAR(10),"Módosítás utáni")</f>
        <v>2017. ….
Módosítás utáni</v>
      </c>
      <c r="F93" s="583" t="s">
        <v>495</v>
      </c>
      <c r="G93" s="584" t="s">
        <v>498</v>
      </c>
      <c r="H93" s="583" t="s">
        <v>496</v>
      </c>
      <c r="I93" s="423" t="s">
        <v>545</v>
      </c>
      <c r="J93" s="775" t="s">
        <v>543</v>
      </c>
      <c r="K93" s="584" t="s">
        <v>499</v>
      </c>
    </row>
    <row r="94" spans="1:11" s="591" customFormat="1" ht="12" customHeight="1" thickBot="1">
      <c r="A94" s="642" t="s">
        <v>44</v>
      </c>
      <c r="B94" s="643" t="s">
        <v>45</v>
      </c>
      <c r="C94" s="643" t="s">
        <v>46</v>
      </c>
      <c r="D94" s="643" t="s">
        <v>47</v>
      </c>
      <c r="E94" s="644" t="s">
        <v>48</v>
      </c>
      <c r="F94" s="643" t="s">
        <v>411</v>
      </c>
      <c r="G94" s="588" t="s">
        <v>493</v>
      </c>
      <c r="H94" s="643" t="s">
        <v>318</v>
      </c>
      <c r="I94" s="588" t="s">
        <v>494</v>
      </c>
      <c r="J94" s="778" t="s">
        <v>501</v>
      </c>
      <c r="K94" s="779" t="s">
        <v>546</v>
      </c>
    </row>
    <row r="95" spans="1:11" ht="12" customHeight="1" thickBot="1">
      <c r="A95" s="645" t="s">
        <v>49</v>
      </c>
      <c r="B95" s="646" t="s">
        <v>487</v>
      </c>
      <c r="C95" s="647">
        <f>C96+C97+C98+C99+C100+C113</f>
        <v>390812036</v>
      </c>
      <c r="D95" s="648">
        <f>D96+D97+D98+D99+D100+D113</f>
        <v>185919744</v>
      </c>
      <c r="E95" s="649">
        <f>E96+E97+E98+E99+E100+E113</f>
        <v>576731780</v>
      </c>
      <c r="F95" s="648">
        <f t="shared" ref="F95:J95" si="73">F96+F97+F98+F99+F100+F113</f>
        <v>0</v>
      </c>
      <c r="G95" s="649">
        <f t="shared" si="73"/>
        <v>576731780</v>
      </c>
      <c r="H95" s="648">
        <f t="shared" si="73"/>
        <v>19055012</v>
      </c>
      <c r="I95" s="649">
        <f t="shared" si="73"/>
        <v>595786792</v>
      </c>
      <c r="J95" s="370">
        <f t="shared" si="73"/>
        <v>562092953</v>
      </c>
      <c r="K95" s="649">
        <f t="shared" ref="K95" si="74">K96+K97+K98+K99+K100+K113</f>
        <v>1157879745</v>
      </c>
    </row>
    <row r="96" spans="1:11" ht="12" customHeight="1">
      <c r="A96" s="650" t="s">
        <v>51</v>
      </c>
      <c r="B96" s="651" t="s">
        <v>219</v>
      </c>
      <c r="C96" s="652">
        <v>152415067</v>
      </c>
      <c r="D96" s="653">
        <v>142076658</v>
      </c>
      <c r="E96" s="654">
        <f t="shared" ref="E96:E129" si="75">C96+D96</f>
        <v>294491725</v>
      </c>
      <c r="F96" s="653"/>
      <c r="G96" s="654">
        <f t="shared" ref="G96:G115" si="76">E96+F96</f>
        <v>294491725</v>
      </c>
      <c r="H96" s="653">
        <v>1039265</v>
      </c>
      <c r="I96" s="654">
        <f t="shared" ref="I96:I115" si="77">G96+H96</f>
        <v>295530990</v>
      </c>
      <c r="J96" s="375">
        <v>13197495</v>
      </c>
      <c r="K96" s="654">
        <f t="shared" ref="K96:K115" si="78">I96+J96</f>
        <v>308728485</v>
      </c>
    </row>
    <row r="97" spans="1:11" ht="12" customHeight="1">
      <c r="A97" s="603" t="s">
        <v>53</v>
      </c>
      <c r="B97" s="655" t="s">
        <v>220</v>
      </c>
      <c r="C97" s="605">
        <v>31545156</v>
      </c>
      <c r="D97" s="606">
        <v>15679582</v>
      </c>
      <c r="E97" s="656">
        <f t="shared" si="75"/>
        <v>47224738</v>
      </c>
      <c r="F97" s="606"/>
      <c r="G97" s="656">
        <f t="shared" si="76"/>
        <v>47224738</v>
      </c>
      <c r="H97" s="606">
        <v>228748</v>
      </c>
      <c r="I97" s="656">
        <f t="shared" si="77"/>
        <v>47453486</v>
      </c>
      <c r="J97" s="328">
        <v>1713097</v>
      </c>
      <c r="K97" s="656">
        <f t="shared" si="78"/>
        <v>49166583</v>
      </c>
    </row>
    <row r="98" spans="1:11" ht="12" customHeight="1">
      <c r="A98" s="603" t="s">
        <v>55</v>
      </c>
      <c r="B98" s="655" t="s">
        <v>221</v>
      </c>
      <c r="C98" s="611">
        <v>123735581</v>
      </c>
      <c r="D98" s="612">
        <v>26557214</v>
      </c>
      <c r="E98" s="657">
        <f t="shared" si="75"/>
        <v>150292795</v>
      </c>
      <c r="F98" s="612"/>
      <c r="G98" s="657">
        <f t="shared" si="76"/>
        <v>150292795</v>
      </c>
      <c r="H98" s="612">
        <v>4398359</v>
      </c>
      <c r="I98" s="657">
        <f t="shared" si="77"/>
        <v>154691154</v>
      </c>
      <c r="J98" s="334">
        <v>29345001</v>
      </c>
      <c r="K98" s="657">
        <f t="shared" si="78"/>
        <v>184036155</v>
      </c>
    </row>
    <row r="99" spans="1:11" ht="12" customHeight="1">
      <c r="A99" s="603" t="s">
        <v>57</v>
      </c>
      <c r="B99" s="658" t="s">
        <v>222</v>
      </c>
      <c r="C99" s="611">
        <v>38571450</v>
      </c>
      <c r="D99" s="612"/>
      <c r="E99" s="657">
        <f t="shared" si="75"/>
        <v>38571450</v>
      </c>
      <c r="F99" s="612"/>
      <c r="G99" s="657">
        <f t="shared" si="76"/>
        <v>38571450</v>
      </c>
      <c r="H99" s="612">
        <v>17687140</v>
      </c>
      <c r="I99" s="657">
        <f t="shared" si="77"/>
        <v>56258590</v>
      </c>
      <c r="J99" s="67">
        <v>-1456655</v>
      </c>
      <c r="K99" s="657">
        <f t="shared" si="78"/>
        <v>54801935</v>
      </c>
    </row>
    <row r="100" spans="1:11" ht="12" customHeight="1">
      <c r="A100" s="603" t="s">
        <v>223</v>
      </c>
      <c r="B100" s="659" t="s">
        <v>224</v>
      </c>
      <c r="C100" s="660">
        <f>SUM(C101:C112)</f>
        <v>42544782</v>
      </c>
      <c r="D100" s="660">
        <f>SUM(D101:D112)</f>
        <v>1606290</v>
      </c>
      <c r="E100" s="657">
        <f t="shared" si="75"/>
        <v>44151072</v>
      </c>
      <c r="F100" s="660">
        <f>SUM(F101:F112)</f>
        <v>0</v>
      </c>
      <c r="G100" s="657">
        <f t="shared" si="76"/>
        <v>44151072</v>
      </c>
      <c r="H100" s="660">
        <f>SUM(H101:H112)</f>
        <v>-3967500</v>
      </c>
      <c r="I100" s="657">
        <f t="shared" si="77"/>
        <v>40183572</v>
      </c>
      <c r="J100" s="55">
        <f>SUM(J101:J112)</f>
        <v>10829293</v>
      </c>
      <c r="K100" s="657">
        <f t="shared" si="78"/>
        <v>51012865</v>
      </c>
    </row>
    <row r="101" spans="1:11" ht="12" customHeight="1">
      <c r="A101" s="603" t="s">
        <v>61</v>
      </c>
      <c r="B101" s="655" t="s">
        <v>225</v>
      </c>
      <c r="C101" s="611"/>
      <c r="D101" s="612"/>
      <c r="E101" s="657">
        <f t="shared" si="75"/>
        <v>0</v>
      </c>
      <c r="F101" s="612"/>
      <c r="G101" s="657">
        <f t="shared" si="76"/>
        <v>0</v>
      </c>
      <c r="H101" s="612"/>
      <c r="I101" s="657">
        <f t="shared" si="77"/>
        <v>0</v>
      </c>
      <c r="J101" s="67"/>
      <c r="K101" s="657">
        <f t="shared" si="78"/>
        <v>0</v>
      </c>
    </row>
    <row r="102" spans="1:11" ht="12" customHeight="1">
      <c r="A102" s="603" t="s">
        <v>226</v>
      </c>
      <c r="B102" s="661" t="s">
        <v>227</v>
      </c>
      <c r="C102" s="611"/>
      <c r="D102" s="612"/>
      <c r="E102" s="657">
        <f t="shared" si="75"/>
        <v>0</v>
      </c>
      <c r="F102" s="612"/>
      <c r="G102" s="657">
        <f t="shared" si="76"/>
        <v>0</v>
      </c>
      <c r="H102" s="612"/>
      <c r="I102" s="657">
        <f t="shared" si="77"/>
        <v>0</v>
      </c>
      <c r="J102" s="67"/>
      <c r="K102" s="657">
        <f t="shared" si="78"/>
        <v>0</v>
      </c>
    </row>
    <row r="103" spans="1:11" ht="12" customHeight="1">
      <c r="A103" s="603" t="s">
        <v>228</v>
      </c>
      <c r="B103" s="661" t="s">
        <v>229</v>
      </c>
      <c r="C103" s="611"/>
      <c r="D103" s="612"/>
      <c r="E103" s="657">
        <f t="shared" si="75"/>
        <v>0</v>
      </c>
      <c r="F103" s="612"/>
      <c r="G103" s="657">
        <f t="shared" si="76"/>
        <v>0</v>
      </c>
      <c r="H103" s="612"/>
      <c r="I103" s="657">
        <f t="shared" si="77"/>
        <v>0</v>
      </c>
      <c r="J103" s="67"/>
      <c r="K103" s="657">
        <f t="shared" si="78"/>
        <v>0</v>
      </c>
    </row>
    <row r="104" spans="1:11" ht="12" customHeight="1">
      <c r="A104" s="603" t="s">
        <v>230</v>
      </c>
      <c r="B104" s="662" t="s">
        <v>231</v>
      </c>
      <c r="C104" s="611"/>
      <c r="D104" s="612"/>
      <c r="E104" s="657">
        <f t="shared" si="75"/>
        <v>0</v>
      </c>
      <c r="F104" s="612"/>
      <c r="G104" s="657">
        <f t="shared" si="76"/>
        <v>0</v>
      </c>
      <c r="H104" s="612"/>
      <c r="I104" s="657">
        <f t="shared" si="77"/>
        <v>0</v>
      </c>
      <c r="J104" s="67"/>
      <c r="K104" s="657">
        <f t="shared" si="78"/>
        <v>0</v>
      </c>
    </row>
    <row r="105" spans="1:11" ht="12" customHeight="1">
      <c r="A105" s="603" t="s">
        <v>232</v>
      </c>
      <c r="B105" s="663" t="s">
        <v>233</v>
      </c>
      <c r="C105" s="611"/>
      <c r="D105" s="612"/>
      <c r="E105" s="657">
        <f t="shared" si="75"/>
        <v>0</v>
      </c>
      <c r="F105" s="612"/>
      <c r="G105" s="657">
        <f t="shared" si="76"/>
        <v>0</v>
      </c>
      <c r="H105" s="612"/>
      <c r="I105" s="657">
        <f t="shared" si="77"/>
        <v>0</v>
      </c>
      <c r="J105" s="67"/>
      <c r="K105" s="657">
        <f t="shared" si="78"/>
        <v>0</v>
      </c>
    </row>
    <row r="106" spans="1:11" ht="12" customHeight="1">
      <c r="A106" s="603" t="s">
        <v>234</v>
      </c>
      <c r="B106" s="663" t="s">
        <v>235</v>
      </c>
      <c r="C106" s="611"/>
      <c r="D106" s="612"/>
      <c r="E106" s="657">
        <f t="shared" si="75"/>
        <v>0</v>
      </c>
      <c r="F106" s="612"/>
      <c r="G106" s="657">
        <f t="shared" si="76"/>
        <v>0</v>
      </c>
      <c r="H106" s="612"/>
      <c r="I106" s="657">
        <f t="shared" si="77"/>
        <v>0</v>
      </c>
      <c r="J106" s="67"/>
      <c r="K106" s="657">
        <f t="shared" si="78"/>
        <v>0</v>
      </c>
    </row>
    <row r="107" spans="1:11" ht="12" customHeight="1">
      <c r="A107" s="603" t="s">
        <v>236</v>
      </c>
      <c r="B107" s="662" t="s">
        <v>237</v>
      </c>
      <c r="C107" s="611">
        <v>28932992</v>
      </c>
      <c r="D107" s="612">
        <v>1284130</v>
      </c>
      <c r="E107" s="657">
        <f t="shared" si="75"/>
        <v>30217122</v>
      </c>
      <c r="F107" s="612"/>
      <c r="G107" s="657">
        <f t="shared" si="76"/>
        <v>30217122</v>
      </c>
      <c r="H107" s="612">
        <v>-3967500</v>
      </c>
      <c r="I107" s="657">
        <f t="shared" si="77"/>
        <v>26249622</v>
      </c>
      <c r="J107" s="67">
        <v>7916995</v>
      </c>
      <c r="K107" s="657">
        <f t="shared" si="78"/>
        <v>34166617</v>
      </c>
    </row>
    <row r="108" spans="1:11" ht="12" customHeight="1">
      <c r="A108" s="603" t="s">
        <v>238</v>
      </c>
      <c r="B108" s="662" t="s">
        <v>239</v>
      </c>
      <c r="C108" s="611">
        <v>5611790</v>
      </c>
      <c r="D108" s="612"/>
      <c r="E108" s="657">
        <f t="shared" si="75"/>
        <v>5611790</v>
      </c>
      <c r="F108" s="612"/>
      <c r="G108" s="657">
        <f t="shared" si="76"/>
        <v>5611790</v>
      </c>
      <c r="H108" s="612"/>
      <c r="I108" s="657">
        <f t="shared" si="77"/>
        <v>5611790</v>
      </c>
      <c r="J108" s="67"/>
      <c r="K108" s="657">
        <f t="shared" si="78"/>
        <v>5611790</v>
      </c>
    </row>
    <row r="109" spans="1:11" ht="12" customHeight="1">
      <c r="A109" s="603" t="s">
        <v>240</v>
      </c>
      <c r="B109" s="663" t="s">
        <v>241</v>
      </c>
      <c r="C109" s="611"/>
      <c r="D109" s="612"/>
      <c r="E109" s="657">
        <f t="shared" si="75"/>
        <v>0</v>
      </c>
      <c r="F109" s="612"/>
      <c r="G109" s="657">
        <f t="shared" si="76"/>
        <v>0</v>
      </c>
      <c r="H109" s="612"/>
      <c r="I109" s="657">
        <f t="shared" si="77"/>
        <v>0</v>
      </c>
      <c r="J109" s="67"/>
      <c r="K109" s="657">
        <f t="shared" si="78"/>
        <v>0</v>
      </c>
    </row>
    <row r="110" spans="1:11" ht="12" customHeight="1">
      <c r="A110" s="664" t="s">
        <v>242</v>
      </c>
      <c r="B110" s="661" t="s">
        <v>243</v>
      </c>
      <c r="C110" s="611"/>
      <c r="D110" s="612"/>
      <c r="E110" s="657">
        <f t="shared" si="75"/>
        <v>0</v>
      </c>
      <c r="F110" s="612"/>
      <c r="G110" s="657">
        <f t="shared" si="76"/>
        <v>0</v>
      </c>
      <c r="H110" s="612"/>
      <c r="I110" s="657">
        <f t="shared" si="77"/>
        <v>0</v>
      </c>
      <c r="J110" s="67"/>
      <c r="K110" s="657">
        <f t="shared" si="78"/>
        <v>0</v>
      </c>
    </row>
    <row r="111" spans="1:11" ht="12" customHeight="1">
      <c r="A111" s="603" t="s">
        <v>244</v>
      </c>
      <c r="B111" s="661" t="s">
        <v>245</v>
      </c>
      <c r="C111" s="611"/>
      <c r="D111" s="612"/>
      <c r="E111" s="657">
        <f t="shared" si="75"/>
        <v>0</v>
      </c>
      <c r="F111" s="612"/>
      <c r="G111" s="657">
        <f t="shared" si="76"/>
        <v>0</v>
      </c>
      <c r="H111" s="612"/>
      <c r="I111" s="657">
        <f t="shared" si="77"/>
        <v>0</v>
      </c>
      <c r="J111" s="67"/>
      <c r="K111" s="657">
        <f t="shared" si="78"/>
        <v>0</v>
      </c>
    </row>
    <row r="112" spans="1:11" ht="12" customHeight="1">
      <c r="A112" s="608" t="s">
        <v>246</v>
      </c>
      <c r="B112" s="661" t="s">
        <v>247</v>
      </c>
      <c r="C112" s="605">
        <v>8000000</v>
      </c>
      <c r="D112" s="612">
        <v>322160</v>
      </c>
      <c r="E112" s="657">
        <f t="shared" si="75"/>
        <v>8322160</v>
      </c>
      <c r="F112" s="612"/>
      <c r="G112" s="657">
        <f t="shared" si="76"/>
        <v>8322160</v>
      </c>
      <c r="H112" s="612"/>
      <c r="I112" s="657">
        <f t="shared" si="77"/>
        <v>8322160</v>
      </c>
      <c r="J112" s="63">
        <v>2912298</v>
      </c>
      <c r="K112" s="657">
        <f t="shared" si="78"/>
        <v>11234458</v>
      </c>
    </row>
    <row r="113" spans="1:11" ht="12" customHeight="1">
      <c r="A113" s="603" t="s">
        <v>248</v>
      </c>
      <c r="B113" s="658" t="s">
        <v>249</v>
      </c>
      <c r="C113" s="605">
        <f>SUM(C114)</f>
        <v>2000000</v>
      </c>
      <c r="D113" s="606"/>
      <c r="E113" s="656">
        <f t="shared" si="75"/>
        <v>2000000</v>
      </c>
      <c r="F113" s="606"/>
      <c r="G113" s="656">
        <f t="shared" si="76"/>
        <v>2000000</v>
      </c>
      <c r="H113" s="606">
        <v>-331000</v>
      </c>
      <c r="I113" s="656">
        <f t="shared" si="77"/>
        <v>1669000</v>
      </c>
      <c r="J113" s="63">
        <v>508464722</v>
      </c>
      <c r="K113" s="656">
        <f t="shared" si="78"/>
        <v>510133722</v>
      </c>
    </row>
    <row r="114" spans="1:11" ht="12" customHeight="1">
      <c r="A114" s="603" t="s">
        <v>250</v>
      </c>
      <c r="B114" s="655" t="s">
        <v>251</v>
      </c>
      <c r="C114" s="611">
        <v>2000000</v>
      </c>
      <c r="D114" s="606"/>
      <c r="E114" s="656">
        <f t="shared" si="75"/>
        <v>2000000</v>
      </c>
      <c r="F114" s="606"/>
      <c r="G114" s="656">
        <f t="shared" si="76"/>
        <v>2000000</v>
      </c>
      <c r="H114" s="606">
        <v>-331000</v>
      </c>
      <c r="I114" s="656">
        <f t="shared" si="77"/>
        <v>1669000</v>
      </c>
      <c r="J114" s="63">
        <v>508464722</v>
      </c>
      <c r="K114" s="656">
        <f t="shared" si="78"/>
        <v>510133722</v>
      </c>
    </row>
    <row r="115" spans="1:11" ht="12" customHeight="1" thickBot="1">
      <c r="A115" s="665" t="s">
        <v>252</v>
      </c>
      <c r="B115" s="666" t="s">
        <v>253</v>
      </c>
      <c r="C115" s="667"/>
      <c r="D115" s="668"/>
      <c r="E115" s="669">
        <f t="shared" si="75"/>
        <v>0</v>
      </c>
      <c r="F115" s="668"/>
      <c r="G115" s="669">
        <f t="shared" si="76"/>
        <v>0</v>
      </c>
      <c r="H115" s="668"/>
      <c r="I115" s="669">
        <f t="shared" si="77"/>
        <v>0</v>
      </c>
      <c r="J115" s="238"/>
      <c r="K115" s="669">
        <f t="shared" si="78"/>
        <v>0</v>
      </c>
    </row>
    <row r="116" spans="1:11" ht="12" customHeight="1" thickBot="1">
      <c r="A116" s="670" t="s">
        <v>63</v>
      </c>
      <c r="B116" s="671" t="s">
        <v>488</v>
      </c>
      <c r="C116" s="672">
        <f>+C117+C119+C121</f>
        <v>688360290</v>
      </c>
      <c r="D116" s="595">
        <f>+D117+D119+D121</f>
        <v>283297612</v>
      </c>
      <c r="E116" s="673">
        <f>+E117+E119+E121</f>
        <v>971657902</v>
      </c>
      <c r="F116" s="595">
        <f t="shared" ref="F116:J116" si="79">+F117+F119+F121</f>
        <v>0</v>
      </c>
      <c r="G116" s="673">
        <f t="shared" si="79"/>
        <v>971657902</v>
      </c>
      <c r="H116" s="595">
        <f t="shared" si="79"/>
        <v>716000</v>
      </c>
      <c r="I116" s="673">
        <f t="shared" si="79"/>
        <v>972373902</v>
      </c>
      <c r="J116" s="317">
        <f t="shared" si="79"/>
        <v>-623848145</v>
      </c>
      <c r="K116" s="673">
        <f t="shared" ref="K116" si="80">+K117+K119+K121</f>
        <v>348525757</v>
      </c>
    </row>
    <row r="117" spans="1:11" ht="12" customHeight="1">
      <c r="A117" s="598" t="s">
        <v>65</v>
      </c>
      <c r="B117" s="655" t="s">
        <v>255</v>
      </c>
      <c r="C117" s="600">
        <v>453652089</v>
      </c>
      <c r="D117" s="674">
        <v>283297612</v>
      </c>
      <c r="E117" s="602">
        <f t="shared" si="75"/>
        <v>736949701</v>
      </c>
      <c r="F117" s="674"/>
      <c r="G117" s="602">
        <f t="shared" ref="G117:G129" si="81">E117+F117</f>
        <v>736949701</v>
      </c>
      <c r="H117" s="674">
        <v>716000</v>
      </c>
      <c r="I117" s="602">
        <f t="shared" ref="I117:I129" si="82">G117+H117</f>
        <v>737665701</v>
      </c>
      <c r="J117" s="61">
        <v>-634898288</v>
      </c>
      <c r="K117" s="602">
        <f t="shared" ref="K117:K129" si="83">I117+J117</f>
        <v>102767413</v>
      </c>
    </row>
    <row r="118" spans="1:11" ht="12" customHeight="1">
      <c r="A118" s="598" t="s">
        <v>67</v>
      </c>
      <c r="B118" s="675" t="s">
        <v>256</v>
      </c>
      <c r="C118" s="600">
        <v>399914326</v>
      </c>
      <c r="D118" s="674">
        <v>130528530</v>
      </c>
      <c r="E118" s="602">
        <f t="shared" si="75"/>
        <v>530442856</v>
      </c>
      <c r="F118" s="674"/>
      <c r="G118" s="602">
        <f t="shared" si="81"/>
        <v>530442856</v>
      </c>
      <c r="H118" s="674"/>
      <c r="I118" s="602">
        <f t="shared" si="82"/>
        <v>530442856</v>
      </c>
      <c r="J118" s="61">
        <v>-444837127</v>
      </c>
      <c r="K118" s="602">
        <f t="shared" si="83"/>
        <v>85605729</v>
      </c>
    </row>
    <row r="119" spans="1:11" ht="12" customHeight="1">
      <c r="A119" s="598" t="s">
        <v>69</v>
      </c>
      <c r="B119" s="675" t="s">
        <v>257</v>
      </c>
      <c r="C119" s="605">
        <v>234708201</v>
      </c>
      <c r="D119" s="676"/>
      <c r="E119" s="656">
        <f t="shared" si="75"/>
        <v>234708201</v>
      </c>
      <c r="F119" s="676"/>
      <c r="G119" s="656">
        <f t="shared" si="81"/>
        <v>234708201</v>
      </c>
      <c r="H119" s="676"/>
      <c r="I119" s="656">
        <f t="shared" si="82"/>
        <v>234708201</v>
      </c>
      <c r="J119" s="63">
        <v>11050143</v>
      </c>
      <c r="K119" s="656">
        <f t="shared" si="83"/>
        <v>245758344</v>
      </c>
    </row>
    <row r="120" spans="1:11" ht="12" customHeight="1">
      <c r="A120" s="598" t="s">
        <v>71</v>
      </c>
      <c r="B120" s="675" t="s">
        <v>258</v>
      </c>
      <c r="C120" s="677">
        <v>117021533</v>
      </c>
      <c r="D120" s="676"/>
      <c r="E120" s="656">
        <f t="shared" si="75"/>
        <v>117021533</v>
      </c>
      <c r="F120" s="676"/>
      <c r="G120" s="656">
        <f t="shared" si="81"/>
        <v>117021533</v>
      </c>
      <c r="H120" s="676"/>
      <c r="I120" s="656">
        <f t="shared" si="82"/>
        <v>117021533</v>
      </c>
      <c r="J120" s="63"/>
      <c r="K120" s="656">
        <f t="shared" si="83"/>
        <v>117021533</v>
      </c>
    </row>
    <row r="121" spans="1:11" ht="12" customHeight="1">
      <c r="A121" s="598" t="s">
        <v>73</v>
      </c>
      <c r="B121" s="609" t="s">
        <v>259</v>
      </c>
      <c r="C121" s="677"/>
      <c r="D121" s="676"/>
      <c r="E121" s="656">
        <f t="shared" si="75"/>
        <v>0</v>
      </c>
      <c r="F121" s="676"/>
      <c r="G121" s="656">
        <f t="shared" si="81"/>
        <v>0</v>
      </c>
      <c r="H121" s="676"/>
      <c r="I121" s="656">
        <f t="shared" si="82"/>
        <v>0</v>
      </c>
      <c r="J121" s="398"/>
      <c r="K121" s="656">
        <f t="shared" si="83"/>
        <v>0</v>
      </c>
    </row>
    <row r="122" spans="1:11" ht="12" customHeight="1">
      <c r="A122" s="598" t="s">
        <v>75</v>
      </c>
      <c r="B122" s="607" t="s">
        <v>260</v>
      </c>
      <c r="C122" s="677"/>
      <c r="D122" s="676"/>
      <c r="E122" s="656">
        <f t="shared" si="75"/>
        <v>0</v>
      </c>
      <c r="F122" s="676"/>
      <c r="G122" s="656">
        <f t="shared" si="81"/>
        <v>0</v>
      </c>
      <c r="H122" s="676"/>
      <c r="I122" s="656">
        <f t="shared" si="82"/>
        <v>0</v>
      </c>
      <c r="J122" s="398"/>
      <c r="K122" s="656">
        <f t="shared" si="83"/>
        <v>0</v>
      </c>
    </row>
    <row r="123" spans="1:11" ht="12" customHeight="1">
      <c r="A123" s="598" t="s">
        <v>261</v>
      </c>
      <c r="B123" s="678" t="s">
        <v>262</v>
      </c>
      <c r="C123" s="677"/>
      <c r="D123" s="676"/>
      <c r="E123" s="656">
        <f t="shared" si="75"/>
        <v>0</v>
      </c>
      <c r="F123" s="676"/>
      <c r="G123" s="656">
        <f t="shared" si="81"/>
        <v>0</v>
      </c>
      <c r="H123" s="676"/>
      <c r="I123" s="656">
        <f t="shared" si="82"/>
        <v>0</v>
      </c>
      <c r="J123" s="398"/>
      <c r="K123" s="656">
        <f t="shared" si="83"/>
        <v>0</v>
      </c>
    </row>
    <row r="124" spans="1:11" ht="22.5">
      <c r="A124" s="598" t="s">
        <v>263</v>
      </c>
      <c r="B124" s="663" t="s">
        <v>235</v>
      </c>
      <c r="C124" s="677"/>
      <c r="D124" s="676"/>
      <c r="E124" s="656">
        <f t="shared" si="75"/>
        <v>0</v>
      </c>
      <c r="F124" s="676"/>
      <c r="G124" s="656">
        <f t="shared" si="81"/>
        <v>0</v>
      </c>
      <c r="H124" s="676"/>
      <c r="I124" s="656">
        <f t="shared" si="82"/>
        <v>0</v>
      </c>
      <c r="J124" s="398"/>
      <c r="K124" s="656">
        <f t="shared" si="83"/>
        <v>0</v>
      </c>
    </row>
    <row r="125" spans="1:11" ht="12" customHeight="1">
      <c r="A125" s="598" t="s">
        <v>264</v>
      </c>
      <c r="B125" s="663" t="s">
        <v>265</v>
      </c>
      <c r="C125" s="677"/>
      <c r="D125" s="676"/>
      <c r="E125" s="656">
        <f t="shared" si="75"/>
        <v>0</v>
      </c>
      <c r="F125" s="676"/>
      <c r="G125" s="656">
        <f t="shared" si="81"/>
        <v>0</v>
      </c>
      <c r="H125" s="676"/>
      <c r="I125" s="656">
        <f t="shared" si="82"/>
        <v>0</v>
      </c>
      <c r="J125" s="398"/>
      <c r="K125" s="656">
        <f t="shared" si="83"/>
        <v>0</v>
      </c>
    </row>
    <row r="126" spans="1:11" ht="12" customHeight="1">
      <c r="A126" s="598" t="s">
        <v>266</v>
      </c>
      <c r="B126" s="663" t="s">
        <v>267</v>
      </c>
      <c r="C126" s="677"/>
      <c r="D126" s="676"/>
      <c r="E126" s="656">
        <f t="shared" si="75"/>
        <v>0</v>
      </c>
      <c r="F126" s="676"/>
      <c r="G126" s="656">
        <f t="shared" si="81"/>
        <v>0</v>
      </c>
      <c r="H126" s="676"/>
      <c r="I126" s="656">
        <f t="shared" si="82"/>
        <v>0</v>
      </c>
      <c r="J126" s="398"/>
      <c r="K126" s="656">
        <f t="shared" si="83"/>
        <v>0</v>
      </c>
    </row>
    <row r="127" spans="1:11" ht="12" customHeight="1">
      <c r="A127" s="598" t="s">
        <v>268</v>
      </c>
      <c r="B127" s="663" t="s">
        <v>241</v>
      </c>
      <c r="C127" s="677"/>
      <c r="D127" s="676"/>
      <c r="E127" s="656">
        <f t="shared" si="75"/>
        <v>0</v>
      </c>
      <c r="F127" s="676"/>
      <c r="G127" s="656">
        <f t="shared" si="81"/>
        <v>0</v>
      </c>
      <c r="H127" s="676"/>
      <c r="I127" s="656">
        <f t="shared" si="82"/>
        <v>0</v>
      </c>
      <c r="J127" s="398"/>
      <c r="K127" s="656">
        <f t="shared" si="83"/>
        <v>0</v>
      </c>
    </row>
    <row r="128" spans="1:11" ht="12" customHeight="1">
      <c r="A128" s="598" t="s">
        <v>269</v>
      </c>
      <c r="B128" s="663" t="s">
        <v>270</v>
      </c>
      <c r="C128" s="677"/>
      <c r="D128" s="676"/>
      <c r="E128" s="656">
        <f t="shared" si="75"/>
        <v>0</v>
      </c>
      <c r="F128" s="676"/>
      <c r="G128" s="656">
        <f t="shared" si="81"/>
        <v>0</v>
      </c>
      <c r="H128" s="676"/>
      <c r="I128" s="656">
        <f t="shared" si="82"/>
        <v>0</v>
      </c>
      <c r="J128" s="398"/>
      <c r="K128" s="656">
        <f t="shared" si="83"/>
        <v>0</v>
      </c>
    </row>
    <row r="129" spans="1:11" ht="23.25" thickBot="1">
      <c r="A129" s="664" t="s">
        <v>271</v>
      </c>
      <c r="B129" s="663" t="s">
        <v>272</v>
      </c>
      <c r="C129" s="679"/>
      <c r="D129" s="680"/>
      <c r="E129" s="657">
        <f t="shared" si="75"/>
        <v>0</v>
      </c>
      <c r="F129" s="680"/>
      <c r="G129" s="657">
        <f t="shared" si="81"/>
        <v>0</v>
      </c>
      <c r="H129" s="680"/>
      <c r="I129" s="657">
        <f t="shared" si="82"/>
        <v>0</v>
      </c>
      <c r="J129" s="402"/>
      <c r="K129" s="657">
        <f t="shared" si="83"/>
        <v>0</v>
      </c>
    </row>
    <row r="130" spans="1:11" ht="12" customHeight="1" thickBot="1">
      <c r="A130" s="592" t="s">
        <v>77</v>
      </c>
      <c r="B130" s="681" t="s">
        <v>273</v>
      </c>
      <c r="C130" s="594">
        <f>+C95+C116</f>
        <v>1079172326</v>
      </c>
      <c r="D130" s="682">
        <f>+D95+D116</f>
        <v>469217356</v>
      </c>
      <c r="E130" s="596">
        <f>+E95+E116</f>
        <v>1548389682</v>
      </c>
      <c r="F130" s="682">
        <f t="shared" ref="F130:J130" si="84">+F95+F116</f>
        <v>0</v>
      </c>
      <c r="G130" s="596">
        <f t="shared" si="84"/>
        <v>1548389682</v>
      </c>
      <c r="H130" s="682">
        <f t="shared" si="84"/>
        <v>19771012</v>
      </c>
      <c r="I130" s="596">
        <f t="shared" si="84"/>
        <v>1568160694</v>
      </c>
      <c r="J130" s="404">
        <f t="shared" si="84"/>
        <v>-61755192</v>
      </c>
      <c r="K130" s="596">
        <f t="shared" ref="K130" si="85">+K95+K116</f>
        <v>1506405502</v>
      </c>
    </row>
    <row r="131" spans="1:11" ht="12" customHeight="1" thickBot="1">
      <c r="A131" s="592" t="s">
        <v>274</v>
      </c>
      <c r="B131" s="681" t="s">
        <v>275</v>
      </c>
      <c r="C131" s="594">
        <f>+C132+C133+C134</f>
        <v>0</v>
      </c>
      <c r="D131" s="682">
        <f>+D132+D133+D134</f>
        <v>0</v>
      </c>
      <c r="E131" s="596">
        <f>+E132+E133+E134</f>
        <v>0</v>
      </c>
      <c r="F131" s="682">
        <f t="shared" ref="F131:J131" si="86">+F132+F133+F134</f>
        <v>0</v>
      </c>
      <c r="G131" s="596">
        <f t="shared" si="86"/>
        <v>0</v>
      </c>
      <c r="H131" s="682">
        <f t="shared" si="86"/>
        <v>0</v>
      </c>
      <c r="I131" s="596">
        <f t="shared" si="86"/>
        <v>0</v>
      </c>
      <c r="J131" s="404">
        <f t="shared" si="86"/>
        <v>0</v>
      </c>
      <c r="K131" s="596">
        <f t="shared" ref="K131" si="87">+K132+K133+K134</f>
        <v>0</v>
      </c>
    </row>
    <row r="132" spans="1:11" ht="12" customHeight="1">
      <c r="A132" s="598" t="s">
        <v>93</v>
      </c>
      <c r="B132" s="675" t="s">
        <v>276</v>
      </c>
      <c r="C132" s="677"/>
      <c r="D132" s="676"/>
      <c r="E132" s="656">
        <f t="shared" ref="E132:E154" si="88">C132+D132</f>
        <v>0</v>
      </c>
      <c r="F132" s="676"/>
      <c r="G132" s="656">
        <f t="shared" ref="G132:G134" si="89">E132+F132</f>
        <v>0</v>
      </c>
      <c r="H132" s="676"/>
      <c r="I132" s="656">
        <f t="shared" ref="I132:I134" si="90">G132+H132</f>
        <v>0</v>
      </c>
      <c r="J132" s="398"/>
      <c r="K132" s="656">
        <f t="shared" ref="K132:K134" si="91">I132+J132</f>
        <v>0</v>
      </c>
    </row>
    <row r="133" spans="1:11" ht="12" customHeight="1">
      <c r="A133" s="598" t="s">
        <v>95</v>
      </c>
      <c r="B133" s="675" t="s">
        <v>277</v>
      </c>
      <c r="C133" s="677"/>
      <c r="D133" s="676"/>
      <c r="E133" s="656">
        <f t="shared" si="88"/>
        <v>0</v>
      </c>
      <c r="F133" s="676"/>
      <c r="G133" s="656">
        <f t="shared" si="89"/>
        <v>0</v>
      </c>
      <c r="H133" s="676"/>
      <c r="I133" s="656">
        <f t="shared" si="90"/>
        <v>0</v>
      </c>
      <c r="J133" s="398"/>
      <c r="K133" s="656">
        <f t="shared" si="91"/>
        <v>0</v>
      </c>
    </row>
    <row r="134" spans="1:11" ht="12" customHeight="1" thickBot="1">
      <c r="A134" s="664" t="s">
        <v>97</v>
      </c>
      <c r="B134" s="675" t="s">
        <v>278</v>
      </c>
      <c r="C134" s="677"/>
      <c r="D134" s="676"/>
      <c r="E134" s="656">
        <f t="shared" si="88"/>
        <v>0</v>
      </c>
      <c r="F134" s="676"/>
      <c r="G134" s="656">
        <f t="shared" si="89"/>
        <v>0</v>
      </c>
      <c r="H134" s="676"/>
      <c r="I134" s="656">
        <f t="shared" si="90"/>
        <v>0</v>
      </c>
      <c r="J134" s="398"/>
      <c r="K134" s="656">
        <f t="shared" si="91"/>
        <v>0</v>
      </c>
    </row>
    <row r="135" spans="1:11" ht="12" customHeight="1" thickBot="1">
      <c r="A135" s="592" t="s">
        <v>107</v>
      </c>
      <c r="B135" s="681" t="s">
        <v>279</v>
      </c>
      <c r="C135" s="594">
        <f>SUM(C136:C141)</f>
        <v>0</v>
      </c>
      <c r="D135" s="682">
        <f>SUM(D136:D141)</f>
        <v>0</v>
      </c>
      <c r="E135" s="596">
        <f>SUM(E136:E141)</f>
        <v>0</v>
      </c>
      <c r="F135" s="682">
        <f t="shared" ref="F135:J135" si="92">SUM(F136:F141)</f>
        <v>0</v>
      </c>
      <c r="G135" s="596">
        <f t="shared" si="92"/>
        <v>0</v>
      </c>
      <c r="H135" s="682">
        <f t="shared" si="92"/>
        <v>0</v>
      </c>
      <c r="I135" s="596">
        <f t="shared" si="92"/>
        <v>0</v>
      </c>
      <c r="J135" s="404">
        <f t="shared" si="92"/>
        <v>0</v>
      </c>
      <c r="K135" s="596">
        <f t="shared" ref="K135" si="93">SUM(K136:K141)</f>
        <v>0</v>
      </c>
    </row>
    <row r="136" spans="1:11" ht="12" customHeight="1">
      <c r="A136" s="598" t="s">
        <v>109</v>
      </c>
      <c r="B136" s="683" t="s">
        <v>280</v>
      </c>
      <c r="C136" s="677"/>
      <c r="D136" s="676"/>
      <c r="E136" s="656">
        <f t="shared" si="88"/>
        <v>0</v>
      </c>
      <c r="F136" s="676"/>
      <c r="G136" s="656">
        <f t="shared" ref="G136:G141" si="94">E136+F136</f>
        <v>0</v>
      </c>
      <c r="H136" s="676"/>
      <c r="I136" s="656">
        <f t="shared" ref="I136:I141" si="95">G136+H136</f>
        <v>0</v>
      </c>
      <c r="J136" s="398"/>
      <c r="K136" s="656">
        <f t="shared" ref="K136:K141" si="96">I136+J136</f>
        <v>0</v>
      </c>
    </row>
    <row r="137" spans="1:11" ht="12" customHeight="1">
      <c r="A137" s="598" t="s">
        <v>111</v>
      </c>
      <c r="B137" s="683" t="s">
        <v>281</v>
      </c>
      <c r="C137" s="677"/>
      <c r="D137" s="676"/>
      <c r="E137" s="656">
        <f t="shared" si="88"/>
        <v>0</v>
      </c>
      <c r="F137" s="676"/>
      <c r="G137" s="656">
        <f t="shared" si="94"/>
        <v>0</v>
      </c>
      <c r="H137" s="676"/>
      <c r="I137" s="656">
        <f t="shared" si="95"/>
        <v>0</v>
      </c>
      <c r="J137" s="398"/>
      <c r="K137" s="656">
        <f t="shared" si="96"/>
        <v>0</v>
      </c>
    </row>
    <row r="138" spans="1:11" ht="12" customHeight="1">
      <c r="A138" s="598" t="s">
        <v>113</v>
      </c>
      <c r="B138" s="683" t="s">
        <v>282</v>
      </c>
      <c r="C138" s="677"/>
      <c r="D138" s="676"/>
      <c r="E138" s="656">
        <f t="shared" si="88"/>
        <v>0</v>
      </c>
      <c r="F138" s="676"/>
      <c r="G138" s="656">
        <f t="shared" si="94"/>
        <v>0</v>
      </c>
      <c r="H138" s="676"/>
      <c r="I138" s="656">
        <f t="shared" si="95"/>
        <v>0</v>
      </c>
      <c r="J138" s="398"/>
      <c r="K138" s="656">
        <f t="shared" si="96"/>
        <v>0</v>
      </c>
    </row>
    <row r="139" spans="1:11" ht="12" customHeight="1">
      <c r="A139" s="598" t="s">
        <v>115</v>
      </c>
      <c r="B139" s="683" t="s">
        <v>283</v>
      </c>
      <c r="C139" s="677"/>
      <c r="D139" s="676"/>
      <c r="E139" s="656">
        <f t="shared" si="88"/>
        <v>0</v>
      </c>
      <c r="F139" s="676"/>
      <c r="G139" s="656">
        <f t="shared" si="94"/>
        <v>0</v>
      </c>
      <c r="H139" s="676"/>
      <c r="I139" s="656">
        <f t="shared" si="95"/>
        <v>0</v>
      </c>
      <c r="J139" s="398"/>
      <c r="K139" s="656">
        <f t="shared" si="96"/>
        <v>0</v>
      </c>
    </row>
    <row r="140" spans="1:11" ht="12" customHeight="1">
      <c r="A140" s="598" t="s">
        <v>117</v>
      </c>
      <c r="B140" s="683" t="s">
        <v>284</v>
      </c>
      <c r="C140" s="677"/>
      <c r="D140" s="676"/>
      <c r="E140" s="656">
        <f t="shared" si="88"/>
        <v>0</v>
      </c>
      <c r="F140" s="676"/>
      <c r="G140" s="656">
        <f t="shared" si="94"/>
        <v>0</v>
      </c>
      <c r="H140" s="676"/>
      <c r="I140" s="656">
        <f t="shared" si="95"/>
        <v>0</v>
      </c>
      <c r="J140" s="398"/>
      <c r="K140" s="656">
        <f t="shared" si="96"/>
        <v>0</v>
      </c>
    </row>
    <row r="141" spans="1:11" ht="12" customHeight="1" thickBot="1">
      <c r="A141" s="664" t="s">
        <v>119</v>
      </c>
      <c r="B141" s="683" t="s">
        <v>285</v>
      </c>
      <c r="C141" s="677"/>
      <c r="D141" s="676"/>
      <c r="E141" s="656">
        <f t="shared" si="88"/>
        <v>0</v>
      </c>
      <c r="F141" s="676"/>
      <c r="G141" s="656">
        <f t="shared" si="94"/>
        <v>0</v>
      </c>
      <c r="H141" s="676"/>
      <c r="I141" s="656">
        <f t="shared" si="95"/>
        <v>0</v>
      </c>
      <c r="J141" s="398"/>
      <c r="K141" s="656">
        <f t="shared" si="96"/>
        <v>0</v>
      </c>
    </row>
    <row r="142" spans="1:11" ht="12" customHeight="1" thickBot="1">
      <c r="A142" s="592" t="s">
        <v>131</v>
      </c>
      <c r="B142" s="681" t="s">
        <v>286</v>
      </c>
      <c r="C142" s="614">
        <f>+C143+C144+C145+C146</f>
        <v>10288250</v>
      </c>
      <c r="D142" s="684">
        <f>+D143+D144+D145+D146</f>
        <v>0</v>
      </c>
      <c r="E142" s="616">
        <f>+E143+E144+E145+E146</f>
        <v>10288250</v>
      </c>
      <c r="F142" s="684">
        <f t="shared" ref="F142:J142" si="97">+F143+F144+F145+F146</f>
        <v>0</v>
      </c>
      <c r="G142" s="616">
        <f t="shared" si="97"/>
        <v>10288250</v>
      </c>
      <c r="H142" s="684">
        <f t="shared" si="97"/>
        <v>0</v>
      </c>
      <c r="I142" s="616">
        <f t="shared" si="97"/>
        <v>10288250</v>
      </c>
      <c r="J142" s="406">
        <f t="shared" si="97"/>
        <v>5473796</v>
      </c>
      <c r="K142" s="616">
        <f t="shared" ref="K142" si="98">+K143+K144+K145+K146</f>
        <v>15762046</v>
      </c>
    </row>
    <row r="143" spans="1:11" ht="12" customHeight="1">
      <c r="A143" s="598" t="s">
        <v>133</v>
      </c>
      <c r="B143" s="683" t="s">
        <v>287</v>
      </c>
      <c r="C143" s="677"/>
      <c r="D143" s="676"/>
      <c r="E143" s="656">
        <f t="shared" si="88"/>
        <v>0</v>
      </c>
      <c r="F143" s="676"/>
      <c r="G143" s="656">
        <f t="shared" ref="G143:G146" si="99">E143+F143</f>
        <v>0</v>
      </c>
      <c r="H143" s="676"/>
      <c r="I143" s="656">
        <f t="shared" ref="I143:I146" si="100">G143+H143</f>
        <v>0</v>
      </c>
      <c r="J143" s="398"/>
      <c r="K143" s="656">
        <f t="shared" ref="K143:K146" si="101">I143+J143</f>
        <v>0</v>
      </c>
    </row>
    <row r="144" spans="1:11" ht="12" customHeight="1">
      <c r="A144" s="598" t="s">
        <v>135</v>
      </c>
      <c r="B144" s="683" t="s">
        <v>288</v>
      </c>
      <c r="C144" s="677">
        <v>10288250</v>
      </c>
      <c r="D144" s="676"/>
      <c r="E144" s="656">
        <f t="shared" si="88"/>
        <v>10288250</v>
      </c>
      <c r="F144" s="676"/>
      <c r="G144" s="656">
        <f t="shared" si="99"/>
        <v>10288250</v>
      </c>
      <c r="H144" s="676"/>
      <c r="I144" s="656">
        <f t="shared" si="100"/>
        <v>10288250</v>
      </c>
      <c r="J144" s="63">
        <v>5473796</v>
      </c>
      <c r="K144" s="656">
        <f t="shared" si="101"/>
        <v>15762046</v>
      </c>
    </row>
    <row r="145" spans="1:11" ht="12" customHeight="1">
      <c r="A145" s="598" t="s">
        <v>137</v>
      </c>
      <c r="B145" s="683" t="s">
        <v>289</v>
      </c>
      <c r="C145" s="677"/>
      <c r="D145" s="676"/>
      <c r="E145" s="656">
        <f t="shared" si="88"/>
        <v>0</v>
      </c>
      <c r="F145" s="676"/>
      <c r="G145" s="656">
        <f t="shared" si="99"/>
        <v>0</v>
      </c>
      <c r="H145" s="676"/>
      <c r="I145" s="656">
        <f t="shared" si="100"/>
        <v>0</v>
      </c>
      <c r="J145" s="398"/>
      <c r="K145" s="656">
        <f t="shared" si="101"/>
        <v>0</v>
      </c>
    </row>
    <row r="146" spans="1:11" ht="12" customHeight="1" thickBot="1">
      <c r="A146" s="664" t="s">
        <v>139</v>
      </c>
      <c r="B146" s="685" t="s">
        <v>290</v>
      </c>
      <c r="C146" s="677"/>
      <c r="D146" s="676"/>
      <c r="E146" s="656">
        <f t="shared" si="88"/>
        <v>0</v>
      </c>
      <c r="F146" s="676"/>
      <c r="G146" s="656">
        <f t="shared" si="99"/>
        <v>0</v>
      </c>
      <c r="H146" s="676"/>
      <c r="I146" s="656">
        <f t="shared" si="100"/>
        <v>0</v>
      </c>
      <c r="J146" s="398"/>
      <c r="K146" s="656">
        <f t="shared" si="101"/>
        <v>0</v>
      </c>
    </row>
    <row r="147" spans="1:11" ht="12" customHeight="1" thickBot="1">
      <c r="A147" s="592" t="s">
        <v>291</v>
      </c>
      <c r="B147" s="681" t="s">
        <v>292</v>
      </c>
      <c r="C147" s="686">
        <f>SUM(C148:C152)</f>
        <v>0</v>
      </c>
      <c r="D147" s="687">
        <f>SUM(D148:D152)</f>
        <v>0</v>
      </c>
      <c r="E147" s="688">
        <f>SUM(E148:E152)</f>
        <v>0</v>
      </c>
      <c r="F147" s="687">
        <f t="shared" ref="F147:J147" si="102">SUM(F148:F152)</f>
        <v>0</v>
      </c>
      <c r="G147" s="688">
        <f t="shared" si="102"/>
        <v>0</v>
      </c>
      <c r="H147" s="687">
        <f t="shared" si="102"/>
        <v>0</v>
      </c>
      <c r="I147" s="688">
        <f t="shared" si="102"/>
        <v>0</v>
      </c>
      <c r="J147" s="409">
        <f t="shared" si="102"/>
        <v>0</v>
      </c>
      <c r="K147" s="688">
        <f t="shared" ref="K147" si="103">SUM(K148:K152)</f>
        <v>0</v>
      </c>
    </row>
    <row r="148" spans="1:11" ht="12" customHeight="1">
      <c r="A148" s="598" t="s">
        <v>145</v>
      </c>
      <c r="B148" s="683" t="s">
        <v>293</v>
      </c>
      <c r="C148" s="677"/>
      <c r="D148" s="676"/>
      <c r="E148" s="656">
        <f t="shared" si="88"/>
        <v>0</v>
      </c>
      <c r="F148" s="676"/>
      <c r="G148" s="656">
        <f t="shared" ref="G148:G154" si="104">E148+F148</f>
        <v>0</v>
      </c>
      <c r="H148" s="676"/>
      <c r="I148" s="656">
        <f t="shared" ref="I148:I154" si="105">G148+H148</f>
        <v>0</v>
      </c>
      <c r="J148" s="398"/>
      <c r="K148" s="656">
        <f t="shared" ref="K148:K154" si="106">I148+J148</f>
        <v>0</v>
      </c>
    </row>
    <row r="149" spans="1:11" ht="12" customHeight="1">
      <c r="A149" s="598" t="s">
        <v>147</v>
      </c>
      <c r="B149" s="683" t="s">
        <v>294</v>
      </c>
      <c r="C149" s="677"/>
      <c r="D149" s="676"/>
      <c r="E149" s="656">
        <f t="shared" si="88"/>
        <v>0</v>
      </c>
      <c r="F149" s="676"/>
      <c r="G149" s="656">
        <f t="shared" si="104"/>
        <v>0</v>
      </c>
      <c r="H149" s="676"/>
      <c r="I149" s="656">
        <f t="shared" si="105"/>
        <v>0</v>
      </c>
      <c r="J149" s="398"/>
      <c r="K149" s="656">
        <f t="shared" si="106"/>
        <v>0</v>
      </c>
    </row>
    <row r="150" spans="1:11" ht="12" customHeight="1">
      <c r="A150" s="598" t="s">
        <v>149</v>
      </c>
      <c r="B150" s="683" t="s">
        <v>295</v>
      </c>
      <c r="C150" s="677"/>
      <c r="D150" s="676"/>
      <c r="E150" s="656">
        <f t="shared" si="88"/>
        <v>0</v>
      </c>
      <c r="F150" s="676"/>
      <c r="G150" s="656">
        <f t="shared" si="104"/>
        <v>0</v>
      </c>
      <c r="H150" s="676"/>
      <c r="I150" s="656">
        <f t="shared" si="105"/>
        <v>0</v>
      </c>
      <c r="J150" s="398"/>
      <c r="K150" s="656">
        <f t="shared" si="106"/>
        <v>0</v>
      </c>
    </row>
    <row r="151" spans="1:11" ht="12" customHeight="1">
      <c r="A151" s="598" t="s">
        <v>151</v>
      </c>
      <c r="B151" s="683" t="s">
        <v>296</v>
      </c>
      <c r="C151" s="677"/>
      <c r="D151" s="676"/>
      <c r="E151" s="656">
        <f t="shared" si="88"/>
        <v>0</v>
      </c>
      <c r="F151" s="676"/>
      <c r="G151" s="656">
        <f t="shared" si="104"/>
        <v>0</v>
      </c>
      <c r="H151" s="676"/>
      <c r="I151" s="656">
        <f t="shared" si="105"/>
        <v>0</v>
      </c>
      <c r="J151" s="398"/>
      <c r="K151" s="656">
        <f t="shared" si="106"/>
        <v>0</v>
      </c>
    </row>
    <row r="152" spans="1:11" ht="12" customHeight="1" thickBot="1">
      <c r="A152" s="598" t="s">
        <v>297</v>
      </c>
      <c r="B152" s="683" t="s">
        <v>298</v>
      </c>
      <c r="C152" s="677"/>
      <c r="D152" s="676"/>
      <c r="E152" s="657">
        <f t="shared" si="88"/>
        <v>0</v>
      </c>
      <c r="F152" s="676"/>
      <c r="G152" s="657">
        <f t="shared" si="104"/>
        <v>0</v>
      </c>
      <c r="H152" s="676"/>
      <c r="I152" s="657">
        <f t="shared" si="105"/>
        <v>0</v>
      </c>
      <c r="J152" s="398"/>
      <c r="K152" s="657">
        <f t="shared" si="106"/>
        <v>0</v>
      </c>
    </row>
    <row r="153" spans="1:11" ht="12" customHeight="1" thickBot="1">
      <c r="A153" s="592" t="s">
        <v>153</v>
      </c>
      <c r="B153" s="681" t="s">
        <v>299</v>
      </c>
      <c r="C153" s="689"/>
      <c r="D153" s="690"/>
      <c r="E153" s="691">
        <f t="shared" si="88"/>
        <v>0</v>
      </c>
      <c r="F153" s="690"/>
      <c r="G153" s="691">
        <f t="shared" si="104"/>
        <v>0</v>
      </c>
      <c r="H153" s="690"/>
      <c r="I153" s="691">
        <f t="shared" si="105"/>
        <v>0</v>
      </c>
      <c r="J153" s="412"/>
      <c r="K153" s="691">
        <f t="shared" si="106"/>
        <v>0</v>
      </c>
    </row>
    <row r="154" spans="1:11" ht="12" customHeight="1" thickBot="1">
      <c r="A154" s="592" t="s">
        <v>300</v>
      </c>
      <c r="B154" s="681" t="s">
        <v>301</v>
      </c>
      <c r="C154" s="689"/>
      <c r="D154" s="690"/>
      <c r="E154" s="602">
        <f t="shared" si="88"/>
        <v>0</v>
      </c>
      <c r="F154" s="690"/>
      <c r="G154" s="602">
        <f t="shared" si="104"/>
        <v>0</v>
      </c>
      <c r="H154" s="690"/>
      <c r="I154" s="602">
        <f t="shared" si="105"/>
        <v>0</v>
      </c>
      <c r="J154" s="412"/>
      <c r="K154" s="602">
        <f t="shared" si="106"/>
        <v>0</v>
      </c>
    </row>
    <row r="155" spans="1:11" ht="15" customHeight="1" thickBot="1">
      <c r="A155" s="592" t="s">
        <v>302</v>
      </c>
      <c r="B155" s="681" t="s">
        <v>303</v>
      </c>
      <c r="C155" s="692">
        <f>+C131+C135+C142+C147+C153+C154</f>
        <v>10288250</v>
      </c>
      <c r="D155" s="693">
        <f>+D131+D135+D142+D147+D153+D154</f>
        <v>0</v>
      </c>
      <c r="E155" s="694">
        <f>+E131+E135+E142+E147+E153+E154</f>
        <v>10288250</v>
      </c>
      <c r="F155" s="693">
        <f t="shared" ref="F155:J155" si="107">+F131+F135+F142+F147+F153+F154</f>
        <v>0</v>
      </c>
      <c r="G155" s="694">
        <f t="shared" si="107"/>
        <v>10288250</v>
      </c>
      <c r="H155" s="693">
        <f t="shared" si="107"/>
        <v>0</v>
      </c>
      <c r="I155" s="694">
        <f t="shared" si="107"/>
        <v>10288250</v>
      </c>
      <c r="J155" s="415">
        <f t="shared" si="107"/>
        <v>5473796</v>
      </c>
      <c r="K155" s="694">
        <f t="shared" ref="K155" si="108">+K131+K135+K142+K147+K153+K154</f>
        <v>15762046</v>
      </c>
    </row>
    <row r="156" spans="1:11" s="597" customFormat="1" ht="12.95" customHeight="1" thickBot="1">
      <c r="A156" s="695" t="s">
        <v>304</v>
      </c>
      <c r="B156" s="696" t="s">
        <v>305</v>
      </c>
      <c r="C156" s="692">
        <f>+C130+C155</f>
        <v>1089460576</v>
      </c>
      <c r="D156" s="693">
        <f>+D130+D155</f>
        <v>469217356</v>
      </c>
      <c r="E156" s="694">
        <f>+E130+E155</f>
        <v>1558677932</v>
      </c>
      <c r="F156" s="693">
        <f t="shared" ref="F156:J156" si="109">+F130+F155</f>
        <v>0</v>
      </c>
      <c r="G156" s="694">
        <f t="shared" si="109"/>
        <v>1558677932</v>
      </c>
      <c r="H156" s="693">
        <f t="shared" si="109"/>
        <v>19771012</v>
      </c>
      <c r="I156" s="694">
        <f t="shared" si="109"/>
        <v>1578448944</v>
      </c>
      <c r="J156" s="415">
        <f t="shared" si="109"/>
        <v>-56281396</v>
      </c>
      <c r="K156" s="694">
        <f t="shared" ref="K156" si="110">+K130+K155</f>
        <v>1522167548</v>
      </c>
    </row>
    <row r="157" spans="1:11" ht="7.5" customHeight="1"/>
    <row r="158" spans="1:11">
      <c r="A158" s="902" t="s">
        <v>306</v>
      </c>
      <c r="B158" s="902"/>
      <c r="C158" s="902"/>
      <c r="D158" s="902"/>
      <c r="E158" s="902"/>
    </row>
    <row r="159" spans="1:11" ht="15" customHeight="1" thickBot="1">
      <c r="A159" s="895" t="s">
        <v>307</v>
      </c>
      <c r="B159" s="895"/>
      <c r="C159" s="698"/>
      <c r="E159" s="698">
        <f>E91</f>
        <v>0</v>
      </c>
      <c r="G159" s="698">
        <f>G91</f>
        <v>0</v>
      </c>
      <c r="I159" s="698">
        <f>I91</f>
        <v>0</v>
      </c>
      <c r="K159" s="698" t="str">
        <f>K91</f>
        <v>Forintban!</v>
      </c>
    </row>
    <row r="160" spans="1:11" ht="25.5" customHeight="1" thickBot="1">
      <c r="A160" s="592">
        <v>1</v>
      </c>
      <c r="B160" s="699" t="s">
        <v>308</v>
      </c>
      <c r="C160" s="700">
        <f>+C63-C130</f>
        <v>-109107139</v>
      </c>
      <c r="D160" s="595">
        <f>+D63-D130</f>
        <v>0</v>
      </c>
      <c r="E160" s="596">
        <f>+E63-E130</f>
        <v>-109107139</v>
      </c>
      <c r="F160" s="595">
        <f t="shared" ref="F160:I160" si="111">+F63-F130</f>
        <v>0</v>
      </c>
      <c r="G160" s="596">
        <f t="shared" si="111"/>
        <v>-109107139</v>
      </c>
      <c r="H160" s="595">
        <f t="shared" si="111"/>
        <v>0</v>
      </c>
      <c r="I160" s="596">
        <f t="shared" si="111"/>
        <v>-109107139</v>
      </c>
      <c r="J160" s="595">
        <f t="shared" ref="J160:K160" si="112">+J63-J130</f>
        <v>18499599</v>
      </c>
      <c r="K160" s="596">
        <f t="shared" si="112"/>
        <v>-90607540</v>
      </c>
    </row>
    <row r="161" spans="1:11" ht="32.25" customHeight="1" thickBot="1">
      <c r="A161" s="592" t="s">
        <v>63</v>
      </c>
      <c r="B161" s="699" t="s">
        <v>309</v>
      </c>
      <c r="C161" s="595">
        <f>+C87-C155</f>
        <v>99713471</v>
      </c>
      <c r="D161" s="595">
        <f>+D87-D155</f>
        <v>0</v>
      </c>
      <c r="E161" s="596">
        <f>+E87-E155</f>
        <v>99713471</v>
      </c>
      <c r="F161" s="595">
        <f t="shared" ref="F161:I161" si="113">+F87-F155</f>
        <v>0</v>
      </c>
      <c r="G161" s="596">
        <f t="shared" si="113"/>
        <v>99713471</v>
      </c>
      <c r="H161" s="595">
        <f t="shared" si="113"/>
        <v>0</v>
      </c>
      <c r="I161" s="596">
        <f t="shared" si="113"/>
        <v>99713471</v>
      </c>
      <c r="J161" s="595">
        <f t="shared" ref="J161:K161" si="114">+J87-J155</f>
        <v>-18170082</v>
      </c>
      <c r="K161" s="596">
        <f t="shared" si="114"/>
        <v>81543389</v>
      </c>
    </row>
  </sheetData>
  <mergeCells count="12">
    <mergeCell ref="A159:B159"/>
    <mergeCell ref="A1:E1"/>
    <mergeCell ref="A2:B2"/>
    <mergeCell ref="A3:A4"/>
    <mergeCell ref="B3:B4"/>
    <mergeCell ref="A90:E90"/>
    <mergeCell ref="A91:B91"/>
    <mergeCell ref="A92:A93"/>
    <mergeCell ref="B92:B93"/>
    <mergeCell ref="A158:E158"/>
    <mergeCell ref="C3:K3"/>
    <mergeCell ref="C92:K92"/>
  </mergeCell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V33"/>
  <sheetViews>
    <sheetView topLeftCell="M1" zoomScaleNormal="100" workbookViewId="0">
      <selection activeCell="M1" sqref="M1:V32"/>
    </sheetView>
  </sheetViews>
  <sheetFormatPr defaultRowHeight="15"/>
  <cols>
    <col min="1" max="1" width="5.85546875" style="82" customWidth="1"/>
    <col min="2" max="2" width="41.140625" style="85" customWidth="1"/>
    <col min="3" max="11" width="13.28515625" style="82" customWidth="1"/>
    <col min="12" max="12" width="47.28515625" style="82" customWidth="1"/>
    <col min="13" max="21" width="13.28515625" style="82" customWidth="1"/>
    <col min="22" max="22" width="4.140625" style="82" customWidth="1"/>
    <col min="23" max="268" width="9.140625" style="82"/>
    <col min="269" max="269" width="5.85546875" style="82" customWidth="1"/>
    <col min="270" max="270" width="41.140625" style="82" customWidth="1"/>
    <col min="271" max="273" width="13.28515625" style="82" customWidth="1"/>
    <col min="274" max="274" width="47.28515625" style="82" customWidth="1"/>
    <col min="275" max="277" width="13.28515625" style="82" customWidth="1"/>
    <col min="278" max="278" width="4.140625" style="82" customWidth="1"/>
    <col min="279" max="524" width="9.140625" style="82"/>
    <col min="525" max="525" width="5.85546875" style="82" customWidth="1"/>
    <col min="526" max="526" width="41.140625" style="82" customWidth="1"/>
    <col min="527" max="529" width="13.28515625" style="82" customWidth="1"/>
    <col min="530" max="530" width="47.28515625" style="82" customWidth="1"/>
    <col min="531" max="533" width="13.28515625" style="82" customWidth="1"/>
    <col min="534" max="534" width="4.140625" style="82" customWidth="1"/>
    <col min="535" max="780" width="9.140625" style="82"/>
    <col min="781" max="781" width="5.85546875" style="82" customWidth="1"/>
    <col min="782" max="782" width="41.140625" style="82" customWidth="1"/>
    <col min="783" max="785" width="13.28515625" style="82" customWidth="1"/>
    <col min="786" max="786" width="47.28515625" style="82" customWidth="1"/>
    <col min="787" max="789" width="13.28515625" style="82" customWidth="1"/>
    <col min="790" max="790" width="4.140625" style="82" customWidth="1"/>
    <col min="791" max="1036" width="9.140625" style="82"/>
    <col min="1037" max="1037" width="5.85546875" style="82" customWidth="1"/>
    <col min="1038" max="1038" width="41.140625" style="82" customWidth="1"/>
    <col min="1039" max="1041" width="13.28515625" style="82" customWidth="1"/>
    <col min="1042" max="1042" width="47.28515625" style="82" customWidth="1"/>
    <col min="1043" max="1045" width="13.28515625" style="82" customWidth="1"/>
    <col min="1046" max="1046" width="4.140625" style="82" customWidth="1"/>
    <col min="1047" max="1292" width="9.140625" style="82"/>
    <col min="1293" max="1293" width="5.85546875" style="82" customWidth="1"/>
    <col min="1294" max="1294" width="41.140625" style="82" customWidth="1"/>
    <col min="1295" max="1297" width="13.28515625" style="82" customWidth="1"/>
    <col min="1298" max="1298" width="47.28515625" style="82" customWidth="1"/>
    <col min="1299" max="1301" width="13.28515625" style="82" customWidth="1"/>
    <col min="1302" max="1302" width="4.140625" style="82" customWidth="1"/>
    <col min="1303" max="1548" width="9.140625" style="82"/>
    <col min="1549" max="1549" width="5.85546875" style="82" customWidth="1"/>
    <col min="1550" max="1550" width="41.140625" style="82" customWidth="1"/>
    <col min="1551" max="1553" width="13.28515625" style="82" customWidth="1"/>
    <col min="1554" max="1554" width="47.28515625" style="82" customWidth="1"/>
    <col min="1555" max="1557" width="13.28515625" style="82" customWidth="1"/>
    <col min="1558" max="1558" width="4.140625" style="82" customWidth="1"/>
    <col min="1559" max="1804" width="9.140625" style="82"/>
    <col min="1805" max="1805" width="5.85546875" style="82" customWidth="1"/>
    <col min="1806" max="1806" width="41.140625" style="82" customWidth="1"/>
    <col min="1807" max="1809" width="13.28515625" style="82" customWidth="1"/>
    <col min="1810" max="1810" width="47.28515625" style="82" customWidth="1"/>
    <col min="1811" max="1813" width="13.28515625" style="82" customWidth="1"/>
    <col min="1814" max="1814" width="4.140625" style="82" customWidth="1"/>
    <col min="1815" max="2060" width="9.140625" style="82"/>
    <col min="2061" max="2061" width="5.85546875" style="82" customWidth="1"/>
    <col min="2062" max="2062" width="41.140625" style="82" customWidth="1"/>
    <col min="2063" max="2065" width="13.28515625" style="82" customWidth="1"/>
    <col min="2066" max="2066" width="47.28515625" style="82" customWidth="1"/>
    <col min="2067" max="2069" width="13.28515625" style="82" customWidth="1"/>
    <col min="2070" max="2070" width="4.140625" style="82" customWidth="1"/>
    <col min="2071" max="2316" width="9.140625" style="82"/>
    <col min="2317" max="2317" width="5.85546875" style="82" customWidth="1"/>
    <col min="2318" max="2318" width="41.140625" style="82" customWidth="1"/>
    <col min="2319" max="2321" width="13.28515625" style="82" customWidth="1"/>
    <col min="2322" max="2322" width="47.28515625" style="82" customWidth="1"/>
    <col min="2323" max="2325" width="13.28515625" style="82" customWidth="1"/>
    <col min="2326" max="2326" width="4.140625" style="82" customWidth="1"/>
    <col min="2327" max="2572" width="9.140625" style="82"/>
    <col min="2573" max="2573" width="5.85546875" style="82" customWidth="1"/>
    <col min="2574" max="2574" width="41.140625" style="82" customWidth="1"/>
    <col min="2575" max="2577" width="13.28515625" style="82" customWidth="1"/>
    <col min="2578" max="2578" width="47.28515625" style="82" customWidth="1"/>
    <col min="2579" max="2581" width="13.28515625" style="82" customWidth="1"/>
    <col min="2582" max="2582" width="4.140625" style="82" customWidth="1"/>
    <col min="2583" max="2828" width="9.140625" style="82"/>
    <col min="2829" max="2829" width="5.85546875" style="82" customWidth="1"/>
    <col min="2830" max="2830" width="41.140625" style="82" customWidth="1"/>
    <col min="2831" max="2833" width="13.28515625" style="82" customWidth="1"/>
    <col min="2834" max="2834" width="47.28515625" style="82" customWidth="1"/>
    <col min="2835" max="2837" width="13.28515625" style="82" customWidth="1"/>
    <col min="2838" max="2838" width="4.140625" style="82" customWidth="1"/>
    <col min="2839" max="3084" width="9.140625" style="82"/>
    <col min="3085" max="3085" width="5.85546875" style="82" customWidth="1"/>
    <col min="3086" max="3086" width="41.140625" style="82" customWidth="1"/>
    <col min="3087" max="3089" width="13.28515625" style="82" customWidth="1"/>
    <col min="3090" max="3090" width="47.28515625" style="82" customWidth="1"/>
    <col min="3091" max="3093" width="13.28515625" style="82" customWidth="1"/>
    <col min="3094" max="3094" width="4.140625" style="82" customWidth="1"/>
    <col min="3095" max="3340" width="9.140625" style="82"/>
    <col min="3341" max="3341" width="5.85546875" style="82" customWidth="1"/>
    <col min="3342" max="3342" width="41.140625" style="82" customWidth="1"/>
    <col min="3343" max="3345" width="13.28515625" style="82" customWidth="1"/>
    <col min="3346" max="3346" width="47.28515625" style="82" customWidth="1"/>
    <col min="3347" max="3349" width="13.28515625" style="82" customWidth="1"/>
    <col min="3350" max="3350" width="4.140625" style="82" customWidth="1"/>
    <col min="3351" max="3596" width="9.140625" style="82"/>
    <col min="3597" max="3597" width="5.85546875" style="82" customWidth="1"/>
    <col min="3598" max="3598" width="41.140625" style="82" customWidth="1"/>
    <col min="3599" max="3601" width="13.28515625" style="82" customWidth="1"/>
    <col min="3602" max="3602" width="47.28515625" style="82" customWidth="1"/>
    <col min="3603" max="3605" width="13.28515625" style="82" customWidth="1"/>
    <col min="3606" max="3606" width="4.140625" style="82" customWidth="1"/>
    <col min="3607" max="3852" width="9.140625" style="82"/>
    <col min="3853" max="3853" width="5.85546875" style="82" customWidth="1"/>
    <col min="3854" max="3854" width="41.140625" style="82" customWidth="1"/>
    <col min="3855" max="3857" width="13.28515625" style="82" customWidth="1"/>
    <col min="3858" max="3858" width="47.28515625" style="82" customWidth="1"/>
    <col min="3859" max="3861" width="13.28515625" style="82" customWidth="1"/>
    <col min="3862" max="3862" width="4.140625" style="82" customWidth="1"/>
    <col min="3863" max="4108" width="9.140625" style="82"/>
    <col min="4109" max="4109" width="5.85546875" style="82" customWidth="1"/>
    <col min="4110" max="4110" width="41.140625" style="82" customWidth="1"/>
    <col min="4111" max="4113" width="13.28515625" style="82" customWidth="1"/>
    <col min="4114" max="4114" width="47.28515625" style="82" customWidth="1"/>
    <col min="4115" max="4117" width="13.28515625" style="82" customWidth="1"/>
    <col min="4118" max="4118" width="4.140625" style="82" customWidth="1"/>
    <col min="4119" max="4364" width="9.140625" style="82"/>
    <col min="4365" max="4365" width="5.85546875" style="82" customWidth="1"/>
    <col min="4366" max="4366" width="41.140625" style="82" customWidth="1"/>
    <col min="4367" max="4369" width="13.28515625" style="82" customWidth="1"/>
    <col min="4370" max="4370" width="47.28515625" style="82" customWidth="1"/>
    <col min="4371" max="4373" width="13.28515625" style="82" customWidth="1"/>
    <col min="4374" max="4374" width="4.140625" style="82" customWidth="1"/>
    <col min="4375" max="4620" width="9.140625" style="82"/>
    <col min="4621" max="4621" width="5.85546875" style="82" customWidth="1"/>
    <col min="4622" max="4622" width="41.140625" style="82" customWidth="1"/>
    <col min="4623" max="4625" width="13.28515625" style="82" customWidth="1"/>
    <col min="4626" max="4626" width="47.28515625" style="82" customWidth="1"/>
    <col min="4627" max="4629" width="13.28515625" style="82" customWidth="1"/>
    <col min="4630" max="4630" width="4.140625" style="82" customWidth="1"/>
    <col min="4631" max="4876" width="9.140625" style="82"/>
    <col min="4877" max="4877" width="5.85546875" style="82" customWidth="1"/>
    <col min="4878" max="4878" width="41.140625" style="82" customWidth="1"/>
    <col min="4879" max="4881" width="13.28515625" style="82" customWidth="1"/>
    <col min="4882" max="4882" width="47.28515625" style="82" customWidth="1"/>
    <col min="4883" max="4885" width="13.28515625" style="82" customWidth="1"/>
    <col min="4886" max="4886" width="4.140625" style="82" customWidth="1"/>
    <col min="4887" max="5132" width="9.140625" style="82"/>
    <col min="5133" max="5133" width="5.85546875" style="82" customWidth="1"/>
    <col min="5134" max="5134" width="41.140625" style="82" customWidth="1"/>
    <col min="5135" max="5137" width="13.28515625" style="82" customWidth="1"/>
    <col min="5138" max="5138" width="47.28515625" style="82" customWidth="1"/>
    <col min="5139" max="5141" width="13.28515625" style="82" customWidth="1"/>
    <col min="5142" max="5142" width="4.140625" style="82" customWidth="1"/>
    <col min="5143" max="5388" width="9.140625" style="82"/>
    <col min="5389" max="5389" width="5.85546875" style="82" customWidth="1"/>
    <col min="5390" max="5390" width="41.140625" style="82" customWidth="1"/>
    <col min="5391" max="5393" width="13.28515625" style="82" customWidth="1"/>
    <col min="5394" max="5394" width="47.28515625" style="82" customWidth="1"/>
    <col min="5395" max="5397" width="13.28515625" style="82" customWidth="1"/>
    <col min="5398" max="5398" width="4.140625" style="82" customWidth="1"/>
    <col min="5399" max="5644" width="9.140625" style="82"/>
    <col min="5645" max="5645" width="5.85546875" style="82" customWidth="1"/>
    <col min="5646" max="5646" width="41.140625" style="82" customWidth="1"/>
    <col min="5647" max="5649" width="13.28515625" style="82" customWidth="1"/>
    <col min="5650" max="5650" width="47.28515625" style="82" customWidth="1"/>
    <col min="5651" max="5653" width="13.28515625" style="82" customWidth="1"/>
    <col min="5654" max="5654" width="4.140625" style="82" customWidth="1"/>
    <col min="5655" max="5900" width="9.140625" style="82"/>
    <col min="5901" max="5901" width="5.85546875" style="82" customWidth="1"/>
    <col min="5902" max="5902" width="41.140625" style="82" customWidth="1"/>
    <col min="5903" max="5905" width="13.28515625" style="82" customWidth="1"/>
    <col min="5906" max="5906" width="47.28515625" style="82" customWidth="1"/>
    <col min="5907" max="5909" width="13.28515625" style="82" customWidth="1"/>
    <col min="5910" max="5910" width="4.140625" style="82" customWidth="1"/>
    <col min="5911" max="6156" width="9.140625" style="82"/>
    <col min="6157" max="6157" width="5.85546875" style="82" customWidth="1"/>
    <col min="6158" max="6158" width="41.140625" style="82" customWidth="1"/>
    <col min="6159" max="6161" width="13.28515625" style="82" customWidth="1"/>
    <col min="6162" max="6162" width="47.28515625" style="82" customWidth="1"/>
    <col min="6163" max="6165" width="13.28515625" style="82" customWidth="1"/>
    <col min="6166" max="6166" width="4.140625" style="82" customWidth="1"/>
    <col min="6167" max="6412" width="9.140625" style="82"/>
    <col min="6413" max="6413" width="5.85546875" style="82" customWidth="1"/>
    <col min="6414" max="6414" width="41.140625" style="82" customWidth="1"/>
    <col min="6415" max="6417" width="13.28515625" style="82" customWidth="1"/>
    <col min="6418" max="6418" width="47.28515625" style="82" customWidth="1"/>
    <col min="6419" max="6421" width="13.28515625" style="82" customWidth="1"/>
    <col min="6422" max="6422" width="4.140625" style="82" customWidth="1"/>
    <col min="6423" max="6668" width="9.140625" style="82"/>
    <col min="6669" max="6669" width="5.85546875" style="82" customWidth="1"/>
    <col min="6670" max="6670" width="41.140625" style="82" customWidth="1"/>
    <col min="6671" max="6673" width="13.28515625" style="82" customWidth="1"/>
    <col min="6674" max="6674" width="47.28515625" style="82" customWidth="1"/>
    <col min="6675" max="6677" width="13.28515625" style="82" customWidth="1"/>
    <col min="6678" max="6678" width="4.140625" style="82" customWidth="1"/>
    <col min="6679" max="6924" width="9.140625" style="82"/>
    <col min="6925" max="6925" width="5.85546875" style="82" customWidth="1"/>
    <col min="6926" max="6926" width="41.140625" style="82" customWidth="1"/>
    <col min="6927" max="6929" width="13.28515625" style="82" customWidth="1"/>
    <col min="6930" max="6930" width="47.28515625" style="82" customWidth="1"/>
    <col min="6931" max="6933" width="13.28515625" style="82" customWidth="1"/>
    <col min="6934" max="6934" width="4.140625" style="82" customWidth="1"/>
    <col min="6935" max="7180" width="9.140625" style="82"/>
    <col min="7181" max="7181" width="5.85546875" style="82" customWidth="1"/>
    <col min="7182" max="7182" width="41.140625" style="82" customWidth="1"/>
    <col min="7183" max="7185" width="13.28515625" style="82" customWidth="1"/>
    <col min="7186" max="7186" width="47.28515625" style="82" customWidth="1"/>
    <col min="7187" max="7189" width="13.28515625" style="82" customWidth="1"/>
    <col min="7190" max="7190" width="4.140625" style="82" customWidth="1"/>
    <col min="7191" max="7436" width="9.140625" style="82"/>
    <col min="7437" max="7437" width="5.85546875" style="82" customWidth="1"/>
    <col min="7438" max="7438" width="41.140625" style="82" customWidth="1"/>
    <col min="7439" max="7441" width="13.28515625" style="82" customWidth="1"/>
    <col min="7442" max="7442" width="47.28515625" style="82" customWidth="1"/>
    <col min="7443" max="7445" width="13.28515625" style="82" customWidth="1"/>
    <col min="7446" max="7446" width="4.140625" style="82" customWidth="1"/>
    <col min="7447" max="7692" width="9.140625" style="82"/>
    <col min="7693" max="7693" width="5.85546875" style="82" customWidth="1"/>
    <col min="7694" max="7694" width="41.140625" style="82" customWidth="1"/>
    <col min="7695" max="7697" width="13.28515625" style="82" customWidth="1"/>
    <col min="7698" max="7698" width="47.28515625" style="82" customWidth="1"/>
    <col min="7699" max="7701" width="13.28515625" style="82" customWidth="1"/>
    <col min="7702" max="7702" width="4.140625" style="82" customWidth="1"/>
    <col min="7703" max="7948" width="9.140625" style="82"/>
    <col min="7949" max="7949" width="5.85546875" style="82" customWidth="1"/>
    <col min="7950" max="7950" width="41.140625" style="82" customWidth="1"/>
    <col min="7951" max="7953" width="13.28515625" style="82" customWidth="1"/>
    <col min="7954" max="7954" width="47.28515625" style="82" customWidth="1"/>
    <col min="7955" max="7957" width="13.28515625" style="82" customWidth="1"/>
    <col min="7958" max="7958" width="4.140625" style="82" customWidth="1"/>
    <col min="7959" max="8204" width="9.140625" style="82"/>
    <col min="8205" max="8205" width="5.85546875" style="82" customWidth="1"/>
    <col min="8206" max="8206" width="41.140625" style="82" customWidth="1"/>
    <col min="8207" max="8209" width="13.28515625" style="82" customWidth="1"/>
    <col min="8210" max="8210" width="47.28515625" style="82" customWidth="1"/>
    <col min="8211" max="8213" width="13.28515625" style="82" customWidth="1"/>
    <col min="8214" max="8214" width="4.140625" style="82" customWidth="1"/>
    <col min="8215" max="8460" width="9.140625" style="82"/>
    <col min="8461" max="8461" width="5.85546875" style="82" customWidth="1"/>
    <col min="8462" max="8462" width="41.140625" style="82" customWidth="1"/>
    <col min="8463" max="8465" width="13.28515625" style="82" customWidth="1"/>
    <col min="8466" max="8466" width="47.28515625" style="82" customWidth="1"/>
    <col min="8467" max="8469" width="13.28515625" style="82" customWidth="1"/>
    <col min="8470" max="8470" width="4.140625" style="82" customWidth="1"/>
    <col min="8471" max="8716" width="9.140625" style="82"/>
    <col min="8717" max="8717" width="5.85546875" style="82" customWidth="1"/>
    <col min="8718" max="8718" width="41.140625" style="82" customWidth="1"/>
    <col min="8719" max="8721" width="13.28515625" style="82" customWidth="1"/>
    <col min="8722" max="8722" width="47.28515625" style="82" customWidth="1"/>
    <col min="8723" max="8725" width="13.28515625" style="82" customWidth="1"/>
    <col min="8726" max="8726" width="4.140625" style="82" customWidth="1"/>
    <col min="8727" max="8972" width="9.140625" style="82"/>
    <col min="8973" max="8973" width="5.85546875" style="82" customWidth="1"/>
    <col min="8974" max="8974" width="41.140625" style="82" customWidth="1"/>
    <col min="8975" max="8977" width="13.28515625" style="82" customWidth="1"/>
    <col min="8978" max="8978" width="47.28515625" style="82" customWidth="1"/>
    <col min="8979" max="8981" width="13.28515625" style="82" customWidth="1"/>
    <col min="8982" max="8982" width="4.140625" style="82" customWidth="1"/>
    <col min="8983" max="9228" width="9.140625" style="82"/>
    <col min="9229" max="9229" width="5.85546875" style="82" customWidth="1"/>
    <col min="9230" max="9230" width="41.140625" style="82" customWidth="1"/>
    <col min="9231" max="9233" width="13.28515625" style="82" customWidth="1"/>
    <col min="9234" max="9234" width="47.28515625" style="82" customWidth="1"/>
    <col min="9235" max="9237" width="13.28515625" style="82" customWidth="1"/>
    <col min="9238" max="9238" width="4.140625" style="82" customWidth="1"/>
    <col min="9239" max="9484" width="9.140625" style="82"/>
    <col min="9485" max="9485" width="5.85546875" style="82" customWidth="1"/>
    <col min="9486" max="9486" width="41.140625" style="82" customWidth="1"/>
    <col min="9487" max="9489" width="13.28515625" style="82" customWidth="1"/>
    <col min="9490" max="9490" width="47.28515625" style="82" customWidth="1"/>
    <col min="9491" max="9493" width="13.28515625" style="82" customWidth="1"/>
    <col min="9494" max="9494" width="4.140625" style="82" customWidth="1"/>
    <col min="9495" max="9740" width="9.140625" style="82"/>
    <col min="9741" max="9741" width="5.85546875" style="82" customWidth="1"/>
    <col min="9742" max="9742" width="41.140625" style="82" customWidth="1"/>
    <col min="9743" max="9745" width="13.28515625" style="82" customWidth="1"/>
    <col min="9746" max="9746" width="47.28515625" style="82" customWidth="1"/>
    <col min="9747" max="9749" width="13.28515625" style="82" customWidth="1"/>
    <col min="9750" max="9750" width="4.140625" style="82" customWidth="1"/>
    <col min="9751" max="9996" width="9.140625" style="82"/>
    <col min="9997" max="9997" width="5.85546875" style="82" customWidth="1"/>
    <col min="9998" max="9998" width="41.140625" style="82" customWidth="1"/>
    <col min="9999" max="10001" width="13.28515625" style="82" customWidth="1"/>
    <col min="10002" max="10002" width="47.28515625" style="82" customWidth="1"/>
    <col min="10003" max="10005" width="13.28515625" style="82" customWidth="1"/>
    <col min="10006" max="10006" width="4.140625" style="82" customWidth="1"/>
    <col min="10007" max="10252" width="9.140625" style="82"/>
    <col min="10253" max="10253" width="5.85546875" style="82" customWidth="1"/>
    <col min="10254" max="10254" width="41.140625" style="82" customWidth="1"/>
    <col min="10255" max="10257" width="13.28515625" style="82" customWidth="1"/>
    <col min="10258" max="10258" width="47.28515625" style="82" customWidth="1"/>
    <col min="10259" max="10261" width="13.28515625" style="82" customWidth="1"/>
    <col min="10262" max="10262" width="4.140625" style="82" customWidth="1"/>
    <col min="10263" max="10508" width="9.140625" style="82"/>
    <col min="10509" max="10509" width="5.85546875" style="82" customWidth="1"/>
    <col min="10510" max="10510" width="41.140625" style="82" customWidth="1"/>
    <col min="10511" max="10513" width="13.28515625" style="82" customWidth="1"/>
    <col min="10514" max="10514" width="47.28515625" style="82" customWidth="1"/>
    <col min="10515" max="10517" width="13.28515625" style="82" customWidth="1"/>
    <col min="10518" max="10518" width="4.140625" style="82" customWidth="1"/>
    <col min="10519" max="10764" width="9.140625" style="82"/>
    <col min="10765" max="10765" width="5.85546875" style="82" customWidth="1"/>
    <col min="10766" max="10766" width="41.140625" style="82" customWidth="1"/>
    <col min="10767" max="10769" width="13.28515625" style="82" customWidth="1"/>
    <col min="10770" max="10770" width="47.28515625" style="82" customWidth="1"/>
    <col min="10771" max="10773" width="13.28515625" style="82" customWidth="1"/>
    <col min="10774" max="10774" width="4.140625" style="82" customWidth="1"/>
    <col min="10775" max="11020" width="9.140625" style="82"/>
    <col min="11021" max="11021" width="5.85546875" style="82" customWidth="1"/>
    <col min="11022" max="11022" width="41.140625" style="82" customWidth="1"/>
    <col min="11023" max="11025" width="13.28515625" style="82" customWidth="1"/>
    <col min="11026" max="11026" width="47.28515625" style="82" customWidth="1"/>
    <col min="11027" max="11029" width="13.28515625" style="82" customWidth="1"/>
    <col min="11030" max="11030" width="4.140625" style="82" customWidth="1"/>
    <col min="11031" max="11276" width="9.140625" style="82"/>
    <col min="11277" max="11277" width="5.85546875" style="82" customWidth="1"/>
    <col min="11278" max="11278" width="41.140625" style="82" customWidth="1"/>
    <col min="11279" max="11281" width="13.28515625" style="82" customWidth="1"/>
    <col min="11282" max="11282" width="47.28515625" style="82" customWidth="1"/>
    <col min="11283" max="11285" width="13.28515625" style="82" customWidth="1"/>
    <col min="11286" max="11286" width="4.140625" style="82" customWidth="1"/>
    <col min="11287" max="11532" width="9.140625" style="82"/>
    <col min="11533" max="11533" width="5.85546875" style="82" customWidth="1"/>
    <col min="11534" max="11534" width="41.140625" style="82" customWidth="1"/>
    <col min="11535" max="11537" width="13.28515625" style="82" customWidth="1"/>
    <col min="11538" max="11538" width="47.28515625" style="82" customWidth="1"/>
    <col min="11539" max="11541" width="13.28515625" style="82" customWidth="1"/>
    <col min="11542" max="11542" width="4.140625" style="82" customWidth="1"/>
    <col min="11543" max="11788" width="9.140625" style="82"/>
    <col min="11789" max="11789" width="5.85546875" style="82" customWidth="1"/>
    <col min="11790" max="11790" width="41.140625" style="82" customWidth="1"/>
    <col min="11791" max="11793" width="13.28515625" style="82" customWidth="1"/>
    <col min="11794" max="11794" width="47.28515625" style="82" customWidth="1"/>
    <col min="11795" max="11797" width="13.28515625" style="82" customWidth="1"/>
    <col min="11798" max="11798" width="4.140625" style="82" customWidth="1"/>
    <col min="11799" max="12044" width="9.140625" style="82"/>
    <col min="12045" max="12045" width="5.85546875" style="82" customWidth="1"/>
    <col min="12046" max="12046" width="41.140625" style="82" customWidth="1"/>
    <col min="12047" max="12049" width="13.28515625" style="82" customWidth="1"/>
    <col min="12050" max="12050" width="47.28515625" style="82" customWidth="1"/>
    <col min="12051" max="12053" width="13.28515625" style="82" customWidth="1"/>
    <col min="12054" max="12054" width="4.140625" style="82" customWidth="1"/>
    <col min="12055" max="12300" width="9.140625" style="82"/>
    <col min="12301" max="12301" width="5.85546875" style="82" customWidth="1"/>
    <col min="12302" max="12302" width="41.140625" style="82" customWidth="1"/>
    <col min="12303" max="12305" width="13.28515625" style="82" customWidth="1"/>
    <col min="12306" max="12306" width="47.28515625" style="82" customWidth="1"/>
    <col min="12307" max="12309" width="13.28515625" style="82" customWidth="1"/>
    <col min="12310" max="12310" width="4.140625" style="82" customWidth="1"/>
    <col min="12311" max="12556" width="9.140625" style="82"/>
    <col min="12557" max="12557" width="5.85546875" style="82" customWidth="1"/>
    <col min="12558" max="12558" width="41.140625" style="82" customWidth="1"/>
    <col min="12559" max="12561" width="13.28515625" style="82" customWidth="1"/>
    <col min="12562" max="12562" width="47.28515625" style="82" customWidth="1"/>
    <col min="12563" max="12565" width="13.28515625" style="82" customWidth="1"/>
    <col min="12566" max="12566" width="4.140625" style="82" customWidth="1"/>
    <col min="12567" max="12812" width="9.140625" style="82"/>
    <col min="12813" max="12813" width="5.85546875" style="82" customWidth="1"/>
    <col min="12814" max="12814" width="41.140625" style="82" customWidth="1"/>
    <col min="12815" max="12817" width="13.28515625" style="82" customWidth="1"/>
    <col min="12818" max="12818" width="47.28515625" style="82" customWidth="1"/>
    <col min="12819" max="12821" width="13.28515625" style="82" customWidth="1"/>
    <col min="12822" max="12822" width="4.140625" style="82" customWidth="1"/>
    <col min="12823" max="13068" width="9.140625" style="82"/>
    <col min="13069" max="13069" width="5.85546875" style="82" customWidth="1"/>
    <col min="13070" max="13070" width="41.140625" style="82" customWidth="1"/>
    <col min="13071" max="13073" width="13.28515625" style="82" customWidth="1"/>
    <col min="13074" max="13074" width="47.28515625" style="82" customWidth="1"/>
    <col min="13075" max="13077" width="13.28515625" style="82" customWidth="1"/>
    <col min="13078" max="13078" width="4.140625" style="82" customWidth="1"/>
    <col min="13079" max="13324" width="9.140625" style="82"/>
    <col min="13325" max="13325" width="5.85546875" style="82" customWidth="1"/>
    <col min="13326" max="13326" width="41.140625" style="82" customWidth="1"/>
    <col min="13327" max="13329" width="13.28515625" style="82" customWidth="1"/>
    <col min="13330" max="13330" width="47.28515625" style="82" customWidth="1"/>
    <col min="13331" max="13333" width="13.28515625" style="82" customWidth="1"/>
    <col min="13334" max="13334" width="4.140625" style="82" customWidth="1"/>
    <col min="13335" max="13580" width="9.140625" style="82"/>
    <col min="13581" max="13581" width="5.85546875" style="82" customWidth="1"/>
    <col min="13582" max="13582" width="41.140625" style="82" customWidth="1"/>
    <col min="13583" max="13585" width="13.28515625" style="82" customWidth="1"/>
    <col min="13586" max="13586" width="47.28515625" style="82" customWidth="1"/>
    <col min="13587" max="13589" width="13.28515625" style="82" customWidth="1"/>
    <col min="13590" max="13590" width="4.140625" style="82" customWidth="1"/>
    <col min="13591" max="13836" width="9.140625" style="82"/>
    <col min="13837" max="13837" width="5.85546875" style="82" customWidth="1"/>
    <col min="13838" max="13838" width="41.140625" style="82" customWidth="1"/>
    <col min="13839" max="13841" width="13.28515625" style="82" customWidth="1"/>
    <col min="13842" max="13842" width="47.28515625" style="82" customWidth="1"/>
    <col min="13843" max="13845" width="13.28515625" style="82" customWidth="1"/>
    <col min="13846" max="13846" width="4.140625" style="82" customWidth="1"/>
    <col min="13847" max="14092" width="9.140625" style="82"/>
    <col min="14093" max="14093" width="5.85546875" style="82" customWidth="1"/>
    <col min="14094" max="14094" width="41.140625" style="82" customWidth="1"/>
    <col min="14095" max="14097" width="13.28515625" style="82" customWidth="1"/>
    <col min="14098" max="14098" width="47.28515625" style="82" customWidth="1"/>
    <col min="14099" max="14101" width="13.28515625" style="82" customWidth="1"/>
    <col min="14102" max="14102" width="4.140625" style="82" customWidth="1"/>
    <col min="14103" max="14348" width="9.140625" style="82"/>
    <col min="14349" max="14349" width="5.85546875" style="82" customWidth="1"/>
    <col min="14350" max="14350" width="41.140625" style="82" customWidth="1"/>
    <col min="14351" max="14353" width="13.28515625" style="82" customWidth="1"/>
    <col min="14354" max="14354" width="47.28515625" style="82" customWidth="1"/>
    <col min="14355" max="14357" width="13.28515625" style="82" customWidth="1"/>
    <col min="14358" max="14358" width="4.140625" style="82" customWidth="1"/>
    <col min="14359" max="14604" width="9.140625" style="82"/>
    <col min="14605" max="14605" width="5.85546875" style="82" customWidth="1"/>
    <col min="14606" max="14606" width="41.140625" style="82" customWidth="1"/>
    <col min="14607" max="14609" width="13.28515625" style="82" customWidth="1"/>
    <col min="14610" max="14610" width="47.28515625" style="82" customWidth="1"/>
    <col min="14611" max="14613" width="13.28515625" style="82" customWidth="1"/>
    <col min="14614" max="14614" width="4.140625" style="82" customWidth="1"/>
    <col min="14615" max="14860" width="9.140625" style="82"/>
    <col min="14861" max="14861" width="5.85546875" style="82" customWidth="1"/>
    <col min="14862" max="14862" width="41.140625" style="82" customWidth="1"/>
    <col min="14863" max="14865" width="13.28515625" style="82" customWidth="1"/>
    <col min="14866" max="14866" width="47.28515625" style="82" customWidth="1"/>
    <col min="14867" max="14869" width="13.28515625" style="82" customWidth="1"/>
    <col min="14870" max="14870" width="4.140625" style="82" customWidth="1"/>
    <col min="14871" max="15116" width="9.140625" style="82"/>
    <col min="15117" max="15117" width="5.85546875" style="82" customWidth="1"/>
    <col min="15118" max="15118" width="41.140625" style="82" customWidth="1"/>
    <col min="15119" max="15121" width="13.28515625" style="82" customWidth="1"/>
    <col min="15122" max="15122" width="47.28515625" style="82" customWidth="1"/>
    <col min="15123" max="15125" width="13.28515625" style="82" customWidth="1"/>
    <col min="15126" max="15126" width="4.140625" style="82" customWidth="1"/>
    <col min="15127" max="15372" width="9.140625" style="82"/>
    <col min="15373" max="15373" width="5.85546875" style="82" customWidth="1"/>
    <col min="15374" max="15374" width="41.140625" style="82" customWidth="1"/>
    <col min="15375" max="15377" width="13.28515625" style="82" customWidth="1"/>
    <col min="15378" max="15378" width="47.28515625" style="82" customWidth="1"/>
    <col min="15379" max="15381" width="13.28515625" style="82" customWidth="1"/>
    <col min="15382" max="15382" width="4.140625" style="82" customWidth="1"/>
    <col min="15383" max="15628" width="9.140625" style="82"/>
    <col min="15629" max="15629" width="5.85546875" style="82" customWidth="1"/>
    <col min="15630" max="15630" width="41.140625" style="82" customWidth="1"/>
    <col min="15631" max="15633" width="13.28515625" style="82" customWidth="1"/>
    <col min="15634" max="15634" width="47.28515625" style="82" customWidth="1"/>
    <col min="15635" max="15637" width="13.28515625" style="82" customWidth="1"/>
    <col min="15638" max="15638" width="4.140625" style="82" customWidth="1"/>
    <col min="15639" max="15884" width="9.140625" style="82"/>
    <col min="15885" max="15885" width="5.85546875" style="82" customWidth="1"/>
    <col min="15886" max="15886" width="41.140625" style="82" customWidth="1"/>
    <col min="15887" max="15889" width="13.28515625" style="82" customWidth="1"/>
    <col min="15890" max="15890" width="47.28515625" style="82" customWidth="1"/>
    <col min="15891" max="15893" width="13.28515625" style="82" customWidth="1"/>
    <col min="15894" max="15894" width="4.140625" style="82" customWidth="1"/>
    <col min="15895" max="16140" width="9.140625" style="82"/>
    <col min="16141" max="16141" width="5.85546875" style="82" customWidth="1"/>
    <col min="16142" max="16142" width="41.140625" style="82" customWidth="1"/>
    <col min="16143" max="16145" width="13.28515625" style="82" customWidth="1"/>
    <col min="16146" max="16146" width="47.28515625" style="82" customWidth="1"/>
    <col min="16147" max="16149" width="13.28515625" style="82" customWidth="1"/>
    <col min="16150" max="16150" width="4.140625" style="82" customWidth="1"/>
    <col min="16151" max="16384" width="9.140625" style="82"/>
  </cols>
  <sheetData>
    <row r="1" spans="1:22" ht="31.5">
      <c r="B1" s="83" t="s">
        <v>311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906" t="s">
        <v>312</v>
      </c>
    </row>
    <row r="2" spans="1:22" ht="15.75" thickBot="1">
      <c r="M2" s="86"/>
      <c r="N2" s="86"/>
      <c r="O2" s="86"/>
      <c r="P2" s="86"/>
      <c r="Q2" s="86"/>
      <c r="R2" s="86"/>
      <c r="T2" s="86"/>
      <c r="U2" s="86" t="s">
        <v>40</v>
      </c>
      <c r="V2" s="906"/>
    </row>
    <row r="3" spans="1:22" ht="18" customHeight="1" thickBot="1">
      <c r="A3" s="907" t="s">
        <v>41</v>
      </c>
      <c r="B3" s="87" t="s">
        <v>313</v>
      </c>
      <c r="C3" s="88"/>
      <c r="D3" s="89"/>
      <c r="E3" s="89"/>
      <c r="F3" s="89"/>
      <c r="G3" s="89"/>
      <c r="H3" s="89"/>
      <c r="I3" s="89"/>
      <c r="J3" s="89"/>
      <c r="K3" s="89"/>
      <c r="L3" s="87" t="s">
        <v>314</v>
      </c>
      <c r="M3" s="90"/>
      <c r="N3" s="793"/>
      <c r="O3" s="794"/>
      <c r="P3" s="793"/>
      <c r="Q3" s="794"/>
      <c r="R3" s="793"/>
      <c r="S3" s="794"/>
      <c r="T3" s="793"/>
      <c r="U3" s="794"/>
      <c r="V3" s="906"/>
    </row>
    <row r="4" spans="1:22" s="97" customFormat="1" ht="28.5" thickBot="1">
      <c r="A4" s="908"/>
      <c r="B4" s="93" t="s">
        <v>315</v>
      </c>
      <c r="C4" s="94" t="str">
        <f>+CONCATENATE('[1]1.1.sz.mell.'!C3," eredeti előirányzat")</f>
        <v>2017. évi eredeti előirányzat</v>
      </c>
      <c r="D4" s="95" t="str">
        <f>+CONCATENATE('[1]1.1.sz.mell.'!C3," 1. sz. módosítás (±)")</f>
        <v>2017. évi 1. sz. módosítás (±)</v>
      </c>
      <c r="E4" s="423" t="s">
        <v>500</v>
      </c>
      <c r="F4" s="304" t="s">
        <v>490</v>
      </c>
      <c r="G4" s="305" t="s">
        <v>489</v>
      </c>
      <c r="H4" s="424" t="s">
        <v>491</v>
      </c>
      <c r="I4" s="423" t="s">
        <v>545</v>
      </c>
      <c r="J4" s="776" t="s">
        <v>541</v>
      </c>
      <c r="K4" s="305" t="s">
        <v>492</v>
      </c>
      <c r="L4" s="93" t="s">
        <v>315</v>
      </c>
      <c r="M4" s="94" t="str">
        <f t="shared" ref="M4:S4" si="0">+C4</f>
        <v>2017. évi eredeti előirányzat</v>
      </c>
      <c r="N4" s="94" t="str">
        <f t="shared" si="0"/>
        <v>2017. évi 1. sz. módosítás (±)</v>
      </c>
      <c r="O4" s="96" t="str">
        <f t="shared" si="0"/>
        <v>2017.08.03 Módosítás utáni</v>
      </c>
      <c r="P4" s="94" t="str">
        <f t="shared" si="0"/>
        <v>2. sz. módosítás 
(±)</v>
      </c>
      <c r="Q4" s="96" t="str">
        <f t="shared" si="0"/>
        <v>2017. 08.28 Módosítás utáni</v>
      </c>
      <c r="R4" s="94" t="str">
        <f t="shared" si="0"/>
        <v>3. sz. módosítás 
(±)</v>
      </c>
      <c r="S4" s="760" t="str">
        <f t="shared" si="0"/>
        <v>2017.10.16 Módosítás utáni</v>
      </c>
      <c r="T4" s="754" t="str">
        <f t="shared" ref="T4" si="1">+J4</f>
        <v>4. sz. módosítás 
(±)</v>
      </c>
      <c r="U4" s="756" t="str">
        <f t="shared" ref="U4" si="2">+K4</f>
        <v>2017…………. Módosítás utáni</v>
      </c>
      <c r="V4" s="906"/>
    </row>
    <row r="5" spans="1:22" s="103" customFormat="1" ht="11.25" thickBot="1">
      <c r="A5" s="98" t="s">
        <v>44</v>
      </c>
      <c r="B5" s="99" t="s">
        <v>45</v>
      </c>
      <c r="C5" s="100" t="s">
        <v>46</v>
      </c>
      <c r="D5" s="101" t="s">
        <v>47</v>
      </c>
      <c r="E5" s="439" t="s">
        <v>48</v>
      </c>
      <c r="F5" s="99" t="s">
        <v>316</v>
      </c>
      <c r="G5" s="100" t="s">
        <v>317</v>
      </c>
      <c r="H5" s="100" t="s">
        <v>318</v>
      </c>
      <c r="I5" s="102" t="s">
        <v>319</v>
      </c>
      <c r="J5" s="778" t="s">
        <v>501</v>
      </c>
      <c r="K5" s="779" t="s">
        <v>546</v>
      </c>
      <c r="L5" s="100" t="s">
        <v>503</v>
      </c>
      <c r="M5" s="102" t="s">
        <v>506</v>
      </c>
      <c r="N5" s="100" t="s">
        <v>504</v>
      </c>
      <c r="O5" s="102" t="s">
        <v>507</v>
      </c>
      <c r="P5" s="100" t="s">
        <v>505</v>
      </c>
      <c r="Q5" s="102" t="s">
        <v>508</v>
      </c>
      <c r="R5" s="100" t="s">
        <v>547</v>
      </c>
      <c r="S5" s="783" t="s">
        <v>548</v>
      </c>
      <c r="T5" s="98" t="s">
        <v>549</v>
      </c>
      <c r="U5" s="98" t="s">
        <v>550</v>
      </c>
      <c r="V5" s="906"/>
    </row>
    <row r="6" spans="1:22">
      <c r="A6" s="104" t="s">
        <v>49</v>
      </c>
      <c r="B6" s="105" t="s">
        <v>320</v>
      </c>
      <c r="C6" s="106">
        <v>283017342</v>
      </c>
      <c r="D6" s="106">
        <v>3903027</v>
      </c>
      <c r="E6" s="107">
        <f>C6+D6</f>
        <v>286920369</v>
      </c>
      <c r="F6" s="425"/>
      <c r="G6" s="107">
        <f>E6+F6</f>
        <v>286920369</v>
      </c>
      <c r="H6" s="425">
        <v>19386012</v>
      </c>
      <c r="I6" s="425">
        <f>SUM(G6:H6)</f>
        <v>306306381</v>
      </c>
      <c r="J6" s="425">
        <v>836217</v>
      </c>
      <c r="K6" s="425">
        <f>SUM(I6:J6)</f>
        <v>307142598</v>
      </c>
      <c r="L6" s="105" t="s">
        <v>321</v>
      </c>
      <c r="M6" s="108">
        <v>155511067</v>
      </c>
      <c r="N6" s="106">
        <v>142076658</v>
      </c>
      <c r="O6" s="109">
        <f>M6+N6</f>
        <v>297587725</v>
      </c>
      <c r="P6" s="106"/>
      <c r="Q6" s="109">
        <f>O6+P6</f>
        <v>297587725</v>
      </c>
      <c r="R6" s="106">
        <v>1039265</v>
      </c>
      <c r="S6" s="784">
        <f>Q6+R6</f>
        <v>298626990</v>
      </c>
      <c r="T6" s="877">
        <v>13197495</v>
      </c>
      <c r="U6" s="150">
        <f>SUM(S6+T6)</f>
        <v>311824485</v>
      </c>
      <c r="V6" s="906"/>
    </row>
    <row r="7" spans="1:22">
      <c r="A7" s="110" t="s">
        <v>63</v>
      </c>
      <c r="B7" s="111" t="s">
        <v>322</v>
      </c>
      <c r="C7" s="112">
        <v>14523000</v>
      </c>
      <c r="D7" s="112">
        <v>186915120</v>
      </c>
      <c r="E7" s="107">
        <f t="shared" ref="E7:G16" si="3">C7+D7</f>
        <v>201438120</v>
      </c>
      <c r="F7" s="425"/>
      <c r="G7" s="107">
        <f t="shared" si="3"/>
        <v>201438120</v>
      </c>
      <c r="H7" s="425"/>
      <c r="I7" s="425">
        <f t="shared" ref="I7:I16" si="4">SUM(G7:H7)</f>
        <v>201438120</v>
      </c>
      <c r="J7" s="425">
        <v>80516209</v>
      </c>
      <c r="K7" s="425">
        <f t="shared" ref="K7:K17" si="5">SUM(I7:J7)</f>
        <v>281954329</v>
      </c>
      <c r="L7" s="111" t="s">
        <v>220</v>
      </c>
      <c r="M7" s="113">
        <v>32239156</v>
      </c>
      <c r="N7" s="112">
        <v>15679582</v>
      </c>
      <c r="O7" s="109">
        <f t="shared" ref="O7:O17" si="6">M7+N7</f>
        <v>47918738</v>
      </c>
      <c r="P7" s="112"/>
      <c r="Q7" s="109">
        <f>O7+P7</f>
        <v>47918738</v>
      </c>
      <c r="R7" s="112">
        <v>228748</v>
      </c>
      <c r="S7" s="784">
        <f>Q7+R7</f>
        <v>48147486</v>
      </c>
      <c r="T7" s="787">
        <v>1713097</v>
      </c>
      <c r="U7" s="786">
        <f t="shared" ref="U7:U11" si="7">SUM(S7+T7)</f>
        <v>49860583</v>
      </c>
      <c r="V7" s="906"/>
    </row>
    <row r="8" spans="1:22">
      <c r="A8" s="110" t="s">
        <v>77</v>
      </c>
      <c r="B8" s="111" t="s">
        <v>323</v>
      </c>
      <c r="C8" s="112"/>
      <c r="D8" s="112"/>
      <c r="E8" s="107">
        <f t="shared" si="3"/>
        <v>0</v>
      </c>
      <c r="F8" s="425"/>
      <c r="G8" s="107">
        <f t="shared" si="3"/>
        <v>0</v>
      </c>
      <c r="H8" s="425"/>
      <c r="I8" s="425">
        <f t="shared" si="4"/>
        <v>0</v>
      </c>
      <c r="J8" s="425"/>
      <c r="K8" s="425">
        <f t="shared" si="5"/>
        <v>0</v>
      </c>
      <c r="L8" s="111" t="s">
        <v>324</v>
      </c>
      <c r="M8" s="113">
        <v>124755581</v>
      </c>
      <c r="N8" s="112">
        <v>26557214</v>
      </c>
      <c r="O8" s="109">
        <f t="shared" si="6"/>
        <v>151312795</v>
      </c>
      <c r="P8" s="112"/>
      <c r="Q8" s="109">
        <f>O8+P8</f>
        <v>151312795</v>
      </c>
      <c r="R8" s="112">
        <v>4398359</v>
      </c>
      <c r="S8" s="784">
        <f>Q8+R8</f>
        <v>155711154</v>
      </c>
      <c r="T8" s="878">
        <v>29345001</v>
      </c>
      <c r="U8" s="786">
        <f t="shared" si="7"/>
        <v>185056155</v>
      </c>
      <c r="V8" s="906"/>
    </row>
    <row r="9" spans="1:22">
      <c r="A9" s="110" t="s">
        <v>274</v>
      </c>
      <c r="B9" s="111" t="s">
        <v>325</v>
      </c>
      <c r="C9" s="112">
        <v>5986053</v>
      </c>
      <c r="D9" s="112">
        <v>-5986053</v>
      </c>
      <c r="E9" s="107">
        <f t="shared" si="3"/>
        <v>0</v>
      </c>
      <c r="F9" s="425"/>
      <c r="G9" s="107">
        <f t="shared" si="3"/>
        <v>0</v>
      </c>
      <c r="H9" s="425"/>
      <c r="I9" s="425">
        <f t="shared" si="4"/>
        <v>0</v>
      </c>
      <c r="J9" s="425"/>
      <c r="K9" s="425">
        <f t="shared" si="5"/>
        <v>0</v>
      </c>
      <c r="L9" s="111" t="s">
        <v>222</v>
      </c>
      <c r="M9" s="113">
        <v>38571450</v>
      </c>
      <c r="N9" s="112"/>
      <c r="O9" s="109">
        <f t="shared" si="6"/>
        <v>38571450</v>
      </c>
      <c r="P9" s="112"/>
      <c r="Q9" s="109">
        <f>O9+P9</f>
        <v>38571450</v>
      </c>
      <c r="R9" s="112">
        <v>17687140</v>
      </c>
      <c r="S9" s="784">
        <f>Q9+R9</f>
        <v>56258590</v>
      </c>
      <c r="T9" s="787">
        <v>-1456655</v>
      </c>
      <c r="U9" s="786">
        <f t="shared" si="7"/>
        <v>54801935</v>
      </c>
      <c r="V9" s="906"/>
    </row>
    <row r="10" spans="1:22">
      <c r="A10" s="110" t="s">
        <v>107</v>
      </c>
      <c r="B10" s="114" t="s">
        <v>326</v>
      </c>
      <c r="C10" s="112">
        <v>48882170</v>
      </c>
      <c r="D10" s="112">
        <v>1087650</v>
      </c>
      <c r="E10" s="107">
        <f t="shared" si="3"/>
        <v>49969820</v>
      </c>
      <c r="F10" s="425"/>
      <c r="G10" s="107">
        <f t="shared" si="3"/>
        <v>49969820</v>
      </c>
      <c r="H10" s="425"/>
      <c r="I10" s="425">
        <f t="shared" si="4"/>
        <v>49969820</v>
      </c>
      <c r="J10" s="425">
        <v>23389537</v>
      </c>
      <c r="K10" s="425">
        <f t="shared" si="5"/>
        <v>73359357</v>
      </c>
      <c r="L10" s="111" t="s">
        <v>224</v>
      </c>
      <c r="M10" s="113">
        <v>52044782</v>
      </c>
      <c r="N10" s="112">
        <v>1606290</v>
      </c>
      <c r="O10" s="109">
        <f t="shared" si="6"/>
        <v>53651072</v>
      </c>
      <c r="P10" s="112"/>
      <c r="Q10" s="109">
        <f>O10+P10</f>
        <v>53651072</v>
      </c>
      <c r="R10" s="112">
        <v>-3967500</v>
      </c>
      <c r="S10" s="784">
        <f>Q10+R10</f>
        <v>49683572</v>
      </c>
      <c r="T10" s="787">
        <v>10829293</v>
      </c>
      <c r="U10" s="786">
        <f t="shared" si="7"/>
        <v>60512865</v>
      </c>
      <c r="V10" s="906"/>
    </row>
    <row r="11" spans="1:22">
      <c r="A11" s="110" t="s">
        <v>131</v>
      </c>
      <c r="B11" s="111" t="s">
        <v>327</v>
      </c>
      <c r="C11" s="115"/>
      <c r="D11" s="115"/>
      <c r="E11" s="107">
        <f t="shared" si="3"/>
        <v>0</v>
      </c>
      <c r="F11" s="425"/>
      <c r="G11" s="107">
        <f t="shared" si="3"/>
        <v>0</v>
      </c>
      <c r="H11" s="425"/>
      <c r="I11" s="425">
        <f t="shared" si="4"/>
        <v>0</v>
      </c>
      <c r="J11" s="425">
        <v>2009467</v>
      </c>
      <c r="K11" s="425">
        <f t="shared" si="5"/>
        <v>2009467</v>
      </c>
      <c r="L11" s="111" t="s">
        <v>249</v>
      </c>
      <c r="M11" s="113">
        <v>2000000</v>
      </c>
      <c r="N11" s="112"/>
      <c r="O11" s="109">
        <f t="shared" si="6"/>
        <v>2000000</v>
      </c>
      <c r="P11" s="112"/>
      <c r="Q11" s="109">
        <f t="shared" ref="Q11:Q17" si="8">O11+P11</f>
        <v>2000000</v>
      </c>
      <c r="R11" s="112">
        <v>-331000</v>
      </c>
      <c r="S11" s="784">
        <f t="shared" ref="S11:S17" si="9">Q11+R11</f>
        <v>1669000</v>
      </c>
      <c r="T11" s="787">
        <v>1308105</v>
      </c>
      <c r="U11" s="786">
        <f t="shared" si="7"/>
        <v>2977105</v>
      </c>
      <c r="V11" s="906"/>
    </row>
    <row r="12" spans="1:22">
      <c r="A12" s="110" t="s">
        <v>291</v>
      </c>
      <c r="B12" s="111" t="s">
        <v>328</v>
      </c>
      <c r="C12" s="112"/>
      <c r="D12" s="112"/>
      <c r="E12" s="107">
        <f t="shared" si="3"/>
        <v>0</v>
      </c>
      <c r="F12" s="425"/>
      <c r="G12" s="107">
        <f t="shared" si="3"/>
        <v>0</v>
      </c>
      <c r="H12" s="425"/>
      <c r="I12" s="425">
        <f t="shared" si="4"/>
        <v>0</v>
      </c>
      <c r="J12" s="425"/>
      <c r="K12" s="425">
        <f t="shared" si="5"/>
        <v>0</v>
      </c>
      <c r="L12" s="116"/>
      <c r="M12" s="113"/>
      <c r="N12" s="112"/>
      <c r="O12" s="109">
        <f t="shared" si="6"/>
        <v>0</v>
      </c>
      <c r="P12" s="112"/>
      <c r="Q12" s="109">
        <f t="shared" si="8"/>
        <v>0</v>
      </c>
      <c r="R12" s="112"/>
      <c r="S12" s="784">
        <f t="shared" si="9"/>
        <v>0</v>
      </c>
      <c r="T12" s="787"/>
      <c r="U12" s="788"/>
      <c r="V12" s="906"/>
    </row>
    <row r="13" spans="1:22">
      <c r="A13" s="110" t="s">
        <v>153</v>
      </c>
      <c r="B13" s="116"/>
      <c r="C13" s="112"/>
      <c r="D13" s="112"/>
      <c r="E13" s="107">
        <f t="shared" si="3"/>
        <v>0</v>
      </c>
      <c r="F13" s="425"/>
      <c r="G13" s="107">
        <f t="shared" si="3"/>
        <v>0</v>
      </c>
      <c r="H13" s="425"/>
      <c r="I13" s="425">
        <f t="shared" si="4"/>
        <v>0</v>
      </c>
      <c r="J13" s="425"/>
      <c r="K13" s="425">
        <f t="shared" si="5"/>
        <v>0</v>
      </c>
      <c r="L13" s="116"/>
      <c r="M13" s="113"/>
      <c r="N13" s="112"/>
      <c r="O13" s="109">
        <f t="shared" si="6"/>
        <v>0</v>
      </c>
      <c r="P13" s="112"/>
      <c r="Q13" s="109">
        <f t="shared" si="8"/>
        <v>0</v>
      </c>
      <c r="R13" s="112"/>
      <c r="S13" s="784">
        <f t="shared" si="9"/>
        <v>0</v>
      </c>
      <c r="T13" s="787"/>
      <c r="U13" s="788"/>
      <c r="V13" s="906"/>
    </row>
    <row r="14" spans="1:22">
      <c r="A14" s="110" t="s">
        <v>300</v>
      </c>
      <c r="B14" s="117"/>
      <c r="C14" s="115"/>
      <c r="D14" s="115"/>
      <c r="E14" s="107">
        <f t="shared" si="3"/>
        <v>0</v>
      </c>
      <c r="F14" s="425"/>
      <c r="G14" s="107">
        <f t="shared" si="3"/>
        <v>0</v>
      </c>
      <c r="H14" s="425"/>
      <c r="I14" s="425">
        <f t="shared" si="4"/>
        <v>0</v>
      </c>
      <c r="J14" s="425"/>
      <c r="K14" s="425">
        <f t="shared" si="5"/>
        <v>0</v>
      </c>
      <c r="L14" s="116"/>
      <c r="M14" s="113"/>
      <c r="N14" s="112"/>
      <c r="O14" s="109">
        <f t="shared" si="6"/>
        <v>0</v>
      </c>
      <c r="P14" s="112"/>
      <c r="Q14" s="109">
        <f t="shared" si="8"/>
        <v>0</v>
      </c>
      <c r="R14" s="112"/>
      <c r="S14" s="784">
        <f t="shared" si="9"/>
        <v>0</v>
      </c>
      <c r="T14" s="787"/>
      <c r="U14" s="788"/>
      <c r="V14" s="906"/>
    </row>
    <row r="15" spans="1:22">
      <c r="A15" s="110" t="s">
        <v>302</v>
      </c>
      <c r="B15" s="116"/>
      <c r="C15" s="112"/>
      <c r="D15" s="112"/>
      <c r="E15" s="107">
        <f t="shared" si="3"/>
        <v>0</v>
      </c>
      <c r="F15" s="425"/>
      <c r="G15" s="425"/>
      <c r="H15" s="425"/>
      <c r="I15" s="425">
        <f t="shared" si="4"/>
        <v>0</v>
      </c>
      <c r="J15" s="425"/>
      <c r="K15" s="425">
        <f t="shared" si="5"/>
        <v>0</v>
      </c>
      <c r="L15" s="116"/>
      <c r="M15" s="113"/>
      <c r="N15" s="112"/>
      <c r="O15" s="109">
        <f t="shared" si="6"/>
        <v>0</v>
      </c>
      <c r="P15" s="112"/>
      <c r="Q15" s="109">
        <f t="shared" si="8"/>
        <v>0</v>
      </c>
      <c r="R15" s="112"/>
      <c r="S15" s="784">
        <f t="shared" si="9"/>
        <v>0</v>
      </c>
      <c r="T15" s="787"/>
      <c r="U15" s="788"/>
      <c r="V15" s="906"/>
    </row>
    <row r="16" spans="1:22">
      <c r="A16" s="110" t="s">
        <v>304</v>
      </c>
      <c r="B16" s="116"/>
      <c r="C16" s="112"/>
      <c r="D16" s="112"/>
      <c r="E16" s="107">
        <f t="shared" si="3"/>
        <v>0</v>
      </c>
      <c r="F16" s="425"/>
      <c r="G16" s="425"/>
      <c r="H16" s="425"/>
      <c r="I16" s="425">
        <f t="shared" si="4"/>
        <v>0</v>
      </c>
      <c r="J16" s="425"/>
      <c r="K16" s="425">
        <f t="shared" si="5"/>
        <v>0</v>
      </c>
      <c r="L16" s="116"/>
      <c r="M16" s="113"/>
      <c r="N16" s="112"/>
      <c r="O16" s="109">
        <f t="shared" si="6"/>
        <v>0</v>
      </c>
      <c r="P16" s="112"/>
      <c r="Q16" s="109">
        <f t="shared" si="8"/>
        <v>0</v>
      </c>
      <c r="R16" s="112"/>
      <c r="S16" s="784">
        <f t="shared" si="9"/>
        <v>0</v>
      </c>
      <c r="T16" s="787"/>
      <c r="U16" s="788"/>
      <c r="V16" s="906"/>
    </row>
    <row r="17" spans="1:22" ht="12.95" customHeight="1" thickBot="1">
      <c r="A17" s="110" t="s">
        <v>329</v>
      </c>
      <c r="B17" s="118"/>
      <c r="C17" s="119"/>
      <c r="D17" s="119"/>
      <c r="E17" s="120"/>
      <c r="F17" s="426"/>
      <c r="G17" s="426"/>
      <c r="H17" s="426"/>
      <c r="I17" s="426"/>
      <c r="J17" s="426"/>
      <c r="K17" s="425">
        <f t="shared" si="5"/>
        <v>0</v>
      </c>
      <c r="L17" s="116"/>
      <c r="M17" s="121"/>
      <c r="N17" s="119"/>
      <c r="O17" s="109">
        <f t="shared" si="6"/>
        <v>0</v>
      </c>
      <c r="P17" s="119"/>
      <c r="Q17" s="109">
        <f t="shared" si="8"/>
        <v>0</v>
      </c>
      <c r="R17" s="119"/>
      <c r="S17" s="784">
        <f t="shared" si="9"/>
        <v>0</v>
      </c>
      <c r="T17" s="879"/>
      <c r="U17" s="880"/>
      <c r="V17" s="906"/>
    </row>
    <row r="18" spans="1:22" ht="21.75" thickBot="1">
      <c r="A18" s="122" t="s">
        <v>330</v>
      </c>
      <c r="B18" s="123" t="s">
        <v>331</v>
      </c>
      <c r="C18" s="124">
        <f>SUM(C6:C17)</f>
        <v>352408565</v>
      </c>
      <c r="D18" s="124">
        <f>SUM(D6:D17)</f>
        <v>185919744</v>
      </c>
      <c r="E18" s="124">
        <f>SUM(E6:E17)</f>
        <v>538328309</v>
      </c>
      <c r="F18" s="124">
        <f t="shared" ref="F18:I18" si="10">SUM(F6:F17)</f>
        <v>0</v>
      </c>
      <c r="G18" s="124">
        <f t="shared" si="10"/>
        <v>538328309</v>
      </c>
      <c r="H18" s="124">
        <f t="shared" si="10"/>
        <v>19386012</v>
      </c>
      <c r="I18" s="124">
        <f t="shared" si="10"/>
        <v>557714321</v>
      </c>
      <c r="J18" s="143">
        <f>SUM(J6:J17)</f>
        <v>106751430</v>
      </c>
      <c r="K18" s="143">
        <f>SUM(I18:J18)</f>
        <v>664465751</v>
      </c>
      <c r="L18" s="123" t="s">
        <v>332</v>
      </c>
      <c r="M18" s="125">
        <f t="shared" ref="M18:U18" si="11">SUM(M6:M17)</f>
        <v>405122036</v>
      </c>
      <c r="N18" s="124">
        <f t="shared" si="11"/>
        <v>185919744</v>
      </c>
      <c r="O18" s="126">
        <f t="shared" si="11"/>
        <v>591041780</v>
      </c>
      <c r="P18" s="124">
        <f t="shared" si="11"/>
        <v>0</v>
      </c>
      <c r="Q18" s="126">
        <f t="shared" si="11"/>
        <v>591041780</v>
      </c>
      <c r="R18" s="124">
        <f>SUM(R6:R17)</f>
        <v>19055012</v>
      </c>
      <c r="S18" s="433">
        <f t="shared" si="11"/>
        <v>610096792</v>
      </c>
      <c r="T18" s="723">
        <f t="shared" si="11"/>
        <v>54936336</v>
      </c>
      <c r="U18" s="723">
        <f t="shared" si="11"/>
        <v>665033128</v>
      </c>
      <c r="V18" s="906"/>
    </row>
    <row r="19" spans="1:22">
      <c r="A19" s="127" t="s">
        <v>333</v>
      </c>
      <c r="B19" s="128" t="s">
        <v>334</v>
      </c>
      <c r="C19" s="129">
        <f>+C20+C21+C22+C23</f>
        <v>63001721</v>
      </c>
      <c r="D19" s="129">
        <f>+D20+D21+D22+D23</f>
        <v>0</v>
      </c>
      <c r="E19" s="129">
        <f>+E20+E21+E22+E23</f>
        <v>63001721</v>
      </c>
      <c r="F19" s="427"/>
      <c r="G19" s="129">
        <f>+G20+G21+G22+G23</f>
        <v>63001721</v>
      </c>
      <c r="H19" s="129">
        <f t="shared" ref="H19" si="12">+H20+H21+H22+H23</f>
        <v>0</v>
      </c>
      <c r="I19" s="129">
        <f>SUM(G19:H19)</f>
        <v>63001721</v>
      </c>
      <c r="J19" s="427">
        <f>SUM(J20:J24)</f>
        <v>-46672298</v>
      </c>
      <c r="K19" s="428">
        <f>SUM(I19:J19)</f>
        <v>16329423</v>
      </c>
      <c r="L19" s="130" t="s">
        <v>335</v>
      </c>
      <c r="M19" s="131"/>
      <c r="N19" s="132"/>
      <c r="O19" s="133">
        <f>M19+N19</f>
        <v>0</v>
      </c>
      <c r="P19" s="132"/>
      <c r="Q19" s="133">
        <f>O19+P19</f>
        <v>0</v>
      </c>
      <c r="R19" s="132"/>
      <c r="S19" s="782">
        <f>Q19+R19</f>
        <v>0</v>
      </c>
      <c r="T19" s="789"/>
      <c r="U19" s="790"/>
      <c r="V19" s="906"/>
    </row>
    <row r="20" spans="1:22">
      <c r="A20" s="134" t="s">
        <v>336</v>
      </c>
      <c r="B20" s="130" t="s">
        <v>337</v>
      </c>
      <c r="C20" s="135">
        <v>52713471</v>
      </c>
      <c r="D20" s="135"/>
      <c r="E20" s="136">
        <f>C20+D20</f>
        <v>52713471</v>
      </c>
      <c r="F20" s="428"/>
      <c r="G20" s="136">
        <f>E20+F20</f>
        <v>52713471</v>
      </c>
      <c r="H20" s="428"/>
      <c r="I20" s="428">
        <f>SUM(G20:H20)</f>
        <v>52713471</v>
      </c>
      <c r="J20" s="428">
        <v>-52713471</v>
      </c>
      <c r="K20" s="428">
        <f>SUM(I20:J20)</f>
        <v>0</v>
      </c>
      <c r="L20" s="130" t="s">
        <v>338</v>
      </c>
      <c r="M20" s="137"/>
      <c r="N20" s="135"/>
      <c r="O20" s="138">
        <f t="shared" ref="O20:O28" si="13">M20+N20</f>
        <v>0</v>
      </c>
      <c r="P20" s="135"/>
      <c r="Q20" s="138">
        <f t="shared" ref="Q20:Q28" si="14">O20+P20</f>
        <v>0</v>
      </c>
      <c r="R20" s="135"/>
      <c r="S20" s="785">
        <f t="shared" ref="S20:S28" si="15">Q20+R20</f>
        <v>0</v>
      </c>
      <c r="T20" s="791"/>
      <c r="U20" s="792"/>
      <c r="V20" s="906"/>
    </row>
    <row r="21" spans="1:22">
      <c r="A21" s="134" t="s">
        <v>339</v>
      </c>
      <c r="B21" s="130" t="s">
        <v>340</v>
      </c>
      <c r="C21" s="135"/>
      <c r="D21" s="135"/>
      <c r="E21" s="136">
        <f>C21+D21</f>
        <v>0</v>
      </c>
      <c r="F21" s="428"/>
      <c r="G21" s="136">
        <f>E21+F21</f>
        <v>0</v>
      </c>
      <c r="H21" s="428"/>
      <c r="I21" s="428"/>
      <c r="J21" s="428"/>
      <c r="K21" s="428"/>
      <c r="L21" s="130" t="s">
        <v>341</v>
      </c>
      <c r="M21" s="137"/>
      <c r="N21" s="135"/>
      <c r="O21" s="138">
        <f t="shared" si="13"/>
        <v>0</v>
      </c>
      <c r="P21" s="135"/>
      <c r="Q21" s="138">
        <f t="shared" si="14"/>
        <v>0</v>
      </c>
      <c r="R21" s="135"/>
      <c r="S21" s="785">
        <f t="shared" si="15"/>
        <v>0</v>
      </c>
      <c r="T21" s="791"/>
      <c r="U21" s="792"/>
      <c r="V21" s="906"/>
    </row>
    <row r="22" spans="1:22">
      <c r="A22" s="134" t="s">
        <v>342</v>
      </c>
      <c r="B22" s="130" t="s">
        <v>343</v>
      </c>
      <c r="C22" s="135"/>
      <c r="D22" s="135"/>
      <c r="E22" s="136">
        <f>C22+D22</f>
        <v>0</v>
      </c>
      <c r="F22" s="428"/>
      <c r="G22" s="136">
        <f>E22+F22</f>
        <v>0</v>
      </c>
      <c r="H22" s="428"/>
      <c r="I22" s="428"/>
      <c r="J22" s="428"/>
      <c r="K22" s="428"/>
      <c r="L22" s="130" t="s">
        <v>344</v>
      </c>
      <c r="M22" s="137"/>
      <c r="N22" s="135"/>
      <c r="O22" s="138">
        <f t="shared" si="13"/>
        <v>0</v>
      </c>
      <c r="P22" s="135"/>
      <c r="Q22" s="138">
        <f t="shared" si="14"/>
        <v>0</v>
      </c>
      <c r="R22" s="135"/>
      <c r="S22" s="785">
        <f t="shared" si="15"/>
        <v>0</v>
      </c>
      <c r="T22" s="791"/>
      <c r="U22" s="792"/>
      <c r="V22" s="906"/>
    </row>
    <row r="23" spans="1:22">
      <c r="A23" s="134" t="s">
        <v>345</v>
      </c>
      <c r="B23" s="130" t="s">
        <v>346</v>
      </c>
      <c r="C23" s="135">
        <v>10288250</v>
      </c>
      <c r="D23" s="135"/>
      <c r="E23" s="136">
        <f>C23+D23</f>
        <v>10288250</v>
      </c>
      <c r="F23" s="429"/>
      <c r="G23" s="136">
        <f>E23+F23</f>
        <v>10288250</v>
      </c>
      <c r="H23" s="429"/>
      <c r="I23" s="429">
        <f>SUM(G23:H23)</f>
        <v>10288250</v>
      </c>
      <c r="J23" s="429">
        <v>6041173</v>
      </c>
      <c r="K23" s="429">
        <f>SUM(I23:J23)</f>
        <v>16329423</v>
      </c>
      <c r="L23" s="128" t="s">
        <v>347</v>
      </c>
      <c r="M23" s="137"/>
      <c r="N23" s="135"/>
      <c r="O23" s="138">
        <f t="shared" si="13"/>
        <v>0</v>
      </c>
      <c r="P23" s="135"/>
      <c r="Q23" s="138">
        <f t="shared" si="14"/>
        <v>0</v>
      </c>
      <c r="R23" s="135"/>
      <c r="S23" s="785">
        <f t="shared" si="15"/>
        <v>0</v>
      </c>
      <c r="T23" s="791"/>
      <c r="U23" s="792"/>
      <c r="V23" s="906"/>
    </row>
    <row r="24" spans="1:22">
      <c r="A24" s="134" t="s">
        <v>348</v>
      </c>
      <c r="B24" s="130" t="s">
        <v>349</v>
      </c>
      <c r="C24" s="139">
        <f>+C25+C26</f>
        <v>0</v>
      </c>
      <c r="D24" s="139">
        <f>+D25+D26</f>
        <v>0</v>
      </c>
      <c r="E24" s="139">
        <f>+E25+E26</f>
        <v>0</v>
      </c>
      <c r="F24" s="430"/>
      <c r="G24" s="139">
        <f>+G25+G26</f>
        <v>0</v>
      </c>
      <c r="H24" s="430"/>
      <c r="I24" s="430"/>
      <c r="J24" s="430"/>
      <c r="K24" s="430"/>
      <c r="L24" s="130" t="s">
        <v>350</v>
      </c>
      <c r="M24" s="137"/>
      <c r="N24" s="135"/>
      <c r="O24" s="138">
        <f t="shared" si="13"/>
        <v>0</v>
      </c>
      <c r="P24" s="135"/>
      <c r="Q24" s="138">
        <f t="shared" si="14"/>
        <v>0</v>
      </c>
      <c r="R24" s="135"/>
      <c r="S24" s="785">
        <f t="shared" si="15"/>
        <v>0</v>
      </c>
      <c r="T24" s="791"/>
      <c r="U24" s="792"/>
      <c r="V24" s="906"/>
    </row>
    <row r="25" spans="1:22">
      <c r="A25" s="127" t="s">
        <v>351</v>
      </c>
      <c r="B25" s="128" t="s">
        <v>352</v>
      </c>
      <c r="C25" s="132"/>
      <c r="D25" s="132"/>
      <c r="E25" s="140">
        <f>C25+D25</f>
        <v>0</v>
      </c>
      <c r="F25" s="429"/>
      <c r="G25" s="140">
        <f>E25+F25</f>
        <v>0</v>
      </c>
      <c r="H25" s="429"/>
      <c r="I25" s="429"/>
      <c r="J25" s="429"/>
      <c r="K25" s="429"/>
      <c r="L25" s="105" t="s">
        <v>289</v>
      </c>
      <c r="M25" s="131"/>
      <c r="N25" s="132"/>
      <c r="O25" s="133">
        <f t="shared" si="13"/>
        <v>0</v>
      </c>
      <c r="P25" s="132"/>
      <c r="Q25" s="133">
        <f t="shared" si="14"/>
        <v>0</v>
      </c>
      <c r="R25" s="132"/>
      <c r="S25" s="782">
        <f t="shared" si="15"/>
        <v>0</v>
      </c>
      <c r="T25" s="791"/>
      <c r="U25" s="792"/>
      <c r="V25" s="906"/>
    </row>
    <row r="26" spans="1:22">
      <c r="A26" s="134" t="s">
        <v>353</v>
      </c>
      <c r="B26" s="130" t="s">
        <v>354</v>
      </c>
      <c r="C26" s="135"/>
      <c r="D26" s="135"/>
      <c r="E26" s="136">
        <f>C26+D26</f>
        <v>0</v>
      </c>
      <c r="F26" s="428"/>
      <c r="G26" s="136">
        <f>E26+F26</f>
        <v>0</v>
      </c>
      <c r="H26" s="428"/>
      <c r="I26" s="428"/>
      <c r="J26" s="428"/>
      <c r="K26" s="428"/>
      <c r="L26" s="111" t="s">
        <v>299</v>
      </c>
      <c r="M26" s="137"/>
      <c r="N26" s="135"/>
      <c r="O26" s="138">
        <f t="shared" si="13"/>
        <v>0</v>
      </c>
      <c r="P26" s="135"/>
      <c r="Q26" s="138">
        <f t="shared" si="14"/>
        <v>0</v>
      </c>
      <c r="R26" s="135"/>
      <c r="S26" s="785">
        <f t="shared" si="15"/>
        <v>0</v>
      </c>
      <c r="T26" s="791"/>
      <c r="U26" s="792"/>
      <c r="V26" s="906"/>
    </row>
    <row r="27" spans="1:22">
      <c r="A27" s="110" t="s">
        <v>355</v>
      </c>
      <c r="B27" s="130" t="s">
        <v>356</v>
      </c>
      <c r="C27" s="135"/>
      <c r="D27" s="135"/>
      <c r="E27" s="136">
        <f>C27+D27</f>
        <v>0</v>
      </c>
      <c r="F27" s="428"/>
      <c r="G27" s="428"/>
      <c r="H27" s="428"/>
      <c r="I27" s="428"/>
      <c r="J27" s="428"/>
      <c r="K27" s="428"/>
      <c r="L27" s="111" t="s">
        <v>301</v>
      </c>
      <c r="M27" s="137"/>
      <c r="N27" s="135"/>
      <c r="O27" s="138">
        <f t="shared" si="13"/>
        <v>0</v>
      </c>
      <c r="P27" s="135"/>
      <c r="Q27" s="138">
        <f t="shared" si="14"/>
        <v>0</v>
      </c>
      <c r="R27" s="135"/>
      <c r="S27" s="785">
        <f t="shared" si="15"/>
        <v>0</v>
      </c>
      <c r="T27" s="791"/>
      <c r="U27" s="792"/>
      <c r="V27" s="906"/>
    </row>
    <row r="28" spans="1:22" ht="23.25" thickBot="1">
      <c r="A28" s="141" t="s">
        <v>357</v>
      </c>
      <c r="B28" s="128" t="s">
        <v>210</v>
      </c>
      <c r="C28" s="132"/>
      <c r="D28" s="132"/>
      <c r="E28" s="140">
        <f>C28+D28</f>
        <v>0</v>
      </c>
      <c r="F28" s="429"/>
      <c r="G28" s="429"/>
      <c r="H28" s="429"/>
      <c r="I28" s="429"/>
      <c r="J28" s="429"/>
      <c r="K28" s="429"/>
      <c r="L28" s="142"/>
      <c r="M28" s="131">
        <v>10288250</v>
      </c>
      <c r="N28" s="132"/>
      <c r="O28" s="133">
        <f t="shared" si="13"/>
        <v>10288250</v>
      </c>
      <c r="P28" s="132"/>
      <c r="Q28" s="133">
        <f t="shared" si="14"/>
        <v>10288250</v>
      </c>
      <c r="R28" s="132"/>
      <c r="S28" s="782">
        <f t="shared" si="15"/>
        <v>10288250</v>
      </c>
      <c r="T28" s="795">
        <v>5473796</v>
      </c>
      <c r="U28" s="796">
        <f>SUM(S28+T28)</f>
        <v>15762046</v>
      </c>
      <c r="V28" s="906"/>
    </row>
    <row r="29" spans="1:22" ht="21.75" thickBot="1">
      <c r="A29" s="122" t="s">
        <v>358</v>
      </c>
      <c r="B29" s="123" t="s">
        <v>359</v>
      </c>
      <c r="C29" s="124">
        <f>+C19+C24+C27+C28</f>
        <v>63001721</v>
      </c>
      <c r="D29" s="124">
        <f>+D19+D24+D27+D28</f>
        <v>0</v>
      </c>
      <c r="E29" s="433">
        <f>+E19+E24+E27+E28</f>
        <v>63001721</v>
      </c>
      <c r="F29" s="435">
        <f t="shared" ref="F29:K29" si="16">+F19+F24+F27+F28</f>
        <v>0</v>
      </c>
      <c r="G29" s="432">
        <f t="shared" si="16"/>
        <v>63001721</v>
      </c>
      <c r="H29" s="432">
        <f t="shared" si="16"/>
        <v>0</v>
      </c>
      <c r="I29" s="777">
        <f t="shared" si="16"/>
        <v>63001721</v>
      </c>
      <c r="J29" s="723">
        <f t="shared" si="16"/>
        <v>-46672298</v>
      </c>
      <c r="K29" s="777">
        <f t="shared" si="16"/>
        <v>16329423</v>
      </c>
      <c r="L29" s="436" t="s">
        <v>360</v>
      </c>
      <c r="M29" s="126">
        <f t="shared" ref="M29:U29" si="17">SUM(M19:M28)</f>
        <v>10288250</v>
      </c>
      <c r="N29" s="124">
        <f t="shared" si="17"/>
        <v>0</v>
      </c>
      <c r="O29" s="126">
        <f t="shared" si="17"/>
        <v>10288250</v>
      </c>
      <c r="P29" s="124">
        <f t="shared" si="17"/>
        <v>0</v>
      </c>
      <c r="Q29" s="126">
        <f t="shared" si="17"/>
        <v>10288250</v>
      </c>
      <c r="R29" s="124">
        <f t="shared" si="17"/>
        <v>0</v>
      </c>
      <c r="S29" s="433">
        <f t="shared" si="17"/>
        <v>10288250</v>
      </c>
      <c r="T29" s="723">
        <f t="shared" si="17"/>
        <v>5473796</v>
      </c>
      <c r="U29" s="723">
        <f t="shared" si="17"/>
        <v>15762046</v>
      </c>
      <c r="V29" s="906"/>
    </row>
    <row r="30" spans="1:22" ht="15.75" thickBot="1">
      <c r="A30" s="122" t="s">
        <v>361</v>
      </c>
      <c r="B30" s="144" t="s">
        <v>362</v>
      </c>
      <c r="C30" s="145">
        <f>+C18+C29</f>
        <v>415410286</v>
      </c>
      <c r="D30" s="146">
        <f>+D18+D29</f>
        <v>185919744</v>
      </c>
      <c r="E30" s="431">
        <f>+E18+E29</f>
        <v>601330030</v>
      </c>
      <c r="F30" s="438">
        <f t="shared" ref="F30:K30" si="18">+F18+F29</f>
        <v>0</v>
      </c>
      <c r="G30" s="431">
        <f t="shared" si="18"/>
        <v>601330030</v>
      </c>
      <c r="H30" s="438">
        <f t="shared" si="18"/>
        <v>19386012</v>
      </c>
      <c r="I30" s="438">
        <f t="shared" si="18"/>
        <v>620716042</v>
      </c>
      <c r="J30" s="438">
        <f t="shared" si="18"/>
        <v>60079132</v>
      </c>
      <c r="K30" s="438">
        <f t="shared" si="18"/>
        <v>680795174</v>
      </c>
      <c r="L30" s="437" t="s">
        <v>363</v>
      </c>
      <c r="M30" s="145">
        <f t="shared" ref="M30:U30" si="19">+M18+M29</f>
        <v>415410286</v>
      </c>
      <c r="N30" s="146">
        <f t="shared" si="19"/>
        <v>185919744</v>
      </c>
      <c r="O30" s="147">
        <f t="shared" si="19"/>
        <v>601330030</v>
      </c>
      <c r="P30" s="146">
        <f t="shared" si="19"/>
        <v>0</v>
      </c>
      <c r="Q30" s="147">
        <f t="shared" si="19"/>
        <v>601330030</v>
      </c>
      <c r="R30" s="146">
        <f t="shared" si="19"/>
        <v>19055012</v>
      </c>
      <c r="S30" s="431">
        <f t="shared" si="19"/>
        <v>620385042</v>
      </c>
      <c r="T30" s="438">
        <f t="shared" si="19"/>
        <v>60410132</v>
      </c>
      <c r="U30" s="438">
        <f t="shared" si="19"/>
        <v>680795174</v>
      </c>
      <c r="V30" s="906"/>
    </row>
    <row r="31" spans="1:22" ht="15.75" thickBot="1">
      <c r="A31" s="122" t="s">
        <v>364</v>
      </c>
      <c r="B31" s="144" t="s">
        <v>365</v>
      </c>
      <c r="C31" s="145">
        <f>IF(C18-E18&lt;0,E18-C18,"-")</f>
        <v>185919744</v>
      </c>
      <c r="D31" s="146" t="str">
        <f t="shared" ref="D31:I31" si="20">IF(D18-N18&lt;0,N18-D18,"-")</f>
        <v>-</v>
      </c>
      <c r="E31" s="431">
        <f t="shared" si="20"/>
        <v>52713471</v>
      </c>
      <c r="F31" s="438" t="str">
        <f t="shared" si="20"/>
        <v>-</v>
      </c>
      <c r="G31" s="431">
        <f t="shared" si="20"/>
        <v>52713471</v>
      </c>
      <c r="H31" s="438" t="str">
        <f t="shared" si="20"/>
        <v>-</v>
      </c>
      <c r="I31" s="801">
        <f t="shared" si="20"/>
        <v>52382471</v>
      </c>
      <c r="J31" s="801" t="str">
        <f t="shared" ref="J31" si="21">IF(J18-T18&lt;0,T18-J18,"-")</f>
        <v>-</v>
      </c>
      <c r="K31" s="438">
        <f t="shared" ref="K31" si="22">IF(K18-U18&lt;0,U18-K18,"-")</f>
        <v>567377</v>
      </c>
      <c r="L31" s="434" t="s">
        <v>366</v>
      </c>
      <c r="M31" s="145">
        <f>IF(E18-M18&gt;0,E18-M18,"-")</f>
        <v>133206273</v>
      </c>
      <c r="N31" s="146" t="str">
        <f t="shared" ref="N31:S31" si="23">IF(D18-N18&gt;0,D18-N18,"-")</f>
        <v>-</v>
      </c>
      <c r="O31" s="147" t="str">
        <f t="shared" si="23"/>
        <v>-</v>
      </c>
      <c r="P31" s="146" t="str">
        <f t="shared" si="23"/>
        <v>-</v>
      </c>
      <c r="Q31" s="147" t="str">
        <f t="shared" si="23"/>
        <v>-</v>
      </c>
      <c r="R31" s="146">
        <f t="shared" si="23"/>
        <v>331000</v>
      </c>
      <c r="S31" s="431" t="str">
        <f t="shared" si="23"/>
        <v>-</v>
      </c>
      <c r="T31" s="438">
        <f t="shared" ref="T31" si="24">IF(J18-T18&gt;0,J18-T18,"-")</f>
        <v>51815094</v>
      </c>
      <c r="U31" s="438" t="str">
        <f t="shared" ref="U31" si="25">IF(K18-U18&gt;0,K18-U18,"-")</f>
        <v>-</v>
      </c>
      <c r="V31" s="906"/>
    </row>
    <row r="32" spans="1:22" ht="15.75" thickBot="1">
      <c r="A32" s="122" t="s">
        <v>367</v>
      </c>
      <c r="B32" s="144" t="s">
        <v>368</v>
      </c>
      <c r="C32" s="145">
        <f>IF(C30-E30&lt;0,E30-C30,"-")</f>
        <v>185919744</v>
      </c>
      <c r="D32" s="146" t="str">
        <f t="shared" ref="D32:I32" si="26">IF(D30-N30&lt;0,N30-D30,"-")</f>
        <v>-</v>
      </c>
      <c r="E32" s="440" t="str">
        <f t="shared" si="26"/>
        <v>-</v>
      </c>
      <c r="F32" s="438" t="str">
        <f t="shared" si="26"/>
        <v>-</v>
      </c>
      <c r="G32" s="431" t="str">
        <f t="shared" si="26"/>
        <v>-</v>
      </c>
      <c r="H32" s="438" t="str">
        <f t="shared" si="26"/>
        <v>-</v>
      </c>
      <c r="I32" s="431" t="str">
        <f t="shared" si="26"/>
        <v>-</v>
      </c>
      <c r="J32" s="438">
        <f t="shared" ref="J32" si="27">IF(J30-T30&lt;0,T30-J30,"-")</f>
        <v>331000</v>
      </c>
      <c r="K32" s="431" t="str">
        <f t="shared" ref="K32" si="28">IF(K30-U30&lt;0,U30-K30,"-")</f>
        <v>-</v>
      </c>
      <c r="L32" s="144" t="s">
        <v>369</v>
      </c>
      <c r="M32" s="145">
        <f>IF(E30-M30&gt;0,E30-M30,"-")</f>
        <v>185919744</v>
      </c>
      <c r="N32" s="146" t="str">
        <f t="shared" ref="N32:S32" si="29">IF(D30-N30&gt;0,D30-N30,"-")</f>
        <v>-</v>
      </c>
      <c r="O32" s="148" t="str">
        <f t="shared" si="29"/>
        <v>-</v>
      </c>
      <c r="P32" s="146" t="str">
        <f t="shared" si="29"/>
        <v>-</v>
      </c>
      <c r="Q32" s="148" t="str">
        <f t="shared" si="29"/>
        <v>-</v>
      </c>
      <c r="R32" s="146">
        <f t="shared" si="29"/>
        <v>331000</v>
      </c>
      <c r="S32" s="440">
        <f t="shared" si="29"/>
        <v>331000</v>
      </c>
      <c r="T32" s="438" t="str">
        <f t="shared" ref="T32" si="30">IF(J30-T30&gt;0,J30-T30,"-")</f>
        <v>-</v>
      </c>
      <c r="U32" s="438" t="str">
        <f t="shared" ref="U32" si="31">IF(K30-U30&gt;0,K30-U30,"-")</f>
        <v>-</v>
      </c>
      <c r="V32" s="906"/>
    </row>
    <row r="33" spans="2:12" ht="18.75">
      <c r="B33" s="909"/>
      <c r="C33" s="909"/>
      <c r="D33" s="909"/>
      <c r="E33" s="909"/>
      <c r="F33" s="909"/>
      <c r="G33" s="909"/>
      <c r="H33" s="909"/>
      <c r="I33" s="909"/>
      <c r="J33" s="909"/>
      <c r="K33" s="909"/>
      <c r="L33" s="909"/>
    </row>
  </sheetData>
  <mergeCells count="3">
    <mergeCell ref="V1:V32"/>
    <mergeCell ref="A3:A4"/>
    <mergeCell ref="B33:L33"/>
  </mergeCells>
  <pageMargins left="0.25" right="0.25" top="0.75" bottom="0.75" header="0.3" footer="0.3"/>
  <pageSetup paperSize="7" scale="80" orientation="landscape" r:id="rId1"/>
  <colBreaks count="1" manualBreakCount="1">
    <brk id="1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/>
  </sheetPr>
  <dimension ref="A1:V65"/>
  <sheetViews>
    <sheetView tabSelected="1" view="pageLayout" topLeftCell="C1" zoomScaleNormal="100" workbookViewId="0">
      <selection activeCell="F5" sqref="F5:F6"/>
    </sheetView>
  </sheetViews>
  <sheetFormatPr defaultRowHeight="15"/>
  <cols>
    <col min="1" max="1" width="22.7109375" style="82" customWidth="1"/>
    <col min="2" max="2" width="30" style="85" customWidth="1"/>
    <col min="3" max="10" width="13.28515625" style="82" customWidth="1"/>
    <col min="11" max="11" width="14" style="82" customWidth="1"/>
    <col min="12" max="12" width="31.5703125" style="82" customWidth="1"/>
    <col min="13" max="21" width="13.28515625" style="82" customWidth="1"/>
    <col min="22" max="22" width="4.140625" style="82" customWidth="1"/>
    <col min="23" max="268" width="9.140625" style="82"/>
    <col min="269" max="269" width="5.85546875" style="82" customWidth="1"/>
    <col min="270" max="270" width="42.7109375" style="82" customWidth="1"/>
    <col min="271" max="273" width="13.28515625" style="82" customWidth="1"/>
    <col min="274" max="274" width="42.7109375" style="82" customWidth="1"/>
    <col min="275" max="277" width="13.28515625" style="82" customWidth="1"/>
    <col min="278" max="278" width="4.140625" style="82" customWidth="1"/>
    <col min="279" max="524" width="9.140625" style="82"/>
    <col min="525" max="525" width="5.85546875" style="82" customWidth="1"/>
    <col min="526" max="526" width="42.7109375" style="82" customWidth="1"/>
    <col min="527" max="529" width="13.28515625" style="82" customWidth="1"/>
    <col min="530" max="530" width="42.7109375" style="82" customWidth="1"/>
    <col min="531" max="533" width="13.28515625" style="82" customWidth="1"/>
    <col min="534" max="534" width="4.140625" style="82" customWidth="1"/>
    <col min="535" max="780" width="9.140625" style="82"/>
    <col min="781" max="781" width="5.85546875" style="82" customWidth="1"/>
    <col min="782" max="782" width="42.7109375" style="82" customWidth="1"/>
    <col min="783" max="785" width="13.28515625" style="82" customWidth="1"/>
    <col min="786" max="786" width="42.7109375" style="82" customWidth="1"/>
    <col min="787" max="789" width="13.28515625" style="82" customWidth="1"/>
    <col min="790" max="790" width="4.140625" style="82" customWidth="1"/>
    <col min="791" max="1036" width="9.140625" style="82"/>
    <col min="1037" max="1037" width="5.85546875" style="82" customWidth="1"/>
    <col min="1038" max="1038" width="42.7109375" style="82" customWidth="1"/>
    <col min="1039" max="1041" width="13.28515625" style="82" customWidth="1"/>
    <col min="1042" max="1042" width="42.7109375" style="82" customWidth="1"/>
    <col min="1043" max="1045" width="13.28515625" style="82" customWidth="1"/>
    <col min="1046" max="1046" width="4.140625" style="82" customWidth="1"/>
    <col min="1047" max="1292" width="9.140625" style="82"/>
    <col min="1293" max="1293" width="5.85546875" style="82" customWidth="1"/>
    <col min="1294" max="1294" width="42.7109375" style="82" customWidth="1"/>
    <col min="1295" max="1297" width="13.28515625" style="82" customWidth="1"/>
    <col min="1298" max="1298" width="42.7109375" style="82" customWidth="1"/>
    <col min="1299" max="1301" width="13.28515625" style="82" customWidth="1"/>
    <col min="1302" max="1302" width="4.140625" style="82" customWidth="1"/>
    <col min="1303" max="1548" width="9.140625" style="82"/>
    <col min="1549" max="1549" width="5.85546875" style="82" customWidth="1"/>
    <col min="1550" max="1550" width="42.7109375" style="82" customWidth="1"/>
    <col min="1551" max="1553" width="13.28515625" style="82" customWidth="1"/>
    <col min="1554" max="1554" width="42.7109375" style="82" customWidth="1"/>
    <col min="1555" max="1557" width="13.28515625" style="82" customWidth="1"/>
    <col min="1558" max="1558" width="4.140625" style="82" customWidth="1"/>
    <col min="1559" max="1804" width="9.140625" style="82"/>
    <col min="1805" max="1805" width="5.85546875" style="82" customWidth="1"/>
    <col min="1806" max="1806" width="42.7109375" style="82" customWidth="1"/>
    <col min="1807" max="1809" width="13.28515625" style="82" customWidth="1"/>
    <col min="1810" max="1810" width="42.7109375" style="82" customWidth="1"/>
    <col min="1811" max="1813" width="13.28515625" style="82" customWidth="1"/>
    <col min="1814" max="1814" width="4.140625" style="82" customWidth="1"/>
    <col min="1815" max="2060" width="9.140625" style="82"/>
    <col min="2061" max="2061" width="5.85546875" style="82" customWidth="1"/>
    <col min="2062" max="2062" width="42.7109375" style="82" customWidth="1"/>
    <col min="2063" max="2065" width="13.28515625" style="82" customWidth="1"/>
    <col min="2066" max="2066" width="42.7109375" style="82" customWidth="1"/>
    <col min="2067" max="2069" width="13.28515625" style="82" customWidth="1"/>
    <col min="2070" max="2070" width="4.140625" style="82" customWidth="1"/>
    <col min="2071" max="2316" width="9.140625" style="82"/>
    <col min="2317" max="2317" width="5.85546875" style="82" customWidth="1"/>
    <col min="2318" max="2318" width="42.7109375" style="82" customWidth="1"/>
    <col min="2319" max="2321" width="13.28515625" style="82" customWidth="1"/>
    <col min="2322" max="2322" width="42.7109375" style="82" customWidth="1"/>
    <col min="2323" max="2325" width="13.28515625" style="82" customWidth="1"/>
    <col min="2326" max="2326" width="4.140625" style="82" customWidth="1"/>
    <col min="2327" max="2572" width="9.140625" style="82"/>
    <col min="2573" max="2573" width="5.85546875" style="82" customWidth="1"/>
    <col min="2574" max="2574" width="42.7109375" style="82" customWidth="1"/>
    <col min="2575" max="2577" width="13.28515625" style="82" customWidth="1"/>
    <col min="2578" max="2578" width="42.7109375" style="82" customWidth="1"/>
    <col min="2579" max="2581" width="13.28515625" style="82" customWidth="1"/>
    <col min="2582" max="2582" width="4.140625" style="82" customWidth="1"/>
    <col min="2583" max="2828" width="9.140625" style="82"/>
    <col min="2829" max="2829" width="5.85546875" style="82" customWidth="1"/>
    <col min="2830" max="2830" width="42.7109375" style="82" customWidth="1"/>
    <col min="2831" max="2833" width="13.28515625" style="82" customWidth="1"/>
    <col min="2834" max="2834" width="42.7109375" style="82" customWidth="1"/>
    <col min="2835" max="2837" width="13.28515625" style="82" customWidth="1"/>
    <col min="2838" max="2838" width="4.140625" style="82" customWidth="1"/>
    <col min="2839" max="3084" width="9.140625" style="82"/>
    <col min="3085" max="3085" width="5.85546875" style="82" customWidth="1"/>
    <col min="3086" max="3086" width="42.7109375" style="82" customWidth="1"/>
    <col min="3087" max="3089" width="13.28515625" style="82" customWidth="1"/>
    <col min="3090" max="3090" width="42.7109375" style="82" customWidth="1"/>
    <col min="3091" max="3093" width="13.28515625" style="82" customWidth="1"/>
    <col min="3094" max="3094" width="4.140625" style="82" customWidth="1"/>
    <col min="3095" max="3340" width="9.140625" style="82"/>
    <col min="3341" max="3341" width="5.85546875" style="82" customWidth="1"/>
    <col min="3342" max="3342" width="42.7109375" style="82" customWidth="1"/>
    <col min="3343" max="3345" width="13.28515625" style="82" customWidth="1"/>
    <col min="3346" max="3346" width="42.7109375" style="82" customWidth="1"/>
    <col min="3347" max="3349" width="13.28515625" style="82" customWidth="1"/>
    <col min="3350" max="3350" width="4.140625" style="82" customWidth="1"/>
    <col min="3351" max="3596" width="9.140625" style="82"/>
    <col min="3597" max="3597" width="5.85546875" style="82" customWidth="1"/>
    <col min="3598" max="3598" width="42.7109375" style="82" customWidth="1"/>
    <col min="3599" max="3601" width="13.28515625" style="82" customWidth="1"/>
    <col min="3602" max="3602" width="42.7109375" style="82" customWidth="1"/>
    <col min="3603" max="3605" width="13.28515625" style="82" customWidth="1"/>
    <col min="3606" max="3606" width="4.140625" style="82" customWidth="1"/>
    <col min="3607" max="3852" width="9.140625" style="82"/>
    <col min="3853" max="3853" width="5.85546875" style="82" customWidth="1"/>
    <col min="3854" max="3854" width="42.7109375" style="82" customWidth="1"/>
    <col min="3855" max="3857" width="13.28515625" style="82" customWidth="1"/>
    <col min="3858" max="3858" width="42.7109375" style="82" customWidth="1"/>
    <col min="3859" max="3861" width="13.28515625" style="82" customWidth="1"/>
    <col min="3862" max="3862" width="4.140625" style="82" customWidth="1"/>
    <col min="3863" max="4108" width="9.140625" style="82"/>
    <col min="4109" max="4109" width="5.85546875" style="82" customWidth="1"/>
    <col min="4110" max="4110" width="42.7109375" style="82" customWidth="1"/>
    <col min="4111" max="4113" width="13.28515625" style="82" customWidth="1"/>
    <col min="4114" max="4114" width="42.7109375" style="82" customWidth="1"/>
    <col min="4115" max="4117" width="13.28515625" style="82" customWidth="1"/>
    <col min="4118" max="4118" width="4.140625" style="82" customWidth="1"/>
    <col min="4119" max="4364" width="9.140625" style="82"/>
    <col min="4365" max="4365" width="5.85546875" style="82" customWidth="1"/>
    <col min="4366" max="4366" width="42.7109375" style="82" customWidth="1"/>
    <col min="4367" max="4369" width="13.28515625" style="82" customWidth="1"/>
    <col min="4370" max="4370" width="42.7109375" style="82" customWidth="1"/>
    <col min="4371" max="4373" width="13.28515625" style="82" customWidth="1"/>
    <col min="4374" max="4374" width="4.140625" style="82" customWidth="1"/>
    <col min="4375" max="4620" width="9.140625" style="82"/>
    <col min="4621" max="4621" width="5.85546875" style="82" customWidth="1"/>
    <col min="4622" max="4622" width="42.7109375" style="82" customWidth="1"/>
    <col min="4623" max="4625" width="13.28515625" style="82" customWidth="1"/>
    <col min="4626" max="4626" width="42.7109375" style="82" customWidth="1"/>
    <col min="4627" max="4629" width="13.28515625" style="82" customWidth="1"/>
    <col min="4630" max="4630" width="4.140625" style="82" customWidth="1"/>
    <col min="4631" max="4876" width="9.140625" style="82"/>
    <col min="4877" max="4877" width="5.85546875" style="82" customWidth="1"/>
    <col min="4878" max="4878" width="42.7109375" style="82" customWidth="1"/>
    <col min="4879" max="4881" width="13.28515625" style="82" customWidth="1"/>
    <col min="4882" max="4882" width="42.7109375" style="82" customWidth="1"/>
    <col min="4883" max="4885" width="13.28515625" style="82" customWidth="1"/>
    <col min="4886" max="4886" width="4.140625" style="82" customWidth="1"/>
    <col min="4887" max="5132" width="9.140625" style="82"/>
    <col min="5133" max="5133" width="5.85546875" style="82" customWidth="1"/>
    <col min="5134" max="5134" width="42.7109375" style="82" customWidth="1"/>
    <col min="5135" max="5137" width="13.28515625" style="82" customWidth="1"/>
    <col min="5138" max="5138" width="42.7109375" style="82" customWidth="1"/>
    <col min="5139" max="5141" width="13.28515625" style="82" customWidth="1"/>
    <col min="5142" max="5142" width="4.140625" style="82" customWidth="1"/>
    <col min="5143" max="5388" width="9.140625" style="82"/>
    <col min="5389" max="5389" width="5.85546875" style="82" customWidth="1"/>
    <col min="5390" max="5390" width="42.7109375" style="82" customWidth="1"/>
    <col min="5391" max="5393" width="13.28515625" style="82" customWidth="1"/>
    <col min="5394" max="5394" width="42.7109375" style="82" customWidth="1"/>
    <col min="5395" max="5397" width="13.28515625" style="82" customWidth="1"/>
    <col min="5398" max="5398" width="4.140625" style="82" customWidth="1"/>
    <col min="5399" max="5644" width="9.140625" style="82"/>
    <col min="5645" max="5645" width="5.85546875" style="82" customWidth="1"/>
    <col min="5646" max="5646" width="42.7109375" style="82" customWidth="1"/>
    <col min="5647" max="5649" width="13.28515625" style="82" customWidth="1"/>
    <col min="5650" max="5650" width="42.7109375" style="82" customWidth="1"/>
    <col min="5651" max="5653" width="13.28515625" style="82" customWidth="1"/>
    <col min="5654" max="5654" width="4.140625" style="82" customWidth="1"/>
    <col min="5655" max="5900" width="9.140625" style="82"/>
    <col min="5901" max="5901" width="5.85546875" style="82" customWidth="1"/>
    <col min="5902" max="5902" width="42.7109375" style="82" customWidth="1"/>
    <col min="5903" max="5905" width="13.28515625" style="82" customWidth="1"/>
    <col min="5906" max="5906" width="42.7109375" style="82" customWidth="1"/>
    <col min="5907" max="5909" width="13.28515625" style="82" customWidth="1"/>
    <col min="5910" max="5910" width="4.140625" style="82" customWidth="1"/>
    <col min="5911" max="6156" width="9.140625" style="82"/>
    <col min="6157" max="6157" width="5.85546875" style="82" customWidth="1"/>
    <col min="6158" max="6158" width="42.7109375" style="82" customWidth="1"/>
    <col min="6159" max="6161" width="13.28515625" style="82" customWidth="1"/>
    <col min="6162" max="6162" width="42.7109375" style="82" customWidth="1"/>
    <col min="6163" max="6165" width="13.28515625" style="82" customWidth="1"/>
    <col min="6166" max="6166" width="4.140625" style="82" customWidth="1"/>
    <col min="6167" max="6412" width="9.140625" style="82"/>
    <col min="6413" max="6413" width="5.85546875" style="82" customWidth="1"/>
    <col min="6414" max="6414" width="42.7109375" style="82" customWidth="1"/>
    <col min="6415" max="6417" width="13.28515625" style="82" customWidth="1"/>
    <col min="6418" max="6418" width="42.7109375" style="82" customWidth="1"/>
    <col min="6419" max="6421" width="13.28515625" style="82" customWidth="1"/>
    <col min="6422" max="6422" width="4.140625" style="82" customWidth="1"/>
    <col min="6423" max="6668" width="9.140625" style="82"/>
    <col min="6669" max="6669" width="5.85546875" style="82" customWidth="1"/>
    <col min="6670" max="6670" width="42.7109375" style="82" customWidth="1"/>
    <col min="6671" max="6673" width="13.28515625" style="82" customWidth="1"/>
    <col min="6674" max="6674" width="42.7109375" style="82" customWidth="1"/>
    <col min="6675" max="6677" width="13.28515625" style="82" customWidth="1"/>
    <col min="6678" max="6678" width="4.140625" style="82" customWidth="1"/>
    <col min="6679" max="6924" width="9.140625" style="82"/>
    <col min="6925" max="6925" width="5.85546875" style="82" customWidth="1"/>
    <col min="6926" max="6926" width="42.7109375" style="82" customWidth="1"/>
    <col min="6927" max="6929" width="13.28515625" style="82" customWidth="1"/>
    <col min="6930" max="6930" width="42.7109375" style="82" customWidth="1"/>
    <col min="6931" max="6933" width="13.28515625" style="82" customWidth="1"/>
    <col min="6934" max="6934" width="4.140625" style="82" customWidth="1"/>
    <col min="6935" max="7180" width="9.140625" style="82"/>
    <col min="7181" max="7181" width="5.85546875" style="82" customWidth="1"/>
    <col min="7182" max="7182" width="42.7109375" style="82" customWidth="1"/>
    <col min="7183" max="7185" width="13.28515625" style="82" customWidth="1"/>
    <col min="7186" max="7186" width="42.7109375" style="82" customWidth="1"/>
    <col min="7187" max="7189" width="13.28515625" style="82" customWidth="1"/>
    <col min="7190" max="7190" width="4.140625" style="82" customWidth="1"/>
    <col min="7191" max="7436" width="9.140625" style="82"/>
    <col min="7437" max="7437" width="5.85546875" style="82" customWidth="1"/>
    <col min="7438" max="7438" width="42.7109375" style="82" customWidth="1"/>
    <col min="7439" max="7441" width="13.28515625" style="82" customWidth="1"/>
    <col min="7442" max="7442" width="42.7109375" style="82" customWidth="1"/>
    <col min="7443" max="7445" width="13.28515625" style="82" customWidth="1"/>
    <col min="7446" max="7446" width="4.140625" style="82" customWidth="1"/>
    <col min="7447" max="7692" width="9.140625" style="82"/>
    <col min="7693" max="7693" width="5.85546875" style="82" customWidth="1"/>
    <col min="7694" max="7694" width="42.7109375" style="82" customWidth="1"/>
    <col min="7695" max="7697" width="13.28515625" style="82" customWidth="1"/>
    <col min="7698" max="7698" width="42.7109375" style="82" customWidth="1"/>
    <col min="7699" max="7701" width="13.28515625" style="82" customWidth="1"/>
    <col min="7702" max="7702" width="4.140625" style="82" customWidth="1"/>
    <col min="7703" max="7948" width="9.140625" style="82"/>
    <col min="7949" max="7949" width="5.85546875" style="82" customWidth="1"/>
    <col min="7950" max="7950" width="42.7109375" style="82" customWidth="1"/>
    <col min="7951" max="7953" width="13.28515625" style="82" customWidth="1"/>
    <col min="7954" max="7954" width="42.7109375" style="82" customWidth="1"/>
    <col min="7955" max="7957" width="13.28515625" style="82" customWidth="1"/>
    <col min="7958" max="7958" width="4.140625" style="82" customWidth="1"/>
    <col min="7959" max="8204" width="9.140625" style="82"/>
    <col min="8205" max="8205" width="5.85546875" style="82" customWidth="1"/>
    <col min="8206" max="8206" width="42.7109375" style="82" customWidth="1"/>
    <col min="8207" max="8209" width="13.28515625" style="82" customWidth="1"/>
    <col min="8210" max="8210" width="42.7109375" style="82" customWidth="1"/>
    <col min="8211" max="8213" width="13.28515625" style="82" customWidth="1"/>
    <col min="8214" max="8214" width="4.140625" style="82" customWidth="1"/>
    <col min="8215" max="8460" width="9.140625" style="82"/>
    <col min="8461" max="8461" width="5.85546875" style="82" customWidth="1"/>
    <col min="8462" max="8462" width="42.7109375" style="82" customWidth="1"/>
    <col min="8463" max="8465" width="13.28515625" style="82" customWidth="1"/>
    <col min="8466" max="8466" width="42.7109375" style="82" customWidth="1"/>
    <col min="8467" max="8469" width="13.28515625" style="82" customWidth="1"/>
    <col min="8470" max="8470" width="4.140625" style="82" customWidth="1"/>
    <col min="8471" max="8716" width="9.140625" style="82"/>
    <col min="8717" max="8717" width="5.85546875" style="82" customWidth="1"/>
    <col min="8718" max="8718" width="42.7109375" style="82" customWidth="1"/>
    <col min="8719" max="8721" width="13.28515625" style="82" customWidth="1"/>
    <col min="8722" max="8722" width="42.7109375" style="82" customWidth="1"/>
    <col min="8723" max="8725" width="13.28515625" style="82" customWidth="1"/>
    <col min="8726" max="8726" width="4.140625" style="82" customWidth="1"/>
    <col min="8727" max="8972" width="9.140625" style="82"/>
    <col min="8973" max="8973" width="5.85546875" style="82" customWidth="1"/>
    <col min="8974" max="8974" width="42.7109375" style="82" customWidth="1"/>
    <col min="8975" max="8977" width="13.28515625" style="82" customWidth="1"/>
    <col min="8978" max="8978" width="42.7109375" style="82" customWidth="1"/>
    <col min="8979" max="8981" width="13.28515625" style="82" customWidth="1"/>
    <col min="8982" max="8982" width="4.140625" style="82" customWidth="1"/>
    <col min="8983" max="9228" width="9.140625" style="82"/>
    <col min="9229" max="9229" width="5.85546875" style="82" customWidth="1"/>
    <col min="9230" max="9230" width="42.7109375" style="82" customWidth="1"/>
    <col min="9231" max="9233" width="13.28515625" style="82" customWidth="1"/>
    <col min="9234" max="9234" width="42.7109375" style="82" customWidth="1"/>
    <col min="9235" max="9237" width="13.28515625" style="82" customWidth="1"/>
    <col min="9238" max="9238" width="4.140625" style="82" customWidth="1"/>
    <col min="9239" max="9484" width="9.140625" style="82"/>
    <col min="9485" max="9485" width="5.85546875" style="82" customWidth="1"/>
    <col min="9486" max="9486" width="42.7109375" style="82" customWidth="1"/>
    <col min="9487" max="9489" width="13.28515625" style="82" customWidth="1"/>
    <col min="9490" max="9490" width="42.7109375" style="82" customWidth="1"/>
    <col min="9491" max="9493" width="13.28515625" style="82" customWidth="1"/>
    <col min="9494" max="9494" width="4.140625" style="82" customWidth="1"/>
    <col min="9495" max="9740" width="9.140625" style="82"/>
    <col min="9741" max="9741" width="5.85546875" style="82" customWidth="1"/>
    <col min="9742" max="9742" width="42.7109375" style="82" customWidth="1"/>
    <col min="9743" max="9745" width="13.28515625" style="82" customWidth="1"/>
    <col min="9746" max="9746" width="42.7109375" style="82" customWidth="1"/>
    <col min="9747" max="9749" width="13.28515625" style="82" customWidth="1"/>
    <col min="9750" max="9750" width="4.140625" style="82" customWidth="1"/>
    <col min="9751" max="9996" width="9.140625" style="82"/>
    <col min="9997" max="9997" width="5.85546875" style="82" customWidth="1"/>
    <col min="9998" max="9998" width="42.7109375" style="82" customWidth="1"/>
    <col min="9999" max="10001" width="13.28515625" style="82" customWidth="1"/>
    <col min="10002" max="10002" width="42.7109375" style="82" customWidth="1"/>
    <col min="10003" max="10005" width="13.28515625" style="82" customWidth="1"/>
    <col min="10006" max="10006" width="4.140625" style="82" customWidth="1"/>
    <col min="10007" max="10252" width="9.140625" style="82"/>
    <col min="10253" max="10253" width="5.85546875" style="82" customWidth="1"/>
    <col min="10254" max="10254" width="42.7109375" style="82" customWidth="1"/>
    <col min="10255" max="10257" width="13.28515625" style="82" customWidth="1"/>
    <col min="10258" max="10258" width="42.7109375" style="82" customWidth="1"/>
    <col min="10259" max="10261" width="13.28515625" style="82" customWidth="1"/>
    <col min="10262" max="10262" width="4.140625" style="82" customWidth="1"/>
    <col min="10263" max="10508" width="9.140625" style="82"/>
    <col min="10509" max="10509" width="5.85546875" style="82" customWidth="1"/>
    <col min="10510" max="10510" width="42.7109375" style="82" customWidth="1"/>
    <col min="10511" max="10513" width="13.28515625" style="82" customWidth="1"/>
    <col min="10514" max="10514" width="42.7109375" style="82" customWidth="1"/>
    <col min="10515" max="10517" width="13.28515625" style="82" customWidth="1"/>
    <col min="10518" max="10518" width="4.140625" style="82" customWidth="1"/>
    <col min="10519" max="10764" width="9.140625" style="82"/>
    <col min="10765" max="10765" width="5.85546875" style="82" customWidth="1"/>
    <col min="10766" max="10766" width="42.7109375" style="82" customWidth="1"/>
    <col min="10767" max="10769" width="13.28515625" style="82" customWidth="1"/>
    <col min="10770" max="10770" width="42.7109375" style="82" customWidth="1"/>
    <col min="10771" max="10773" width="13.28515625" style="82" customWidth="1"/>
    <col min="10774" max="10774" width="4.140625" style="82" customWidth="1"/>
    <col min="10775" max="11020" width="9.140625" style="82"/>
    <col min="11021" max="11021" width="5.85546875" style="82" customWidth="1"/>
    <col min="11022" max="11022" width="42.7109375" style="82" customWidth="1"/>
    <col min="11023" max="11025" width="13.28515625" style="82" customWidth="1"/>
    <col min="11026" max="11026" width="42.7109375" style="82" customWidth="1"/>
    <col min="11027" max="11029" width="13.28515625" style="82" customWidth="1"/>
    <col min="11030" max="11030" width="4.140625" style="82" customWidth="1"/>
    <col min="11031" max="11276" width="9.140625" style="82"/>
    <col min="11277" max="11277" width="5.85546875" style="82" customWidth="1"/>
    <col min="11278" max="11278" width="42.7109375" style="82" customWidth="1"/>
    <col min="11279" max="11281" width="13.28515625" style="82" customWidth="1"/>
    <col min="11282" max="11282" width="42.7109375" style="82" customWidth="1"/>
    <col min="11283" max="11285" width="13.28515625" style="82" customWidth="1"/>
    <col min="11286" max="11286" width="4.140625" style="82" customWidth="1"/>
    <col min="11287" max="11532" width="9.140625" style="82"/>
    <col min="11533" max="11533" width="5.85546875" style="82" customWidth="1"/>
    <col min="11534" max="11534" width="42.7109375" style="82" customWidth="1"/>
    <col min="11535" max="11537" width="13.28515625" style="82" customWidth="1"/>
    <col min="11538" max="11538" width="42.7109375" style="82" customWidth="1"/>
    <col min="11539" max="11541" width="13.28515625" style="82" customWidth="1"/>
    <col min="11542" max="11542" width="4.140625" style="82" customWidth="1"/>
    <col min="11543" max="11788" width="9.140625" style="82"/>
    <col min="11789" max="11789" width="5.85546875" style="82" customWidth="1"/>
    <col min="11790" max="11790" width="42.7109375" style="82" customWidth="1"/>
    <col min="11791" max="11793" width="13.28515625" style="82" customWidth="1"/>
    <col min="11794" max="11794" width="42.7109375" style="82" customWidth="1"/>
    <col min="11795" max="11797" width="13.28515625" style="82" customWidth="1"/>
    <col min="11798" max="11798" width="4.140625" style="82" customWidth="1"/>
    <col min="11799" max="12044" width="9.140625" style="82"/>
    <col min="12045" max="12045" width="5.85546875" style="82" customWidth="1"/>
    <col min="12046" max="12046" width="42.7109375" style="82" customWidth="1"/>
    <col min="12047" max="12049" width="13.28515625" style="82" customWidth="1"/>
    <col min="12050" max="12050" width="42.7109375" style="82" customWidth="1"/>
    <col min="12051" max="12053" width="13.28515625" style="82" customWidth="1"/>
    <col min="12054" max="12054" width="4.140625" style="82" customWidth="1"/>
    <col min="12055" max="12300" width="9.140625" style="82"/>
    <col min="12301" max="12301" width="5.85546875" style="82" customWidth="1"/>
    <col min="12302" max="12302" width="42.7109375" style="82" customWidth="1"/>
    <col min="12303" max="12305" width="13.28515625" style="82" customWidth="1"/>
    <col min="12306" max="12306" width="42.7109375" style="82" customWidth="1"/>
    <col min="12307" max="12309" width="13.28515625" style="82" customWidth="1"/>
    <col min="12310" max="12310" width="4.140625" style="82" customWidth="1"/>
    <col min="12311" max="12556" width="9.140625" style="82"/>
    <col min="12557" max="12557" width="5.85546875" style="82" customWidth="1"/>
    <col min="12558" max="12558" width="42.7109375" style="82" customWidth="1"/>
    <col min="12559" max="12561" width="13.28515625" style="82" customWidth="1"/>
    <col min="12562" max="12562" width="42.7109375" style="82" customWidth="1"/>
    <col min="12563" max="12565" width="13.28515625" style="82" customWidth="1"/>
    <col min="12566" max="12566" width="4.140625" style="82" customWidth="1"/>
    <col min="12567" max="12812" width="9.140625" style="82"/>
    <col min="12813" max="12813" width="5.85546875" style="82" customWidth="1"/>
    <col min="12814" max="12814" width="42.7109375" style="82" customWidth="1"/>
    <col min="12815" max="12817" width="13.28515625" style="82" customWidth="1"/>
    <col min="12818" max="12818" width="42.7109375" style="82" customWidth="1"/>
    <col min="12819" max="12821" width="13.28515625" style="82" customWidth="1"/>
    <col min="12822" max="12822" width="4.140625" style="82" customWidth="1"/>
    <col min="12823" max="13068" width="9.140625" style="82"/>
    <col min="13069" max="13069" width="5.85546875" style="82" customWidth="1"/>
    <col min="13070" max="13070" width="42.7109375" style="82" customWidth="1"/>
    <col min="13071" max="13073" width="13.28515625" style="82" customWidth="1"/>
    <col min="13074" max="13074" width="42.7109375" style="82" customWidth="1"/>
    <col min="13075" max="13077" width="13.28515625" style="82" customWidth="1"/>
    <col min="13078" max="13078" width="4.140625" style="82" customWidth="1"/>
    <col min="13079" max="13324" width="9.140625" style="82"/>
    <col min="13325" max="13325" width="5.85546875" style="82" customWidth="1"/>
    <col min="13326" max="13326" width="42.7109375" style="82" customWidth="1"/>
    <col min="13327" max="13329" width="13.28515625" style="82" customWidth="1"/>
    <col min="13330" max="13330" width="42.7109375" style="82" customWidth="1"/>
    <col min="13331" max="13333" width="13.28515625" style="82" customWidth="1"/>
    <col min="13334" max="13334" width="4.140625" style="82" customWidth="1"/>
    <col min="13335" max="13580" width="9.140625" style="82"/>
    <col min="13581" max="13581" width="5.85546875" style="82" customWidth="1"/>
    <col min="13582" max="13582" width="42.7109375" style="82" customWidth="1"/>
    <col min="13583" max="13585" width="13.28515625" style="82" customWidth="1"/>
    <col min="13586" max="13586" width="42.7109375" style="82" customWidth="1"/>
    <col min="13587" max="13589" width="13.28515625" style="82" customWidth="1"/>
    <col min="13590" max="13590" width="4.140625" style="82" customWidth="1"/>
    <col min="13591" max="13836" width="9.140625" style="82"/>
    <col min="13837" max="13837" width="5.85546875" style="82" customWidth="1"/>
    <col min="13838" max="13838" width="42.7109375" style="82" customWidth="1"/>
    <col min="13839" max="13841" width="13.28515625" style="82" customWidth="1"/>
    <col min="13842" max="13842" width="42.7109375" style="82" customWidth="1"/>
    <col min="13843" max="13845" width="13.28515625" style="82" customWidth="1"/>
    <col min="13846" max="13846" width="4.140625" style="82" customWidth="1"/>
    <col min="13847" max="14092" width="9.140625" style="82"/>
    <col min="14093" max="14093" width="5.85546875" style="82" customWidth="1"/>
    <col min="14094" max="14094" width="42.7109375" style="82" customWidth="1"/>
    <col min="14095" max="14097" width="13.28515625" style="82" customWidth="1"/>
    <col min="14098" max="14098" width="42.7109375" style="82" customWidth="1"/>
    <col min="14099" max="14101" width="13.28515625" style="82" customWidth="1"/>
    <col min="14102" max="14102" width="4.140625" style="82" customWidth="1"/>
    <col min="14103" max="14348" width="9.140625" style="82"/>
    <col min="14349" max="14349" width="5.85546875" style="82" customWidth="1"/>
    <col min="14350" max="14350" width="42.7109375" style="82" customWidth="1"/>
    <col min="14351" max="14353" width="13.28515625" style="82" customWidth="1"/>
    <col min="14354" max="14354" width="42.7109375" style="82" customWidth="1"/>
    <col min="14355" max="14357" width="13.28515625" style="82" customWidth="1"/>
    <col min="14358" max="14358" width="4.140625" style="82" customWidth="1"/>
    <col min="14359" max="14604" width="9.140625" style="82"/>
    <col min="14605" max="14605" width="5.85546875" style="82" customWidth="1"/>
    <col min="14606" max="14606" width="42.7109375" style="82" customWidth="1"/>
    <col min="14607" max="14609" width="13.28515625" style="82" customWidth="1"/>
    <col min="14610" max="14610" width="42.7109375" style="82" customWidth="1"/>
    <col min="14611" max="14613" width="13.28515625" style="82" customWidth="1"/>
    <col min="14614" max="14614" width="4.140625" style="82" customWidth="1"/>
    <col min="14615" max="14860" width="9.140625" style="82"/>
    <col min="14861" max="14861" width="5.85546875" style="82" customWidth="1"/>
    <col min="14862" max="14862" width="42.7109375" style="82" customWidth="1"/>
    <col min="14863" max="14865" width="13.28515625" style="82" customWidth="1"/>
    <col min="14866" max="14866" width="42.7109375" style="82" customWidth="1"/>
    <col min="14867" max="14869" width="13.28515625" style="82" customWidth="1"/>
    <col min="14870" max="14870" width="4.140625" style="82" customWidth="1"/>
    <col min="14871" max="15116" width="9.140625" style="82"/>
    <col min="15117" max="15117" width="5.85546875" style="82" customWidth="1"/>
    <col min="15118" max="15118" width="42.7109375" style="82" customWidth="1"/>
    <col min="15119" max="15121" width="13.28515625" style="82" customWidth="1"/>
    <col min="15122" max="15122" width="42.7109375" style="82" customWidth="1"/>
    <col min="15123" max="15125" width="13.28515625" style="82" customWidth="1"/>
    <col min="15126" max="15126" width="4.140625" style="82" customWidth="1"/>
    <col min="15127" max="15372" width="9.140625" style="82"/>
    <col min="15373" max="15373" width="5.85546875" style="82" customWidth="1"/>
    <col min="15374" max="15374" width="42.7109375" style="82" customWidth="1"/>
    <col min="15375" max="15377" width="13.28515625" style="82" customWidth="1"/>
    <col min="15378" max="15378" width="42.7109375" style="82" customWidth="1"/>
    <col min="15379" max="15381" width="13.28515625" style="82" customWidth="1"/>
    <col min="15382" max="15382" width="4.140625" style="82" customWidth="1"/>
    <col min="15383" max="15628" width="9.140625" style="82"/>
    <col min="15629" max="15629" width="5.85546875" style="82" customWidth="1"/>
    <col min="15630" max="15630" width="42.7109375" style="82" customWidth="1"/>
    <col min="15631" max="15633" width="13.28515625" style="82" customWidth="1"/>
    <col min="15634" max="15634" width="42.7109375" style="82" customWidth="1"/>
    <col min="15635" max="15637" width="13.28515625" style="82" customWidth="1"/>
    <col min="15638" max="15638" width="4.140625" style="82" customWidth="1"/>
    <col min="15639" max="15884" width="9.140625" style="82"/>
    <col min="15885" max="15885" width="5.85546875" style="82" customWidth="1"/>
    <col min="15886" max="15886" width="42.7109375" style="82" customWidth="1"/>
    <col min="15887" max="15889" width="13.28515625" style="82" customWidth="1"/>
    <col min="15890" max="15890" width="42.7109375" style="82" customWidth="1"/>
    <col min="15891" max="15893" width="13.28515625" style="82" customWidth="1"/>
    <col min="15894" max="15894" width="4.140625" style="82" customWidth="1"/>
    <col min="15895" max="16140" width="9.140625" style="82"/>
    <col min="16141" max="16141" width="5.85546875" style="82" customWidth="1"/>
    <col min="16142" max="16142" width="42.7109375" style="82" customWidth="1"/>
    <col min="16143" max="16145" width="13.28515625" style="82" customWidth="1"/>
    <col min="16146" max="16146" width="42.7109375" style="82" customWidth="1"/>
    <col min="16147" max="16149" width="13.28515625" style="82" customWidth="1"/>
    <col min="16150" max="16150" width="4.140625" style="82" customWidth="1"/>
    <col min="16151" max="16384" width="9.140625" style="82"/>
  </cols>
  <sheetData>
    <row r="1" spans="1:22" ht="35.25" customHeight="1">
      <c r="B1" s="927" t="s">
        <v>568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906" t="s">
        <v>517</v>
      </c>
    </row>
    <row r="2" spans="1:22" ht="15.75" thickBot="1">
      <c r="M2" s="86"/>
      <c r="N2" s="86"/>
      <c r="O2" s="86"/>
      <c r="P2" s="86"/>
      <c r="Q2" s="86"/>
      <c r="R2" s="86"/>
      <c r="S2" s="86"/>
      <c r="T2" s="823"/>
      <c r="U2" s="823" t="s">
        <v>40</v>
      </c>
      <c r="V2" s="906"/>
    </row>
    <row r="3" spans="1:22" ht="13.5" customHeight="1" thickBot="1">
      <c r="A3" s="907" t="s">
        <v>41</v>
      </c>
      <c r="B3" s="87" t="s">
        <v>313</v>
      </c>
      <c r="C3" s="88"/>
      <c r="D3" s="89"/>
      <c r="E3" s="89"/>
      <c r="F3" s="89"/>
      <c r="G3" s="89"/>
      <c r="H3" s="89"/>
      <c r="I3" s="89"/>
      <c r="J3" s="89"/>
      <c r="K3" s="89"/>
      <c r="V3" s="906"/>
    </row>
    <row r="4" spans="1:22" s="97" customFormat="1" ht="28.5" thickBot="1">
      <c r="A4" s="908"/>
      <c r="B4" s="93" t="s">
        <v>315</v>
      </c>
      <c r="C4" s="94" t="str">
        <f>+CONCATENATE('[1]1.1.sz.mell.'!C3," eredeti előirányzat")</f>
        <v>2017. évi eredeti előirányzat</v>
      </c>
      <c r="D4" s="95" t="str">
        <f>+CONCATENATE('[1]1.1.sz.mell.'!C3," 1. sz. módosítás (±)")</f>
        <v>2017. évi 1. sz. módosítás (±)</v>
      </c>
      <c r="E4" s="423" t="s">
        <v>500</v>
      </c>
      <c r="F4" s="304" t="s">
        <v>490</v>
      </c>
      <c r="G4" s="305" t="s">
        <v>489</v>
      </c>
      <c r="H4" s="424" t="s">
        <v>491</v>
      </c>
      <c r="I4" s="423" t="s">
        <v>545</v>
      </c>
      <c r="J4" s="776" t="s">
        <v>541</v>
      </c>
      <c r="K4" s="305" t="s">
        <v>492</v>
      </c>
      <c r="V4" s="906"/>
    </row>
    <row r="5" spans="1:22" s="97" customFormat="1" ht="13.5" thickBot="1">
      <c r="A5" s="98" t="s">
        <v>44</v>
      </c>
      <c r="B5" s="99" t="s">
        <v>45</v>
      </c>
      <c r="C5" s="100" t="s">
        <v>46</v>
      </c>
      <c r="D5" s="101" t="s">
        <v>47</v>
      </c>
      <c r="E5" s="439" t="s">
        <v>48</v>
      </c>
      <c r="F5" s="99" t="s">
        <v>316</v>
      </c>
      <c r="G5" s="100" t="s">
        <v>317</v>
      </c>
      <c r="H5" s="100" t="s">
        <v>318</v>
      </c>
      <c r="I5" s="102" t="s">
        <v>319</v>
      </c>
      <c r="J5" s="778" t="s">
        <v>501</v>
      </c>
      <c r="K5" s="779" t="s">
        <v>546</v>
      </c>
      <c r="V5" s="906"/>
    </row>
    <row r="6" spans="1:22" ht="22.5">
      <c r="A6" s="104" t="s">
        <v>49</v>
      </c>
      <c r="B6" s="105" t="s">
        <v>370</v>
      </c>
      <c r="C6" s="106">
        <v>613808143</v>
      </c>
      <c r="D6" s="106">
        <v>271399209</v>
      </c>
      <c r="E6" s="107">
        <f>C6+D6</f>
        <v>885207352</v>
      </c>
      <c r="F6" s="425"/>
      <c r="G6" s="107">
        <f>E6+F6</f>
        <v>885207352</v>
      </c>
      <c r="H6" s="425">
        <v>385000</v>
      </c>
      <c r="I6" s="425">
        <f>SUM(G6:H6)</f>
        <v>885592352</v>
      </c>
      <c r="J6" s="425">
        <v>-165358082</v>
      </c>
      <c r="K6" s="425">
        <f>SUM(I6:J6)</f>
        <v>720234270</v>
      </c>
      <c r="V6" s="906"/>
    </row>
    <row r="7" spans="1:22">
      <c r="A7" s="110" t="s">
        <v>63</v>
      </c>
      <c r="B7" s="111" t="s">
        <v>371</v>
      </c>
      <c r="C7" s="112">
        <v>511940143</v>
      </c>
      <c r="D7" s="112"/>
      <c r="E7" s="107">
        <f t="shared" ref="E7:G16" si="0">C7+D7</f>
        <v>511940143</v>
      </c>
      <c r="F7" s="425"/>
      <c r="G7" s="107">
        <f t="shared" si="0"/>
        <v>511940143</v>
      </c>
      <c r="H7" s="425"/>
      <c r="I7" s="425">
        <f t="shared" ref="I7:I13" si="1">SUM(G7:H7)</f>
        <v>511940143</v>
      </c>
      <c r="J7" s="425"/>
      <c r="K7" s="425">
        <f t="shared" ref="K7:K16" si="2">SUM(I7:J7)</f>
        <v>511940143</v>
      </c>
      <c r="V7" s="906"/>
    </row>
    <row r="8" spans="1:22">
      <c r="A8" s="110" t="s">
        <v>77</v>
      </c>
      <c r="B8" s="111" t="s">
        <v>373</v>
      </c>
      <c r="C8" s="112">
        <v>2384000</v>
      </c>
      <c r="D8" s="112">
        <v>1000000</v>
      </c>
      <c r="E8" s="107">
        <f t="shared" si="0"/>
        <v>3384000</v>
      </c>
      <c r="F8" s="425"/>
      <c r="G8" s="107">
        <f t="shared" si="0"/>
        <v>3384000</v>
      </c>
      <c r="H8" s="425"/>
      <c r="I8" s="425">
        <f t="shared" si="1"/>
        <v>3384000</v>
      </c>
      <c r="J8" s="820">
        <v>-416655</v>
      </c>
      <c r="K8" s="425">
        <f t="shared" si="2"/>
        <v>2967345</v>
      </c>
      <c r="V8" s="906"/>
    </row>
    <row r="9" spans="1:22">
      <c r="A9" s="110" t="s">
        <v>274</v>
      </c>
      <c r="B9" s="111" t="s">
        <v>374</v>
      </c>
      <c r="C9" s="112"/>
      <c r="D9" s="112"/>
      <c r="E9" s="107">
        <f t="shared" si="0"/>
        <v>0</v>
      </c>
      <c r="F9" s="425"/>
      <c r="G9" s="107">
        <f t="shared" si="0"/>
        <v>0</v>
      </c>
      <c r="H9" s="425"/>
      <c r="I9" s="425">
        <f t="shared" si="1"/>
        <v>0</v>
      </c>
      <c r="J9" s="425">
        <v>240000</v>
      </c>
      <c r="K9" s="425">
        <f t="shared" si="2"/>
        <v>240000</v>
      </c>
      <c r="V9" s="906"/>
    </row>
    <row r="10" spans="1:22">
      <c r="A10" s="110" t="s">
        <v>107</v>
      </c>
      <c r="B10" s="111" t="s">
        <v>376</v>
      </c>
      <c r="C10" s="112"/>
      <c r="D10" s="112"/>
      <c r="E10" s="107">
        <f t="shared" si="0"/>
        <v>0</v>
      </c>
      <c r="F10" s="425"/>
      <c r="G10" s="107">
        <f t="shared" si="0"/>
        <v>0</v>
      </c>
      <c r="H10" s="425"/>
      <c r="I10" s="425">
        <f t="shared" si="1"/>
        <v>0</v>
      </c>
      <c r="J10" s="425"/>
      <c r="K10" s="425">
        <f t="shared" si="2"/>
        <v>0</v>
      </c>
      <c r="V10" s="906"/>
    </row>
    <row r="11" spans="1:22">
      <c r="A11" s="110" t="s">
        <v>131</v>
      </c>
      <c r="B11" s="111" t="s">
        <v>377</v>
      </c>
      <c r="C11" s="115"/>
      <c r="D11" s="115"/>
      <c r="E11" s="107">
        <f t="shared" si="0"/>
        <v>0</v>
      </c>
      <c r="F11" s="425"/>
      <c r="G11" s="107">
        <f t="shared" si="0"/>
        <v>0</v>
      </c>
      <c r="H11" s="425"/>
      <c r="I11" s="425">
        <f t="shared" si="1"/>
        <v>0</v>
      </c>
      <c r="J11" s="425"/>
      <c r="K11" s="425">
        <f t="shared" si="2"/>
        <v>0</v>
      </c>
      <c r="V11" s="906"/>
    </row>
    <row r="12" spans="1:22">
      <c r="A12" s="110" t="s">
        <v>291</v>
      </c>
      <c r="B12" s="116" t="s">
        <v>325</v>
      </c>
      <c r="C12" s="112">
        <v>25168147</v>
      </c>
      <c r="D12" s="112">
        <v>5986053</v>
      </c>
      <c r="E12" s="107">
        <f t="shared" si="0"/>
        <v>31154200</v>
      </c>
      <c r="F12" s="425"/>
      <c r="G12" s="107">
        <f t="shared" si="0"/>
        <v>31154200</v>
      </c>
      <c r="H12" s="425"/>
      <c r="I12" s="425">
        <f t="shared" si="1"/>
        <v>31154200</v>
      </c>
      <c r="J12" s="425">
        <v>19092315</v>
      </c>
      <c r="K12" s="425">
        <f t="shared" si="2"/>
        <v>50246515</v>
      </c>
      <c r="V12" s="906"/>
    </row>
    <row r="13" spans="1:22">
      <c r="A13" s="110" t="s">
        <v>153</v>
      </c>
      <c r="B13" s="116" t="s">
        <v>326</v>
      </c>
      <c r="C13" s="112"/>
      <c r="D13" s="112">
        <v>4912350</v>
      </c>
      <c r="E13" s="107">
        <f t="shared" si="0"/>
        <v>4912350</v>
      </c>
      <c r="F13" s="425"/>
      <c r="G13" s="107">
        <f t="shared" si="0"/>
        <v>4912350</v>
      </c>
      <c r="H13" s="425"/>
      <c r="I13" s="425">
        <f t="shared" si="1"/>
        <v>4912350</v>
      </c>
      <c r="J13" s="425">
        <v>-3894118</v>
      </c>
      <c r="K13" s="425">
        <f t="shared" si="2"/>
        <v>1018232</v>
      </c>
      <c r="V13" s="906"/>
    </row>
    <row r="14" spans="1:22">
      <c r="A14" s="110" t="s">
        <v>300</v>
      </c>
      <c r="B14" s="154"/>
      <c r="C14" s="115"/>
      <c r="D14" s="115"/>
      <c r="E14" s="107">
        <f t="shared" si="0"/>
        <v>0</v>
      </c>
      <c r="F14" s="425"/>
      <c r="G14" s="425"/>
      <c r="H14" s="425"/>
      <c r="I14" s="425"/>
      <c r="J14" s="425"/>
      <c r="K14" s="425">
        <f t="shared" si="2"/>
        <v>0</v>
      </c>
      <c r="V14" s="906"/>
    </row>
    <row r="15" spans="1:22">
      <c r="A15" s="110" t="s">
        <v>302</v>
      </c>
      <c r="B15" s="116"/>
      <c r="C15" s="115"/>
      <c r="D15" s="115"/>
      <c r="E15" s="107">
        <f t="shared" si="0"/>
        <v>0</v>
      </c>
      <c r="F15" s="425"/>
      <c r="G15" s="425"/>
      <c r="H15" s="425"/>
      <c r="I15" s="425"/>
      <c r="J15" s="425"/>
      <c r="K15" s="425">
        <f t="shared" si="2"/>
        <v>0</v>
      </c>
      <c r="V15" s="906"/>
    </row>
    <row r="16" spans="1:22" ht="15.75" thickBot="1">
      <c r="A16" s="141" t="s">
        <v>304</v>
      </c>
      <c r="B16" s="142"/>
      <c r="C16" s="155"/>
      <c r="D16" s="155"/>
      <c r="E16" s="107">
        <f t="shared" si="0"/>
        <v>0</v>
      </c>
      <c r="F16" s="441"/>
      <c r="G16" s="441"/>
      <c r="H16" s="441"/>
      <c r="I16" s="441"/>
      <c r="J16" s="441"/>
      <c r="K16" s="425">
        <f t="shared" si="2"/>
        <v>0</v>
      </c>
      <c r="V16" s="906"/>
    </row>
    <row r="17" spans="1:22" ht="21.75" thickBot="1">
      <c r="A17" s="122" t="s">
        <v>329</v>
      </c>
      <c r="B17" s="123" t="s">
        <v>378</v>
      </c>
      <c r="C17" s="124">
        <f>+C6+C8+C9+C11+C12+C13+C14+C15+C16</f>
        <v>641360290</v>
      </c>
      <c r="D17" s="124">
        <f>+D6+D8+D9+D11+D12+D13+D14+D15+D16</f>
        <v>283297612</v>
      </c>
      <c r="E17" s="124">
        <f>+E6+E8+E9+E11+E12+E13+E14+E15+E16</f>
        <v>924657902</v>
      </c>
      <c r="F17" s="124">
        <f t="shared" ref="F17:K17" si="3">+F6+F8+F9+F11+F12+F13+F14+F15+F16</f>
        <v>0</v>
      </c>
      <c r="G17" s="124">
        <f t="shared" si="3"/>
        <v>924657902</v>
      </c>
      <c r="H17" s="124">
        <f t="shared" si="3"/>
        <v>385000</v>
      </c>
      <c r="I17" s="124">
        <f t="shared" si="3"/>
        <v>925042902</v>
      </c>
      <c r="J17" s="124">
        <f t="shared" si="3"/>
        <v>-150336540</v>
      </c>
      <c r="K17" s="124">
        <f t="shared" si="3"/>
        <v>774706362</v>
      </c>
      <c r="V17" s="906"/>
    </row>
    <row r="18" spans="1:22">
      <c r="A18" s="104" t="s">
        <v>330</v>
      </c>
      <c r="B18" s="160" t="s">
        <v>380</v>
      </c>
      <c r="C18" s="161">
        <f>SUM(C19:C23)</f>
        <v>47000000</v>
      </c>
      <c r="D18" s="161">
        <f>+D19+D20+D21+D22+D23</f>
        <v>0</v>
      </c>
      <c r="E18" s="161">
        <f>+E19+E20+E21+E22+E23</f>
        <v>47000000</v>
      </c>
      <c r="F18" s="442"/>
      <c r="G18" s="161">
        <f>+G19+G20+G21+G22+G23</f>
        <v>47000000</v>
      </c>
      <c r="H18" s="442"/>
      <c r="I18" s="442">
        <f>SUM(G18:H18)</f>
        <v>47000000</v>
      </c>
      <c r="J18" s="442">
        <f>SUM(J19)</f>
        <v>33976012</v>
      </c>
      <c r="K18" s="442">
        <f>SUM(K19)</f>
        <v>80976012</v>
      </c>
      <c r="V18" s="906"/>
    </row>
    <row r="19" spans="1:22">
      <c r="A19" s="110" t="s">
        <v>333</v>
      </c>
      <c r="B19" s="165" t="s">
        <v>381</v>
      </c>
      <c r="C19" s="135">
        <v>47000000</v>
      </c>
      <c r="D19" s="135"/>
      <c r="E19" s="136">
        <f t="shared" ref="E19:G29" si="4">C19+D19</f>
        <v>47000000</v>
      </c>
      <c r="F19" s="428"/>
      <c r="G19" s="136">
        <f t="shared" si="4"/>
        <v>47000000</v>
      </c>
      <c r="H19" s="428"/>
      <c r="I19" s="442">
        <f>SUM(G19:H19)</f>
        <v>47000000</v>
      </c>
      <c r="J19" s="442">
        <v>33976012</v>
      </c>
      <c r="K19" s="442">
        <f>SUM(I19:J19)</f>
        <v>80976012</v>
      </c>
      <c r="V19" s="906"/>
    </row>
    <row r="20" spans="1:22">
      <c r="A20" s="104" t="s">
        <v>336</v>
      </c>
      <c r="B20" s="165" t="s">
        <v>383</v>
      </c>
      <c r="C20" s="135"/>
      <c r="D20" s="135"/>
      <c r="E20" s="136">
        <f t="shared" si="4"/>
        <v>0</v>
      </c>
      <c r="F20" s="428"/>
      <c r="G20" s="428"/>
      <c r="H20" s="428"/>
      <c r="I20" s="428"/>
      <c r="J20" s="428"/>
      <c r="K20" s="428"/>
      <c r="V20" s="906"/>
    </row>
    <row r="21" spans="1:22">
      <c r="A21" s="110" t="s">
        <v>339</v>
      </c>
      <c r="B21" s="165" t="s">
        <v>384</v>
      </c>
      <c r="C21" s="135"/>
      <c r="D21" s="135"/>
      <c r="E21" s="136">
        <f t="shared" si="4"/>
        <v>0</v>
      </c>
      <c r="F21" s="428"/>
      <c r="G21" s="428"/>
      <c r="H21" s="428"/>
      <c r="I21" s="428"/>
      <c r="J21" s="428"/>
      <c r="K21" s="428"/>
      <c r="V21" s="906"/>
    </row>
    <row r="22" spans="1:22">
      <c r="A22" s="104" t="s">
        <v>342</v>
      </c>
      <c r="B22" s="165" t="s">
        <v>385</v>
      </c>
      <c r="C22" s="135"/>
      <c r="D22" s="135"/>
      <c r="E22" s="136">
        <f t="shared" si="4"/>
        <v>0</v>
      </c>
      <c r="F22" s="429"/>
      <c r="G22" s="429"/>
      <c r="H22" s="429"/>
      <c r="I22" s="429"/>
      <c r="J22" s="429"/>
      <c r="K22" s="429"/>
      <c r="V22" s="906"/>
    </row>
    <row r="23" spans="1:22" ht="21" customHeight="1">
      <c r="A23" s="110" t="s">
        <v>345</v>
      </c>
      <c r="B23" s="166" t="s">
        <v>386</v>
      </c>
      <c r="C23" s="135"/>
      <c r="D23" s="135"/>
      <c r="E23" s="136">
        <f t="shared" si="4"/>
        <v>0</v>
      </c>
      <c r="F23" s="428"/>
      <c r="G23" s="428"/>
      <c r="H23" s="428"/>
      <c r="I23" s="428"/>
      <c r="J23" s="428"/>
      <c r="K23" s="428"/>
      <c r="V23" s="906"/>
    </row>
    <row r="24" spans="1:22">
      <c r="A24" s="104" t="s">
        <v>348</v>
      </c>
      <c r="B24" s="167" t="s">
        <v>388</v>
      </c>
      <c r="C24" s="139">
        <f>+C25+C26+C27+C28+C29</f>
        <v>0</v>
      </c>
      <c r="D24" s="139">
        <f>+D25+D26+D27+D28+D29</f>
        <v>0</v>
      </c>
      <c r="E24" s="139">
        <f>+E25+E26+E27+E28+E29</f>
        <v>0</v>
      </c>
      <c r="F24" s="442"/>
      <c r="G24" s="442"/>
      <c r="H24" s="442"/>
      <c r="I24" s="442"/>
      <c r="J24" s="442"/>
      <c r="K24" s="442"/>
      <c r="V24" s="906"/>
    </row>
    <row r="25" spans="1:22">
      <c r="A25" s="110" t="s">
        <v>351</v>
      </c>
      <c r="B25" s="166" t="s">
        <v>390</v>
      </c>
      <c r="C25" s="135"/>
      <c r="D25" s="135"/>
      <c r="E25" s="136">
        <f t="shared" si="4"/>
        <v>0</v>
      </c>
      <c r="F25" s="443"/>
      <c r="G25" s="443"/>
      <c r="H25" s="443"/>
      <c r="I25" s="443"/>
      <c r="J25" s="443"/>
      <c r="K25" s="443"/>
      <c r="V25" s="906"/>
    </row>
    <row r="26" spans="1:22">
      <c r="A26" s="104" t="s">
        <v>353</v>
      </c>
      <c r="B26" s="166" t="s">
        <v>391</v>
      </c>
      <c r="C26" s="135"/>
      <c r="D26" s="135"/>
      <c r="E26" s="136">
        <f t="shared" si="4"/>
        <v>0</v>
      </c>
      <c r="F26" s="443"/>
      <c r="G26" s="443"/>
      <c r="H26" s="443"/>
      <c r="I26" s="443"/>
      <c r="J26" s="443"/>
      <c r="K26" s="443"/>
      <c r="V26" s="906"/>
    </row>
    <row r="27" spans="1:22">
      <c r="A27" s="110" t="s">
        <v>355</v>
      </c>
      <c r="B27" s="165" t="s">
        <v>392</v>
      </c>
      <c r="C27" s="135"/>
      <c r="D27" s="135"/>
      <c r="E27" s="136">
        <f t="shared" si="4"/>
        <v>0</v>
      </c>
      <c r="F27" s="443"/>
      <c r="G27" s="443"/>
      <c r="H27" s="443"/>
      <c r="I27" s="443"/>
      <c r="J27" s="443"/>
      <c r="K27" s="443"/>
      <c r="V27" s="906"/>
    </row>
    <row r="28" spans="1:22">
      <c r="A28" s="104" t="s">
        <v>357</v>
      </c>
      <c r="B28" s="171" t="s">
        <v>393</v>
      </c>
      <c r="C28" s="135"/>
      <c r="D28" s="135"/>
      <c r="E28" s="136">
        <f t="shared" si="4"/>
        <v>0</v>
      </c>
      <c r="F28" s="428"/>
      <c r="G28" s="428"/>
      <c r="H28" s="428"/>
      <c r="I28" s="428"/>
      <c r="J28" s="428"/>
      <c r="K28" s="428"/>
      <c r="V28" s="906"/>
    </row>
    <row r="29" spans="1:22" ht="15.75" thickBot="1">
      <c r="A29" s="110" t="s">
        <v>358</v>
      </c>
      <c r="B29" s="172" t="s">
        <v>394</v>
      </c>
      <c r="C29" s="135"/>
      <c r="D29" s="135"/>
      <c r="E29" s="136">
        <f t="shared" si="4"/>
        <v>0</v>
      </c>
      <c r="F29" s="443"/>
      <c r="G29" s="443"/>
      <c r="H29" s="443"/>
      <c r="I29" s="443"/>
      <c r="J29" s="443"/>
      <c r="K29" s="443"/>
      <c r="V29" s="906"/>
    </row>
    <row r="30" spans="1:22" ht="31.5" customHeight="1" thickBot="1">
      <c r="A30" s="122" t="s">
        <v>361</v>
      </c>
      <c r="B30" s="123" t="s">
        <v>395</v>
      </c>
      <c r="C30" s="821">
        <f>+C18+C24</f>
        <v>47000000</v>
      </c>
      <c r="D30" s="723">
        <f>+D18+D24</f>
        <v>0</v>
      </c>
      <c r="E30" s="433">
        <f>+E18+E24</f>
        <v>47000000</v>
      </c>
      <c r="F30" s="723">
        <f t="shared" ref="F30:K30" si="5">+F18+F24</f>
        <v>0</v>
      </c>
      <c r="G30" s="433">
        <f t="shared" si="5"/>
        <v>47000000</v>
      </c>
      <c r="H30" s="723">
        <f t="shared" si="5"/>
        <v>0</v>
      </c>
      <c r="I30" s="433">
        <f t="shared" si="5"/>
        <v>47000000</v>
      </c>
      <c r="J30" s="723">
        <f t="shared" si="5"/>
        <v>33976012</v>
      </c>
      <c r="K30" s="143">
        <f t="shared" si="5"/>
        <v>80976012</v>
      </c>
      <c r="V30" s="906"/>
    </row>
    <row r="31" spans="1:22" ht="15.75" thickBot="1">
      <c r="A31" s="122" t="s">
        <v>364</v>
      </c>
      <c r="B31" s="144" t="s">
        <v>397</v>
      </c>
      <c r="C31" s="822">
        <f>+C17+C30</f>
        <v>688360290</v>
      </c>
      <c r="D31" s="438">
        <f>+D17+D30</f>
        <v>283297612</v>
      </c>
      <c r="E31" s="431">
        <f>+E17+E30</f>
        <v>971657902</v>
      </c>
      <c r="F31" s="438">
        <f t="shared" ref="F31:G31" si="6">+F17+F30</f>
        <v>0</v>
      </c>
      <c r="G31" s="431">
        <f t="shared" si="6"/>
        <v>971657902</v>
      </c>
      <c r="H31" s="438">
        <f t="shared" ref="H31" si="7">+H17+H30</f>
        <v>385000</v>
      </c>
      <c r="I31" s="431">
        <f t="shared" ref="I31:K31" si="8">+I17+I30</f>
        <v>972042902</v>
      </c>
      <c r="J31" s="438">
        <f t="shared" si="8"/>
        <v>-116360528</v>
      </c>
      <c r="K31" s="431">
        <f t="shared" si="8"/>
        <v>855682374</v>
      </c>
      <c r="V31" s="906"/>
    </row>
    <row r="32" spans="1:22" ht="15.75" thickBot="1">
      <c r="A32" s="122" t="s">
        <v>367</v>
      </c>
      <c r="B32" s="144" t="s">
        <v>365</v>
      </c>
      <c r="C32" s="822">
        <f>IF(C17-E17&lt;0,E17-C17,"-")</f>
        <v>283297612</v>
      </c>
      <c r="D32" s="438" t="str">
        <f>IF(D17-C49&lt;0,C49-D17,"-")</f>
        <v>-</v>
      </c>
      <c r="E32" s="431">
        <f>IF(E17-D49&lt;0,D49-E17,"-")</f>
        <v>47000000</v>
      </c>
      <c r="F32" s="438" t="str">
        <f>IF(F17-E49&lt;0,E49-F17,"-")</f>
        <v>-</v>
      </c>
      <c r="G32" s="431">
        <f>IF(G17-F49&lt;0,F49-G17,"-")</f>
        <v>47000000</v>
      </c>
      <c r="H32" s="438">
        <f>IF(H17-G49&lt;0,G49-H17,"-")</f>
        <v>331000</v>
      </c>
      <c r="I32" s="431">
        <f>IF(I17-H49&lt;0,H49-I17,"-")</f>
        <v>47331000</v>
      </c>
      <c r="J32" s="438">
        <f>IF(J17-I49&lt;0,I49-J17,"-")</f>
        <v>33645012</v>
      </c>
      <c r="K32" s="431">
        <f>IF(K17-J49&lt;0,J49-K17,"-")</f>
        <v>80976012</v>
      </c>
      <c r="V32" s="906"/>
    </row>
    <row r="33" spans="1:22" ht="15.75" thickBot="1">
      <c r="A33" s="122" t="s">
        <v>399</v>
      </c>
      <c r="B33" s="144" t="s">
        <v>368</v>
      </c>
      <c r="C33" s="822">
        <f>IF(C31-E31&lt;0,E31-C31,"-")</f>
        <v>283297612</v>
      </c>
      <c r="D33" s="438" t="str">
        <f>IF(D31-C63&lt;0,C63-D31,"-")</f>
        <v>-</v>
      </c>
      <c r="E33" s="431" t="str">
        <f>IF(E31-D63&lt;0,D63-E31,"-")</f>
        <v>-</v>
      </c>
      <c r="F33" s="438" t="str">
        <f>IF(F31-E63&lt;0,E63-F31,"-")</f>
        <v>-</v>
      </c>
      <c r="G33" s="431" t="str">
        <f>IF(G31-F63&lt;0,F63-G31,"-")</f>
        <v>-</v>
      </c>
      <c r="H33" s="438">
        <f>IF(H31-G63&lt;0,G63-H31,"-")</f>
        <v>331000</v>
      </c>
      <c r="I33" s="431">
        <f>IF(I31-H63&lt;0,H63-I31,"-")</f>
        <v>331000</v>
      </c>
      <c r="J33" s="438" t="str">
        <f>IF(J31-I63&lt;0,I63-J31,"-")</f>
        <v>-</v>
      </c>
      <c r="K33" s="431" t="str">
        <f>IF(K31-J63&lt;0,J63-K31,"-")</f>
        <v>-</v>
      </c>
      <c r="V33" s="906"/>
    </row>
    <row r="34" spans="1:22" ht="15.75" thickBot="1"/>
    <row r="35" spans="1:22" ht="15.75" thickBot="1">
      <c r="A35" s="87" t="s">
        <v>314</v>
      </c>
      <c r="B35" s="90"/>
      <c r="C35" s="91"/>
      <c r="D35" s="92"/>
      <c r="E35" s="91"/>
      <c r="F35" s="92"/>
      <c r="G35" s="91"/>
      <c r="H35" s="92"/>
      <c r="I35" s="780"/>
      <c r="J35" s="780"/>
    </row>
    <row r="36" spans="1:22" ht="24.75" thickBot="1">
      <c r="A36" s="93" t="s">
        <v>315</v>
      </c>
      <c r="B36" s="94" t="str">
        <f>+C4</f>
        <v>2017. évi eredeti előirányzat</v>
      </c>
      <c r="C36" s="94" t="str">
        <f>+D4</f>
        <v>2017. évi 1. sz. módosítás (±)</v>
      </c>
      <c r="D36" s="96" t="str">
        <f>+E4</f>
        <v>2017.08.03 Módosítás utáni</v>
      </c>
      <c r="E36" s="94" t="str">
        <f>+F4</f>
        <v>2. sz. módosítás 
(±)</v>
      </c>
      <c r="F36" s="96" t="str">
        <f>+G4</f>
        <v>2017. 08.28 Módosítás utáni</v>
      </c>
      <c r="G36" s="94" t="str">
        <f>+H4</f>
        <v>3. sz. módosítás 
(±)</v>
      </c>
      <c r="H36" s="760" t="str">
        <f>+I4</f>
        <v>2017.10.16 Módosítás utáni</v>
      </c>
      <c r="I36" s="754" t="str">
        <f>+J4</f>
        <v>4. sz. módosítás 
(±)</v>
      </c>
      <c r="J36" s="756" t="str">
        <f>+K4</f>
        <v>2017…………. Módosítás utáni</v>
      </c>
    </row>
    <row r="37" spans="1:22" ht="15.75" thickBot="1">
      <c r="A37" s="99" t="s">
        <v>501</v>
      </c>
      <c r="B37" s="100" t="s">
        <v>502</v>
      </c>
      <c r="C37" s="100" t="s">
        <v>503</v>
      </c>
      <c r="D37" s="102" t="s">
        <v>506</v>
      </c>
      <c r="E37" s="100" t="s">
        <v>504</v>
      </c>
      <c r="F37" s="102" t="s">
        <v>507</v>
      </c>
      <c r="G37" s="100" t="s">
        <v>505</v>
      </c>
      <c r="H37" s="783" t="s">
        <v>548</v>
      </c>
      <c r="I37" s="98" t="s">
        <v>549</v>
      </c>
      <c r="J37" s="800" t="s">
        <v>550</v>
      </c>
    </row>
    <row r="38" spans="1:22" ht="33.75">
      <c r="A38" s="105" t="s">
        <v>255</v>
      </c>
      <c r="B38" s="108">
        <v>453652089</v>
      </c>
      <c r="C38" s="149">
        <v>283297612</v>
      </c>
      <c r="D38" s="150">
        <f>B38+C38</f>
        <v>736949701</v>
      </c>
      <c r="E38" s="149"/>
      <c r="F38" s="150">
        <f>D38+E38</f>
        <v>736949701</v>
      </c>
      <c r="G38" s="149">
        <v>716000</v>
      </c>
      <c r="H38" s="797">
        <f>F38+G38</f>
        <v>737665701</v>
      </c>
      <c r="I38" s="874">
        <v>-634898288</v>
      </c>
      <c r="J38" s="802">
        <f>SUM(H38:I38)</f>
        <v>102767413</v>
      </c>
    </row>
    <row r="39" spans="1:22" ht="45" customHeight="1">
      <c r="A39" s="111" t="s">
        <v>372</v>
      </c>
      <c r="B39" s="113">
        <v>399914326</v>
      </c>
      <c r="C39" s="112">
        <v>130528530</v>
      </c>
      <c r="D39" s="151">
        <f t="shared" ref="D39:D61" si="9">B39+C39</f>
        <v>530442856</v>
      </c>
      <c r="E39" s="112"/>
      <c r="F39" s="151">
        <f t="shared" ref="F39:F48" si="10">D39+E39</f>
        <v>530442856</v>
      </c>
      <c r="G39" s="112"/>
      <c r="H39" s="798">
        <f t="shared" ref="H39:H48" si="11">F39+G39</f>
        <v>530442856</v>
      </c>
      <c r="I39" s="875">
        <v>-444837127</v>
      </c>
      <c r="J39" s="803">
        <f t="shared" ref="J39:J41" si="12">SUM(H39:I39)</f>
        <v>85605729</v>
      </c>
    </row>
    <row r="40" spans="1:22" ht="22.5">
      <c r="A40" s="111" t="s">
        <v>257</v>
      </c>
      <c r="B40" s="113">
        <v>234708201</v>
      </c>
      <c r="C40" s="112"/>
      <c r="D40" s="151">
        <f t="shared" si="9"/>
        <v>234708201</v>
      </c>
      <c r="E40" s="112"/>
      <c r="F40" s="151">
        <f t="shared" si="10"/>
        <v>234708201</v>
      </c>
      <c r="G40" s="112"/>
      <c r="H40" s="798">
        <f t="shared" si="11"/>
        <v>234708201</v>
      </c>
      <c r="I40" s="876">
        <v>11050143</v>
      </c>
      <c r="J40" s="803">
        <f t="shared" si="12"/>
        <v>245758344</v>
      </c>
    </row>
    <row r="41" spans="1:22" ht="50.25" customHeight="1">
      <c r="A41" s="111" t="s">
        <v>375</v>
      </c>
      <c r="B41" s="113">
        <v>117021533</v>
      </c>
      <c r="C41" s="112"/>
      <c r="D41" s="151">
        <f t="shared" si="9"/>
        <v>117021533</v>
      </c>
      <c r="E41" s="112"/>
      <c r="F41" s="151">
        <f t="shared" si="10"/>
        <v>117021533</v>
      </c>
      <c r="G41" s="112"/>
      <c r="H41" s="798">
        <f t="shared" si="11"/>
        <v>117021533</v>
      </c>
      <c r="I41" s="803"/>
      <c r="J41" s="803">
        <f t="shared" si="12"/>
        <v>117021533</v>
      </c>
    </row>
    <row r="42" spans="1:22" ht="38.25" customHeight="1">
      <c r="A42" s="111" t="s">
        <v>259</v>
      </c>
      <c r="B42" s="113"/>
      <c r="C42" s="112"/>
      <c r="D42" s="151">
        <f t="shared" si="9"/>
        <v>0</v>
      </c>
      <c r="E42" s="112"/>
      <c r="F42" s="151">
        <f t="shared" si="10"/>
        <v>0</v>
      </c>
      <c r="G42" s="112"/>
      <c r="H42" s="798">
        <f t="shared" si="11"/>
        <v>0</v>
      </c>
      <c r="I42" s="803"/>
      <c r="J42" s="803"/>
    </row>
    <row r="43" spans="1:22">
      <c r="A43" s="152"/>
      <c r="B43" s="113"/>
      <c r="C43" s="112"/>
      <c r="D43" s="151">
        <f t="shared" si="9"/>
        <v>0</v>
      </c>
      <c r="E43" s="112"/>
      <c r="F43" s="151">
        <f t="shared" si="10"/>
        <v>0</v>
      </c>
      <c r="G43" s="112"/>
      <c r="H43" s="798">
        <f t="shared" si="11"/>
        <v>0</v>
      </c>
      <c r="I43" s="803"/>
      <c r="J43" s="803"/>
    </row>
    <row r="44" spans="1:22">
      <c r="A44" s="152"/>
      <c r="B44" s="113"/>
      <c r="C44" s="112"/>
      <c r="D44" s="151">
        <f t="shared" si="9"/>
        <v>0</v>
      </c>
      <c r="E44" s="112"/>
      <c r="F44" s="151">
        <f t="shared" si="10"/>
        <v>0</v>
      </c>
      <c r="G44" s="112"/>
      <c r="H44" s="798">
        <f t="shared" si="11"/>
        <v>0</v>
      </c>
      <c r="I44" s="803"/>
      <c r="J44" s="803"/>
    </row>
    <row r="45" spans="1:22">
      <c r="A45" s="153"/>
      <c r="B45" s="113"/>
      <c r="C45" s="112"/>
      <c r="D45" s="151">
        <f t="shared" si="9"/>
        <v>0</v>
      </c>
      <c r="E45" s="112"/>
      <c r="F45" s="151">
        <f t="shared" si="10"/>
        <v>0</v>
      </c>
      <c r="G45" s="112"/>
      <c r="H45" s="798">
        <f t="shared" si="11"/>
        <v>0</v>
      </c>
      <c r="I45" s="803"/>
      <c r="J45" s="803"/>
    </row>
    <row r="46" spans="1:22">
      <c r="A46" s="152"/>
      <c r="B46" s="113"/>
      <c r="C46" s="112"/>
      <c r="D46" s="151">
        <f t="shared" si="9"/>
        <v>0</v>
      </c>
      <c r="E46" s="112"/>
      <c r="F46" s="151">
        <f t="shared" si="10"/>
        <v>0</v>
      </c>
      <c r="G46" s="112"/>
      <c r="H46" s="798">
        <f t="shared" si="11"/>
        <v>0</v>
      </c>
      <c r="I46" s="803"/>
      <c r="J46" s="803"/>
    </row>
    <row r="47" spans="1:22">
      <c r="A47" s="152"/>
      <c r="B47" s="113"/>
      <c r="C47" s="112"/>
      <c r="D47" s="151">
        <f t="shared" si="9"/>
        <v>0</v>
      </c>
      <c r="E47" s="112"/>
      <c r="F47" s="151">
        <f t="shared" si="10"/>
        <v>0</v>
      </c>
      <c r="G47" s="112"/>
      <c r="H47" s="798">
        <f t="shared" si="11"/>
        <v>0</v>
      </c>
      <c r="I47" s="803"/>
      <c r="J47" s="803"/>
    </row>
    <row r="48" spans="1:22" ht="34.5" thickBot="1">
      <c r="A48" s="156" t="s">
        <v>249</v>
      </c>
      <c r="B48" s="157"/>
      <c r="C48" s="158"/>
      <c r="D48" s="159">
        <f t="shared" si="9"/>
        <v>0</v>
      </c>
      <c r="E48" s="158"/>
      <c r="F48" s="159">
        <f t="shared" si="10"/>
        <v>0</v>
      </c>
      <c r="G48" s="158"/>
      <c r="H48" s="781">
        <f t="shared" si="11"/>
        <v>0</v>
      </c>
      <c r="I48" s="804">
        <v>507156617</v>
      </c>
      <c r="J48" s="804">
        <f>SUM(H48:I48)</f>
        <v>507156617</v>
      </c>
    </row>
    <row r="49" spans="1:10" ht="51.75" customHeight="1" thickBot="1">
      <c r="A49" s="123" t="s">
        <v>379</v>
      </c>
      <c r="B49" s="125">
        <f t="shared" ref="B49:I49" si="13">+B38+B40+B42+B43+B44+B45+B46+B47+B48</f>
        <v>688360290</v>
      </c>
      <c r="C49" s="124">
        <f t="shared" si="13"/>
        <v>283297612</v>
      </c>
      <c r="D49" s="126">
        <f t="shared" si="13"/>
        <v>971657902</v>
      </c>
      <c r="E49" s="124">
        <f t="shared" si="13"/>
        <v>0</v>
      </c>
      <c r="F49" s="126">
        <f t="shared" si="13"/>
        <v>971657902</v>
      </c>
      <c r="G49" s="124">
        <f t="shared" si="13"/>
        <v>716000</v>
      </c>
      <c r="H49" s="433">
        <f t="shared" si="13"/>
        <v>972373902</v>
      </c>
      <c r="I49" s="723">
        <f t="shared" si="13"/>
        <v>-116691528</v>
      </c>
      <c r="J49" s="723">
        <f>SUM(H49:I49)</f>
        <v>855682374</v>
      </c>
    </row>
    <row r="50" spans="1:10" ht="30.75" customHeight="1">
      <c r="A50" s="130" t="s">
        <v>335</v>
      </c>
      <c r="B50" s="162"/>
      <c r="C50" s="163"/>
      <c r="D50" s="164">
        <f t="shared" si="9"/>
        <v>0</v>
      </c>
      <c r="E50" s="163"/>
      <c r="F50" s="164">
        <f t="shared" ref="F50:F61" si="14">D50+E50</f>
        <v>0</v>
      </c>
      <c r="G50" s="163"/>
      <c r="H50" s="799">
        <f t="shared" ref="H50:H61" si="15">F50+G50</f>
        <v>0</v>
      </c>
      <c r="I50" s="789"/>
      <c r="J50" s="790"/>
    </row>
    <row r="51" spans="1:10" ht="33.75" customHeight="1">
      <c r="A51" s="130" t="s">
        <v>382</v>
      </c>
      <c r="B51" s="137"/>
      <c r="C51" s="135"/>
      <c r="D51" s="138">
        <f t="shared" si="9"/>
        <v>0</v>
      </c>
      <c r="E51" s="135"/>
      <c r="F51" s="138">
        <f t="shared" si="14"/>
        <v>0</v>
      </c>
      <c r="G51" s="135"/>
      <c r="H51" s="785">
        <f t="shared" si="15"/>
        <v>0</v>
      </c>
      <c r="I51" s="791"/>
      <c r="J51" s="792"/>
    </row>
    <row r="52" spans="1:10" ht="36.75" customHeight="1">
      <c r="A52" s="130" t="s">
        <v>341</v>
      </c>
      <c r="B52" s="137"/>
      <c r="C52" s="135"/>
      <c r="D52" s="138">
        <f t="shared" si="9"/>
        <v>0</v>
      </c>
      <c r="E52" s="135"/>
      <c r="F52" s="138">
        <f t="shared" si="14"/>
        <v>0</v>
      </c>
      <c r="G52" s="135"/>
      <c r="H52" s="785">
        <f t="shared" si="15"/>
        <v>0</v>
      </c>
      <c r="I52" s="791"/>
      <c r="J52" s="792"/>
    </row>
    <row r="53" spans="1:10" ht="29.25" customHeight="1">
      <c r="A53" s="130" t="s">
        <v>344</v>
      </c>
      <c r="B53" s="137"/>
      <c r="C53" s="135"/>
      <c r="D53" s="138">
        <f t="shared" si="9"/>
        <v>0</v>
      </c>
      <c r="E53" s="135"/>
      <c r="F53" s="138">
        <f t="shared" si="14"/>
        <v>0</v>
      </c>
      <c r="G53" s="135"/>
      <c r="H53" s="785">
        <f t="shared" si="15"/>
        <v>0</v>
      </c>
      <c r="I53" s="791"/>
      <c r="J53" s="792"/>
    </row>
    <row r="54" spans="1:10" ht="32.25" customHeight="1">
      <c r="A54" s="128" t="s">
        <v>347</v>
      </c>
      <c r="B54" s="137"/>
      <c r="C54" s="135"/>
      <c r="D54" s="138">
        <f t="shared" si="9"/>
        <v>0</v>
      </c>
      <c r="E54" s="135"/>
      <c r="F54" s="138">
        <f t="shared" si="14"/>
        <v>0</v>
      </c>
      <c r="G54" s="135"/>
      <c r="H54" s="785">
        <f t="shared" si="15"/>
        <v>0</v>
      </c>
      <c r="I54" s="791"/>
      <c r="J54" s="792"/>
    </row>
    <row r="55" spans="1:10" ht="36" customHeight="1">
      <c r="A55" s="130" t="s">
        <v>387</v>
      </c>
      <c r="B55" s="137"/>
      <c r="C55" s="135"/>
      <c r="D55" s="138">
        <f t="shared" si="9"/>
        <v>0</v>
      </c>
      <c r="E55" s="135"/>
      <c r="F55" s="138">
        <f t="shared" si="14"/>
        <v>0</v>
      </c>
      <c r="G55" s="135"/>
      <c r="H55" s="785">
        <f t="shared" si="15"/>
        <v>0</v>
      </c>
      <c r="I55" s="791"/>
      <c r="J55" s="792"/>
    </row>
    <row r="56" spans="1:10" ht="33" customHeight="1">
      <c r="A56" s="168" t="s">
        <v>389</v>
      </c>
      <c r="B56" s="137"/>
      <c r="C56" s="135"/>
      <c r="D56" s="138">
        <f t="shared" si="9"/>
        <v>0</v>
      </c>
      <c r="E56" s="135"/>
      <c r="F56" s="138">
        <f t="shared" si="14"/>
        <v>0</v>
      </c>
      <c r="G56" s="135"/>
      <c r="H56" s="785">
        <f t="shared" si="15"/>
        <v>0</v>
      </c>
      <c r="I56" s="791"/>
      <c r="J56" s="792"/>
    </row>
    <row r="57" spans="1:10" ht="33" customHeight="1">
      <c r="A57" s="168" t="s">
        <v>290</v>
      </c>
      <c r="B57" s="137"/>
      <c r="C57" s="135"/>
      <c r="D57" s="138">
        <f t="shared" si="9"/>
        <v>0</v>
      </c>
      <c r="E57" s="135"/>
      <c r="F57" s="138">
        <f t="shared" si="14"/>
        <v>0</v>
      </c>
      <c r="G57" s="135"/>
      <c r="H57" s="785">
        <f t="shared" si="15"/>
        <v>0</v>
      </c>
      <c r="I57" s="791"/>
      <c r="J57" s="792"/>
    </row>
    <row r="58" spans="1:10">
      <c r="A58" s="169"/>
      <c r="B58" s="137"/>
      <c r="C58" s="135"/>
      <c r="D58" s="138">
        <f t="shared" si="9"/>
        <v>0</v>
      </c>
      <c r="E58" s="135"/>
      <c r="F58" s="138">
        <f t="shared" si="14"/>
        <v>0</v>
      </c>
      <c r="G58" s="135"/>
      <c r="H58" s="785">
        <f t="shared" si="15"/>
        <v>0</v>
      </c>
      <c r="I58" s="791"/>
      <c r="J58" s="792"/>
    </row>
    <row r="59" spans="1:10">
      <c r="A59" s="170"/>
      <c r="B59" s="137"/>
      <c r="C59" s="135"/>
      <c r="D59" s="138">
        <f t="shared" si="9"/>
        <v>0</v>
      </c>
      <c r="E59" s="135"/>
      <c r="F59" s="138">
        <f t="shared" si="14"/>
        <v>0</v>
      </c>
      <c r="G59" s="135"/>
      <c r="H59" s="785">
        <f t="shared" si="15"/>
        <v>0</v>
      </c>
      <c r="I59" s="791"/>
      <c r="J59" s="792"/>
    </row>
    <row r="60" spans="1:10">
      <c r="A60" s="116"/>
      <c r="B60" s="137"/>
      <c r="C60" s="135"/>
      <c r="D60" s="138">
        <f t="shared" si="9"/>
        <v>0</v>
      </c>
      <c r="E60" s="135"/>
      <c r="F60" s="138">
        <f t="shared" si="14"/>
        <v>0</v>
      </c>
      <c r="G60" s="135"/>
      <c r="H60" s="785">
        <f t="shared" si="15"/>
        <v>0</v>
      </c>
      <c r="I60" s="791"/>
      <c r="J60" s="792"/>
    </row>
    <row r="61" spans="1:10" ht="15.75" thickBot="1">
      <c r="A61" s="170"/>
      <c r="B61" s="137"/>
      <c r="C61" s="135"/>
      <c r="D61" s="138">
        <f t="shared" si="9"/>
        <v>0</v>
      </c>
      <c r="E61" s="135"/>
      <c r="F61" s="138">
        <f t="shared" si="14"/>
        <v>0</v>
      </c>
      <c r="G61" s="135"/>
      <c r="H61" s="785">
        <f t="shared" si="15"/>
        <v>0</v>
      </c>
      <c r="I61" s="795"/>
      <c r="J61" s="796"/>
    </row>
    <row r="62" spans="1:10" ht="61.5" customHeight="1" thickBot="1">
      <c r="A62" s="123" t="s">
        <v>396</v>
      </c>
      <c r="B62" s="125">
        <f t="shared" ref="B62:H62" si="16">SUM(B50:B61)</f>
        <v>0</v>
      </c>
      <c r="C62" s="124">
        <f t="shared" si="16"/>
        <v>0</v>
      </c>
      <c r="D62" s="126">
        <f t="shared" si="16"/>
        <v>0</v>
      </c>
      <c r="E62" s="124">
        <f t="shared" si="16"/>
        <v>0</v>
      </c>
      <c r="F62" s="126">
        <f t="shared" si="16"/>
        <v>0</v>
      </c>
      <c r="G62" s="124">
        <f t="shared" si="16"/>
        <v>0</v>
      </c>
      <c r="H62" s="433">
        <f t="shared" si="16"/>
        <v>0</v>
      </c>
      <c r="I62" s="723"/>
      <c r="J62" s="723"/>
    </row>
    <row r="63" spans="1:10" ht="26.25" thickBot="1">
      <c r="A63" s="144" t="s">
        <v>398</v>
      </c>
      <c r="B63" s="145">
        <f t="shared" ref="B63:I63" si="17">+B49+B62</f>
        <v>688360290</v>
      </c>
      <c r="C63" s="146">
        <f t="shared" si="17"/>
        <v>283297612</v>
      </c>
      <c r="D63" s="147">
        <f t="shared" si="17"/>
        <v>971657902</v>
      </c>
      <c r="E63" s="146">
        <f t="shared" si="17"/>
        <v>0</v>
      </c>
      <c r="F63" s="147">
        <f t="shared" si="17"/>
        <v>971657902</v>
      </c>
      <c r="G63" s="146">
        <f t="shared" si="17"/>
        <v>716000</v>
      </c>
      <c r="H63" s="431">
        <f t="shared" si="17"/>
        <v>972373902</v>
      </c>
      <c r="I63" s="438">
        <f t="shared" si="17"/>
        <v>-116691528</v>
      </c>
      <c r="J63" s="438">
        <f>SUM(H63:I63)</f>
        <v>855682374</v>
      </c>
    </row>
    <row r="64" spans="1:10" ht="15.75" thickBot="1">
      <c r="A64" s="144" t="s">
        <v>366</v>
      </c>
      <c r="B64" s="145">
        <f>IF(E17-B49&gt;0,E17-B49,"-")</f>
        <v>236297612</v>
      </c>
      <c r="C64" s="146" t="str">
        <f>IF(D17-C49&gt;0,D17-C49,"-")</f>
        <v>-</v>
      </c>
      <c r="D64" s="147" t="str">
        <f>IF(E17-D49&gt;0,E17-D49,"-")</f>
        <v>-</v>
      </c>
      <c r="E64" s="146" t="str">
        <f>IF(F17-E49&gt;0,F17-E49,"-")</f>
        <v>-</v>
      </c>
      <c r="F64" s="147" t="str">
        <f>IF(G17-F49&gt;0,G17-F49,"-")</f>
        <v>-</v>
      </c>
      <c r="G64" s="146" t="str">
        <f>IF(H17-G49&gt;0,H17-G49,"-")</f>
        <v>-</v>
      </c>
      <c r="H64" s="431" t="str">
        <f>IF(I17-H49&gt;0,I17-H49,"-")</f>
        <v>-</v>
      </c>
      <c r="I64" s="438" t="str">
        <f>IF(J17-I49&gt;0,J17-I49,"-")</f>
        <v>-</v>
      </c>
      <c r="J64" s="438" t="str">
        <f>IF(K17-J49&gt;0,K17-J49,"-")</f>
        <v>-</v>
      </c>
    </row>
    <row r="65" spans="1:10" ht="15.75" thickBot="1">
      <c r="A65" s="144" t="s">
        <v>369</v>
      </c>
      <c r="B65" s="146" t="str">
        <f>IF(C31-B63&gt;0,C31-B63,"-")</f>
        <v>-</v>
      </c>
      <c r="C65" s="146" t="str">
        <f>IF(D31-C63&gt;0,D31-C63,"-")</f>
        <v>-</v>
      </c>
      <c r="D65" s="148" t="str">
        <f>IF(E31-D63&gt;0,E31-D63,"-")</f>
        <v>-</v>
      </c>
      <c r="E65" s="146" t="str">
        <f>IF(F31-E63&gt;0,F31-E63,"-")</f>
        <v>-</v>
      </c>
      <c r="F65" s="148" t="str">
        <f>IF(G31-F63&gt;0,G31-F63,"-")</f>
        <v>-</v>
      </c>
      <c r="G65" s="146" t="str">
        <f>IF(H31-G63&gt;0,H31-G63,"-")</f>
        <v>-</v>
      </c>
      <c r="H65" s="440" t="str">
        <f>IF(I31-H63&gt;0,I31-H63,"-")</f>
        <v>-</v>
      </c>
      <c r="I65" s="440">
        <f>IF(J31-I63&gt;0,J31-I63,"-")</f>
        <v>331000</v>
      </c>
      <c r="J65" s="438" t="str">
        <f>IF(K31-J63&gt;0,K31-J63,"-")</f>
        <v>-</v>
      </c>
    </row>
  </sheetData>
  <mergeCells count="2">
    <mergeCell ref="V1:V33"/>
    <mergeCell ref="A3:A4"/>
  </mergeCells>
  <pageMargins left="0.7" right="0.7" top="0.75" bottom="0.75" header="0.3" footer="0.3"/>
  <pageSetup paperSize="9" scale="60" orientation="landscape" r:id="rId1"/>
  <headerFooter differentFirst="1">
    <firstHeader>&amp;CII. Felhalmozási célú bevételek és kiadások mérlege</firstHead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topLeftCell="A10" zoomScale="130" zoomScaleNormal="130" workbookViewId="0">
      <selection activeCell="G39" sqref="G39"/>
    </sheetView>
  </sheetViews>
  <sheetFormatPr defaultRowHeight="15"/>
  <cols>
    <col min="1" max="1" width="39.7109375" customWidth="1"/>
    <col min="2" max="2" width="16.7109375" customWidth="1"/>
    <col min="3" max="3" width="56.7109375" customWidth="1"/>
    <col min="4" max="5" width="11.85546875" customWidth="1"/>
    <col min="257" max="257" width="39.7109375" customWidth="1"/>
    <col min="258" max="258" width="11.85546875" customWidth="1"/>
    <col min="259" max="259" width="56.7109375" customWidth="1"/>
    <col min="260" max="261" width="11.85546875" customWidth="1"/>
    <col min="513" max="513" width="39.7109375" customWidth="1"/>
    <col min="514" max="514" width="11.85546875" customWidth="1"/>
    <col min="515" max="515" width="56.7109375" customWidth="1"/>
    <col min="516" max="517" width="11.85546875" customWidth="1"/>
    <col min="769" max="769" width="39.7109375" customWidth="1"/>
    <col min="770" max="770" width="11.85546875" customWidth="1"/>
    <col min="771" max="771" width="56.7109375" customWidth="1"/>
    <col min="772" max="773" width="11.85546875" customWidth="1"/>
    <col min="1025" max="1025" width="39.7109375" customWidth="1"/>
    <col min="1026" max="1026" width="11.85546875" customWidth="1"/>
    <col min="1027" max="1027" width="56.7109375" customWidth="1"/>
    <col min="1028" max="1029" width="11.85546875" customWidth="1"/>
    <col min="1281" max="1281" width="39.7109375" customWidth="1"/>
    <col min="1282" max="1282" width="11.85546875" customWidth="1"/>
    <col min="1283" max="1283" width="56.7109375" customWidth="1"/>
    <col min="1284" max="1285" width="11.85546875" customWidth="1"/>
    <col min="1537" max="1537" width="39.7109375" customWidth="1"/>
    <col min="1538" max="1538" width="11.85546875" customWidth="1"/>
    <col min="1539" max="1539" width="56.7109375" customWidth="1"/>
    <col min="1540" max="1541" width="11.85546875" customWidth="1"/>
    <col min="1793" max="1793" width="39.7109375" customWidth="1"/>
    <col min="1794" max="1794" width="11.85546875" customWidth="1"/>
    <col min="1795" max="1795" width="56.7109375" customWidth="1"/>
    <col min="1796" max="1797" width="11.85546875" customWidth="1"/>
    <col min="2049" max="2049" width="39.7109375" customWidth="1"/>
    <col min="2050" max="2050" width="11.85546875" customWidth="1"/>
    <col min="2051" max="2051" width="56.7109375" customWidth="1"/>
    <col min="2052" max="2053" width="11.85546875" customWidth="1"/>
    <col min="2305" max="2305" width="39.7109375" customWidth="1"/>
    <col min="2306" max="2306" width="11.85546875" customWidth="1"/>
    <col min="2307" max="2307" width="56.7109375" customWidth="1"/>
    <col min="2308" max="2309" width="11.85546875" customWidth="1"/>
    <col min="2561" max="2561" width="39.7109375" customWidth="1"/>
    <col min="2562" max="2562" width="11.85546875" customWidth="1"/>
    <col min="2563" max="2563" width="56.7109375" customWidth="1"/>
    <col min="2564" max="2565" width="11.85546875" customWidth="1"/>
    <col min="2817" max="2817" width="39.7109375" customWidth="1"/>
    <col min="2818" max="2818" width="11.85546875" customWidth="1"/>
    <col min="2819" max="2819" width="56.7109375" customWidth="1"/>
    <col min="2820" max="2821" width="11.85546875" customWidth="1"/>
    <col min="3073" max="3073" width="39.7109375" customWidth="1"/>
    <col min="3074" max="3074" width="11.85546875" customWidth="1"/>
    <col min="3075" max="3075" width="56.7109375" customWidth="1"/>
    <col min="3076" max="3077" width="11.85546875" customWidth="1"/>
    <col min="3329" max="3329" width="39.7109375" customWidth="1"/>
    <col min="3330" max="3330" width="11.85546875" customWidth="1"/>
    <col min="3331" max="3331" width="56.7109375" customWidth="1"/>
    <col min="3332" max="3333" width="11.85546875" customWidth="1"/>
    <col min="3585" max="3585" width="39.7109375" customWidth="1"/>
    <col min="3586" max="3586" width="11.85546875" customWidth="1"/>
    <col min="3587" max="3587" width="56.7109375" customWidth="1"/>
    <col min="3588" max="3589" width="11.85546875" customWidth="1"/>
    <col min="3841" max="3841" width="39.7109375" customWidth="1"/>
    <col min="3842" max="3842" width="11.85546875" customWidth="1"/>
    <col min="3843" max="3843" width="56.7109375" customWidth="1"/>
    <col min="3844" max="3845" width="11.85546875" customWidth="1"/>
    <col min="4097" max="4097" width="39.7109375" customWidth="1"/>
    <col min="4098" max="4098" width="11.85546875" customWidth="1"/>
    <col min="4099" max="4099" width="56.7109375" customWidth="1"/>
    <col min="4100" max="4101" width="11.85546875" customWidth="1"/>
    <col min="4353" max="4353" width="39.7109375" customWidth="1"/>
    <col min="4354" max="4354" width="11.85546875" customWidth="1"/>
    <col min="4355" max="4355" width="56.7109375" customWidth="1"/>
    <col min="4356" max="4357" width="11.85546875" customWidth="1"/>
    <col min="4609" max="4609" width="39.7109375" customWidth="1"/>
    <col min="4610" max="4610" width="11.85546875" customWidth="1"/>
    <col min="4611" max="4611" width="56.7109375" customWidth="1"/>
    <col min="4612" max="4613" width="11.85546875" customWidth="1"/>
    <col min="4865" max="4865" width="39.7109375" customWidth="1"/>
    <col min="4866" max="4866" width="11.85546875" customWidth="1"/>
    <col min="4867" max="4867" width="56.7109375" customWidth="1"/>
    <col min="4868" max="4869" width="11.85546875" customWidth="1"/>
    <col min="5121" max="5121" width="39.7109375" customWidth="1"/>
    <col min="5122" max="5122" width="11.85546875" customWidth="1"/>
    <col min="5123" max="5123" width="56.7109375" customWidth="1"/>
    <col min="5124" max="5125" width="11.85546875" customWidth="1"/>
    <col min="5377" max="5377" width="39.7109375" customWidth="1"/>
    <col min="5378" max="5378" width="11.85546875" customWidth="1"/>
    <col min="5379" max="5379" width="56.7109375" customWidth="1"/>
    <col min="5380" max="5381" width="11.85546875" customWidth="1"/>
    <col min="5633" max="5633" width="39.7109375" customWidth="1"/>
    <col min="5634" max="5634" width="11.85546875" customWidth="1"/>
    <col min="5635" max="5635" width="56.7109375" customWidth="1"/>
    <col min="5636" max="5637" width="11.85546875" customWidth="1"/>
    <col min="5889" max="5889" width="39.7109375" customWidth="1"/>
    <col min="5890" max="5890" width="11.85546875" customWidth="1"/>
    <col min="5891" max="5891" width="56.7109375" customWidth="1"/>
    <col min="5892" max="5893" width="11.85546875" customWidth="1"/>
    <col min="6145" max="6145" width="39.7109375" customWidth="1"/>
    <col min="6146" max="6146" width="11.85546875" customWidth="1"/>
    <col min="6147" max="6147" width="56.7109375" customWidth="1"/>
    <col min="6148" max="6149" width="11.85546875" customWidth="1"/>
    <col min="6401" max="6401" width="39.7109375" customWidth="1"/>
    <col min="6402" max="6402" width="11.85546875" customWidth="1"/>
    <col min="6403" max="6403" width="56.7109375" customWidth="1"/>
    <col min="6404" max="6405" width="11.85546875" customWidth="1"/>
    <col min="6657" max="6657" width="39.7109375" customWidth="1"/>
    <col min="6658" max="6658" width="11.85546875" customWidth="1"/>
    <col min="6659" max="6659" width="56.7109375" customWidth="1"/>
    <col min="6660" max="6661" width="11.85546875" customWidth="1"/>
    <col min="6913" max="6913" width="39.7109375" customWidth="1"/>
    <col min="6914" max="6914" width="11.85546875" customWidth="1"/>
    <col min="6915" max="6915" width="56.7109375" customWidth="1"/>
    <col min="6916" max="6917" width="11.85546875" customWidth="1"/>
    <col min="7169" max="7169" width="39.7109375" customWidth="1"/>
    <col min="7170" max="7170" width="11.85546875" customWidth="1"/>
    <col min="7171" max="7171" width="56.7109375" customWidth="1"/>
    <col min="7172" max="7173" width="11.85546875" customWidth="1"/>
    <col min="7425" max="7425" width="39.7109375" customWidth="1"/>
    <col min="7426" max="7426" width="11.85546875" customWidth="1"/>
    <col min="7427" max="7427" width="56.7109375" customWidth="1"/>
    <col min="7428" max="7429" width="11.85546875" customWidth="1"/>
    <col min="7681" max="7681" width="39.7109375" customWidth="1"/>
    <col min="7682" max="7682" width="11.85546875" customWidth="1"/>
    <col min="7683" max="7683" width="56.7109375" customWidth="1"/>
    <col min="7684" max="7685" width="11.85546875" customWidth="1"/>
    <col min="7937" max="7937" width="39.7109375" customWidth="1"/>
    <col min="7938" max="7938" width="11.85546875" customWidth="1"/>
    <col min="7939" max="7939" width="56.7109375" customWidth="1"/>
    <col min="7940" max="7941" width="11.85546875" customWidth="1"/>
    <col min="8193" max="8193" width="39.7109375" customWidth="1"/>
    <col min="8194" max="8194" width="11.85546875" customWidth="1"/>
    <col min="8195" max="8195" width="56.7109375" customWidth="1"/>
    <col min="8196" max="8197" width="11.85546875" customWidth="1"/>
    <col min="8449" max="8449" width="39.7109375" customWidth="1"/>
    <col min="8450" max="8450" width="11.85546875" customWidth="1"/>
    <col min="8451" max="8451" width="56.7109375" customWidth="1"/>
    <col min="8452" max="8453" width="11.85546875" customWidth="1"/>
    <col min="8705" max="8705" width="39.7109375" customWidth="1"/>
    <col min="8706" max="8706" width="11.85546875" customWidth="1"/>
    <col min="8707" max="8707" width="56.7109375" customWidth="1"/>
    <col min="8708" max="8709" width="11.85546875" customWidth="1"/>
    <col min="8961" max="8961" width="39.7109375" customWidth="1"/>
    <col min="8962" max="8962" width="11.85546875" customWidth="1"/>
    <col min="8963" max="8963" width="56.7109375" customWidth="1"/>
    <col min="8964" max="8965" width="11.85546875" customWidth="1"/>
    <col min="9217" max="9217" width="39.7109375" customWidth="1"/>
    <col min="9218" max="9218" width="11.85546875" customWidth="1"/>
    <col min="9219" max="9219" width="56.7109375" customWidth="1"/>
    <col min="9220" max="9221" width="11.85546875" customWidth="1"/>
    <col min="9473" max="9473" width="39.7109375" customWidth="1"/>
    <col min="9474" max="9474" width="11.85546875" customWidth="1"/>
    <col min="9475" max="9475" width="56.7109375" customWidth="1"/>
    <col min="9476" max="9477" width="11.85546875" customWidth="1"/>
    <col min="9729" max="9729" width="39.7109375" customWidth="1"/>
    <col min="9730" max="9730" width="11.85546875" customWidth="1"/>
    <col min="9731" max="9731" width="56.7109375" customWidth="1"/>
    <col min="9732" max="9733" width="11.85546875" customWidth="1"/>
    <col min="9985" max="9985" width="39.7109375" customWidth="1"/>
    <col min="9986" max="9986" width="11.85546875" customWidth="1"/>
    <col min="9987" max="9987" width="56.7109375" customWidth="1"/>
    <col min="9988" max="9989" width="11.85546875" customWidth="1"/>
    <col min="10241" max="10241" width="39.7109375" customWidth="1"/>
    <col min="10242" max="10242" width="11.85546875" customWidth="1"/>
    <col min="10243" max="10243" width="56.7109375" customWidth="1"/>
    <col min="10244" max="10245" width="11.85546875" customWidth="1"/>
    <col min="10497" max="10497" width="39.7109375" customWidth="1"/>
    <col min="10498" max="10498" width="11.85546875" customWidth="1"/>
    <col min="10499" max="10499" width="56.7109375" customWidth="1"/>
    <col min="10500" max="10501" width="11.85546875" customWidth="1"/>
    <col min="10753" max="10753" width="39.7109375" customWidth="1"/>
    <col min="10754" max="10754" width="11.85546875" customWidth="1"/>
    <col min="10755" max="10755" width="56.7109375" customWidth="1"/>
    <col min="10756" max="10757" width="11.85546875" customWidth="1"/>
    <col min="11009" max="11009" width="39.7109375" customWidth="1"/>
    <col min="11010" max="11010" width="11.85546875" customWidth="1"/>
    <col min="11011" max="11011" width="56.7109375" customWidth="1"/>
    <col min="11012" max="11013" width="11.85546875" customWidth="1"/>
    <col min="11265" max="11265" width="39.7109375" customWidth="1"/>
    <col min="11266" max="11266" width="11.85546875" customWidth="1"/>
    <col min="11267" max="11267" width="56.7109375" customWidth="1"/>
    <col min="11268" max="11269" width="11.85546875" customWidth="1"/>
    <col min="11521" max="11521" width="39.7109375" customWidth="1"/>
    <col min="11522" max="11522" width="11.85546875" customWidth="1"/>
    <col min="11523" max="11523" width="56.7109375" customWidth="1"/>
    <col min="11524" max="11525" width="11.85546875" customWidth="1"/>
    <col min="11777" max="11777" width="39.7109375" customWidth="1"/>
    <col min="11778" max="11778" width="11.85546875" customWidth="1"/>
    <col min="11779" max="11779" width="56.7109375" customWidth="1"/>
    <col min="11780" max="11781" width="11.85546875" customWidth="1"/>
    <col min="12033" max="12033" width="39.7109375" customWidth="1"/>
    <col min="12034" max="12034" width="11.85546875" customWidth="1"/>
    <col min="12035" max="12035" width="56.7109375" customWidth="1"/>
    <col min="12036" max="12037" width="11.85546875" customWidth="1"/>
    <col min="12289" max="12289" width="39.7109375" customWidth="1"/>
    <col min="12290" max="12290" width="11.85546875" customWidth="1"/>
    <col min="12291" max="12291" width="56.7109375" customWidth="1"/>
    <col min="12292" max="12293" width="11.85546875" customWidth="1"/>
    <col min="12545" max="12545" width="39.7109375" customWidth="1"/>
    <col min="12546" max="12546" width="11.85546875" customWidth="1"/>
    <col min="12547" max="12547" width="56.7109375" customWidth="1"/>
    <col min="12548" max="12549" width="11.85546875" customWidth="1"/>
    <col min="12801" max="12801" width="39.7109375" customWidth="1"/>
    <col min="12802" max="12802" width="11.85546875" customWidth="1"/>
    <col min="12803" max="12803" width="56.7109375" customWidth="1"/>
    <col min="12804" max="12805" width="11.85546875" customWidth="1"/>
    <col min="13057" max="13057" width="39.7109375" customWidth="1"/>
    <col min="13058" max="13058" width="11.85546875" customWidth="1"/>
    <col min="13059" max="13059" width="56.7109375" customWidth="1"/>
    <col min="13060" max="13061" width="11.85546875" customWidth="1"/>
    <col min="13313" max="13313" width="39.7109375" customWidth="1"/>
    <col min="13314" max="13314" width="11.85546875" customWidth="1"/>
    <col min="13315" max="13315" width="56.7109375" customWidth="1"/>
    <col min="13316" max="13317" width="11.85546875" customWidth="1"/>
    <col min="13569" max="13569" width="39.7109375" customWidth="1"/>
    <col min="13570" max="13570" width="11.85546875" customWidth="1"/>
    <col min="13571" max="13571" width="56.7109375" customWidth="1"/>
    <col min="13572" max="13573" width="11.85546875" customWidth="1"/>
    <col min="13825" max="13825" width="39.7109375" customWidth="1"/>
    <col min="13826" max="13826" width="11.85546875" customWidth="1"/>
    <col min="13827" max="13827" width="56.7109375" customWidth="1"/>
    <col min="13828" max="13829" width="11.85546875" customWidth="1"/>
    <col min="14081" max="14081" width="39.7109375" customWidth="1"/>
    <col min="14082" max="14082" width="11.85546875" customWidth="1"/>
    <col min="14083" max="14083" width="56.7109375" customWidth="1"/>
    <col min="14084" max="14085" width="11.85546875" customWidth="1"/>
    <col min="14337" max="14337" width="39.7109375" customWidth="1"/>
    <col min="14338" max="14338" width="11.85546875" customWidth="1"/>
    <col min="14339" max="14339" width="56.7109375" customWidth="1"/>
    <col min="14340" max="14341" width="11.85546875" customWidth="1"/>
    <col min="14593" max="14593" width="39.7109375" customWidth="1"/>
    <col min="14594" max="14594" width="11.85546875" customWidth="1"/>
    <col min="14595" max="14595" width="56.7109375" customWidth="1"/>
    <col min="14596" max="14597" width="11.85546875" customWidth="1"/>
    <col min="14849" max="14849" width="39.7109375" customWidth="1"/>
    <col min="14850" max="14850" width="11.85546875" customWidth="1"/>
    <col min="14851" max="14851" width="56.7109375" customWidth="1"/>
    <col min="14852" max="14853" width="11.85546875" customWidth="1"/>
    <col min="15105" max="15105" width="39.7109375" customWidth="1"/>
    <col min="15106" max="15106" width="11.85546875" customWidth="1"/>
    <col min="15107" max="15107" width="56.7109375" customWidth="1"/>
    <col min="15108" max="15109" width="11.85546875" customWidth="1"/>
    <col min="15361" max="15361" width="39.7109375" customWidth="1"/>
    <col min="15362" max="15362" width="11.85546875" customWidth="1"/>
    <col min="15363" max="15363" width="56.7109375" customWidth="1"/>
    <col min="15364" max="15365" width="11.85546875" customWidth="1"/>
    <col min="15617" max="15617" width="39.7109375" customWidth="1"/>
    <col min="15618" max="15618" width="11.85546875" customWidth="1"/>
    <col min="15619" max="15619" width="56.7109375" customWidth="1"/>
    <col min="15620" max="15621" width="11.85546875" customWidth="1"/>
    <col min="15873" max="15873" width="39.7109375" customWidth="1"/>
    <col min="15874" max="15874" width="11.85546875" customWidth="1"/>
    <col min="15875" max="15875" width="56.7109375" customWidth="1"/>
    <col min="15876" max="15877" width="11.85546875" customWidth="1"/>
    <col min="16129" max="16129" width="39.7109375" customWidth="1"/>
    <col min="16130" max="16130" width="11.85546875" customWidth="1"/>
    <col min="16131" max="16131" width="56.7109375" customWidth="1"/>
    <col min="16132" max="16133" width="11.85546875" customWidth="1"/>
  </cols>
  <sheetData>
    <row r="1" spans="1:5" ht="18.75">
      <c r="A1" s="1" t="s">
        <v>400</v>
      </c>
      <c r="B1" s="2"/>
      <c r="C1" s="2"/>
      <c r="D1" s="2"/>
      <c r="E1" s="173" t="s">
        <v>401</v>
      </c>
    </row>
    <row r="2" spans="1:5">
      <c r="A2" s="2"/>
      <c r="B2" s="2"/>
      <c r="C2" s="2"/>
      <c r="D2" s="2"/>
      <c r="E2" s="2"/>
    </row>
    <row r="3" spans="1:5">
      <c r="A3" s="3"/>
      <c r="B3" s="174"/>
      <c r="C3" s="3"/>
      <c r="D3" s="175"/>
      <c r="E3" s="174"/>
    </row>
    <row r="4" spans="1:5" ht="15.75">
      <c r="A4" s="4" t="str">
        <f>+[1]ÖSSZEFÜGGÉSEK!A6</f>
        <v>2017. évi eredeti előirányzat BEVÉTELEK</v>
      </c>
      <c r="B4" s="176"/>
      <c r="C4" s="5"/>
      <c r="D4" s="175"/>
      <c r="E4" s="174"/>
    </row>
    <row r="5" spans="1:5">
      <c r="A5" s="3"/>
      <c r="B5" s="174"/>
      <c r="C5" s="3"/>
      <c r="D5" s="175"/>
      <c r="E5" s="174"/>
    </row>
    <row r="6" spans="1:5">
      <c r="A6" s="3" t="s">
        <v>2</v>
      </c>
      <c r="B6" s="174">
        <f>+'[1]1.1.sz.mell.'!C63</f>
        <v>993768855</v>
      </c>
      <c r="C6" s="3" t="s">
        <v>3</v>
      </c>
      <c r="D6" s="175">
        <f>+'[1]2.1.sz.mell  '!C18+'[1]2.2.sz.mell  '!C17</f>
        <v>993768855</v>
      </c>
      <c r="E6" s="174">
        <f>+B6-D6</f>
        <v>0</v>
      </c>
    </row>
    <row r="7" spans="1:5">
      <c r="A7" s="3" t="s">
        <v>402</v>
      </c>
      <c r="B7" s="174">
        <f>+'[1]1.1.sz.mell.'!C87</f>
        <v>110001721</v>
      </c>
      <c r="C7" s="3" t="s">
        <v>5</v>
      </c>
      <c r="D7" s="175">
        <f>+'[1]2.1.sz.mell  '!C29+'[1]2.2.sz.mell  '!C30</f>
        <v>110001721</v>
      </c>
      <c r="E7" s="174">
        <f>+B7-D7</f>
        <v>0</v>
      </c>
    </row>
    <row r="8" spans="1:5">
      <c r="A8" s="3" t="s">
        <v>403</v>
      </c>
      <c r="B8" s="174">
        <f>+'[1]1.1.sz.mell.'!C88</f>
        <v>1103770576</v>
      </c>
      <c r="C8" s="3" t="s">
        <v>7</v>
      </c>
      <c r="D8" s="175">
        <f>+'[1]2.1.sz.mell  '!C30+'[1]2.2.sz.mell  '!C31</f>
        <v>1103770576</v>
      </c>
      <c r="E8" s="174">
        <f>+B8-D8</f>
        <v>0</v>
      </c>
    </row>
    <row r="9" spans="1:5">
      <c r="A9" s="3"/>
      <c r="B9" s="174"/>
      <c r="C9" s="3"/>
      <c r="D9" s="175"/>
      <c r="E9" s="174"/>
    </row>
    <row r="10" spans="1:5" ht="15.75">
      <c r="A10" s="4" t="str">
        <f>+[1]ÖSSZEFÜGGÉSEK!A13</f>
        <v>2017. évi előirányzat módosítások BEVÉTELEK</v>
      </c>
      <c r="B10" s="176"/>
      <c r="C10" s="5"/>
      <c r="D10" s="175"/>
      <c r="E10" s="174"/>
    </row>
    <row r="11" spans="1:5">
      <c r="A11" s="3"/>
      <c r="B11" s="174"/>
      <c r="C11" s="3"/>
      <c r="D11" s="175"/>
      <c r="E11" s="174"/>
    </row>
    <row r="12" spans="1:5">
      <c r="A12" s="3" t="s">
        <v>8</v>
      </c>
      <c r="B12" s="174">
        <f>+'[1]1.1.sz.mell.'!D63</f>
        <v>233177226</v>
      </c>
      <c r="C12" s="3" t="s">
        <v>9</v>
      </c>
      <c r="D12" s="175">
        <f>+'[1]2.1.sz.mell  '!D18+'[1]2.2.sz.mell  '!D17</f>
        <v>0</v>
      </c>
      <c r="E12" s="174">
        <f>+B12-D12</f>
        <v>233177226</v>
      </c>
    </row>
    <row r="13" spans="1:5">
      <c r="A13" s="3" t="s">
        <v>10</v>
      </c>
      <c r="B13" s="174">
        <f>+'[1]1.1.sz.mell.'!D87</f>
        <v>0</v>
      </c>
      <c r="C13" s="3" t="s">
        <v>11</v>
      </c>
      <c r="D13" s="175">
        <f>+'[1]2.1.sz.mell  '!D29+'[1]2.2.sz.mell  '!D30</f>
        <v>0</v>
      </c>
      <c r="E13" s="174">
        <f>+B13-D13</f>
        <v>0</v>
      </c>
    </row>
    <row r="14" spans="1:5">
      <c r="A14" s="3" t="s">
        <v>12</v>
      </c>
      <c r="B14" s="174">
        <f>+'[1]1.1.sz.mell.'!D88</f>
        <v>233177226</v>
      </c>
      <c r="C14" s="3" t="s">
        <v>13</v>
      </c>
      <c r="D14" s="175">
        <f>+'[1]2.1.sz.mell  '!D30+'[1]2.2.sz.mell  '!D31</f>
        <v>0</v>
      </c>
      <c r="E14" s="174">
        <f>+B14-D14</f>
        <v>233177226</v>
      </c>
    </row>
    <row r="15" spans="1:5">
      <c r="A15" s="3"/>
      <c r="B15" s="174"/>
      <c r="C15" s="3"/>
      <c r="D15" s="175"/>
      <c r="E15" s="174"/>
    </row>
    <row r="16" spans="1:5">
      <c r="A16" s="177" t="str">
        <f>+[1]ÖSSZEFÜGGÉSEK!A19</f>
        <v>2017. módosítás utáni módosított előrirányzatok BEVÉTELEK</v>
      </c>
      <c r="B16" s="178"/>
      <c r="C16" s="5"/>
      <c r="D16" s="175"/>
      <c r="E16" s="174"/>
    </row>
    <row r="17" spans="1:5">
      <c r="A17" s="3"/>
      <c r="B17" s="174"/>
      <c r="C17" s="3"/>
      <c r="D17" s="175"/>
      <c r="E17" s="174"/>
    </row>
    <row r="18" spans="1:5">
      <c r="A18" s="3" t="s">
        <v>14</v>
      </c>
      <c r="B18" s="174">
        <f>+'[1]1.1.sz.mell.'!E63</f>
        <v>1226946081</v>
      </c>
      <c r="C18" s="3" t="s">
        <v>15</v>
      </c>
      <c r="D18" s="175">
        <f>+'[1]2.1.sz.mell  '!E18+'[1]2.2.sz.mell  '!E17</f>
        <v>993768855</v>
      </c>
      <c r="E18" s="174">
        <f>+B18-D18</f>
        <v>233177226</v>
      </c>
    </row>
    <row r="19" spans="1:5">
      <c r="A19" s="3" t="s">
        <v>16</v>
      </c>
      <c r="B19" s="174">
        <f>+'[1]1.1.sz.mell.'!E87</f>
        <v>110001721</v>
      </c>
      <c r="C19" s="3" t="s">
        <v>17</v>
      </c>
      <c r="D19" s="175">
        <f>+'[1]2.1.sz.mell  '!E29+'[1]2.2.sz.mell  '!E30</f>
        <v>110001721</v>
      </c>
      <c r="E19" s="174">
        <f>+B19-D19</f>
        <v>0</v>
      </c>
    </row>
    <row r="20" spans="1:5">
      <c r="A20" s="3" t="s">
        <v>18</v>
      </c>
      <c r="B20" s="174">
        <f>+'[1]1.1.sz.mell.'!E88</f>
        <v>1336947802</v>
      </c>
      <c r="C20" s="3" t="s">
        <v>19</v>
      </c>
      <c r="D20" s="175">
        <f>+'[1]2.1.sz.mell  '!E30+'[1]2.2.sz.mell  '!E31</f>
        <v>1103770576</v>
      </c>
      <c r="E20" s="174">
        <f>+B20-D20</f>
        <v>233177226</v>
      </c>
    </row>
    <row r="21" spans="1:5">
      <c r="A21" s="3"/>
      <c r="B21" s="174"/>
      <c r="C21" s="3"/>
      <c r="D21" s="175"/>
      <c r="E21" s="174"/>
    </row>
    <row r="22" spans="1:5" ht="15.75">
      <c r="A22" s="4" t="str">
        <f>+[1]ÖSSZEFÜGGÉSEK!A25</f>
        <v>2017. évi eredeti előirányzat KIADÁSOK</v>
      </c>
      <c r="B22" s="176"/>
      <c r="C22" s="5"/>
      <c r="D22" s="175"/>
      <c r="E22" s="174"/>
    </row>
    <row r="23" spans="1:5">
      <c r="A23" s="3"/>
      <c r="B23" s="174"/>
      <c r="C23" s="3"/>
      <c r="D23" s="175"/>
      <c r="E23" s="174"/>
    </row>
    <row r="24" spans="1:5">
      <c r="A24" s="3" t="s">
        <v>404</v>
      </c>
      <c r="B24" s="174">
        <f>+'[1]1.1.sz.mell.'!C130</f>
        <v>1093482326</v>
      </c>
      <c r="C24" s="3" t="s">
        <v>21</v>
      </c>
      <c r="D24" s="175">
        <f>+'[1]2.1.sz.mell  '!G18+'[1]2.2.sz.mell  '!G17</f>
        <v>1093482326</v>
      </c>
      <c r="E24" s="174">
        <f>+B24-D24</f>
        <v>0</v>
      </c>
    </row>
    <row r="25" spans="1:5">
      <c r="A25" s="3" t="s">
        <v>22</v>
      </c>
      <c r="B25" s="174">
        <f>+'[1]1.1.sz.mell.'!C155</f>
        <v>10288250</v>
      </c>
      <c r="C25" s="3" t="s">
        <v>23</v>
      </c>
      <c r="D25" s="175">
        <f>+'[1]2.1.sz.mell  '!G29+'[1]2.2.sz.mell  '!G30</f>
        <v>10288250</v>
      </c>
      <c r="E25" s="174">
        <f>+B25-D25</f>
        <v>0</v>
      </c>
    </row>
    <row r="26" spans="1:5">
      <c r="A26" s="3" t="s">
        <v>24</v>
      </c>
      <c r="B26" s="174">
        <f>+'[1]1.1.sz.mell.'!C156</f>
        <v>1103770576</v>
      </c>
      <c r="C26" s="3" t="s">
        <v>25</v>
      </c>
      <c r="D26" s="175">
        <f>+'[1]2.1.sz.mell  '!G30+'[1]2.2.sz.mell  '!G31</f>
        <v>1103770576</v>
      </c>
      <c r="E26" s="174">
        <f>+B26-D26</f>
        <v>0</v>
      </c>
    </row>
    <row r="27" spans="1:5">
      <c r="A27" s="3"/>
      <c r="B27" s="174"/>
      <c r="C27" s="3"/>
      <c r="D27" s="175"/>
      <c r="E27" s="174"/>
    </row>
    <row r="28" spans="1:5" ht="15.75">
      <c r="A28" s="4" t="str">
        <f>+[1]ÖSSZEFÜGGÉSEK!A31</f>
        <v>2017. évi előirányzat módosítások KIADÁSOK</v>
      </c>
      <c r="B28" s="176"/>
      <c r="C28" s="5"/>
      <c r="D28" s="175"/>
      <c r="E28" s="174"/>
    </row>
    <row r="29" spans="1:5">
      <c r="A29" s="3"/>
      <c r="B29" s="174"/>
      <c r="C29" s="3"/>
      <c r="D29" s="175"/>
      <c r="E29" s="174"/>
    </row>
    <row r="30" spans="1:5">
      <c r="A30" s="3" t="s">
        <v>26</v>
      </c>
      <c r="B30" s="174">
        <f>+'[1]1.1.sz.mell.'!D130</f>
        <v>229143088</v>
      </c>
      <c r="C30" s="3" t="s">
        <v>27</v>
      </c>
      <c r="D30" s="175">
        <f>+'[1]2.1.sz.mell  '!H18+'[1]2.2.sz.mell  '!H17</f>
        <v>0</v>
      </c>
      <c r="E30" s="174">
        <f>+B30-D30</f>
        <v>229143088</v>
      </c>
    </row>
    <row r="31" spans="1:5">
      <c r="A31" s="3" t="s">
        <v>28</v>
      </c>
      <c r="B31" s="174">
        <f>+'[1]1.1.sz.mell.'!D155</f>
        <v>0</v>
      </c>
      <c r="C31" s="3" t="s">
        <v>29</v>
      </c>
      <c r="D31" s="175">
        <f>+'[1]2.1.sz.mell  '!H29+'[1]2.2.sz.mell  '!H30</f>
        <v>0</v>
      </c>
      <c r="E31" s="174">
        <f>+B31-D31</f>
        <v>0</v>
      </c>
    </row>
    <row r="32" spans="1:5">
      <c r="A32" s="3" t="s">
        <v>30</v>
      </c>
      <c r="B32" s="174">
        <f>+'[1]1.1.sz.mell.'!D156</f>
        <v>229143088</v>
      </c>
      <c r="C32" s="3" t="s">
        <v>31</v>
      </c>
      <c r="D32" s="175">
        <f>+'[1]2.1.sz.mell  '!H30+'[1]2.2.sz.mell  '!H31</f>
        <v>0</v>
      </c>
      <c r="E32" s="174">
        <f>+B32-D32</f>
        <v>229143088</v>
      </c>
    </row>
    <row r="33" spans="1:5">
      <c r="A33" s="3"/>
      <c r="B33" s="174"/>
      <c r="C33" s="3"/>
      <c r="D33" s="175"/>
      <c r="E33" s="174"/>
    </row>
    <row r="34" spans="1:5" ht="15.75">
      <c r="A34" s="8" t="str">
        <f>+[1]ÖSSZEFÜGGÉSEK!A37</f>
        <v>2017. módosítás utáni módosított előirányzatok KIADÁSOK</v>
      </c>
      <c r="B34" s="176"/>
      <c r="C34" s="5"/>
      <c r="D34" s="175"/>
      <c r="E34" s="174"/>
    </row>
    <row r="35" spans="1:5">
      <c r="A35" s="3"/>
      <c r="B35" s="174"/>
      <c r="C35" s="3"/>
      <c r="D35" s="175"/>
      <c r="E35" s="174"/>
    </row>
    <row r="36" spans="1:5">
      <c r="A36" s="3" t="s">
        <v>32</v>
      </c>
      <c r="B36" s="174">
        <f>+'[1]1.1.sz.mell.'!E130</f>
        <v>1322625414</v>
      </c>
      <c r="C36" s="3" t="s">
        <v>33</v>
      </c>
      <c r="D36" s="175">
        <f>+'[1]2.1.sz.mell  '!I18+'[1]2.2.sz.mell  '!I17</f>
        <v>1093482326</v>
      </c>
      <c r="E36" s="174">
        <f>+B36-D36</f>
        <v>229143088</v>
      </c>
    </row>
    <row r="37" spans="1:5">
      <c r="A37" s="3" t="s">
        <v>34</v>
      </c>
      <c r="B37" s="174">
        <f>+'[1]1.1.sz.mell.'!E155</f>
        <v>10288250</v>
      </c>
      <c r="C37" s="3" t="s">
        <v>35</v>
      </c>
      <c r="D37" s="175">
        <f>+'[1]2.1.sz.mell  '!I29+'[1]2.2.sz.mell  '!I30</f>
        <v>10288250</v>
      </c>
      <c r="E37" s="174">
        <f>+B37-D37</f>
        <v>0</v>
      </c>
    </row>
    <row r="38" spans="1:5">
      <c r="A38" s="3" t="s">
        <v>405</v>
      </c>
      <c r="B38" s="174">
        <f>+'[1]1.1.sz.mell.'!E156</f>
        <v>1332913664</v>
      </c>
      <c r="C38" s="3" t="s">
        <v>37</v>
      </c>
      <c r="D38" s="175">
        <f>+'[1]2.1.sz.mell  '!I30+'[1]2.2.sz.mell  '!I31</f>
        <v>1103770576</v>
      </c>
      <c r="E38" s="174">
        <f>+B38-D38</f>
        <v>229143088</v>
      </c>
    </row>
  </sheetData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M28"/>
  <sheetViews>
    <sheetView topLeftCell="A7" zoomScale="120" zoomScaleNormal="120" workbookViewId="0">
      <selection activeCell="M28" sqref="M28"/>
    </sheetView>
  </sheetViews>
  <sheetFormatPr defaultRowHeight="15"/>
  <cols>
    <col min="1" max="1" width="40.42578125" style="846" customWidth="1"/>
    <col min="2" max="2" width="13.42578125" style="179" customWidth="1"/>
    <col min="3" max="3" width="14" style="179" customWidth="1"/>
    <col min="4" max="5" width="15.42578125" style="179" customWidth="1"/>
    <col min="6" max="6" width="14.28515625" style="179" customWidth="1"/>
    <col min="7" max="7" width="16.140625" style="82" customWidth="1"/>
    <col min="8" max="8" width="12.28515625" style="179" customWidth="1"/>
    <col min="9" max="9" width="14.85546875" style="82" customWidth="1"/>
    <col min="10" max="10" width="14.28515625" style="179" customWidth="1"/>
    <col min="11" max="11" width="15.28515625" style="82" customWidth="1"/>
    <col min="12" max="12" width="13.28515625" style="834" customWidth="1"/>
    <col min="13" max="13" width="13.5703125" style="179" customWidth="1"/>
    <col min="14" max="14" width="11.5703125" style="179" customWidth="1"/>
    <col min="15" max="15" width="11.28515625" style="179" customWidth="1"/>
    <col min="16" max="254" width="9.140625" style="179"/>
    <col min="255" max="255" width="40.42578125" style="179" customWidth="1"/>
    <col min="256" max="256" width="13.42578125" style="179" customWidth="1"/>
    <col min="257" max="257" width="14" style="179" customWidth="1"/>
    <col min="258" max="259" width="15.42578125" style="179" customWidth="1"/>
    <col min="260" max="260" width="14.28515625" style="179" customWidth="1"/>
    <col min="261" max="261" width="16.140625" style="179" customWidth="1"/>
    <col min="262" max="263" width="11" style="179" customWidth="1"/>
    <col min="264" max="264" width="11.85546875" style="179" customWidth="1"/>
    <col min="265" max="510" width="9.140625" style="179"/>
    <col min="511" max="511" width="40.42578125" style="179" customWidth="1"/>
    <col min="512" max="512" width="13.42578125" style="179" customWidth="1"/>
    <col min="513" max="513" width="14" style="179" customWidth="1"/>
    <col min="514" max="515" width="15.42578125" style="179" customWidth="1"/>
    <col min="516" max="516" width="14.28515625" style="179" customWidth="1"/>
    <col min="517" max="517" width="16.140625" style="179" customWidth="1"/>
    <col min="518" max="519" width="11" style="179" customWidth="1"/>
    <col min="520" max="520" width="11.85546875" style="179" customWidth="1"/>
    <col min="521" max="766" width="9.140625" style="179"/>
    <col min="767" max="767" width="40.42578125" style="179" customWidth="1"/>
    <col min="768" max="768" width="13.42578125" style="179" customWidth="1"/>
    <col min="769" max="769" width="14" style="179" customWidth="1"/>
    <col min="770" max="771" width="15.42578125" style="179" customWidth="1"/>
    <col min="772" max="772" width="14.28515625" style="179" customWidth="1"/>
    <col min="773" max="773" width="16.140625" style="179" customWidth="1"/>
    <col min="774" max="775" width="11" style="179" customWidth="1"/>
    <col min="776" max="776" width="11.85546875" style="179" customWidth="1"/>
    <col min="777" max="1022" width="9.140625" style="179"/>
    <col min="1023" max="1023" width="40.42578125" style="179" customWidth="1"/>
    <col min="1024" max="1024" width="13.42578125" style="179" customWidth="1"/>
    <col min="1025" max="1025" width="14" style="179" customWidth="1"/>
    <col min="1026" max="1027" width="15.42578125" style="179" customWidth="1"/>
    <col min="1028" max="1028" width="14.28515625" style="179" customWidth="1"/>
    <col min="1029" max="1029" width="16.140625" style="179" customWidth="1"/>
    <col min="1030" max="1031" width="11" style="179" customWidth="1"/>
    <col min="1032" max="1032" width="11.85546875" style="179" customWidth="1"/>
    <col min="1033" max="1278" width="9.140625" style="179"/>
    <col min="1279" max="1279" width="40.42578125" style="179" customWidth="1"/>
    <col min="1280" max="1280" width="13.42578125" style="179" customWidth="1"/>
    <col min="1281" max="1281" width="14" style="179" customWidth="1"/>
    <col min="1282" max="1283" width="15.42578125" style="179" customWidth="1"/>
    <col min="1284" max="1284" width="14.28515625" style="179" customWidth="1"/>
    <col min="1285" max="1285" width="16.140625" style="179" customWidth="1"/>
    <col min="1286" max="1287" width="11" style="179" customWidth="1"/>
    <col min="1288" max="1288" width="11.85546875" style="179" customWidth="1"/>
    <col min="1289" max="1534" width="9.140625" style="179"/>
    <col min="1535" max="1535" width="40.42578125" style="179" customWidth="1"/>
    <col min="1536" max="1536" width="13.42578125" style="179" customWidth="1"/>
    <col min="1537" max="1537" width="14" style="179" customWidth="1"/>
    <col min="1538" max="1539" width="15.42578125" style="179" customWidth="1"/>
    <col min="1540" max="1540" width="14.28515625" style="179" customWidth="1"/>
    <col min="1541" max="1541" width="16.140625" style="179" customWidth="1"/>
    <col min="1542" max="1543" width="11" style="179" customWidth="1"/>
    <col min="1544" max="1544" width="11.85546875" style="179" customWidth="1"/>
    <col min="1545" max="1790" width="9.140625" style="179"/>
    <col min="1791" max="1791" width="40.42578125" style="179" customWidth="1"/>
    <col min="1792" max="1792" width="13.42578125" style="179" customWidth="1"/>
    <col min="1793" max="1793" width="14" style="179" customWidth="1"/>
    <col min="1794" max="1795" width="15.42578125" style="179" customWidth="1"/>
    <col min="1796" max="1796" width="14.28515625" style="179" customWidth="1"/>
    <col min="1797" max="1797" width="16.140625" style="179" customWidth="1"/>
    <col min="1798" max="1799" width="11" style="179" customWidth="1"/>
    <col min="1800" max="1800" width="11.85546875" style="179" customWidth="1"/>
    <col min="1801" max="2046" width="9.140625" style="179"/>
    <col min="2047" max="2047" width="40.42578125" style="179" customWidth="1"/>
    <col min="2048" max="2048" width="13.42578125" style="179" customWidth="1"/>
    <col min="2049" max="2049" width="14" style="179" customWidth="1"/>
    <col min="2050" max="2051" width="15.42578125" style="179" customWidth="1"/>
    <col min="2052" max="2052" width="14.28515625" style="179" customWidth="1"/>
    <col min="2053" max="2053" width="16.140625" style="179" customWidth="1"/>
    <col min="2054" max="2055" width="11" style="179" customWidth="1"/>
    <col min="2056" max="2056" width="11.85546875" style="179" customWidth="1"/>
    <col min="2057" max="2302" width="9.140625" style="179"/>
    <col min="2303" max="2303" width="40.42578125" style="179" customWidth="1"/>
    <col min="2304" max="2304" width="13.42578125" style="179" customWidth="1"/>
    <col min="2305" max="2305" width="14" style="179" customWidth="1"/>
    <col min="2306" max="2307" width="15.42578125" style="179" customWidth="1"/>
    <col min="2308" max="2308" width="14.28515625" style="179" customWidth="1"/>
    <col min="2309" max="2309" width="16.140625" style="179" customWidth="1"/>
    <col min="2310" max="2311" width="11" style="179" customWidth="1"/>
    <col min="2312" max="2312" width="11.85546875" style="179" customWidth="1"/>
    <col min="2313" max="2558" width="9.140625" style="179"/>
    <col min="2559" max="2559" width="40.42578125" style="179" customWidth="1"/>
    <col min="2560" max="2560" width="13.42578125" style="179" customWidth="1"/>
    <col min="2561" max="2561" width="14" style="179" customWidth="1"/>
    <col min="2562" max="2563" width="15.42578125" style="179" customWidth="1"/>
    <col min="2564" max="2564" width="14.28515625" style="179" customWidth="1"/>
    <col min="2565" max="2565" width="16.140625" style="179" customWidth="1"/>
    <col min="2566" max="2567" width="11" style="179" customWidth="1"/>
    <col min="2568" max="2568" width="11.85546875" style="179" customWidth="1"/>
    <col min="2569" max="2814" width="9.140625" style="179"/>
    <col min="2815" max="2815" width="40.42578125" style="179" customWidth="1"/>
    <col min="2816" max="2816" width="13.42578125" style="179" customWidth="1"/>
    <col min="2817" max="2817" width="14" style="179" customWidth="1"/>
    <col min="2818" max="2819" width="15.42578125" style="179" customWidth="1"/>
    <col min="2820" max="2820" width="14.28515625" style="179" customWidth="1"/>
    <col min="2821" max="2821" width="16.140625" style="179" customWidth="1"/>
    <col min="2822" max="2823" width="11" style="179" customWidth="1"/>
    <col min="2824" max="2824" width="11.85546875" style="179" customWidth="1"/>
    <col min="2825" max="3070" width="9.140625" style="179"/>
    <col min="3071" max="3071" width="40.42578125" style="179" customWidth="1"/>
    <col min="3072" max="3072" width="13.42578125" style="179" customWidth="1"/>
    <col min="3073" max="3073" width="14" style="179" customWidth="1"/>
    <col min="3074" max="3075" width="15.42578125" style="179" customWidth="1"/>
    <col min="3076" max="3076" width="14.28515625" style="179" customWidth="1"/>
    <col min="3077" max="3077" width="16.140625" style="179" customWidth="1"/>
    <col min="3078" max="3079" width="11" style="179" customWidth="1"/>
    <col min="3080" max="3080" width="11.85546875" style="179" customWidth="1"/>
    <col min="3081" max="3326" width="9.140625" style="179"/>
    <col min="3327" max="3327" width="40.42578125" style="179" customWidth="1"/>
    <col min="3328" max="3328" width="13.42578125" style="179" customWidth="1"/>
    <col min="3329" max="3329" width="14" style="179" customWidth="1"/>
    <col min="3330" max="3331" width="15.42578125" style="179" customWidth="1"/>
    <col min="3332" max="3332" width="14.28515625" style="179" customWidth="1"/>
    <col min="3333" max="3333" width="16.140625" style="179" customWidth="1"/>
    <col min="3334" max="3335" width="11" style="179" customWidth="1"/>
    <col min="3336" max="3336" width="11.85546875" style="179" customWidth="1"/>
    <col min="3337" max="3582" width="9.140625" style="179"/>
    <col min="3583" max="3583" width="40.42578125" style="179" customWidth="1"/>
    <col min="3584" max="3584" width="13.42578125" style="179" customWidth="1"/>
    <col min="3585" max="3585" width="14" style="179" customWidth="1"/>
    <col min="3586" max="3587" width="15.42578125" style="179" customWidth="1"/>
    <col min="3588" max="3588" width="14.28515625" style="179" customWidth="1"/>
    <col min="3589" max="3589" width="16.140625" style="179" customWidth="1"/>
    <col min="3590" max="3591" width="11" style="179" customWidth="1"/>
    <col min="3592" max="3592" width="11.85546875" style="179" customWidth="1"/>
    <col min="3593" max="3838" width="9.140625" style="179"/>
    <col min="3839" max="3839" width="40.42578125" style="179" customWidth="1"/>
    <col min="3840" max="3840" width="13.42578125" style="179" customWidth="1"/>
    <col min="3841" max="3841" width="14" style="179" customWidth="1"/>
    <col min="3842" max="3843" width="15.42578125" style="179" customWidth="1"/>
    <col min="3844" max="3844" width="14.28515625" style="179" customWidth="1"/>
    <col min="3845" max="3845" width="16.140625" style="179" customWidth="1"/>
    <col min="3846" max="3847" width="11" style="179" customWidth="1"/>
    <col min="3848" max="3848" width="11.85546875" style="179" customWidth="1"/>
    <col min="3849" max="4094" width="9.140625" style="179"/>
    <col min="4095" max="4095" width="40.42578125" style="179" customWidth="1"/>
    <col min="4096" max="4096" width="13.42578125" style="179" customWidth="1"/>
    <col min="4097" max="4097" width="14" style="179" customWidth="1"/>
    <col min="4098" max="4099" width="15.42578125" style="179" customWidth="1"/>
    <col min="4100" max="4100" width="14.28515625" style="179" customWidth="1"/>
    <col min="4101" max="4101" width="16.140625" style="179" customWidth="1"/>
    <col min="4102" max="4103" width="11" style="179" customWidth="1"/>
    <col min="4104" max="4104" width="11.85546875" style="179" customWidth="1"/>
    <col min="4105" max="4350" width="9.140625" style="179"/>
    <col min="4351" max="4351" width="40.42578125" style="179" customWidth="1"/>
    <col min="4352" max="4352" width="13.42578125" style="179" customWidth="1"/>
    <col min="4353" max="4353" width="14" style="179" customWidth="1"/>
    <col min="4354" max="4355" width="15.42578125" style="179" customWidth="1"/>
    <col min="4356" max="4356" width="14.28515625" style="179" customWidth="1"/>
    <col min="4357" max="4357" width="16.140625" style="179" customWidth="1"/>
    <col min="4358" max="4359" width="11" style="179" customWidth="1"/>
    <col min="4360" max="4360" width="11.85546875" style="179" customWidth="1"/>
    <col min="4361" max="4606" width="9.140625" style="179"/>
    <col min="4607" max="4607" width="40.42578125" style="179" customWidth="1"/>
    <col min="4608" max="4608" width="13.42578125" style="179" customWidth="1"/>
    <col min="4609" max="4609" width="14" style="179" customWidth="1"/>
    <col min="4610" max="4611" width="15.42578125" style="179" customWidth="1"/>
    <col min="4612" max="4612" width="14.28515625" style="179" customWidth="1"/>
    <col min="4613" max="4613" width="16.140625" style="179" customWidth="1"/>
    <col min="4614" max="4615" width="11" style="179" customWidth="1"/>
    <col min="4616" max="4616" width="11.85546875" style="179" customWidth="1"/>
    <col min="4617" max="4862" width="9.140625" style="179"/>
    <col min="4863" max="4863" width="40.42578125" style="179" customWidth="1"/>
    <col min="4864" max="4864" width="13.42578125" style="179" customWidth="1"/>
    <col min="4865" max="4865" width="14" style="179" customWidth="1"/>
    <col min="4866" max="4867" width="15.42578125" style="179" customWidth="1"/>
    <col min="4868" max="4868" width="14.28515625" style="179" customWidth="1"/>
    <col min="4869" max="4869" width="16.140625" style="179" customWidth="1"/>
    <col min="4870" max="4871" width="11" style="179" customWidth="1"/>
    <col min="4872" max="4872" width="11.85546875" style="179" customWidth="1"/>
    <col min="4873" max="5118" width="9.140625" style="179"/>
    <col min="5119" max="5119" width="40.42578125" style="179" customWidth="1"/>
    <col min="5120" max="5120" width="13.42578125" style="179" customWidth="1"/>
    <col min="5121" max="5121" width="14" style="179" customWidth="1"/>
    <col min="5122" max="5123" width="15.42578125" style="179" customWidth="1"/>
    <col min="5124" max="5124" width="14.28515625" style="179" customWidth="1"/>
    <col min="5125" max="5125" width="16.140625" style="179" customWidth="1"/>
    <col min="5126" max="5127" width="11" style="179" customWidth="1"/>
    <col min="5128" max="5128" width="11.85546875" style="179" customWidth="1"/>
    <col min="5129" max="5374" width="9.140625" style="179"/>
    <col min="5375" max="5375" width="40.42578125" style="179" customWidth="1"/>
    <col min="5376" max="5376" width="13.42578125" style="179" customWidth="1"/>
    <col min="5377" max="5377" width="14" style="179" customWidth="1"/>
    <col min="5378" max="5379" width="15.42578125" style="179" customWidth="1"/>
    <col min="5380" max="5380" width="14.28515625" style="179" customWidth="1"/>
    <col min="5381" max="5381" width="16.140625" style="179" customWidth="1"/>
    <col min="5382" max="5383" width="11" style="179" customWidth="1"/>
    <col min="5384" max="5384" width="11.85546875" style="179" customWidth="1"/>
    <col min="5385" max="5630" width="9.140625" style="179"/>
    <col min="5631" max="5631" width="40.42578125" style="179" customWidth="1"/>
    <col min="5632" max="5632" width="13.42578125" style="179" customWidth="1"/>
    <col min="5633" max="5633" width="14" style="179" customWidth="1"/>
    <col min="5634" max="5635" width="15.42578125" style="179" customWidth="1"/>
    <col min="5636" max="5636" width="14.28515625" style="179" customWidth="1"/>
    <col min="5637" max="5637" width="16.140625" style="179" customWidth="1"/>
    <col min="5638" max="5639" width="11" style="179" customWidth="1"/>
    <col min="5640" max="5640" width="11.85546875" style="179" customWidth="1"/>
    <col min="5641" max="5886" width="9.140625" style="179"/>
    <col min="5887" max="5887" width="40.42578125" style="179" customWidth="1"/>
    <col min="5888" max="5888" width="13.42578125" style="179" customWidth="1"/>
    <col min="5889" max="5889" width="14" style="179" customWidth="1"/>
    <col min="5890" max="5891" width="15.42578125" style="179" customWidth="1"/>
    <col min="5892" max="5892" width="14.28515625" style="179" customWidth="1"/>
    <col min="5893" max="5893" width="16.140625" style="179" customWidth="1"/>
    <col min="5894" max="5895" width="11" style="179" customWidth="1"/>
    <col min="5896" max="5896" width="11.85546875" style="179" customWidth="1"/>
    <col min="5897" max="6142" width="9.140625" style="179"/>
    <col min="6143" max="6143" width="40.42578125" style="179" customWidth="1"/>
    <col min="6144" max="6144" width="13.42578125" style="179" customWidth="1"/>
    <col min="6145" max="6145" width="14" style="179" customWidth="1"/>
    <col min="6146" max="6147" width="15.42578125" style="179" customWidth="1"/>
    <col min="6148" max="6148" width="14.28515625" style="179" customWidth="1"/>
    <col min="6149" max="6149" width="16.140625" style="179" customWidth="1"/>
    <col min="6150" max="6151" width="11" style="179" customWidth="1"/>
    <col min="6152" max="6152" width="11.85546875" style="179" customWidth="1"/>
    <col min="6153" max="6398" width="9.140625" style="179"/>
    <col min="6399" max="6399" width="40.42578125" style="179" customWidth="1"/>
    <col min="6400" max="6400" width="13.42578125" style="179" customWidth="1"/>
    <col min="6401" max="6401" width="14" style="179" customWidth="1"/>
    <col min="6402" max="6403" width="15.42578125" style="179" customWidth="1"/>
    <col min="6404" max="6404" width="14.28515625" style="179" customWidth="1"/>
    <col min="6405" max="6405" width="16.140625" style="179" customWidth="1"/>
    <col min="6406" max="6407" width="11" style="179" customWidth="1"/>
    <col min="6408" max="6408" width="11.85546875" style="179" customWidth="1"/>
    <col min="6409" max="6654" width="9.140625" style="179"/>
    <col min="6655" max="6655" width="40.42578125" style="179" customWidth="1"/>
    <col min="6656" max="6656" width="13.42578125" style="179" customWidth="1"/>
    <col min="6657" max="6657" width="14" style="179" customWidth="1"/>
    <col min="6658" max="6659" width="15.42578125" style="179" customWidth="1"/>
    <col min="6660" max="6660" width="14.28515625" style="179" customWidth="1"/>
    <col min="6661" max="6661" width="16.140625" style="179" customWidth="1"/>
    <col min="6662" max="6663" width="11" style="179" customWidth="1"/>
    <col min="6664" max="6664" width="11.85546875" style="179" customWidth="1"/>
    <col min="6665" max="6910" width="9.140625" style="179"/>
    <col min="6911" max="6911" width="40.42578125" style="179" customWidth="1"/>
    <col min="6912" max="6912" width="13.42578125" style="179" customWidth="1"/>
    <col min="6913" max="6913" width="14" style="179" customWidth="1"/>
    <col min="6914" max="6915" width="15.42578125" style="179" customWidth="1"/>
    <col min="6916" max="6916" width="14.28515625" style="179" customWidth="1"/>
    <col min="6917" max="6917" width="16.140625" style="179" customWidth="1"/>
    <col min="6918" max="6919" width="11" style="179" customWidth="1"/>
    <col min="6920" max="6920" width="11.85546875" style="179" customWidth="1"/>
    <col min="6921" max="7166" width="9.140625" style="179"/>
    <col min="7167" max="7167" width="40.42578125" style="179" customWidth="1"/>
    <col min="7168" max="7168" width="13.42578125" style="179" customWidth="1"/>
    <col min="7169" max="7169" width="14" style="179" customWidth="1"/>
    <col min="7170" max="7171" width="15.42578125" style="179" customWidth="1"/>
    <col min="7172" max="7172" width="14.28515625" style="179" customWidth="1"/>
    <col min="7173" max="7173" width="16.140625" style="179" customWidth="1"/>
    <col min="7174" max="7175" width="11" style="179" customWidth="1"/>
    <col min="7176" max="7176" width="11.85546875" style="179" customWidth="1"/>
    <col min="7177" max="7422" width="9.140625" style="179"/>
    <col min="7423" max="7423" width="40.42578125" style="179" customWidth="1"/>
    <col min="7424" max="7424" width="13.42578125" style="179" customWidth="1"/>
    <col min="7425" max="7425" width="14" style="179" customWidth="1"/>
    <col min="7426" max="7427" width="15.42578125" style="179" customWidth="1"/>
    <col min="7428" max="7428" width="14.28515625" style="179" customWidth="1"/>
    <col min="7429" max="7429" width="16.140625" style="179" customWidth="1"/>
    <col min="7430" max="7431" width="11" style="179" customWidth="1"/>
    <col min="7432" max="7432" width="11.85546875" style="179" customWidth="1"/>
    <col min="7433" max="7678" width="9.140625" style="179"/>
    <col min="7679" max="7679" width="40.42578125" style="179" customWidth="1"/>
    <col min="7680" max="7680" width="13.42578125" style="179" customWidth="1"/>
    <col min="7681" max="7681" width="14" style="179" customWidth="1"/>
    <col min="7682" max="7683" width="15.42578125" style="179" customWidth="1"/>
    <col min="7684" max="7684" width="14.28515625" style="179" customWidth="1"/>
    <col min="7685" max="7685" width="16.140625" style="179" customWidth="1"/>
    <col min="7686" max="7687" width="11" style="179" customWidth="1"/>
    <col min="7688" max="7688" width="11.85546875" style="179" customWidth="1"/>
    <col min="7689" max="7934" width="9.140625" style="179"/>
    <col min="7935" max="7935" width="40.42578125" style="179" customWidth="1"/>
    <col min="7936" max="7936" width="13.42578125" style="179" customWidth="1"/>
    <col min="7937" max="7937" width="14" style="179" customWidth="1"/>
    <col min="7938" max="7939" width="15.42578125" style="179" customWidth="1"/>
    <col min="7940" max="7940" width="14.28515625" style="179" customWidth="1"/>
    <col min="7941" max="7941" width="16.140625" style="179" customWidth="1"/>
    <col min="7942" max="7943" width="11" style="179" customWidth="1"/>
    <col min="7944" max="7944" width="11.85546875" style="179" customWidth="1"/>
    <col min="7945" max="8190" width="9.140625" style="179"/>
    <col min="8191" max="8191" width="40.42578125" style="179" customWidth="1"/>
    <col min="8192" max="8192" width="13.42578125" style="179" customWidth="1"/>
    <col min="8193" max="8193" width="14" style="179" customWidth="1"/>
    <col min="8194" max="8195" width="15.42578125" style="179" customWidth="1"/>
    <col min="8196" max="8196" width="14.28515625" style="179" customWidth="1"/>
    <col min="8197" max="8197" width="16.140625" style="179" customWidth="1"/>
    <col min="8198" max="8199" width="11" style="179" customWidth="1"/>
    <col min="8200" max="8200" width="11.85546875" style="179" customWidth="1"/>
    <col min="8201" max="8446" width="9.140625" style="179"/>
    <col min="8447" max="8447" width="40.42578125" style="179" customWidth="1"/>
    <col min="8448" max="8448" width="13.42578125" style="179" customWidth="1"/>
    <col min="8449" max="8449" width="14" style="179" customWidth="1"/>
    <col min="8450" max="8451" width="15.42578125" style="179" customWidth="1"/>
    <col min="8452" max="8452" width="14.28515625" style="179" customWidth="1"/>
    <col min="8453" max="8453" width="16.140625" style="179" customWidth="1"/>
    <col min="8454" max="8455" width="11" style="179" customWidth="1"/>
    <col min="8456" max="8456" width="11.85546875" style="179" customWidth="1"/>
    <col min="8457" max="8702" width="9.140625" style="179"/>
    <col min="8703" max="8703" width="40.42578125" style="179" customWidth="1"/>
    <col min="8704" max="8704" width="13.42578125" style="179" customWidth="1"/>
    <col min="8705" max="8705" width="14" style="179" customWidth="1"/>
    <col min="8706" max="8707" width="15.42578125" style="179" customWidth="1"/>
    <col min="8708" max="8708" width="14.28515625" style="179" customWidth="1"/>
    <col min="8709" max="8709" width="16.140625" style="179" customWidth="1"/>
    <col min="8710" max="8711" width="11" style="179" customWidth="1"/>
    <col min="8712" max="8712" width="11.85546875" style="179" customWidth="1"/>
    <col min="8713" max="8958" width="9.140625" style="179"/>
    <col min="8959" max="8959" width="40.42578125" style="179" customWidth="1"/>
    <col min="8960" max="8960" width="13.42578125" style="179" customWidth="1"/>
    <col min="8961" max="8961" width="14" style="179" customWidth="1"/>
    <col min="8962" max="8963" width="15.42578125" style="179" customWidth="1"/>
    <col min="8964" max="8964" width="14.28515625" style="179" customWidth="1"/>
    <col min="8965" max="8965" width="16.140625" style="179" customWidth="1"/>
    <col min="8966" max="8967" width="11" style="179" customWidth="1"/>
    <col min="8968" max="8968" width="11.85546875" style="179" customWidth="1"/>
    <col min="8969" max="9214" width="9.140625" style="179"/>
    <col min="9215" max="9215" width="40.42578125" style="179" customWidth="1"/>
    <col min="9216" max="9216" width="13.42578125" style="179" customWidth="1"/>
    <col min="9217" max="9217" width="14" style="179" customWidth="1"/>
    <col min="9218" max="9219" width="15.42578125" style="179" customWidth="1"/>
    <col min="9220" max="9220" width="14.28515625" style="179" customWidth="1"/>
    <col min="9221" max="9221" width="16.140625" style="179" customWidth="1"/>
    <col min="9222" max="9223" width="11" style="179" customWidth="1"/>
    <col min="9224" max="9224" width="11.85546875" style="179" customWidth="1"/>
    <col min="9225" max="9470" width="9.140625" style="179"/>
    <col min="9471" max="9471" width="40.42578125" style="179" customWidth="1"/>
    <col min="9472" max="9472" width="13.42578125" style="179" customWidth="1"/>
    <col min="9473" max="9473" width="14" style="179" customWidth="1"/>
    <col min="9474" max="9475" width="15.42578125" style="179" customWidth="1"/>
    <col min="9476" max="9476" width="14.28515625" style="179" customWidth="1"/>
    <col min="9477" max="9477" width="16.140625" style="179" customWidth="1"/>
    <col min="9478" max="9479" width="11" style="179" customWidth="1"/>
    <col min="9480" max="9480" width="11.85546875" style="179" customWidth="1"/>
    <col min="9481" max="9726" width="9.140625" style="179"/>
    <col min="9727" max="9727" width="40.42578125" style="179" customWidth="1"/>
    <col min="9728" max="9728" width="13.42578125" style="179" customWidth="1"/>
    <col min="9729" max="9729" width="14" style="179" customWidth="1"/>
    <col min="9730" max="9731" width="15.42578125" style="179" customWidth="1"/>
    <col min="9732" max="9732" width="14.28515625" style="179" customWidth="1"/>
    <col min="9733" max="9733" width="16.140625" style="179" customWidth="1"/>
    <col min="9734" max="9735" width="11" style="179" customWidth="1"/>
    <col min="9736" max="9736" width="11.85546875" style="179" customWidth="1"/>
    <col min="9737" max="9982" width="9.140625" style="179"/>
    <col min="9983" max="9983" width="40.42578125" style="179" customWidth="1"/>
    <col min="9984" max="9984" width="13.42578125" style="179" customWidth="1"/>
    <col min="9985" max="9985" width="14" style="179" customWidth="1"/>
    <col min="9986" max="9987" width="15.42578125" style="179" customWidth="1"/>
    <col min="9988" max="9988" width="14.28515625" style="179" customWidth="1"/>
    <col min="9989" max="9989" width="16.140625" style="179" customWidth="1"/>
    <col min="9990" max="9991" width="11" style="179" customWidth="1"/>
    <col min="9992" max="9992" width="11.85546875" style="179" customWidth="1"/>
    <col min="9993" max="10238" width="9.140625" style="179"/>
    <col min="10239" max="10239" width="40.42578125" style="179" customWidth="1"/>
    <col min="10240" max="10240" width="13.42578125" style="179" customWidth="1"/>
    <col min="10241" max="10241" width="14" style="179" customWidth="1"/>
    <col min="10242" max="10243" width="15.42578125" style="179" customWidth="1"/>
    <col min="10244" max="10244" width="14.28515625" style="179" customWidth="1"/>
    <col min="10245" max="10245" width="16.140625" style="179" customWidth="1"/>
    <col min="10246" max="10247" width="11" style="179" customWidth="1"/>
    <col min="10248" max="10248" width="11.85546875" style="179" customWidth="1"/>
    <col min="10249" max="10494" width="9.140625" style="179"/>
    <col min="10495" max="10495" width="40.42578125" style="179" customWidth="1"/>
    <col min="10496" max="10496" width="13.42578125" style="179" customWidth="1"/>
    <col min="10497" max="10497" width="14" style="179" customWidth="1"/>
    <col min="10498" max="10499" width="15.42578125" style="179" customWidth="1"/>
    <col min="10500" max="10500" width="14.28515625" style="179" customWidth="1"/>
    <col min="10501" max="10501" width="16.140625" style="179" customWidth="1"/>
    <col min="10502" max="10503" width="11" style="179" customWidth="1"/>
    <col min="10504" max="10504" width="11.85546875" style="179" customWidth="1"/>
    <col min="10505" max="10750" width="9.140625" style="179"/>
    <col min="10751" max="10751" width="40.42578125" style="179" customWidth="1"/>
    <col min="10752" max="10752" width="13.42578125" style="179" customWidth="1"/>
    <col min="10753" max="10753" width="14" style="179" customWidth="1"/>
    <col min="10754" max="10755" width="15.42578125" style="179" customWidth="1"/>
    <col min="10756" max="10756" width="14.28515625" style="179" customWidth="1"/>
    <col min="10757" max="10757" width="16.140625" style="179" customWidth="1"/>
    <col min="10758" max="10759" width="11" style="179" customWidth="1"/>
    <col min="10760" max="10760" width="11.85546875" style="179" customWidth="1"/>
    <col min="10761" max="11006" width="9.140625" style="179"/>
    <col min="11007" max="11007" width="40.42578125" style="179" customWidth="1"/>
    <col min="11008" max="11008" width="13.42578125" style="179" customWidth="1"/>
    <col min="11009" max="11009" width="14" style="179" customWidth="1"/>
    <col min="11010" max="11011" width="15.42578125" style="179" customWidth="1"/>
    <col min="11012" max="11012" width="14.28515625" style="179" customWidth="1"/>
    <col min="11013" max="11013" width="16.140625" style="179" customWidth="1"/>
    <col min="11014" max="11015" width="11" style="179" customWidth="1"/>
    <col min="11016" max="11016" width="11.85546875" style="179" customWidth="1"/>
    <col min="11017" max="11262" width="9.140625" style="179"/>
    <col min="11263" max="11263" width="40.42578125" style="179" customWidth="1"/>
    <col min="11264" max="11264" width="13.42578125" style="179" customWidth="1"/>
    <col min="11265" max="11265" width="14" style="179" customWidth="1"/>
    <col min="11266" max="11267" width="15.42578125" style="179" customWidth="1"/>
    <col min="11268" max="11268" width="14.28515625" style="179" customWidth="1"/>
    <col min="11269" max="11269" width="16.140625" style="179" customWidth="1"/>
    <col min="11270" max="11271" width="11" style="179" customWidth="1"/>
    <col min="11272" max="11272" width="11.85546875" style="179" customWidth="1"/>
    <col min="11273" max="11518" width="9.140625" style="179"/>
    <col min="11519" max="11519" width="40.42578125" style="179" customWidth="1"/>
    <col min="11520" max="11520" width="13.42578125" style="179" customWidth="1"/>
    <col min="11521" max="11521" width="14" style="179" customWidth="1"/>
    <col min="11522" max="11523" width="15.42578125" style="179" customWidth="1"/>
    <col min="11524" max="11524" width="14.28515625" style="179" customWidth="1"/>
    <col min="11525" max="11525" width="16.140625" style="179" customWidth="1"/>
    <col min="11526" max="11527" width="11" style="179" customWidth="1"/>
    <col min="11528" max="11528" width="11.85546875" style="179" customWidth="1"/>
    <col min="11529" max="11774" width="9.140625" style="179"/>
    <col min="11775" max="11775" width="40.42578125" style="179" customWidth="1"/>
    <col min="11776" max="11776" width="13.42578125" style="179" customWidth="1"/>
    <col min="11777" max="11777" width="14" style="179" customWidth="1"/>
    <col min="11778" max="11779" width="15.42578125" style="179" customWidth="1"/>
    <col min="11780" max="11780" width="14.28515625" style="179" customWidth="1"/>
    <col min="11781" max="11781" width="16.140625" style="179" customWidth="1"/>
    <col min="11782" max="11783" width="11" style="179" customWidth="1"/>
    <col min="11784" max="11784" width="11.85546875" style="179" customWidth="1"/>
    <col min="11785" max="12030" width="9.140625" style="179"/>
    <col min="12031" max="12031" width="40.42578125" style="179" customWidth="1"/>
    <col min="12032" max="12032" width="13.42578125" style="179" customWidth="1"/>
    <col min="12033" max="12033" width="14" style="179" customWidth="1"/>
    <col min="12034" max="12035" width="15.42578125" style="179" customWidth="1"/>
    <col min="12036" max="12036" width="14.28515625" style="179" customWidth="1"/>
    <col min="12037" max="12037" width="16.140625" style="179" customWidth="1"/>
    <col min="12038" max="12039" width="11" style="179" customWidth="1"/>
    <col min="12040" max="12040" width="11.85546875" style="179" customWidth="1"/>
    <col min="12041" max="12286" width="9.140625" style="179"/>
    <col min="12287" max="12287" width="40.42578125" style="179" customWidth="1"/>
    <col min="12288" max="12288" width="13.42578125" style="179" customWidth="1"/>
    <col min="12289" max="12289" width="14" style="179" customWidth="1"/>
    <col min="12290" max="12291" width="15.42578125" style="179" customWidth="1"/>
    <col min="12292" max="12292" width="14.28515625" style="179" customWidth="1"/>
    <col min="12293" max="12293" width="16.140625" style="179" customWidth="1"/>
    <col min="12294" max="12295" width="11" style="179" customWidth="1"/>
    <col min="12296" max="12296" width="11.85546875" style="179" customWidth="1"/>
    <col min="12297" max="12542" width="9.140625" style="179"/>
    <col min="12543" max="12543" width="40.42578125" style="179" customWidth="1"/>
    <col min="12544" max="12544" width="13.42578125" style="179" customWidth="1"/>
    <col min="12545" max="12545" width="14" style="179" customWidth="1"/>
    <col min="12546" max="12547" width="15.42578125" style="179" customWidth="1"/>
    <col min="12548" max="12548" width="14.28515625" style="179" customWidth="1"/>
    <col min="12549" max="12549" width="16.140625" style="179" customWidth="1"/>
    <col min="12550" max="12551" width="11" style="179" customWidth="1"/>
    <col min="12552" max="12552" width="11.85546875" style="179" customWidth="1"/>
    <col min="12553" max="12798" width="9.140625" style="179"/>
    <col min="12799" max="12799" width="40.42578125" style="179" customWidth="1"/>
    <col min="12800" max="12800" width="13.42578125" style="179" customWidth="1"/>
    <col min="12801" max="12801" width="14" style="179" customWidth="1"/>
    <col min="12802" max="12803" width="15.42578125" style="179" customWidth="1"/>
    <col min="12804" max="12804" width="14.28515625" style="179" customWidth="1"/>
    <col min="12805" max="12805" width="16.140625" style="179" customWidth="1"/>
    <col min="12806" max="12807" width="11" style="179" customWidth="1"/>
    <col min="12808" max="12808" width="11.85546875" style="179" customWidth="1"/>
    <col min="12809" max="13054" width="9.140625" style="179"/>
    <col min="13055" max="13055" width="40.42578125" style="179" customWidth="1"/>
    <col min="13056" max="13056" width="13.42578125" style="179" customWidth="1"/>
    <col min="13057" max="13057" width="14" style="179" customWidth="1"/>
    <col min="13058" max="13059" width="15.42578125" style="179" customWidth="1"/>
    <col min="13060" max="13060" width="14.28515625" style="179" customWidth="1"/>
    <col min="13061" max="13061" width="16.140625" style="179" customWidth="1"/>
    <col min="13062" max="13063" width="11" style="179" customWidth="1"/>
    <col min="13064" max="13064" width="11.85546875" style="179" customWidth="1"/>
    <col min="13065" max="13310" width="9.140625" style="179"/>
    <col min="13311" max="13311" width="40.42578125" style="179" customWidth="1"/>
    <col min="13312" max="13312" width="13.42578125" style="179" customWidth="1"/>
    <col min="13313" max="13313" width="14" style="179" customWidth="1"/>
    <col min="13314" max="13315" width="15.42578125" style="179" customWidth="1"/>
    <col min="13316" max="13316" width="14.28515625" style="179" customWidth="1"/>
    <col min="13317" max="13317" width="16.140625" style="179" customWidth="1"/>
    <col min="13318" max="13319" width="11" style="179" customWidth="1"/>
    <col min="13320" max="13320" width="11.85546875" style="179" customWidth="1"/>
    <col min="13321" max="13566" width="9.140625" style="179"/>
    <col min="13567" max="13567" width="40.42578125" style="179" customWidth="1"/>
    <col min="13568" max="13568" width="13.42578125" style="179" customWidth="1"/>
    <col min="13569" max="13569" width="14" style="179" customWidth="1"/>
    <col min="13570" max="13571" width="15.42578125" style="179" customWidth="1"/>
    <col min="13572" max="13572" width="14.28515625" style="179" customWidth="1"/>
    <col min="13573" max="13573" width="16.140625" style="179" customWidth="1"/>
    <col min="13574" max="13575" width="11" style="179" customWidth="1"/>
    <col min="13576" max="13576" width="11.85546875" style="179" customWidth="1"/>
    <col min="13577" max="13822" width="9.140625" style="179"/>
    <col min="13823" max="13823" width="40.42578125" style="179" customWidth="1"/>
    <col min="13824" max="13824" width="13.42578125" style="179" customWidth="1"/>
    <col min="13825" max="13825" width="14" style="179" customWidth="1"/>
    <col min="13826" max="13827" width="15.42578125" style="179" customWidth="1"/>
    <col min="13828" max="13828" width="14.28515625" style="179" customWidth="1"/>
    <col min="13829" max="13829" width="16.140625" style="179" customWidth="1"/>
    <col min="13830" max="13831" width="11" style="179" customWidth="1"/>
    <col min="13832" max="13832" width="11.85546875" style="179" customWidth="1"/>
    <col min="13833" max="14078" width="9.140625" style="179"/>
    <col min="14079" max="14079" width="40.42578125" style="179" customWidth="1"/>
    <col min="14080" max="14080" width="13.42578125" style="179" customWidth="1"/>
    <col min="14081" max="14081" width="14" style="179" customWidth="1"/>
    <col min="14082" max="14083" width="15.42578125" style="179" customWidth="1"/>
    <col min="14084" max="14084" width="14.28515625" style="179" customWidth="1"/>
    <col min="14085" max="14085" width="16.140625" style="179" customWidth="1"/>
    <col min="14086" max="14087" width="11" style="179" customWidth="1"/>
    <col min="14088" max="14088" width="11.85546875" style="179" customWidth="1"/>
    <col min="14089" max="14334" width="9.140625" style="179"/>
    <col min="14335" max="14335" width="40.42578125" style="179" customWidth="1"/>
    <col min="14336" max="14336" width="13.42578125" style="179" customWidth="1"/>
    <col min="14337" max="14337" width="14" style="179" customWidth="1"/>
    <col min="14338" max="14339" width="15.42578125" style="179" customWidth="1"/>
    <col min="14340" max="14340" width="14.28515625" style="179" customWidth="1"/>
    <col min="14341" max="14341" width="16.140625" style="179" customWidth="1"/>
    <col min="14342" max="14343" width="11" style="179" customWidth="1"/>
    <col min="14344" max="14344" width="11.85546875" style="179" customWidth="1"/>
    <col min="14345" max="14590" width="9.140625" style="179"/>
    <col min="14591" max="14591" width="40.42578125" style="179" customWidth="1"/>
    <col min="14592" max="14592" width="13.42578125" style="179" customWidth="1"/>
    <col min="14593" max="14593" width="14" style="179" customWidth="1"/>
    <col min="14594" max="14595" width="15.42578125" style="179" customWidth="1"/>
    <col min="14596" max="14596" width="14.28515625" style="179" customWidth="1"/>
    <col min="14597" max="14597" width="16.140625" style="179" customWidth="1"/>
    <col min="14598" max="14599" width="11" style="179" customWidth="1"/>
    <col min="14600" max="14600" width="11.85546875" style="179" customWidth="1"/>
    <col min="14601" max="14846" width="9.140625" style="179"/>
    <col min="14847" max="14847" width="40.42578125" style="179" customWidth="1"/>
    <col min="14848" max="14848" width="13.42578125" style="179" customWidth="1"/>
    <col min="14849" max="14849" width="14" style="179" customWidth="1"/>
    <col min="14850" max="14851" width="15.42578125" style="179" customWidth="1"/>
    <col min="14852" max="14852" width="14.28515625" style="179" customWidth="1"/>
    <col min="14853" max="14853" width="16.140625" style="179" customWidth="1"/>
    <col min="14854" max="14855" width="11" style="179" customWidth="1"/>
    <col min="14856" max="14856" width="11.85546875" style="179" customWidth="1"/>
    <col min="14857" max="15102" width="9.140625" style="179"/>
    <col min="15103" max="15103" width="40.42578125" style="179" customWidth="1"/>
    <col min="15104" max="15104" width="13.42578125" style="179" customWidth="1"/>
    <col min="15105" max="15105" width="14" style="179" customWidth="1"/>
    <col min="15106" max="15107" width="15.42578125" style="179" customWidth="1"/>
    <col min="15108" max="15108" width="14.28515625" style="179" customWidth="1"/>
    <col min="15109" max="15109" width="16.140625" style="179" customWidth="1"/>
    <col min="15110" max="15111" width="11" style="179" customWidth="1"/>
    <col min="15112" max="15112" width="11.85546875" style="179" customWidth="1"/>
    <col min="15113" max="15358" width="9.140625" style="179"/>
    <col min="15359" max="15359" width="40.42578125" style="179" customWidth="1"/>
    <col min="15360" max="15360" width="13.42578125" style="179" customWidth="1"/>
    <col min="15361" max="15361" width="14" style="179" customWidth="1"/>
    <col min="15362" max="15363" width="15.42578125" style="179" customWidth="1"/>
    <col min="15364" max="15364" width="14.28515625" style="179" customWidth="1"/>
    <col min="15365" max="15365" width="16.140625" style="179" customWidth="1"/>
    <col min="15366" max="15367" width="11" style="179" customWidth="1"/>
    <col min="15368" max="15368" width="11.85546875" style="179" customWidth="1"/>
    <col min="15369" max="15614" width="9.140625" style="179"/>
    <col min="15615" max="15615" width="40.42578125" style="179" customWidth="1"/>
    <col min="15616" max="15616" width="13.42578125" style="179" customWidth="1"/>
    <col min="15617" max="15617" width="14" style="179" customWidth="1"/>
    <col min="15618" max="15619" width="15.42578125" style="179" customWidth="1"/>
    <col min="15620" max="15620" width="14.28515625" style="179" customWidth="1"/>
    <col min="15621" max="15621" width="16.140625" style="179" customWidth="1"/>
    <col min="15622" max="15623" width="11" style="179" customWidth="1"/>
    <col min="15624" max="15624" width="11.85546875" style="179" customWidth="1"/>
    <col min="15625" max="15870" width="9.140625" style="179"/>
    <col min="15871" max="15871" width="40.42578125" style="179" customWidth="1"/>
    <col min="15872" max="15872" width="13.42578125" style="179" customWidth="1"/>
    <col min="15873" max="15873" width="14" style="179" customWidth="1"/>
    <col min="15874" max="15875" width="15.42578125" style="179" customWidth="1"/>
    <col min="15876" max="15876" width="14.28515625" style="179" customWidth="1"/>
    <col min="15877" max="15877" width="16.140625" style="179" customWidth="1"/>
    <col min="15878" max="15879" width="11" style="179" customWidth="1"/>
    <col min="15880" max="15880" width="11.85546875" style="179" customWidth="1"/>
    <col min="15881" max="16126" width="9.140625" style="179"/>
    <col min="16127" max="16127" width="40.42578125" style="179" customWidth="1"/>
    <col min="16128" max="16128" width="13.42578125" style="179" customWidth="1"/>
    <col min="16129" max="16129" width="14" style="179" customWidth="1"/>
    <col min="16130" max="16131" width="15.42578125" style="179" customWidth="1"/>
    <col min="16132" max="16132" width="14.28515625" style="179" customWidth="1"/>
    <col min="16133" max="16133" width="16.140625" style="179" customWidth="1"/>
    <col min="16134" max="16135" width="11" style="179" customWidth="1"/>
    <col min="16136" max="16136" width="11.85546875" style="179" customWidth="1"/>
    <col min="16137" max="16384" width="9.140625" style="179"/>
  </cols>
  <sheetData>
    <row r="1" spans="1:13" ht="15.75">
      <c r="A1" s="910" t="s">
        <v>406</v>
      </c>
      <c r="B1" s="910"/>
      <c r="C1" s="910"/>
      <c r="D1" s="910"/>
      <c r="E1" s="910"/>
      <c r="F1" s="910"/>
      <c r="G1" s="910"/>
      <c r="I1" s="179"/>
      <c r="K1" s="179"/>
    </row>
    <row r="2" spans="1:13" ht="15.75" thickBot="1">
      <c r="A2" s="845"/>
      <c r="B2" s="82"/>
      <c r="C2" s="82"/>
      <c r="D2" s="82"/>
      <c r="E2" s="82"/>
      <c r="F2" s="82"/>
      <c r="G2" s="180"/>
      <c r="H2" s="82"/>
      <c r="I2" s="180"/>
      <c r="J2" s="82"/>
      <c r="K2" s="180"/>
    </row>
    <row r="3" spans="1:13" s="182" customFormat="1" ht="36.75" thickBot="1">
      <c r="A3" s="93" t="s">
        <v>407</v>
      </c>
      <c r="B3" s="94" t="s">
        <v>408</v>
      </c>
      <c r="C3" s="94" t="s">
        <v>409</v>
      </c>
      <c r="D3" s="94" t="str">
        <f>+CONCATENATE("Felhasználás   ",LEFT([1]ÖSSZEFÜGGÉSEK!A6,4)-1,". XII. 31-ig")</f>
        <v>Felhasználás   2016. XII. 31-ig</v>
      </c>
      <c r="E3" s="94" t="str">
        <f>+CONCATENATE(LEFT([1]ÖSSZEFÜGGÉSEK!A6,4),". évi",CHAR(10),"eredeti előirányzat")</f>
        <v>2017. évi
eredeti előirányzat</v>
      </c>
      <c r="F3" s="94" t="str">
        <f>+CONCATENATE("1. sz. módosítás",CHAR(10),LEFT([1]ÖSSZEFÜGGÉSEK!A6,4),".
(±)")</f>
        <v>1. sz. módosítás
2017.
(±)</v>
      </c>
      <c r="G3" s="181" t="s">
        <v>511</v>
      </c>
      <c r="H3" s="94" t="s">
        <v>512</v>
      </c>
      <c r="I3" s="181" t="s">
        <v>513</v>
      </c>
      <c r="J3" s="94" t="s">
        <v>514</v>
      </c>
      <c r="K3" s="181" t="s">
        <v>542</v>
      </c>
      <c r="L3" s="765" t="s">
        <v>553</v>
      </c>
      <c r="M3" s="181" t="s">
        <v>492</v>
      </c>
    </row>
    <row r="4" spans="1:13" s="82" customFormat="1" ht="12" customHeight="1" thickBot="1">
      <c r="A4" s="183" t="s">
        <v>44</v>
      </c>
      <c r="B4" s="184" t="s">
        <v>45</v>
      </c>
      <c r="C4" s="184" t="s">
        <v>46</v>
      </c>
      <c r="D4" s="184" t="s">
        <v>47</v>
      </c>
      <c r="E4" s="184" t="s">
        <v>410</v>
      </c>
      <c r="F4" s="184" t="s">
        <v>411</v>
      </c>
      <c r="G4" s="185" t="s">
        <v>412</v>
      </c>
      <c r="H4" s="184" t="s">
        <v>318</v>
      </c>
      <c r="I4" s="185" t="s">
        <v>509</v>
      </c>
      <c r="J4" s="184" t="s">
        <v>501</v>
      </c>
      <c r="K4" s="185" t="s">
        <v>510</v>
      </c>
      <c r="L4" s="184" t="s">
        <v>501</v>
      </c>
      <c r="M4" s="185" t="s">
        <v>510</v>
      </c>
    </row>
    <row r="5" spans="1:13">
      <c r="A5" s="298" t="s">
        <v>413</v>
      </c>
      <c r="B5" s="810">
        <v>44105263</v>
      </c>
      <c r="C5" s="299" t="s">
        <v>414</v>
      </c>
      <c r="D5" s="810">
        <v>0</v>
      </c>
      <c r="E5" s="810">
        <v>44105263</v>
      </c>
      <c r="F5" s="811">
        <f>B5-D5-E5</f>
        <v>0</v>
      </c>
      <c r="G5" s="812">
        <f>E5+F5</f>
        <v>44105263</v>
      </c>
      <c r="H5" s="811"/>
      <c r="I5" s="812">
        <f>G5+H5</f>
        <v>44105263</v>
      </c>
      <c r="J5" s="811"/>
      <c r="K5" s="828">
        <f>I5+J5</f>
        <v>44105263</v>
      </c>
      <c r="L5" s="830">
        <v>-2130924</v>
      </c>
      <c r="M5" s="837">
        <f>K5+L5</f>
        <v>41974339</v>
      </c>
    </row>
    <row r="6" spans="1:13">
      <c r="A6" s="186" t="s">
        <v>415</v>
      </c>
      <c r="B6" s="813">
        <v>7000000</v>
      </c>
      <c r="C6" s="187" t="s">
        <v>416</v>
      </c>
      <c r="D6" s="813">
        <v>0</v>
      </c>
      <c r="E6" s="813">
        <v>7000000</v>
      </c>
      <c r="F6" s="814">
        <f>B6-D6-E6</f>
        <v>0</v>
      </c>
      <c r="G6" s="812">
        <f t="shared" ref="G6:G27" si="0">E6+F6</f>
        <v>7000000</v>
      </c>
      <c r="H6" s="814"/>
      <c r="I6" s="812">
        <f t="shared" ref="I6:I27" si="1">G6+H6</f>
        <v>7000000</v>
      </c>
      <c r="J6" s="814"/>
      <c r="K6" s="828">
        <f t="shared" ref="K6:K27" si="2">I6+J6</f>
        <v>7000000</v>
      </c>
      <c r="L6" s="831">
        <v>-3850001</v>
      </c>
      <c r="M6" s="838">
        <f t="shared" ref="M6:M27" si="3">K6+L6</f>
        <v>3149999</v>
      </c>
    </row>
    <row r="7" spans="1:13">
      <c r="A7" s="186" t="s">
        <v>417</v>
      </c>
      <c r="B7" s="813">
        <v>300000000</v>
      </c>
      <c r="C7" s="187" t="s">
        <v>416</v>
      </c>
      <c r="D7" s="813"/>
      <c r="E7" s="813">
        <v>300000000</v>
      </c>
      <c r="F7" s="814">
        <f>B7-D7-E7</f>
        <v>0</v>
      </c>
      <c r="G7" s="812">
        <f t="shared" si="0"/>
        <v>300000000</v>
      </c>
      <c r="H7" s="814"/>
      <c r="I7" s="812">
        <f t="shared" si="1"/>
        <v>300000000</v>
      </c>
      <c r="J7" s="814"/>
      <c r="K7" s="828">
        <f t="shared" si="2"/>
        <v>300000000</v>
      </c>
      <c r="L7" s="831">
        <v>-285001300</v>
      </c>
      <c r="M7" s="838">
        <f t="shared" si="3"/>
        <v>14998700</v>
      </c>
    </row>
    <row r="8" spans="1:13">
      <c r="A8" s="188" t="s">
        <v>418</v>
      </c>
      <c r="B8" s="813">
        <v>99914326</v>
      </c>
      <c r="C8" s="187" t="s">
        <v>416</v>
      </c>
      <c r="D8" s="813"/>
      <c r="E8" s="813">
        <v>99914326</v>
      </c>
      <c r="F8" s="814">
        <f>B8-D8-E8</f>
        <v>0</v>
      </c>
      <c r="G8" s="812">
        <f t="shared" si="0"/>
        <v>99914326</v>
      </c>
      <c r="H8" s="814"/>
      <c r="I8" s="812">
        <f t="shared" si="1"/>
        <v>99914326</v>
      </c>
      <c r="J8" s="814"/>
      <c r="K8" s="828">
        <f t="shared" si="2"/>
        <v>99914326</v>
      </c>
      <c r="L8" s="831">
        <v>-99914326</v>
      </c>
      <c r="M8" s="838">
        <f t="shared" si="3"/>
        <v>0</v>
      </c>
    </row>
    <row r="9" spans="1:13">
      <c r="A9" s="186" t="s">
        <v>419</v>
      </c>
      <c r="B9" s="813">
        <v>5850000</v>
      </c>
      <c r="C9" s="187" t="s">
        <v>420</v>
      </c>
      <c r="D9" s="813">
        <v>585000</v>
      </c>
      <c r="E9" s="813">
        <v>2632500</v>
      </c>
      <c r="F9" s="814"/>
      <c r="G9" s="812">
        <f t="shared" si="0"/>
        <v>2632500</v>
      </c>
      <c r="H9" s="814"/>
      <c r="I9" s="812">
        <f t="shared" si="1"/>
        <v>2632500</v>
      </c>
      <c r="J9" s="814"/>
      <c r="K9" s="828">
        <f t="shared" si="2"/>
        <v>2632500</v>
      </c>
      <c r="L9" s="831"/>
      <c r="M9" s="838">
        <f t="shared" si="3"/>
        <v>2632500</v>
      </c>
    </row>
    <row r="10" spans="1:13" ht="22.5">
      <c r="A10" s="189" t="s">
        <v>557</v>
      </c>
      <c r="B10" s="813"/>
      <c r="C10" s="187"/>
      <c r="D10" s="813"/>
      <c r="E10" s="813"/>
      <c r="F10" s="814"/>
      <c r="G10" s="812"/>
      <c r="H10" s="814"/>
      <c r="I10" s="812"/>
      <c r="J10" s="814"/>
      <c r="K10" s="828"/>
      <c r="L10" s="831">
        <v>12185650</v>
      </c>
      <c r="M10" s="838">
        <f t="shared" si="3"/>
        <v>12185650</v>
      </c>
    </row>
    <row r="11" spans="1:13">
      <c r="A11" s="189" t="s">
        <v>421</v>
      </c>
      <c r="B11" s="813">
        <v>37257482</v>
      </c>
      <c r="C11" s="187" t="s">
        <v>414</v>
      </c>
      <c r="D11" s="813"/>
      <c r="E11" s="813"/>
      <c r="F11" s="814">
        <v>37257482</v>
      </c>
      <c r="G11" s="812">
        <f t="shared" si="0"/>
        <v>37257482</v>
      </c>
      <c r="H11" s="814"/>
      <c r="I11" s="812">
        <f t="shared" si="1"/>
        <v>37257482</v>
      </c>
      <c r="J11" s="814"/>
      <c r="K11" s="828">
        <f t="shared" si="2"/>
        <v>37257482</v>
      </c>
      <c r="L11" s="831">
        <v>-17290852</v>
      </c>
      <c r="M11" s="838">
        <f t="shared" si="3"/>
        <v>19966630</v>
      </c>
    </row>
    <row r="12" spans="1:13">
      <c r="A12" s="189" t="s">
        <v>483</v>
      </c>
      <c r="B12" s="813">
        <v>105530000</v>
      </c>
      <c r="C12" s="187" t="s">
        <v>416</v>
      </c>
      <c r="D12" s="813"/>
      <c r="E12" s="813"/>
      <c r="F12" s="814">
        <v>105530000</v>
      </c>
      <c r="G12" s="812">
        <f t="shared" si="0"/>
        <v>105530000</v>
      </c>
      <c r="H12" s="814"/>
      <c r="I12" s="812">
        <f t="shared" si="1"/>
        <v>105530000</v>
      </c>
      <c r="J12" s="814"/>
      <c r="K12" s="828">
        <f t="shared" si="2"/>
        <v>105530000</v>
      </c>
      <c r="L12" s="831">
        <v>-105530000</v>
      </c>
      <c r="M12" s="838">
        <f t="shared" si="3"/>
        <v>0</v>
      </c>
    </row>
    <row r="13" spans="1:13">
      <c r="A13" s="189" t="s">
        <v>485</v>
      </c>
      <c r="B13" s="813">
        <v>105511600</v>
      </c>
      <c r="C13" s="187" t="s">
        <v>414</v>
      </c>
      <c r="D13" s="813"/>
      <c r="E13" s="813"/>
      <c r="F13" s="814">
        <v>105511600</v>
      </c>
      <c r="G13" s="812">
        <f t="shared" si="0"/>
        <v>105511600</v>
      </c>
      <c r="H13" s="814"/>
      <c r="I13" s="812">
        <f t="shared" si="1"/>
        <v>105511600</v>
      </c>
      <c r="J13" s="814"/>
      <c r="K13" s="828">
        <f>I13+J13</f>
        <v>105511600</v>
      </c>
      <c r="L13" s="831">
        <v>-105511600</v>
      </c>
      <c r="M13" s="838">
        <f t="shared" si="3"/>
        <v>0</v>
      </c>
    </row>
    <row r="14" spans="1:13" ht="22.5">
      <c r="A14" s="189" t="s">
        <v>484</v>
      </c>
      <c r="B14" s="813">
        <v>34998530</v>
      </c>
      <c r="C14" s="187" t="s">
        <v>416</v>
      </c>
      <c r="D14" s="813"/>
      <c r="E14" s="813"/>
      <c r="F14" s="814">
        <v>34998530</v>
      </c>
      <c r="G14" s="812">
        <f t="shared" si="0"/>
        <v>34998530</v>
      </c>
      <c r="H14" s="814"/>
      <c r="I14" s="812">
        <f t="shared" si="1"/>
        <v>34998530</v>
      </c>
      <c r="J14" s="814"/>
      <c r="K14" s="828">
        <f t="shared" si="2"/>
        <v>34998530</v>
      </c>
      <c r="L14" s="831">
        <v>-34998530</v>
      </c>
      <c r="M14" s="838">
        <f t="shared" si="3"/>
        <v>0</v>
      </c>
    </row>
    <row r="15" spans="1:13" ht="22.5">
      <c r="A15" s="189" t="s">
        <v>518</v>
      </c>
      <c r="B15" s="813">
        <v>716000</v>
      </c>
      <c r="C15" s="187" t="s">
        <v>519</v>
      </c>
      <c r="D15" s="813"/>
      <c r="E15" s="813"/>
      <c r="F15" s="814"/>
      <c r="G15" s="812">
        <f t="shared" si="0"/>
        <v>0</v>
      </c>
      <c r="H15" s="814"/>
      <c r="I15" s="812">
        <f t="shared" si="1"/>
        <v>0</v>
      </c>
      <c r="J15" s="814">
        <v>716000</v>
      </c>
      <c r="K15" s="828">
        <f t="shared" si="2"/>
        <v>716000</v>
      </c>
      <c r="L15" s="831">
        <v>-700</v>
      </c>
      <c r="M15" s="838">
        <f t="shared" si="3"/>
        <v>715300</v>
      </c>
    </row>
    <row r="16" spans="1:13">
      <c r="A16" s="746" t="s">
        <v>554</v>
      </c>
      <c r="B16" s="813"/>
      <c r="C16" s="187" t="s">
        <v>414</v>
      </c>
      <c r="D16" s="813"/>
      <c r="E16" s="813"/>
      <c r="F16" s="814"/>
      <c r="G16" s="812">
        <f t="shared" si="0"/>
        <v>0</v>
      </c>
      <c r="H16" s="814"/>
      <c r="I16" s="812">
        <f t="shared" si="1"/>
        <v>0</v>
      </c>
      <c r="J16" s="814"/>
      <c r="K16" s="828">
        <f t="shared" si="2"/>
        <v>0</v>
      </c>
      <c r="L16" s="831">
        <v>397400</v>
      </c>
      <c r="M16" s="838">
        <v>397400</v>
      </c>
    </row>
    <row r="17" spans="1:13" ht="22.5">
      <c r="A17" s="189" t="s">
        <v>559</v>
      </c>
      <c r="B17" s="813"/>
      <c r="C17" s="187" t="s">
        <v>414</v>
      </c>
      <c r="D17" s="813"/>
      <c r="E17" s="813"/>
      <c r="F17" s="814"/>
      <c r="G17" s="812">
        <f t="shared" si="0"/>
        <v>0</v>
      </c>
      <c r="H17" s="814"/>
      <c r="I17" s="812">
        <f t="shared" si="1"/>
        <v>0</v>
      </c>
      <c r="J17" s="814"/>
      <c r="K17" s="828">
        <f t="shared" si="2"/>
        <v>0</v>
      </c>
      <c r="L17" s="831">
        <v>170190</v>
      </c>
      <c r="M17" s="838">
        <v>170190</v>
      </c>
    </row>
    <row r="18" spans="1:13">
      <c r="A18" s="189" t="s">
        <v>560</v>
      </c>
      <c r="B18" s="813"/>
      <c r="C18" s="187" t="s">
        <v>414</v>
      </c>
      <c r="D18" s="813"/>
      <c r="E18" s="813"/>
      <c r="F18" s="814"/>
      <c r="G18" s="812">
        <f t="shared" si="0"/>
        <v>0</v>
      </c>
      <c r="H18" s="814"/>
      <c r="I18" s="812">
        <f t="shared" si="1"/>
        <v>0</v>
      </c>
      <c r="J18" s="814"/>
      <c r="K18" s="828">
        <f t="shared" si="2"/>
        <v>0</v>
      </c>
      <c r="L18" s="831">
        <v>1000000</v>
      </c>
      <c r="M18" s="838">
        <v>1000000</v>
      </c>
    </row>
    <row r="19" spans="1:13" ht="22.5">
      <c r="A19" s="189" t="s">
        <v>561</v>
      </c>
      <c r="B19" s="813"/>
      <c r="C19" s="187" t="s">
        <v>414</v>
      </c>
      <c r="D19" s="813"/>
      <c r="E19" s="813"/>
      <c r="F19" s="814"/>
      <c r="G19" s="812">
        <f t="shared" si="0"/>
        <v>0</v>
      </c>
      <c r="H19" s="814"/>
      <c r="I19" s="812">
        <f t="shared" si="1"/>
        <v>0</v>
      </c>
      <c r="J19" s="814"/>
      <c r="K19" s="828">
        <f t="shared" si="2"/>
        <v>0</v>
      </c>
      <c r="L19" s="835">
        <v>30000</v>
      </c>
      <c r="M19" s="838">
        <f t="shared" si="3"/>
        <v>30000</v>
      </c>
    </row>
    <row r="20" spans="1:13">
      <c r="A20" s="189" t="s">
        <v>555</v>
      </c>
      <c r="B20" s="813"/>
      <c r="C20" s="187" t="s">
        <v>567</v>
      </c>
      <c r="D20" s="813"/>
      <c r="E20" s="813"/>
      <c r="F20" s="814"/>
      <c r="G20" s="812">
        <f t="shared" si="0"/>
        <v>0</v>
      </c>
      <c r="H20" s="814"/>
      <c r="I20" s="812">
        <f t="shared" si="1"/>
        <v>0</v>
      </c>
      <c r="J20" s="814"/>
      <c r="K20" s="828">
        <f t="shared" si="2"/>
        <v>0</v>
      </c>
      <c r="L20" s="835">
        <v>379349</v>
      </c>
      <c r="M20" s="838">
        <f t="shared" si="3"/>
        <v>379349</v>
      </c>
    </row>
    <row r="21" spans="1:13">
      <c r="A21" s="189" t="s">
        <v>563</v>
      </c>
      <c r="B21" s="813"/>
      <c r="C21" s="187" t="s">
        <v>414</v>
      </c>
      <c r="D21" s="813"/>
      <c r="E21" s="813"/>
      <c r="F21" s="814"/>
      <c r="G21" s="812">
        <f t="shared" si="0"/>
        <v>0</v>
      </c>
      <c r="H21" s="814"/>
      <c r="I21" s="812">
        <f t="shared" si="1"/>
        <v>0</v>
      </c>
      <c r="J21" s="814"/>
      <c r="K21" s="828">
        <f t="shared" si="2"/>
        <v>0</v>
      </c>
      <c r="L21" s="835">
        <v>100000</v>
      </c>
      <c r="M21" s="838">
        <f t="shared" si="3"/>
        <v>100000</v>
      </c>
    </row>
    <row r="22" spans="1:13">
      <c r="A22" s="189" t="s">
        <v>564</v>
      </c>
      <c r="B22" s="813"/>
      <c r="C22" s="187" t="s">
        <v>414</v>
      </c>
      <c r="D22" s="813"/>
      <c r="E22" s="813"/>
      <c r="F22" s="814"/>
      <c r="G22" s="812">
        <f t="shared" si="0"/>
        <v>0</v>
      </c>
      <c r="H22" s="814"/>
      <c r="I22" s="812">
        <f t="shared" si="1"/>
        <v>0</v>
      </c>
      <c r="J22" s="814"/>
      <c r="K22" s="828">
        <f t="shared" si="2"/>
        <v>0</v>
      </c>
      <c r="L22" s="835">
        <v>44100</v>
      </c>
      <c r="M22" s="838">
        <f t="shared" si="3"/>
        <v>44100</v>
      </c>
    </row>
    <row r="23" spans="1:13">
      <c r="A23" s="825" t="s">
        <v>556</v>
      </c>
      <c r="B23" s="826"/>
      <c r="C23" s="187" t="s">
        <v>414</v>
      </c>
      <c r="D23" s="826"/>
      <c r="E23" s="826"/>
      <c r="F23" s="827"/>
      <c r="G23" s="817"/>
      <c r="H23" s="827"/>
      <c r="I23" s="817"/>
      <c r="J23" s="827"/>
      <c r="K23" s="829"/>
      <c r="L23" s="835">
        <v>34945</v>
      </c>
      <c r="M23" s="838">
        <f t="shared" si="3"/>
        <v>34945</v>
      </c>
    </row>
    <row r="24" spans="1:13">
      <c r="A24" s="825" t="s">
        <v>565</v>
      </c>
      <c r="B24" s="826"/>
      <c r="C24" s="187" t="s">
        <v>414</v>
      </c>
      <c r="D24" s="826"/>
      <c r="E24" s="826"/>
      <c r="F24" s="827"/>
      <c r="G24" s="817"/>
      <c r="H24" s="827"/>
      <c r="I24" s="817"/>
      <c r="J24" s="827"/>
      <c r="K24" s="829"/>
      <c r="L24" s="835">
        <v>459154</v>
      </c>
      <c r="M24" s="838">
        <f t="shared" si="3"/>
        <v>459154</v>
      </c>
    </row>
    <row r="25" spans="1:13" ht="14.25" customHeight="1">
      <c r="A25" s="825" t="s">
        <v>558</v>
      </c>
      <c r="B25" s="826"/>
      <c r="C25" s="187" t="s">
        <v>414</v>
      </c>
      <c r="D25" s="826"/>
      <c r="E25" s="826"/>
      <c r="F25" s="827"/>
      <c r="G25" s="817"/>
      <c r="H25" s="827"/>
      <c r="I25" s="817"/>
      <c r="J25" s="827"/>
      <c r="K25" s="829"/>
      <c r="L25" s="835">
        <v>378460</v>
      </c>
      <c r="M25" s="838">
        <f t="shared" si="3"/>
        <v>378460</v>
      </c>
    </row>
    <row r="26" spans="1:13" ht="14.25" customHeight="1">
      <c r="A26" s="825" t="s">
        <v>562</v>
      </c>
      <c r="B26" s="826"/>
      <c r="C26" s="187" t="s">
        <v>414</v>
      </c>
      <c r="D26" s="826"/>
      <c r="E26" s="826"/>
      <c r="F26" s="827"/>
      <c r="G26" s="817"/>
      <c r="H26" s="827"/>
      <c r="I26" s="817"/>
      <c r="J26" s="827"/>
      <c r="K26" s="829"/>
      <c r="L26" s="839">
        <v>138037</v>
      </c>
      <c r="M26" s="839">
        <v>138037</v>
      </c>
    </row>
    <row r="27" spans="1:13" ht="28.5" customHeight="1" thickBot="1">
      <c r="A27" s="300" t="s">
        <v>566</v>
      </c>
      <c r="B27" s="815"/>
      <c r="C27" s="187" t="s">
        <v>414</v>
      </c>
      <c r="D27" s="815"/>
      <c r="E27" s="815"/>
      <c r="F27" s="816"/>
      <c r="G27" s="817">
        <f t="shared" si="0"/>
        <v>0</v>
      </c>
      <c r="H27" s="816"/>
      <c r="I27" s="817">
        <f t="shared" si="1"/>
        <v>0</v>
      </c>
      <c r="J27" s="816"/>
      <c r="K27" s="829">
        <f t="shared" si="2"/>
        <v>0</v>
      </c>
      <c r="L27" s="832">
        <v>4012660</v>
      </c>
      <c r="M27" s="840">
        <f t="shared" si="3"/>
        <v>4012660</v>
      </c>
    </row>
    <row r="28" spans="1:13" s="191" customFormat="1" ht="13.5" thickBot="1">
      <c r="A28" s="190" t="s">
        <v>422</v>
      </c>
      <c r="B28" s="765">
        <f>SUM(B5:B27)</f>
        <v>740883201</v>
      </c>
      <c r="C28" s="818"/>
      <c r="D28" s="765">
        <f t="shared" ref="D28:M28" si="4">SUM(D5:D27)</f>
        <v>585000</v>
      </c>
      <c r="E28" s="765">
        <f t="shared" si="4"/>
        <v>453652089</v>
      </c>
      <c r="F28" s="765">
        <f t="shared" si="4"/>
        <v>283297612</v>
      </c>
      <c r="G28" s="819">
        <f t="shared" si="4"/>
        <v>736949701</v>
      </c>
      <c r="H28" s="765">
        <f t="shared" si="4"/>
        <v>0</v>
      </c>
      <c r="I28" s="819">
        <f t="shared" si="4"/>
        <v>736949701</v>
      </c>
      <c r="J28" s="765">
        <f t="shared" si="4"/>
        <v>716000</v>
      </c>
      <c r="K28" s="819">
        <f t="shared" si="4"/>
        <v>737665701</v>
      </c>
      <c r="L28" s="836">
        <f t="shared" si="4"/>
        <v>-634898288</v>
      </c>
      <c r="M28" s="762">
        <f t="shared" si="4"/>
        <v>102767413</v>
      </c>
    </row>
  </sheetData>
  <mergeCells count="1">
    <mergeCell ref="A1:G1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zoomScale="110" zoomScaleNormal="110" workbookViewId="0">
      <selection activeCell="M24" sqref="M24"/>
    </sheetView>
  </sheetViews>
  <sheetFormatPr defaultRowHeight="15"/>
  <cols>
    <col min="1" max="1" width="46.42578125" style="192" customWidth="1"/>
    <col min="2" max="2" width="13.42578125" style="179" customWidth="1"/>
    <col min="3" max="3" width="14" style="179" customWidth="1"/>
    <col min="4" max="4" width="13.28515625" style="179" customWidth="1"/>
    <col min="5" max="5" width="15.42578125" style="179" customWidth="1"/>
    <col min="6" max="6" width="12.5703125" style="179" customWidth="1"/>
    <col min="7" max="7" width="14.42578125" style="179" customWidth="1"/>
    <col min="8" max="8" width="13.42578125" style="179" customWidth="1"/>
    <col min="9" max="9" width="13" style="179" customWidth="1"/>
    <col min="10" max="10" width="11.85546875" style="179" customWidth="1"/>
    <col min="11" max="11" width="15" style="179" customWidth="1"/>
    <col min="12" max="12" width="12.7109375" style="192" customWidth="1"/>
    <col min="13" max="13" width="12.28515625" style="192" customWidth="1"/>
    <col min="14" max="14" width="10.85546875" style="179" bestFit="1" customWidth="1"/>
    <col min="15" max="15" width="10.28515625" style="179" bestFit="1" customWidth="1"/>
    <col min="16" max="16" width="15.140625" style="179" customWidth="1"/>
    <col min="17" max="256" width="9.140625" style="179"/>
    <col min="257" max="257" width="46.42578125" style="179" customWidth="1"/>
    <col min="258" max="258" width="13.42578125" style="179" customWidth="1"/>
    <col min="259" max="259" width="14" style="179" customWidth="1"/>
    <col min="260" max="261" width="15.42578125" style="179" customWidth="1"/>
    <col min="262" max="262" width="14.28515625" style="179" customWidth="1"/>
    <col min="263" max="263" width="16.140625" style="179" customWidth="1"/>
    <col min="264" max="265" width="11" style="179" customWidth="1"/>
    <col min="266" max="266" width="11.85546875" style="179" customWidth="1"/>
    <col min="267" max="512" width="9.140625" style="179"/>
    <col min="513" max="513" width="46.42578125" style="179" customWidth="1"/>
    <col min="514" max="514" width="13.42578125" style="179" customWidth="1"/>
    <col min="515" max="515" width="14" style="179" customWidth="1"/>
    <col min="516" max="517" width="15.42578125" style="179" customWidth="1"/>
    <col min="518" max="518" width="14.28515625" style="179" customWidth="1"/>
    <col min="519" max="519" width="16.140625" style="179" customWidth="1"/>
    <col min="520" max="521" width="11" style="179" customWidth="1"/>
    <col min="522" max="522" width="11.85546875" style="179" customWidth="1"/>
    <col min="523" max="768" width="9.140625" style="179"/>
    <col min="769" max="769" width="46.42578125" style="179" customWidth="1"/>
    <col min="770" max="770" width="13.42578125" style="179" customWidth="1"/>
    <col min="771" max="771" width="14" style="179" customWidth="1"/>
    <col min="772" max="773" width="15.42578125" style="179" customWidth="1"/>
    <col min="774" max="774" width="14.28515625" style="179" customWidth="1"/>
    <col min="775" max="775" width="16.140625" style="179" customWidth="1"/>
    <col min="776" max="777" width="11" style="179" customWidth="1"/>
    <col min="778" max="778" width="11.85546875" style="179" customWidth="1"/>
    <col min="779" max="1024" width="9.140625" style="179"/>
    <col min="1025" max="1025" width="46.42578125" style="179" customWidth="1"/>
    <col min="1026" max="1026" width="13.42578125" style="179" customWidth="1"/>
    <col min="1027" max="1027" width="14" style="179" customWidth="1"/>
    <col min="1028" max="1029" width="15.42578125" style="179" customWidth="1"/>
    <col min="1030" max="1030" width="14.28515625" style="179" customWidth="1"/>
    <col min="1031" max="1031" width="16.140625" style="179" customWidth="1"/>
    <col min="1032" max="1033" width="11" style="179" customWidth="1"/>
    <col min="1034" max="1034" width="11.85546875" style="179" customWidth="1"/>
    <col min="1035" max="1280" width="9.140625" style="179"/>
    <col min="1281" max="1281" width="46.42578125" style="179" customWidth="1"/>
    <col min="1282" max="1282" width="13.42578125" style="179" customWidth="1"/>
    <col min="1283" max="1283" width="14" style="179" customWidth="1"/>
    <col min="1284" max="1285" width="15.42578125" style="179" customWidth="1"/>
    <col min="1286" max="1286" width="14.28515625" style="179" customWidth="1"/>
    <col min="1287" max="1287" width="16.140625" style="179" customWidth="1"/>
    <col min="1288" max="1289" width="11" style="179" customWidth="1"/>
    <col min="1290" max="1290" width="11.85546875" style="179" customWidth="1"/>
    <col min="1291" max="1536" width="9.140625" style="179"/>
    <col min="1537" max="1537" width="46.42578125" style="179" customWidth="1"/>
    <col min="1538" max="1538" width="13.42578125" style="179" customWidth="1"/>
    <col min="1539" max="1539" width="14" style="179" customWidth="1"/>
    <col min="1540" max="1541" width="15.42578125" style="179" customWidth="1"/>
    <col min="1542" max="1542" width="14.28515625" style="179" customWidth="1"/>
    <col min="1543" max="1543" width="16.140625" style="179" customWidth="1"/>
    <col min="1544" max="1545" width="11" style="179" customWidth="1"/>
    <col min="1546" max="1546" width="11.85546875" style="179" customWidth="1"/>
    <col min="1547" max="1792" width="9.140625" style="179"/>
    <col min="1793" max="1793" width="46.42578125" style="179" customWidth="1"/>
    <col min="1794" max="1794" width="13.42578125" style="179" customWidth="1"/>
    <col min="1795" max="1795" width="14" style="179" customWidth="1"/>
    <col min="1796" max="1797" width="15.42578125" style="179" customWidth="1"/>
    <col min="1798" max="1798" width="14.28515625" style="179" customWidth="1"/>
    <col min="1799" max="1799" width="16.140625" style="179" customWidth="1"/>
    <col min="1800" max="1801" width="11" style="179" customWidth="1"/>
    <col min="1802" max="1802" width="11.85546875" style="179" customWidth="1"/>
    <col min="1803" max="2048" width="9.140625" style="179"/>
    <col min="2049" max="2049" width="46.42578125" style="179" customWidth="1"/>
    <col min="2050" max="2050" width="13.42578125" style="179" customWidth="1"/>
    <col min="2051" max="2051" width="14" style="179" customWidth="1"/>
    <col min="2052" max="2053" width="15.42578125" style="179" customWidth="1"/>
    <col min="2054" max="2054" width="14.28515625" style="179" customWidth="1"/>
    <col min="2055" max="2055" width="16.140625" style="179" customWidth="1"/>
    <col min="2056" max="2057" width="11" style="179" customWidth="1"/>
    <col min="2058" max="2058" width="11.85546875" style="179" customWidth="1"/>
    <col min="2059" max="2304" width="9.140625" style="179"/>
    <col min="2305" max="2305" width="46.42578125" style="179" customWidth="1"/>
    <col min="2306" max="2306" width="13.42578125" style="179" customWidth="1"/>
    <col min="2307" max="2307" width="14" style="179" customWidth="1"/>
    <col min="2308" max="2309" width="15.42578125" style="179" customWidth="1"/>
    <col min="2310" max="2310" width="14.28515625" style="179" customWidth="1"/>
    <col min="2311" max="2311" width="16.140625" style="179" customWidth="1"/>
    <col min="2312" max="2313" width="11" style="179" customWidth="1"/>
    <col min="2314" max="2314" width="11.85546875" style="179" customWidth="1"/>
    <col min="2315" max="2560" width="9.140625" style="179"/>
    <col min="2561" max="2561" width="46.42578125" style="179" customWidth="1"/>
    <col min="2562" max="2562" width="13.42578125" style="179" customWidth="1"/>
    <col min="2563" max="2563" width="14" style="179" customWidth="1"/>
    <col min="2564" max="2565" width="15.42578125" style="179" customWidth="1"/>
    <col min="2566" max="2566" width="14.28515625" style="179" customWidth="1"/>
    <col min="2567" max="2567" width="16.140625" style="179" customWidth="1"/>
    <col min="2568" max="2569" width="11" style="179" customWidth="1"/>
    <col min="2570" max="2570" width="11.85546875" style="179" customWidth="1"/>
    <col min="2571" max="2816" width="9.140625" style="179"/>
    <col min="2817" max="2817" width="46.42578125" style="179" customWidth="1"/>
    <col min="2818" max="2818" width="13.42578125" style="179" customWidth="1"/>
    <col min="2819" max="2819" width="14" style="179" customWidth="1"/>
    <col min="2820" max="2821" width="15.42578125" style="179" customWidth="1"/>
    <col min="2822" max="2822" width="14.28515625" style="179" customWidth="1"/>
    <col min="2823" max="2823" width="16.140625" style="179" customWidth="1"/>
    <col min="2824" max="2825" width="11" style="179" customWidth="1"/>
    <col min="2826" max="2826" width="11.85546875" style="179" customWidth="1"/>
    <col min="2827" max="3072" width="9.140625" style="179"/>
    <col min="3073" max="3073" width="46.42578125" style="179" customWidth="1"/>
    <col min="3074" max="3074" width="13.42578125" style="179" customWidth="1"/>
    <col min="3075" max="3075" width="14" style="179" customWidth="1"/>
    <col min="3076" max="3077" width="15.42578125" style="179" customWidth="1"/>
    <col min="3078" max="3078" width="14.28515625" style="179" customWidth="1"/>
    <col min="3079" max="3079" width="16.140625" style="179" customWidth="1"/>
    <col min="3080" max="3081" width="11" style="179" customWidth="1"/>
    <col min="3082" max="3082" width="11.85546875" style="179" customWidth="1"/>
    <col min="3083" max="3328" width="9.140625" style="179"/>
    <col min="3329" max="3329" width="46.42578125" style="179" customWidth="1"/>
    <col min="3330" max="3330" width="13.42578125" style="179" customWidth="1"/>
    <col min="3331" max="3331" width="14" style="179" customWidth="1"/>
    <col min="3332" max="3333" width="15.42578125" style="179" customWidth="1"/>
    <col min="3334" max="3334" width="14.28515625" style="179" customWidth="1"/>
    <col min="3335" max="3335" width="16.140625" style="179" customWidth="1"/>
    <col min="3336" max="3337" width="11" style="179" customWidth="1"/>
    <col min="3338" max="3338" width="11.85546875" style="179" customWidth="1"/>
    <col min="3339" max="3584" width="9.140625" style="179"/>
    <col min="3585" max="3585" width="46.42578125" style="179" customWidth="1"/>
    <col min="3586" max="3586" width="13.42578125" style="179" customWidth="1"/>
    <col min="3587" max="3587" width="14" style="179" customWidth="1"/>
    <col min="3588" max="3589" width="15.42578125" style="179" customWidth="1"/>
    <col min="3590" max="3590" width="14.28515625" style="179" customWidth="1"/>
    <col min="3591" max="3591" width="16.140625" style="179" customWidth="1"/>
    <col min="3592" max="3593" width="11" style="179" customWidth="1"/>
    <col min="3594" max="3594" width="11.85546875" style="179" customWidth="1"/>
    <col min="3595" max="3840" width="9.140625" style="179"/>
    <col min="3841" max="3841" width="46.42578125" style="179" customWidth="1"/>
    <col min="3842" max="3842" width="13.42578125" style="179" customWidth="1"/>
    <col min="3843" max="3843" width="14" style="179" customWidth="1"/>
    <col min="3844" max="3845" width="15.42578125" style="179" customWidth="1"/>
    <col min="3846" max="3846" width="14.28515625" style="179" customWidth="1"/>
    <col min="3847" max="3847" width="16.140625" style="179" customWidth="1"/>
    <col min="3848" max="3849" width="11" style="179" customWidth="1"/>
    <col min="3850" max="3850" width="11.85546875" style="179" customWidth="1"/>
    <col min="3851" max="4096" width="9.140625" style="179"/>
    <col min="4097" max="4097" width="46.42578125" style="179" customWidth="1"/>
    <col min="4098" max="4098" width="13.42578125" style="179" customWidth="1"/>
    <col min="4099" max="4099" width="14" style="179" customWidth="1"/>
    <col min="4100" max="4101" width="15.42578125" style="179" customWidth="1"/>
    <col min="4102" max="4102" width="14.28515625" style="179" customWidth="1"/>
    <col min="4103" max="4103" width="16.140625" style="179" customWidth="1"/>
    <col min="4104" max="4105" width="11" style="179" customWidth="1"/>
    <col min="4106" max="4106" width="11.85546875" style="179" customWidth="1"/>
    <col min="4107" max="4352" width="9.140625" style="179"/>
    <col min="4353" max="4353" width="46.42578125" style="179" customWidth="1"/>
    <col min="4354" max="4354" width="13.42578125" style="179" customWidth="1"/>
    <col min="4355" max="4355" width="14" style="179" customWidth="1"/>
    <col min="4356" max="4357" width="15.42578125" style="179" customWidth="1"/>
    <col min="4358" max="4358" width="14.28515625" style="179" customWidth="1"/>
    <col min="4359" max="4359" width="16.140625" style="179" customWidth="1"/>
    <col min="4360" max="4361" width="11" style="179" customWidth="1"/>
    <col min="4362" max="4362" width="11.85546875" style="179" customWidth="1"/>
    <col min="4363" max="4608" width="9.140625" style="179"/>
    <col min="4609" max="4609" width="46.42578125" style="179" customWidth="1"/>
    <col min="4610" max="4610" width="13.42578125" style="179" customWidth="1"/>
    <col min="4611" max="4611" width="14" style="179" customWidth="1"/>
    <col min="4612" max="4613" width="15.42578125" style="179" customWidth="1"/>
    <col min="4614" max="4614" width="14.28515625" style="179" customWidth="1"/>
    <col min="4615" max="4615" width="16.140625" style="179" customWidth="1"/>
    <col min="4616" max="4617" width="11" style="179" customWidth="1"/>
    <col min="4618" max="4618" width="11.85546875" style="179" customWidth="1"/>
    <col min="4619" max="4864" width="9.140625" style="179"/>
    <col min="4865" max="4865" width="46.42578125" style="179" customWidth="1"/>
    <col min="4866" max="4866" width="13.42578125" style="179" customWidth="1"/>
    <col min="4867" max="4867" width="14" style="179" customWidth="1"/>
    <col min="4868" max="4869" width="15.42578125" style="179" customWidth="1"/>
    <col min="4870" max="4870" width="14.28515625" style="179" customWidth="1"/>
    <col min="4871" max="4871" width="16.140625" style="179" customWidth="1"/>
    <col min="4872" max="4873" width="11" style="179" customWidth="1"/>
    <col min="4874" max="4874" width="11.85546875" style="179" customWidth="1"/>
    <col min="4875" max="5120" width="9.140625" style="179"/>
    <col min="5121" max="5121" width="46.42578125" style="179" customWidth="1"/>
    <col min="5122" max="5122" width="13.42578125" style="179" customWidth="1"/>
    <col min="5123" max="5123" width="14" style="179" customWidth="1"/>
    <col min="5124" max="5125" width="15.42578125" style="179" customWidth="1"/>
    <col min="5126" max="5126" width="14.28515625" style="179" customWidth="1"/>
    <col min="5127" max="5127" width="16.140625" style="179" customWidth="1"/>
    <col min="5128" max="5129" width="11" style="179" customWidth="1"/>
    <col min="5130" max="5130" width="11.85546875" style="179" customWidth="1"/>
    <col min="5131" max="5376" width="9.140625" style="179"/>
    <col min="5377" max="5377" width="46.42578125" style="179" customWidth="1"/>
    <col min="5378" max="5378" width="13.42578125" style="179" customWidth="1"/>
    <col min="5379" max="5379" width="14" style="179" customWidth="1"/>
    <col min="5380" max="5381" width="15.42578125" style="179" customWidth="1"/>
    <col min="5382" max="5382" width="14.28515625" style="179" customWidth="1"/>
    <col min="5383" max="5383" width="16.140625" style="179" customWidth="1"/>
    <col min="5384" max="5385" width="11" style="179" customWidth="1"/>
    <col min="5386" max="5386" width="11.85546875" style="179" customWidth="1"/>
    <col min="5387" max="5632" width="9.140625" style="179"/>
    <col min="5633" max="5633" width="46.42578125" style="179" customWidth="1"/>
    <col min="5634" max="5634" width="13.42578125" style="179" customWidth="1"/>
    <col min="5635" max="5635" width="14" style="179" customWidth="1"/>
    <col min="5636" max="5637" width="15.42578125" style="179" customWidth="1"/>
    <col min="5638" max="5638" width="14.28515625" style="179" customWidth="1"/>
    <col min="5639" max="5639" width="16.140625" style="179" customWidth="1"/>
    <col min="5640" max="5641" width="11" style="179" customWidth="1"/>
    <col min="5642" max="5642" width="11.85546875" style="179" customWidth="1"/>
    <col min="5643" max="5888" width="9.140625" style="179"/>
    <col min="5889" max="5889" width="46.42578125" style="179" customWidth="1"/>
    <col min="5890" max="5890" width="13.42578125" style="179" customWidth="1"/>
    <col min="5891" max="5891" width="14" style="179" customWidth="1"/>
    <col min="5892" max="5893" width="15.42578125" style="179" customWidth="1"/>
    <col min="5894" max="5894" width="14.28515625" style="179" customWidth="1"/>
    <col min="5895" max="5895" width="16.140625" style="179" customWidth="1"/>
    <col min="5896" max="5897" width="11" style="179" customWidth="1"/>
    <col min="5898" max="5898" width="11.85546875" style="179" customWidth="1"/>
    <col min="5899" max="6144" width="9.140625" style="179"/>
    <col min="6145" max="6145" width="46.42578125" style="179" customWidth="1"/>
    <col min="6146" max="6146" width="13.42578125" style="179" customWidth="1"/>
    <col min="6147" max="6147" width="14" style="179" customWidth="1"/>
    <col min="6148" max="6149" width="15.42578125" style="179" customWidth="1"/>
    <col min="6150" max="6150" width="14.28515625" style="179" customWidth="1"/>
    <col min="6151" max="6151" width="16.140625" style="179" customWidth="1"/>
    <col min="6152" max="6153" width="11" style="179" customWidth="1"/>
    <col min="6154" max="6154" width="11.85546875" style="179" customWidth="1"/>
    <col min="6155" max="6400" width="9.140625" style="179"/>
    <col min="6401" max="6401" width="46.42578125" style="179" customWidth="1"/>
    <col min="6402" max="6402" width="13.42578125" style="179" customWidth="1"/>
    <col min="6403" max="6403" width="14" style="179" customWidth="1"/>
    <col min="6404" max="6405" width="15.42578125" style="179" customWidth="1"/>
    <col min="6406" max="6406" width="14.28515625" style="179" customWidth="1"/>
    <col min="6407" max="6407" width="16.140625" style="179" customWidth="1"/>
    <col min="6408" max="6409" width="11" style="179" customWidth="1"/>
    <col min="6410" max="6410" width="11.85546875" style="179" customWidth="1"/>
    <col min="6411" max="6656" width="9.140625" style="179"/>
    <col min="6657" max="6657" width="46.42578125" style="179" customWidth="1"/>
    <col min="6658" max="6658" width="13.42578125" style="179" customWidth="1"/>
    <col min="6659" max="6659" width="14" style="179" customWidth="1"/>
    <col min="6660" max="6661" width="15.42578125" style="179" customWidth="1"/>
    <col min="6662" max="6662" width="14.28515625" style="179" customWidth="1"/>
    <col min="6663" max="6663" width="16.140625" style="179" customWidth="1"/>
    <col min="6664" max="6665" width="11" style="179" customWidth="1"/>
    <col min="6666" max="6666" width="11.85546875" style="179" customWidth="1"/>
    <col min="6667" max="6912" width="9.140625" style="179"/>
    <col min="6913" max="6913" width="46.42578125" style="179" customWidth="1"/>
    <col min="6914" max="6914" width="13.42578125" style="179" customWidth="1"/>
    <col min="6915" max="6915" width="14" style="179" customWidth="1"/>
    <col min="6916" max="6917" width="15.42578125" style="179" customWidth="1"/>
    <col min="6918" max="6918" width="14.28515625" style="179" customWidth="1"/>
    <col min="6919" max="6919" width="16.140625" style="179" customWidth="1"/>
    <col min="6920" max="6921" width="11" style="179" customWidth="1"/>
    <col min="6922" max="6922" width="11.85546875" style="179" customWidth="1"/>
    <col min="6923" max="7168" width="9.140625" style="179"/>
    <col min="7169" max="7169" width="46.42578125" style="179" customWidth="1"/>
    <col min="7170" max="7170" width="13.42578125" style="179" customWidth="1"/>
    <col min="7171" max="7171" width="14" style="179" customWidth="1"/>
    <col min="7172" max="7173" width="15.42578125" style="179" customWidth="1"/>
    <col min="7174" max="7174" width="14.28515625" style="179" customWidth="1"/>
    <col min="7175" max="7175" width="16.140625" style="179" customWidth="1"/>
    <col min="7176" max="7177" width="11" style="179" customWidth="1"/>
    <col min="7178" max="7178" width="11.85546875" style="179" customWidth="1"/>
    <col min="7179" max="7424" width="9.140625" style="179"/>
    <col min="7425" max="7425" width="46.42578125" style="179" customWidth="1"/>
    <col min="7426" max="7426" width="13.42578125" style="179" customWidth="1"/>
    <col min="7427" max="7427" width="14" style="179" customWidth="1"/>
    <col min="7428" max="7429" width="15.42578125" style="179" customWidth="1"/>
    <col min="7430" max="7430" width="14.28515625" style="179" customWidth="1"/>
    <col min="7431" max="7431" width="16.140625" style="179" customWidth="1"/>
    <col min="7432" max="7433" width="11" style="179" customWidth="1"/>
    <col min="7434" max="7434" width="11.85546875" style="179" customWidth="1"/>
    <col min="7435" max="7680" width="9.140625" style="179"/>
    <col min="7681" max="7681" width="46.42578125" style="179" customWidth="1"/>
    <col min="7682" max="7682" width="13.42578125" style="179" customWidth="1"/>
    <col min="7683" max="7683" width="14" style="179" customWidth="1"/>
    <col min="7684" max="7685" width="15.42578125" style="179" customWidth="1"/>
    <col min="7686" max="7686" width="14.28515625" style="179" customWidth="1"/>
    <col min="7687" max="7687" width="16.140625" style="179" customWidth="1"/>
    <col min="7688" max="7689" width="11" style="179" customWidth="1"/>
    <col min="7690" max="7690" width="11.85546875" style="179" customWidth="1"/>
    <col min="7691" max="7936" width="9.140625" style="179"/>
    <col min="7937" max="7937" width="46.42578125" style="179" customWidth="1"/>
    <col min="7938" max="7938" width="13.42578125" style="179" customWidth="1"/>
    <col min="7939" max="7939" width="14" style="179" customWidth="1"/>
    <col min="7940" max="7941" width="15.42578125" style="179" customWidth="1"/>
    <col min="7942" max="7942" width="14.28515625" style="179" customWidth="1"/>
    <col min="7943" max="7943" width="16.140625" style="179" customWidth="1"/>
    <col min="7944" max="7945" width="11" style="179" customWidth="1"/>
    <col min="7946" max="7946" width="11.85546875" style="179" customWidth="1"/>
    <col min="7947" max="8192" width="9.140625" style="179"/>
    <col min="8193" max="8193" width="46.42578125" style="179" customWidth="1"/>
    <col min="8194" max="8194" width="13.42578125" style="179" customWidth="1"/>
    <col min="8195" max="8195" width="14" style="179" customWidth="1"/>
    <col min="8196" max="8197" width="15.42578125" style="179" customWidth="1"/>
    <col min="8198" max="8198" width="14.28515625" style="179" customWidth="1"/>
    <col min="8199" max="8199" width="16.140625" style="179" customWidth="1"/>
    <col min="8200" max="8201" width="11" style="179" customWidth="1"/>
    <col min="8202" max="8202" width="11.85546875" style="179" customWidth="1"/>
    <col min="8203" max="8448" width="9.140625" style="179"/>
    <col min="8449" max="8449" width="46.42578125" style="179" customWidth="1"/>
    <col min="8450" max="8450" width="13.42578125" style="179" customWidth="1"/>
    <col min="8451" max="8451" width="14" style="179" customWidth="1"/>
    <col min="8452" max="8453" width="15.42578125" style="179" customWidth="1"/>
    <col min="8454" max="8454" width="14.28515625" style="179" customWidth="1"/>
    <col min="8455" max="8455" width="16.140625" style="179" customWidth="1"/>
    <col min="8456" max="8457" width="11" style="179" customWidth="1"/>
    <col min="8458" max="8458" width="11.85546875" style="179" customWidth="1"/>
    <col min="8459" max="8704" width="9.140625" style="179"/>
    <col min="8705" max="8705" width="46.42578125" style="179" customWidth="1"/>
    <col min="8706" max="8706" width="13.42578125" style="179" customWidth="1"/>
    <col min="8707" max="8707" width="14" style="179" customWidth="1"/>
    <col min="8708" max="8709" width="15.42578125" style="179" customWidth="1"/>
    <col min="8710" max="8710" width="14.28515625" style="179" customWidth="1"/>
    <col min="8711" max="8711" width="16.140625" style="179" customWidth="1"/>
    <col min="8712" max="8713" width="11" style="179" customWidth="1"/>
    <col min="8714" max="8714" width="11.85546875" style="179" customWidth="1"/>
    <col min="8715" max="8960" width="9.140625" style="179"/>
    <col min="8961" max="8961" width="46.42578125" style="179" customWidth="1"/>
    <col min="8962" max="8962" width="13.42578125" style="179" customWidth="1"/>
    <col min="8963" max="8963" width="14" style="179" customWidth="1"/>
    <col min="8964" max="8965" width="15.42578125" style="179" customWidth="1"/>
    <col min="8966" max="8966" width="14.28515625" style="179" customWidth="1"/>
    <col min="8967" max="8967" width="16.140625" style="179" customWidth="1"/>
    <col min="8968" max="8969" width="11" style="179" customWidth="1"/>
    <col min="8970" max="8970" width="11.85546875" style="179" customWidth="1"/>
    <col min="8971" max="9216" width="9.140625" style="179"/>
    <col min="9217" max="9217" width="46.42578125" style="179" customWidth="1"/>
    <col min="9218" max="9218" width="13.42578125" style="179" customWidth="1"/>
    <col min="9219" max="9219" width="14" style="179" customWidth="1"/>
    <col min="9220" max="9221" width="15.42578125" style="179" customWidth="1"/>
    <col min="9222" max="9222" width="14.28515625" style="179" customWidth="1"/>
    <col min="9223" max="9223" width="16.140625" style="179" customWidth="1"/>
    <col min="9224" max="9225" width="11" style="179" customWidth="1"/>
    <col min="9226" max="9226" width="11.85546875" style="179" customWidth="1"/>
    <col min="9227" max="9472" width="9.140625" style="179"/>
    <col min="9473" max="9473" width="46.42578125" style="179" customWidth="1"/>
    <col min="9474" max="9474" width="13.42578125" style="179" customWidth="1"/>
    <col min="9475" max="9475" width="14" style="179" customWidth="1"/>
    <col min="9476" max="9477" width="15.42578125" style="179" customWidth="1"/>
    <col min="9478" max="9478" width="14.28515625" style="179" customWidth="1"/>
    <col min="9479" max="9479" width="16.140625" style="179" customWidth="1"/>
    <col min="9480" max="9481" width="11" style="179" customWidth="1"/>
    <col min="9482" max="9482" width="11.85546875" style="179" customWidth="1"/>
    <col min="9483" max="9728" width="9.140625" style="179"/>
    <col min="9729" max="9729" width="46.42578125" style="179" customWidth="1"/>
    <col min="9730" max="9730" width="13.42578125" style="179" customWidth="1"/>
    <col min="9731" max="9731" width="14" style="179" customWidth="1"/>
    <col min="9732" max="9733" width="15.42578125" style="179" customWidth="1"/>
    <col min="9734" max="9734" width="14.28515625" style="179" customWidth="1"/>
    <col min="9735" max="9735" width="16.140625" style="179" customWidth="1"/>
    <col min="9736" max="9737" width="11" style="179" customWidth="1"/>
    <col min="9738" max="9738" width="11.85546875" style="179" customWidth="1"/>
    <col min="9739" max="9984" width="9.140625" style="179"/>
    <col min="9985" max="9985" width="46.42578125" style="179" customWidth="1"/>
    <col min="9986" max="9986" width="13.42578125" style="179" customWidth="1"/>
    <col min="9987" max="9987" width="14" style="179" customWidth="1"/>
    <col min="9988" max="9989" width="15.42578125" style="179" customWidth="1"/>
    <col min="9990" max="9990" width="14.28515625" style="179" customWidth="1"/>
    <col min="9991" max="9991" width="16.140625" style="179" customWidth="1"/>
    <col min="9992" max="9993" width="11" style="179" customWidth="1"/>
    <col min="9994" max="9994" width="11.85546875" style="179" customWidth="1"/>
    <col min="9995" max="10240" width="9.140625" style="179"/>
    <col min="10241" max="10241" width="46.42578125" style="179" customWidth="1"/>
    <col min="10242" max="10242" width="13.42578125" style="179" customWidth="1"/>
    <col min="10243" max="10243" width="14" style="179" customWidth="1"/>
    <col min="10244" max="10245" width="15.42578125" style="179" customWidth="1"/>
    <col min="10246" max="10246" width="14.28515625" style="179" customWidth="1"/>
    <col min="10247" max="10247" width="16.140625" style="179" customWidth="1"/>
    <col min="10248" max="10249" width="11" style="179" customWidth="1"/>
    <col min="10250" max="10250" width="11.85546875" style="179" customWidth="1"/>
    <col min="10251" max="10496" width="9.140625" style="179"/>
    <col min="10497" max="10497" width="46.42578125" style="179" customWidth="1"/>
    <col min="10498" max="10498" width="13.42578125" style="179" customWidth="1"/>
    <col min="10499" max="10499" width="14" style="179" customWidth="1"/>
    <col min="10500" max="10501" width="15.42578125" style="179" customWidth="1"/>
    <col min="10502" max="10502" width="14.28515625" style="179" customWidth="1"/>
    <col min="10503" max="10503" width="16.140625" style="179" customWidth="1"/>
    <col min="10504" max="10505" width="11" style="179" customWidth="1"/>
    <col min="10506" max="10506" width="11.85546875" style="179" customWidth="1"/>
    <col min="10507" max="10752" width="9.140625" style="179"/>
    <col min="10753" max="10753" width="46.42578125" style="179" customWidth="1"/>
    <col min="10754" max="10754" width="13.42578125" style="179" customWidth="1"/>
    <col min="10755" max="10755" width="14" style="179" customWidth="1"/>
    <col min="10756" max="10757" width="15.42578125" style="179" customWidth="1"/>
    <col min="10758" max="10758" width="14.28515625" style="179" customWidth="1"/>
    <col min="10759" max="10759" width="16.140625" style="179" customWidth="1"/>
    <col min="10760" max="10761" width="11" style="179" customWidth="1"/>
    <col min="10762" max="10762" width="11.85546875" style="179" customWidth="1"/>
    <col min="10763" max="11008" width="9.140625" style="179"/>
    <col min="11009" max="11009" width="46.42578125" style="179" customWidth="1"/>
    <col min="11010" max="11010" width="13.42578125" style="179" customWidth="1"/>
    <col min="11011" max="11011" width="14" style="179" customWidth="1"/>
    <col min="11012" max="11013" width="15.42578125" style="179" customWidth="1"/>
    <col min="11014" max="11014" width="14.28515625" style="179" customWidth="1"/>
    <col min="11015" max="11015" width="16.140625" style="179" customWidth="1"/>
    <col min="11016" max="11017" width="11" style="179" customWidth="1"/>
    <col min="11018" max="11018" width="11.85546875" style="179" customWidth="1"/>
    <col min="11019" max="11264" width="9.140625" style="179"/>
    <col min="11265" max="11265" width="46.42578125" style="179" customWidth="1"/>
    <col min="11266" max="11266" width="13.42578125" style="179" customWidth="1"/>
    <col min="11267" max="11267" width="14" style="179" customWidth="1"/>
    <col min="11268" max="11269" width="15.42578125" style="179" customWidth="1"/>
    <col min="11270" max="11270" width="14.28515625" style="179" customWidth="1"/>
    <col min="11271" max="11271" width="16.140625" style="179" customWidth="1"/>
    <col min="11272" max="11273" width="11" style="179" customWidth="1"/>
    <col min="11274" max="11274" width="11.85546875" style="179" customWidth="1"/>
    <col min="11275" max="11520" width="9.140625" style="179"/>
    <col min="11521" max="11521" width="46.42578125" style="179" customWidth="1"/>
    <col min="11522" max="11522" width="13.42578125" style="179" customWidth="1"/>
    <col min="11523" max="11523" width="14" style="179" customWidth="1"/>
    <col min="11524" max="11525" width="15.42578125" style="179" customWidth="1"/>
    <col min="11526" max="11526" width="14.28515625" style="179" customWidth="1"/>
    <col min="11527" max="11527" width="16.140625" style="179" customWidth="1"/>
    <col min="11528" max="11529" width="11" style="179" customWidth="1"/>
    <col min="11530" max="11530" width="11.85546875" style="179" customWidth="1"/>
    <col min="11531" max="11776" width="9.140625" style="179"/>
    <col min="11777" max="11777" width="46.42578125" style="179" customWidth="1"/>
    <col min="11778" max="11778" width="13.42578125" style="179" customWidth="1"/>
    <col min="11779" max="11779" width="14" style="179" customWidth="1"/>
    <col min="11780" max="11781" width="15.42578125" style="179" customWidth="1"/>
    <col min="11782" max="11782" width="14.28515625" style="179" customWidth="1"/>
    <col min="11783" max="11783" width="16.140625" style="179" customWidth="1"/>
    <col min="11784" max="11785" width="11" style="179" customWidth="1"/>
    <col min="11786" max="11786" width="11.85546875" style="179" customWidth="1"/>
    <col min="11787" max="12032" width="9.140625" style="179"/>
    <col min="12033" max="12033" width="46.42578125" style="179" customWidth="1"/>
    <col min="12034" max="12034" width="13.42578125" style="179" customWidth="1"/>
    <col min="12035" max="12035" width="14" style="179" customWidth="1"/>
    <col min="12036" max="12037" width="15.42578125" style="179" customWidth="1"/>
    <col min="12038" max="12038" width="14.28515625" style="179" customWidth="1"/>
    <col min="12039" max="12039" width="16.140625" style="179" customWidth="1"/>
    <col min="12040" max="12041" width="11" style="179" customWidth="1"/>
    <col min="12042" max="12042" width="11.85546875" style="179" customWidth="1"/>
    <col min="12043" max="12288" width="9.140625" style="179"/>
    <col min="12289" max="12289" width="46.42578125" style="179" customWidth="1"/>
    <col min="12290" max="12290" width="13.42578125" style="179" customWidth="1"/>
    <col min="12291" max="12291" width="14" style="179" customWidth="1"/>
    <col min="12292" max="12293" width="15.42578125" style="179" customWidth="1"/>
    <col min="12294" max="12294" width="14.28515625" style="179" customWidth="1"/>
    <col min="12295" max="12295" width="16.140625" style="179" customWidth="1"/>
    <col min="12296" max="12297" width="11" style="179" customWidth="1"/>
    <col min="12298" max="12298" width="11.85546875" style="179" customWidth="1"/>
    <col min="12299" max="12544" width="9.140625" style="179"/>
    <col min="12545" max="12545" width="46.42578125" style="179" customWidth="1"/>
    <col min="12546" max="12546" width="13.42578125" style="179" customWidth="1"/>
    <col min="12547" max="12547" width="14" style="179" customWidth="1"/>
    <col min="12548" max="12549" width="15.42578125" style="179" customWidth="1"/>
    <col min="12550" max="12550" width="14.28515625" style="179" customWidth="1"/>
    <col min="12551" max="12551" width="16.140625" style="179" customWidth="1"/>
    <col min="12552" max="12553" width="11" style="179" customWidth="1"/>
    <col min="12554" max="12554" width="11.85546875" style="179" customWidth="1"/>
    <col min="12555" max="12800" width="9.140625" style="179"/>
    <col min="12801" max="12801" width="46.42578125" style="179" customWidth="1"/>
    <col min="12802" max="12802" width="13.42578125" style="179" customWidth="1"/>
    <col min="12803" max="12803" width="14" style="179" customWidth="1"/>
    <col min="12804" max="12805" width="15.42578125" style="179" customWidth="1"/>
    <col min="12806" max="12806" width="14.28515625" style="179" customWidth="1"/>
    <col min="12807" max="12807" width="16.140625" style="179" customWidth="1"/>
    <col min="12808" max="12809" width="11" style="179" customWidth="1"/>
    <col min="12810" max="12810" width="11.85546875" style="179" customWidth="1"/>
    <col min="12811" max="13056" width="9.140625" style="179"/>
    <col min="13057" max="13057" width="46.42578125" style="179" customWidth="1"/>
    <col min="13058" max="13058" width="13.42578125" style="179" customWidth="1"/>
    <col min="13059" max="13059" width="14" style="179" customWidth="1"/>
    <col min="13060" max="13061" width="15.42578125" style="179" customWidth="1"/>
    <col min="13062" max="13062" width="14.28515625" style="179" customWidth="1"/>
    <col min="13063" max="13063" width="16.140625" style="179" customWidth="1"/>
    <col min="13064" max="13065" width="11" style="179" customWidth="1"/>
    <col min="13066" max="13066" width="11.85546875" style="179" customWidth="1"/>
    <col min="13067" max="13312" width="9.140625" style="179"/>
    <col min="13313" max="13313" width="46.42578125" style="179" customWidth="1"/>
    <col min="13314" max="13314" width="13.42578125" style="179" customWidth="1"/>
    <col min="13315" max="13315" width="14" style="179" customWidth="1"/>
    <col min="13316" max="13317" width="15.42578125" style="179" customWidth="1"/>
    <col min="13318" max="13318" width="14.28515625" style="179" customWidth="1"/>
    <col min="13319" max="13319" width="16.140625" style="179" customWidth="1"/>
    <col min="13320" max="13321" width="11" style="179" customWidth="1"/>
    <col min="13322" max="13322" width="11.85546875" style="179" customWidth="1"/>
    <col min="13323" max="13568" width="9.140625" style="179"/>
    <col min="13569" max="13569" width="46.42578125" style="179" customWidth="1"/>
    <col min="13570" max="13570" width="13.42578125" style="179" customWidth="1"/>
    <col min="13571" max="13571" width="14" style="179" customWidth="1"/>
    <col min="13572" max="13573" width="15.42578125" style="179" customWidth="1"/>
    <col min="13574" max="13574" width="14.28515625" style="179" customWidth="1"/>
    <col min="13575" max="13575" width="16.140625" style="179" customWidth="1"/>
    <col min="13576" max="13577" width="11" style="179" customWidth="1"/>
    <col min="13578" max="13578" width="11.85546875" style="179" customWidth="1"/>
    <col min="13579" max="13824" width="9.140625" style="179"/>
    <col min="13825" max="13825" width="46.42578125" style="179" customWidth="1"/>
    <col min="13826" max="13826" width="13.42578125" style="179" customWidth="1"/>
    <col min="13827" max="13827" width="14" style="179" customWidth="1"/>
    <col min="13828" max="13829" width="15.42578125" style="179" customWidth="1"/>
    <col min="13830" max="13830" width="14.28515625" style="179" customWidth="1"/>
    <col min="13831" max="13831" width="16.140625" style="179" customWidth="1"/>
    <col min="13832" max="13833" width="11" style="179" customWidth="1"/>
    <col min="13834" max="13834" width="11.85546875" style="179" customWidth="1"/>
    <col min="13835" max="14080" width="9.140625" style="179"/>
    <col min="14081" max="14081" width="46.42578125" style="179" customWidth="1"/>
    <col min="14082" max="14082" width="13.42578125" style="179" customWidth="1"/>
    <col min="14083" max="14083" width="14" style="179" customWidth="1"/>
    <col min="14084" max="14085" width="15.42578125" style="179" customWidth="1"/>
    <col min="14086" max="14086" width="14.28515625" style="179" customWidth="1"/>
    <col min="14087" max="14087" width="16.140625" style="179" customWidth="1"/>
    <col min="14088" max="14089" width="11" style="179" customWidth="1"/>
    <col min="14090" max="14090" width="11.85546875" style="179" customWidth="1"/>
    <col min="14091" max="14336" width="9.140625" style="179"/>
    <col min="14337" max="14337" width="46.42578125" style="179" customWidth="1"/>
    <col min="14338" max="14338" width="13.42578125" style="179" customWidth="1"/>
    <col min="14339" max="14339" width="14" style="179" customWidth="1"/>
    <col min="14340" max="14341" width="15.42578125" style="179" customWidth="1"/>
    <col min="14342" max="14342" width="14.28515625" style="179" customWidth="1"/>
    <col min="14343" max="14343" width="16.140625" style="179" customWidth="1"/>
    <col min="14344" max="14345" width="11" style="179" customWidth="1"/>
    <col min="14346" max="14346" width="11.85546875" style="179" customWidth="1"/>
    <col min="14347" max="14592" width="9.140625" style="179"/>
    <col min="14593" max="14593" width="46.42578125" style="179" customWidth="1"/>
    <col min="14594" max="14594" width="13.42578125" style="179" customWidth="1"/>
    <col min="14595" max="14595" width="14" style="179" customWidth="1"/>
    <col min="14596" max="14597" width="15.42578125" style="179" customWidth="1"/>
    <col min="14598" max="14598" width="14.28515625" style="179" customWidth="1"/>
    <col min="14599" max="14599" width="16.140625" style="179" customWidth="1"/>
    <col min="14600" max="14601" width="11" style="179" customWidth="1"/>
    <col min="14602" max="14602" width="11.85546875" style="179" customWidth="1"/>
    <col min="14603" max="14848" width="9.140625" style="179"/>
    <col min="14849" max="14849" width="46.42578125" style="179" customWidth="1"/>
    <col min="14850" max="14850" width="13.42578125" style="179" customWidth="1"/>
    <col min="14851" max="14851" width="14" style="179" customWidth="1"/>
    <col min="14852" max="14853" width="15.42578125" style="179" customWidth="1"/>
    <col min="14854" max="14854" width="14.28515625" style="179" customWidth="1"/>
    <col min="14855" max="14855" width="16.140625" style="179" customWidth="1"/>
    <col min="14856" max="14857" width="11" style="179" customWidth="1"/>
    <col min="14858" max="14858" width="11.85546875" style="179" customWidth="1"/>
    <col min="14859" max="15104" width="9.140625" style="179"/>
    <col min="15105" max="15105" width="46.42578125" style="179" customWidth="1"/>
    <col min="15106" max="15106" width="13.42578125" style="179" customWidth="1"/>
    <col min="15107" max="15107" width="14" style="179" customWidth="1"/>
    <col min="15108" max="15109" width="15.42578125" style="179" customWidth="1"/>
    <col min="15110" max="15110" width="14.28515625" style="179" customWidth="1"/>
    <col min="15111" max="15111" width="16.140625" style="179" customWidth="1"/>
    <col min="15112" max="15113" width="11" style="179" customWidth="1"/>
    <col min="15114" max="15114" width="11.85546875" style="179" customWidth="1"/>
    <col min="15115" max="15360" width="9.140625" style="179"/>
    <col min="15361" max="15361" width="46.42578125" style="179" customWidth="1"/>
    <col min="15362" max="15362" width="13.42578125" style="179" customWidth="1"/>
    <col min="15363" max="15363" width="14" style="179" customWidth="1"/>
    <col min="15364" max="15365" width="15.42578125" style="179" customWidth="1"/>
    <col min="15366" max="15366" width="14.28515625" style="179" customWidth="1"/>
    <col min="15367" max="15367" width="16.140625" style="179" customWidth="1"/>
    <col min="15368" max="15369" width="11" style="179" customWidth="1"/>
    <col min="15370" max="15370" width="11.85546875" style="179" customWidth="1"/>
    <col min="15371" max="15616" width="9.140625" style="179"/>
    <col min="15617" max="15617" width="46.42578125" style="179" customWidth="1"/>
    <col min="15618" max="15618" width="13.42578125" style="179" customWidth="1"/>
    <col min="15619" max="15619" width="14" style="179" customWidth="1"/>
    <col min="15620" max="15621" width="15.42578125" style="179" customWidth="1"/>
    <col min="15622" max="15622" width="14.28515625" style="179" customWidth="1"/>
    <col min="15623" max="15623" width="16.140625" style="179" customWidth="1"/>
    <col min="15624" max="15625" width="11" style="179" customWidth="1"/>
    <col min="15626" max="15626" width="11.85546875" style="179" customWidth="1"/>
    <col min="15627" max="15872" width="9.140625" style="179"/>
    <col min="15873" max="15873" width="46.42578125" style="179" customWidth="1"/>
    <col min="15874" max="15874" width="13.42578125" style="179" customWidth="1"/>
    <col min="15875" max="15875" width="14" style="179" customWidth="1"/>
    <col min="15876" max="15877" width="15.42578125" style="179" customWidth="1"/>
    <col min="15878" max="15878" width="14.28515625" style="179" customWidth="1"/>
    <col min="15879" max="15879" width="16.140625" style="179" customWidth="1"/>
    <col min="15880" max="15881" width="11" style="179" customWidth="1"/>
    <col min="15882" max="15882" width="11.85546875" style="179" customWidth="1"/>
    <col min="15883" max="16128" width="9.140625" style="179"/>
    <col min="16129" max="16129" width="46.42578125" style="179" customWidth="1"/>
    <col min="16130" max="16130" width="13.42578125" style="179" customWidth="1"/>
    <col min="16131" max="16131" width="14" style="179" customWidth="1"/>
    <col min="16132" max="16133" width="15.42578125" style="179" customWidth="1"/>
    <col min="16134" max="16134" width="14.28515625" style="179" customWidth="1"/>
    <col min="16135" max="16135" width="16.140625" style="179" customWidth="1"/>
    <col min="16136" max="16137" width="11" style="179" customWidth="1"/>
    <col min="16138" max="16138" width="11.85546875" style="179" customWidth="1"/>
    <col min="16139" max="16384" width="9.140625" style="179"/>
  </cols>
  <sheetData>
    <row r="1" spans="1:14" ht="15.75">
      <c r="A1" s="910" t="s">
        <v>531</v>
      </c>
      <c r="B1" s="910"/>
      <c r="C1" s="910"/>
      <c r="D1" s="910"/>
      <c r="E1" s="910"/>
      <c r="F1" s="910"/>
      <c r="G1" s="910"/>
    </row>
    <row r="2" spans="1:14" ht="15.75" thickBot="1">
      <c r="A2" s="85"/>
      <c r="B2" s="82"/>
      <c r="C2" s="82"/>
      <c r="D2" s="82"/>
      <c r="E2" s="82"/>
      <c r="F2" s="82"/>
      <c r="M2" s="841" t="str">
        <f>'[1]6.sz.mell.'!G2</f>
        <v>Forintban!</v>
      </c>
    </row>
    <row r="3" spans="1:14" s="182" customFormat="1" ht="36.75" thickBot="1">
      <c r="A3" s="93" t="s">
        <v>532</v>
      </c>
      <c r="B3" s="94" t="s">
        <v>408</v>
      </c>
      <c r="C3" s="94" t="s">
        <v>409</v>
      </c>
      <c r="D3" s="94" t="str">
        <f>+'[1]6.sz.mell.'!D3</f>
        <v>Felhasználás   2016. XII. 31-ig</v>
      </c>
      <c r="E3" s="94" t="str">
        <f>+CONCATENATE(LEFT([1]ÖSSZEFÜGGÉSEK!A6,4),". évi",CHAR(10),"eredeti előirányzat")</f>
        <v>2017. évi
eredeti előirányzat</v>
      </c>
      <c r="F3" s="94" t="str">
        <f>+CONCATENATE("1. sz. módosítás",CHAR(10),LEFT([1]ÖSSZEFÜGGÉSEK!A6,4),".
(±)")</f>
        <v>1. sz. módosítás
2017.
(±)</v>
      </c>
      <c r="G3" s="181" t="str">
        <f>+CONCATENATE("Módosítás utáni",CHAR(10),LEFT([1]ÖSSZEFÜGGÉSEK!A6,4),". 08.03.")</f>
        <v>Módosítás utáni
2017. 08.03.</v>
      </c>
      <c r="H3" s="754" t="s">
        <v>512</v>
      </c>
      <c r="I3" s="756" t="s">
        <v>513</v>
      </c>
      <c r="J3" s="760" t="s">
        <v>514</v>
      </c>
      <c r="K3" s="756" t="s">
        <v>542</v>
      </c>
      <c r="L3" s="760" t="s">
        <v>553</v>
      </c>
      <c r="M3" s="756" t="s">
        <v>552</v>
      </c>
    </row>
    <row r="4" spans="1:14" s="82" customFormat="1" ht="15" customHeight="1" thickBot="1">
      <c r="A4" s="764" t="s">
        <v>44</v>
      </c>
      <c r="B4" s="765" t="s">
        <v>45</v>
      </c>
      <c r="C4" s="765" t="s">
        <v>46</v>
      </c>
      <c r="D4" s="765" t="s">
        <v>47</v>
      </c>
      <c r="E4" s="765" t="s">
        <v>410</v>
      </c>
      <c r="F4" s="766" t="s">
        <v>411</v>
      </c>
      <c r="G4" s="761" t="s">
        <v>412</v>
      </c>
      <c r="H4" s="762" t="s">
        <v>318</v>
      </c>
      <c r="I4" s="762" t="s">
        <v>509</v>
      </c>
      <c r="J4" s="763" t="s">
        <v>501</v>
      </c>
      <c r="K4" s="762" t="s">
        <v>510</v>
      </c>
      <c r="L4" s="763" t="s">
        <v>501</v>
      </c>
      <c r="M4" s="762" t="s">
        <v>510</v>
      </c>
    </row>
    <row r="5" spans="1:14">
      <c r="A5" s="848" t="s">
        <v>533</v>
      </c>
      <c r="B5" s="849">
        <v>41474142</v>
      </c>
      <c r="C5" s="850" t="s">
        <v>416</v>
      </c>
      <c r="D5" s="851"/>
      <c r="E5" s="849">
        <v>41474142</v>
      </c>
      <c r="F5" s="849"/>
      <c r="G5" s="852">
        <f>E5+F5</f>
        <v>41474142</v>
      </c>
      <c r="H5" s="853"/>
      <c r="I5" s="852">
        <f>G5+H5</f>
        <v>41474142</v>
      </c>
      <c r="J5" s="854"/>
      <c r="K5" s="855">
        <f>I5+J5</f>
        <v>41474142</v>
      </c>
      <c r="L5" s="871">
        <v>-792217</v>
      </c>
      <c r="M5" s="855">
        <f>K5+L5</f>
        <v>40681925</v>
      </c>
      <c r="N5" s="824"/>
    </row>
    <row r="6" spans="1:14">
      <c r="A6" s="848" t="s">
        <v>534</v>
      </c>
      <c r="B6" s="849">
        <v>27457740</v>
      </c>
      <c r="C6" s="850" t="s">
        <v>416</v>
      </c>
      <c r="D6" s="851"/>
      <c r="E6" s="849">
        <v>27457740</v>
      </c>
      <c r="F6" s="849"/>
      <c r="G6" s="856">
        <f t="shared" ref="G6:K23" si="0">E6+F6</f>
        <v>27457740</v>
      </c>
      <c r="H6" s="857"/>
      <c r="I6" s="856">
        <f t="shared" si="0"/>
        <v>27457740</v>
      </c>
      <c r="J6" s="857"/>
      <c r="K6" s="858">
        <f t="shared" si="0"/>
        <v>27457740</v>
      </c>
      <c r="L6" s="872">
        <v>-913667</v>
      </c>
      <c r="M6" s="858">
        <f t="shared" ref="M6:M12" si="1">K6+L6</f>
        <v>26544073</v>
      </c>
      <c r="N6" s="824"/>
    </row>
    <row r="7" spans="1:14">
      <c r="A7" s="848" t="s">
        <v>535</v>
      </c>
      <c r="B7" s="849">
        <v>44254786</v>
      </c>
      <c r="C7" s="850" t="s">
        <v>416</v>
      </c>
      <c r="D7" s="851"/>
      <c r="E7" s="849">
        <v>44254786</v>
      </c>
      <c r="F7" s="849"/>
      <c r="G7" s="856">
        <f t="shared" si="0"/>
        <v>44254786</v>
      </c>
      <c r="H7" s="857"/>
      <c r="I7" s="856">
        <f t="shared" si="0"/>
        <v>44254786</v>
      </c>
      <c r="J7" s="857"/>
      <c r="K7" s="858">
        <f t="shared" si="0"/>
        <v>44254786</v>
      </c>
      <c r="L7" s="872">
        <v>-747945</v>
      </c>
      <c r="M7" s="858">
        <f t="shared" si="1"/>
        <v>43506841</v>
      </c>
      <c r="N7" s="824"/>
    </row>
    <row r="8" spans="1:14">
      <c r="A8" s="848" t="s">
        <v>536</v>
      </c>
      <c r="B8" s="849">
        <v>1500000</v>
      </c>
      <c r="C8" s="850" t="s">
        <v>414</v>
      </c>
      <c r="D8" s="851"/>
      <c r="E8" s="849">
        <v>1500000</v>
      </c>
      <c r="F8" s="849"/>
      <c r="G8" s="856">
        <f t="shared" si="0"/>
        <v>1500000</v>
      </c>
      <c r="H8" s="857"/>
      <c r="I8" s="856">
        <f t="shared" si="0"/>
        <v>1500000</v>
      </c>
      <c r="J8" s="857"/>
      <c r="K8" s="858">
        <f t="shared" si="0"/>
        <v>1500000</v>
      </c>
      <c r="L8" s="872">
        <v>-283213</v>
      </c>
      <c r="M8" s="858">
        <f t="shared" si="1"/>
        <v>1216787</v>
      </c>
      <c r="N8" s="824"/>
    </row>
    <row r="9" spans="1:14" ht="24">
      <c r="A9" s="848" t="s">
        <v>537</v>
      </c>
      <c r="B9" s="849">
        <v>85972573</v>
      </c>
      <c r="C9" s="850" t="s">
        <v>416</v>
      </c>
      <c r="D9" s="851"/>
      <c r="E9" s="849">
        <v>85972573</v>
      </c>
      <c r="F9" s="849"/>
      <c r="G9" s="856">
        <f t="shared" si="0"/>
        <v>85972573</v>
      </c>
      <c r="H9" s="857"/>
      <c r="I9" s="856">
        <f t="shared" si="0"/>
        <v>85972573</v>
      </c>
      <c r="J9" s="857"/>
      <c r="K9" s="858">
        <f t="shared" si="0"/>
        <v>85972573</v>
      </c>
      <c r="L9" s="872">
        <v>-85972573</v>
      </c>
      <c r="M9" s="858">
        <f t="shared" si="1"/>
        <v>0</v>
      </c>
      <c r="N9" s="824"/>
    </row>
    <row r="10" spans="1:14">
      <c r="A10" s="848" t="s">
        <v>538</v>
      </c>
      <c r="B10" s="849">
        <v>31048960</v>
      </c>
      <c r="C10" s="850" t="s">
        <v>416</v>
      </c>
      <c r="D10" s="851"/>
      <c r="E10" s="849">
        <v>31048960</v>
      </c>
      <c r="F10" s="849"/>
      <c r="G10" s="856">
        <f t="shared" si="0"/>
        <v>31048960</v>
      </c>
      <c r="H10" s="857"/>
      <c r="I10" s="856">
        <f t="shared" si="0"/>
        <v>31048960</v>
      </c>
      <c r="J10" s="857"/>
      <c r="K10" s="858">
        <f t="shared" si="0"/>
        <v>31048960</v>
      </c>
      <c r="L10" s="872">
        <v>-2751842</v>
      </c>
      <c r="M10" s="858">
        <f t="shared" si="1"/>
        <v>28297118</v>
      </c>
    </row>
    <row r="11" spans="1:14">
      <c r="A11" s="848" t="s">
        <v>539</v>
      </c>
      <c r="B11" s="849">
        <v>1500000</v>
      </c>
      <c r="C11" s="850" t="s">
        <v>414</v>
      </c>
      <c r="D11" s="851"/>
      <c r="E11" s="849">
        <v>1500000</v>
      </c>
      <c r="F11" s="849"/>
      <c r="G11" s="856">
        <f t="shared" si="0"/>
        <v>1500000</v>
      </c>
      <c r="H11" s="857"/>
      <c r="I11" s="856">
        <f t="shared" si="0"/>
        <v>1500000</v>
      </c>
      <c r="J11" s="857"/>
      <c r="K11" s="858">
        <f t="shared" si="0"/>
        <v>1500000</v>
      </c>
      <c r="L11" s="872">
        <v>-1500000</v>
      </c>
      <c r="M11" s="858">
        <f t="shared" si="1"/>
        <v>0</v>
      </c>
    </row>
    <row r="12" spans="1:14">
      <c r="A12" s="848" t="s">
        <v>540</v>
      </c>
      <c r="B12" s="849">
        <v>1500000</v>
      </c>
      <c r="C12" s="850" t="s">
        <v>414</v>
      </c>
      <c r="D12" s="851"/>
      <c r="E12" s="849">
        <v>1500000</v>
      </c>
      <c r="F12" s="849"/>
      <c r="G12" s="856">
        <f t="shared" si="0"/>
        <v>1500000</v>
      </c>
      <c r="H12" s="857"/>
      <c r="I12" s="856">
        <f t="shared" si="0"/>
        <v>1500000</v>
      </c>
      <c r="J12" s="857"/>
      <c r="K12" s="858">
        <f t="shared" si="0"/>
        <v>1500000</v>
      </c>
      <c r="L12" s="872">
        <v>-1500000</v>
      </c>
      <c r="M12" s="858">
        <f t="shared" si="1"/>
        <v>0</v>
      </c>
    </row>
    <row r="13" spans="1:14" s="847" customFormat="1" ht="11.25">
      <c r="A13" s="859" t="s">
        <v>485</v>
      </c>
      <c r="B13" s="860"/>
      <c r="C13" s="861"/>
      <c r="D13" s="862"/>
      <c r="E13" s="860"/>
      <c r="F13" s="860"/>
      <c r="G13" s="863">
        <f t="shared" si="0"/>
        <v>0</v>
      </c>
      <c r="H13" s="864"/>
      <c r="I13" s="865"/>
      <c r="J13" s="864"/>
      <c r="K13" s="864"/>
      <c r="L13" s="866">
        <v>105511600</v>
      </c>
      <c r="M13" s="867">
        <f>SUM(L13)</f>
        <v>105511600</v>
      </c>
    </row>
    <row r="14" spans="1:14">
      <c r="A14" s="848"/>
      <c r="B14" s="849"/>
      <c r="C14" s="850"/>
      <c r="D14" s="851"/>
      <c r="E14" s="849"/>
      <c r="F14" s="849"/>
      <c r="G14" s="856">
        <f t="shared" si="0"/>
        <v>0</v>
      </c>
      <c r="H14" s="868"/>
      <c r="I14" s="869"/>
      <c r="J14" s="868"/>
      <c r="K14" s="868"/>
      <c r="L14" s="873"/>
      <c r="M14" s="870"/>
    </row>
    <row r="15" spans="1:14">
      <c r="A15" s="848"/>
      <c r="B15" s="849"/>
      <c r="C15" s="850"/>
      <c r="D15" s="851"/>
      <c r="E15" s="849"/>
      <c r="F15" s="849"/>
      <c r="G15" s="856">
        <f t="shared" si="0"/>
        <v>0</v>
      </c>
      <c r="H15" s="868"/>
      <c r="I15" s="869"/>
      <c r="J15" s="868"/>
      <c r="K15" s="868"/>
      <c r="L15" s="870"/>
      <c r="M15" s="870"/>
    </row>
    <row r="16" spans="1:14">
      <c r="A16" s="746"/>
      <c r="B16" s="767"/>
      <c r="C16" s="748"/>
      <c r="D16" s="747"/>
      <c r="E16" s="767"/>
      <c r="F16" s="767"/>
      <c r="G16" s="768">
        <f t="shared" si="0"/>
        <v>0</v>
      </c>
      <c r="H16" s="757"/>
      <c r="I16" s="771"/>
      <c r="J16" s="757"/>
      <c r="K16" s="757"/>
      <c r="L16" s="833"/>
      <c r="M16" s="833"/>
    </row>
    <row r="17" spans="1:13">
      <c r="A17" s="746"/>
      <c r="B17" s="767"/>
      <c r="C17" s="748"/>
      <c r="D17" s="747"/>
      <c r="E17" s="767"/>
      <c r="F17" s="767"/>
      <c r="G17" s="768">
        <f t="shared" si="0"/>
        <v>0</v>
      </c>
      <c r="H17" s="757"/>
      <c r="I17" s="771"/>
      <c r="J17" s="757"/>
      <c r="K17" s="757"/>
      <c r="L17" s="833"/>
      <c r="M17" s="833"/>
    </row>
    <row r="18" spans="1:13">
      <c r="A18" s="746"/>
      <c r="B18" s="767"/>
      <c r="C18" s="748"/>
      <c r="D18" s="747"/>
      <c r="E18" s="767"/>
      <c r="F18" s="767"/>
      <c r="G18" s="768">
        <f t="shared" si="0"/>
        <v>0</v>
      </c>
      <c r="H18" s="757"/>
      <c r="I18" s="771"/>
      <c r="J18" s="757"/>
      <c r="K18" s="757"/>
      <c r="L18" s="833"/>
      <c r="M18" s="833"/>
    </row>
    <row r="19" spans="1:13">
      <c r="A19" s="746"/>
      <c r="B19" s="767"/>
      <c r="C19" s="748"/>
      <c r="D19" s="747"/>
      <c r="E19" s="767"/>
      <c r="F19" s="767"/>
      <c r="G19" s="768">
        <f t="shared" si="0"/>
        <v>0</v>
      </c>
      <c r="H19" s="757"/>
      <c r="I19" s="771"/>
      <c r="J19" s="757"/>
      <c r="K19" s="757"/>
      <c r="L19" s="833"/>
      <c r="M19" s="833"/>
    </row>
    <row r="20" spans="1:13">
      <c r="A20" s="746"/>
      <c r="B20" s="767"/>
      <c r="C20" s="748"/>
      <c r="D20" s="747"/>
      <c r="E20" s="767"/>
      <c r="F20" s="767"/>
      <c r="G20" s="768">
        <f t="shared" si="0"/>
        <v>0</v>
      </c>
      <c r="H20" s="757"/>
      <c r="I20" s="771"/>
      <c r="J20" s="757"/>
      <c r="K20" s="757"/>
      <c r="L20" s="833"/>
      <c r="M20" s="833"/>
    </row>
    <row r="21" spans="1:13">
      <c r="A21" s="746"/>
      <c r="B21" s="767"/>
      <c r="C21" s="748"/>
      <c r="D21" s="747"/>
      <c r="E21" s="767"/>
      <c r="F21" s="767"/>
      <c r="G21" s="768">
        <f t="shared" si="0"/>
        <v>0</v>
      </c>
      <c r="H21" s="757"/>
      <c r="I21" s="771"/>
      <c r="J21" s="757"/>
      <c r="K21" s="757"/>
      <c r="L21" s="833"/>
      <c r="M21" s="833"/>
    </row>
    <row r="22" spans="1:13">
      <c r="A22" s="746"/>
      <c r="B22" s="767"/>
      <c r="C22" s="748"/>
      <c r="D22" s="747"/>
      <c r="E22" s="767"/>
      <c r="F22" s="767"/>
      <c r="G22" s="768">
        <f t="shared" si="0"/>
        <v>0</v>
      </c>
      <c r="H22" s="757"/>
      <c r="I22" s="771"/>
      <c r="J22" s="757"/>
      <c r="K22" s="757"/>
      <c r="L22" s="833"/>
      <c r="M22" s="833"/>
    </row>
    <row r="23" spans="1:13" ht="15.95" customHeight="1" thickBot="1">
      <c r="A23" s="749"/>
      <c r="B23" s="769"/>
      <c r="C23" s="751"/>
      <c r="D23" s="750"/>
      <c r="E23" s="769"/>
      <c r="F23" s="769"/>
      <c r="G23" s="770">
        <f t="shared" si="0"/>
        <v>0</v>
      </c>
      <c r="H23" s="758"/>
      <c r="I23" s="772"/>
      <c r="J23" s="758"/>
      <c r="K23" s="773"/>
      <c r="L23" s="842"/>
      <c r="M23" s="843"/>
    </row>
    <row r="24" spans="1:13" s="191" customFormat="1" ht="13.5" thickBot="1">
      <c r="A24" s="190" t="s">
        <v>422</v>
      </c>
      <c r="B24" s="752">
        <f>SUM(B5:B23)</f>
        <v>234708201</v>
      </c>
      <c r="C24" s="753"/>
      <c r="D24" s="752">
        <f>SUM(D5:D23)</f>
        <v>0</v>
      </c>
      <c r="E24" s="94">
        <f>SUM(E5:E23)</f>
        <v>234708201</v>
      </c>
      <c r="F24" s="94">
        <f>SUM(F5:F23)</f>
        <v>0</v>
      </c>
      <c r="G24" s="754">
        <f>SUM(G5:G23)</f>
        <v>234708201</v>
      </c>
      <c r="H24" s="759"/>
      <c r="I24" s="755">
        <f>SUM(I5:I23)</f>
        <v>234708201</v>
      </c>
      <c r="J24" s="759"/>
      <c r="K24" s="759">
        <f>SUM(K5:K23)</f>
        <v>234708201</v>
      </c>
      <c r="L24" s="844">
        <f>SUM(L5:L23)</f>
        <v>11050143</v>
      </c>
      <c r="M24" s="844">
        <f>SUM(M5:M23)</f>
        <v>245758344</v>
      </c>
    </row>
  </sheetData>
  <mergeCells count="1">
    <mergeCell ref="A1:G1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L158"/>
  <sheetViews>
    <sheetView topLeftCell="B100" zoomScale="136" zoomScaleNormal="136" workbookViewId="0">
      <selection activeCell="L156" sqref="L156"/>
    </sheetView>
  </sheetViews>
  <sheetFormatPr defaultRowHeight="15"/>
  <cols>
    <col min="1" max="1" width="13.85546875" style="241" customWidth="1"/>
    <col min="2" max="2" width="53.140625" style="242" customWidth="1"/>
    <col min="3" max="3" width="12.140625" style="244" customWidth="1"/>
    <col min="4" max="8" width="12.140625" style="208" customWidth="1"/>
    <col min="9" max="9" width="13.85546875" style="208" customWidth="1"/>
    <col min="10" max="10" width="13.7109375" style="208" customWidth="1"/>
    <col min="11" max="11" width="13.140625" style="208" customWidth="1"/>
    <col min="12" max="256" width="9.140625" style="208"/>
    <col min="257" max="257" width="13.85546875" style="208" customWidth="1"/>
    <col min="258" max="258" width="53.140625" style="208" customWidth="1"/>
    <col min="259" max="261" width="12.140625" style="208" customWidth="1"/>
    <col min="262" max="512" width="9.140625" style="208"/>
    <col min="513" max="513" width="13.85546875" style="208" customWidth="1"/>
    <col min="514" max="514" width="53.140625" style="208" customWidth="1"/>
    <col min="515" max="517" width="12.140625" style="208" customWidth="1"/>
    <col min="518" max="768" width="9.140625" style="208"/>
    <col min="769" max="769" width="13.85546875" style="208" customWidth="1"/>
    <col min="770" max="770" width="53.140625" style="208" customWidth="1"/>
    <col min="771" max="773" width="12.140625" style="208" customWidth="1"/>
    <col min="774" max="1024" width="9.140625" style="208"/>
    <col min="1025" max="1025" width="13.85546875" style="208" customWidth="1"/>
    <col min="1026" max="1026" width="53.140625" style="208" customWidth="1"/>
    <col min="1027" max="1029" width="12.140625" style="208" customWidth="1"/>
    <col min="1030" max="1280" width="9.140625" style="208"/>
    <col min="1281" max="1281" width="13.85546875" style="208" customWidth="1"/>
    <col min="1282" max="1282" width="53.140625" style="208" customWidth="1"/>
    <col min="1283" max="1285" width="12.140625" style="208" customWidth="1"/>
    <col min="1286" max="1536" width="9.140625" style="208"/>
    <col min="1537" max="1537" width="13.85546875" style="208" customWidth="1"/>
    <col min="1538" max="1538" width="53.140625" style="208" customWidth="1"/>
    <col min="1539" max="1541" width="12.140625" style="208" customWidth="1"/>
    <col min="1542" max="1792" width="9.140625" style="208"/>
    <col min="1793" max="1793" width="13.85546875" style="208" customWidth="1"/>
    <col min="1794" max="1794" width="53.140625" style="208" customWidth="1"/>
    <col min="1795" max="1797" width="12.140625" style="208" customWidth="1"/>
    <col min="1798" max="2048" width="9.140625" style="208"/>
    <col min="2049" max="2049" width="13.85546875" style="208" customWidth="1"/>
    <col min="2050" max="2050" width="53.140625" style="208" customWidth="1"/>
    <col min="2051" max="2053" width="12.140625" style="208" customWidth="1"/>
    <col min="2054" max="2304" width="9.140625" style="208"/>
    <col min="2305" max="2305" width="13.85546875" style="208" customWidth="1"/>
    <col min="2306" max="2306" width="53.140625" style="208" customWidth="1"/>
    <col min="2307" max="2309" width="12.140625" style="208" customWidth="1"/>
    <col min="2310" max="2560" width="9.140625" style="208"/>
    <col min="2561" max="2561" width="13.85546875" style="208" customWidth="1"/>
    <col min="2562" max="2562" width="53.140625" style="208" customWidth="1"/>
    <col min="2563" max="2565" width="12.140625" style="208" customWidth="1"/>
    <col min="2566" max="2816" width="9.140625" style="208"/>
    <col min="2817" max="2817" width="13.85546875" style="208" customWidth="1"/>
    <col min="2818" max="2818" width="53.140625" style="208" customWidth="1"/>
    <col min="2819" max="2821" width="12.140625" style="208" customWidth="1"/>
    <col min="2822" max="3072" width="9.140625" style="208"/>
    <col min="3073" max="3073" width="13.85546875" style="208" customWidth="1"/>
    <col min="3074" max="3074" width="53.140625" style="208" customWidth="1"/>
    <col min="3075" max="3077" width="12.140625" style="208" customWidth="1"/>
    <col min="3078" max="3328" width="9.140625" style="208"/>
    <col min="3329" max="3329" width="13.85546875" style="208" customWidth="1"/>
    <col min="3330" max="3330" width="53.140625" style="208" customWidth="1"/>
    <col min="3331" max="3333" width="12.140625" style="208" customWidth="1"/>
    <col min="3334" max="3584" width="9.140625" style="208"/>
    <col min="3585" max="3585" width="13.85546875" style="208" customWidth="1"/>
    <col min="3586" max="3586" width="53.140625" style="208" customWidth="1"/>
    <col min="3587" max="3589" width="12.140625" style="208" customWidth="1"/>
    <col min="3590" max="3840" width="9.140625" style="208"/>
    <col min="3841" max="3841" width="13.85546875" style="208" customWidth="1"/>
    <col min="3842" max="3842" width="53.140625" style="208" customWidth="1"/>
    <col min="3843" max="3845" width="12.140625" style="208" customWidth="1"/>
    <col min="3846" max="4096" width="9.140625" style="208"/>
    <col min="4097" max="4097" width="13.85546875" style="208" customWidth="1"/>
    <col min="4098" max="4098" width="53.140625" style="208" customWidth="1"/>
    <col min="4099" max="4101" width="12.140625" style="208" customWidth="1"/>
    <col min="4102" max="4352" width="9.140625" style="208"/>
    <col min="4353" max="4353" width="13.85546875" style="208" customWidth="1"/>
    <col min="4354" max="4354" width="53.140625" style="208" customWidth="1"/>
    <col min="4355" max="4357" width="12.140625" style="208" customWidth="1"/>
    <col min="4358" max="4608" width="9.140625" style="208"/>
    <col min="4609" max="4609" width="13.85546875" style="208" customWidth="1"/>
    <col min="4610" max="4610" width="53.140625" style="208" customWidth="1"/>
    <col min="4611" max="4613" width="12.140625" style="208" customWidth="1"/>
    <col min="4614" max="4864" width="9.140625" style="208"/>
    <col min="4865" max="4865" width="13.85546875" style="208" customWidth="1"/>
    <col min="4866" max="4866" width="53.140625" style="208" customWidth="1"/>
    <col min="4867" max="4869" width="12.140625" style="208" customWidth="1"/>
    <col min="4870" max="5120" width="9.140625" style="208"/>
    <col min="5121" max="5121" width="13.85546875" style="208" customWidth="1"/>
    <col min="5122" max="5122" width="53.140625" style="208" customWidth="1"/>
    <col min="5123" max="5125" width="12.140625" style="208" customWidth="1"/>
    <col min="5126" max="5376" width="9.140625" style="208"/>
    <col min="5377" max="5377" width="13.85546875" style="208" customWidth="1"/>
    <col min="5378" max="5378" width="53.140625" style="208" customWidth="1"/>
    <col min="5379" max="5381" width="12.140625" style="208" customWidth="1"/>
    <col min="5382" max="5632" width="9.140625" style="208"/>
    <col min="5633" max="5633" width="13.85546875" style="208" customWidth="1"/>
    <col min="5634" max="5634" width="53.140625" style="208" customWidth="1"/>
    <col min="5635" max="5637" width="12.140625" style="208" customWidth="1"/>
    <col min="5638" max="5888" width="9.140625" style="208"/>
    <col min="5889" max="5889" width="13.85546875" style="208" customWidth="1"/>
    <col min="5890" max="5890" width="53.140625" style="208" customWidth="1"/>
    <col min="5891" max="5893" width="12.140625" style="208" customWidth="1"/>
    <col min="5894" max="6144" width="9.140625" style="208"/>
    <col min="6145" max="6145" width="13.85546875" style="208" customWidth="1"/>
    <col min="6146" max="6146" width="53.140625" style="208" customWidth="1"/>
    <col min="6147" max="6149" width="12.140625" style="208" customWidth="1"/>
    <col min="6150" max="6400" width="9.140625" style="208"/>
    <col min="6401" max="6401" width="13.85546875" style="208" customWidth="1"/>
    <col min="6402" max="6402" width="53.140625" style="208" customWidth="1"/>
    <col min="6403" max="6405" width="12.140625" style="208" customWidth="1"/>
    <col min="6406" max="6656" width="9.140625" style="208"/>
    <col min="6657" max="6657" width="13.85546875" style="208" customWidth="1"/>
    <col min="6658" max="6658" width="53.140625" style="208" customWidth="1"/>
    <col min="6659" max="6661" width="12.140625" style="208" customWidth="1"/>
    <col min="6662" max="6912" width="9.140625" style="208"/>
    <col min="6913" max="6913" width="13.85546875" style="208" customWidth="1"/>
    <col min="6914" max="6914" width="53.140625" style="208" customWidth="1"/>
    <col min="6915" max="6917" width="12.140625" style="208" customWidth="1"/>
    <col min="6918" max="7168" width="9.140625" style="208"/>
    <col min="7169" max="7169" width="13.85546875" style="208" customWidth="1"/>
    <col min="7170" max="7170" width="53.140625" style="208" customWidth="1"/>
    <col min="7171" max="7173" width="12.140625" style="208" customWidth="1"/>
    <col min="7174" max="7424" width="9.140625" style="208"/>
    <col min="7425" max="7425" width="13.85546875" style="208" customWidth="1"/>
    <col min="7426" max="7426" width="53.140625" style="208" customWidth="1"/>
    <col min="7427" max="7429" width="12.140625" style="208" customWidth="1"/>
    <col min="7430" max="7680" width="9.140625" style="208"/>
    <col min="7681" max="7681" width="13.85546875" style="208" customWidth="1"/>
    <col min="7682" max="7682" width="53.140625" style="208" customWidth="1"/>
    <col min="7683" max="7685" width="12.140625" style="208" customWidth="1"/>
    <col min="7686" max="7936" width="9.140625" style="208"/>
    <col min="7937" max="7937" width="13.85546875" style="208" customWidth="1"/>
    <col min="7938" max="7938" width="53.140625" style="208" customWidth="1"/>
    <col min="7939" max="7941" width="12.140625" style="208" customWidth="1"/>
    <col min="7942" max="8192" width="9.140625" style="208"/>
    <col min="8193" max="8193" width="13.85546875" style="208" customWidth="1"/>
    <col min="8194" max="8194" width="53.140625" style="208" customWidth="1"/>
    <col min="8195" max="8197" width="12.140625" style="208" customWidth="1"/>
    <col min="8198" max="8448" width="9.140625" style="208"/>
    <col min="8449" max="8449" width="13.85546875" style="208" customWidth="1"/>
    <col min="8450" max="8450" width="53.140625" style="208" customWidth="1"/>
    <col min="8451" max="8453" width="12.140625" style="208" customWidth="1"/>
    <col min="8454" max="8704" width="9.140625" style="208"/>
    <col min="8705" max="8705" width="13.85546875" style="208" customWidth="1"/>
    <col min="8706" max="8706" width="53.140625" style="208" customWidth="1"/>
    <col min="8707" max="8709" width="12.140625" style="208" customWidth="1"/>
    <col min="8710" max="8960" width="9.140625" style="208"/>
    <col min="8961" max="8961" width="13.85546875" style="208" customWidth="1"/>
    <col min="8962" max="8962" width="53.140625" style="208" customWidth="1"/>
    <col min="8963" max="8965" width="12.140625" style="208" customWidth="1"/>
    <col min="8966" max="9216" width="9.140625" style="208"/>
    <col min="9217" max="9217" width="13.85546875" style="208" customWidth="1"/>
    <col min="9218" max="9218" width="53.140625" style="208" customWidth="1"/>
    <col min="9219" max="9221" width="12.140625" style="208" customWidth="1"/>
    <col min="9222" max="9472" width="9.140625" style="208"/>
    <col min="9473" max="9473" width="13.85546875" style="208" customWidth="1"/>
    <col min="9474" max="9474" width="53.140625" style="208" customWidth="1"/>
    <col min="9475" max="9477" width="12.140625" style="208" customWidth="1"/>
    <col min="9478" max="9728" width="9.140625" style="208"/>
    <col min="9729" max="9729" width="13.85546875" style="208" customWidth="1"/>
    <col min="9730" max="9730" width="53.140625" style="208" customWidth="1"/>
    <col min="9731" max="9733" width="12.140625" style="208" customWidth="1"/>
    <col min="9734" max="9984" width="9.140625" style="208"/>
    <col min="9985" max="9985" width="13.85546875" style="208" customWidth="1"/>
    <col min="9986" max="9986" width="53.140625" style="208" customWidth="1"/>
    <col min="9987" max="9989" width="12.140625" style="208" customWidth="1"/>
    <col min="9990" max="10240" width="9.140625" style="208"/>
    <col min="10241" max="10241" width="13.85546875" style="208" customWidth="1"/>
    <col min="10242" max="10242" width="53.140625" style="208" customWidth="1"/>
    <col min="10243" max="10245" width="12.140625" style="208" customWidth="1"/>
    <col min="10246" max="10496" width="9.140625" style="208"/>
    <col min="10497" max="10497" width="13.85546875" style="208" customWidth="1"/>
    <col min="10498" max="10498" width="53.140625" style="208" customWidth="1"/>
    <col min="10499" max="10501" width="12.140625" style="208" customWidth="1"/>
    <col min="10502" max="10752" width="9.140625" style="208"/>
    <col min="10753" max="10753" width="13.85546875" style="208" customWidth="1"/>
    <col min="10754" max="10754" width="53.140625" style="208" customWidth="1"/>
    <col min="10755" max="10757" width="12.140625" style="208" customWidth="1"/>
    <col min="10758" max="11008" width="9.140625" style="208"/>
    <col min="11009" max="11009" width="13.85546875" style="208" customWidth="1"/>
    <col min="11010" max="11010" width="53.140625" style="208" customWidth="1"/>
    <col min="11011" max="11013" width="12.140625" style="208" customWidth="1"/>
    <col min="11014" max="11264" width="9.140625" style="208"/>
    <col min="11265" max="11265" width="13.85546875" style="208" customWidth="1"/>
    <col min="11266" max="11266" width="53.140625" style="208" customWidth="1"/>
    <col min="11267" max="11269" width="12.140625" style="208" customWidth="1"/>
    <col min="11270" max="11520" width="9.140625" style="208"/>
    <col min="11521" max="11521" width="13.85546875" style="208" customWidth="1"/>
    <col min="11522" max="11522" width="53.140625" style="208" customWidth="1"/>
    <col min="11523" max="11525" width="12.140625" style="208" customWidth="1"/>
    <col min="11526" max="11776" width="9.140625" style="208"/>
    <col min="11777" max="11777" width="13.85546875" style="208" customWidth="1"/>
    <col min="11778" max="11778" width="53.140625" style="208" customWidth="1"/>
    <col min="11779" max="11781" width="12.140625" style="208" customWidth="1"/>
    <col min="11782" max="12032" width="9.140625" style="208"/>
    <col min="12033" max="12033" width="13.85546875" style="208" customWidth="1"/>
    <col min="12034" max="12034" width="53.140625" style="208" customWidth="1"/>
    <col min="12035" max="12037" width="12.140625" style="208" customWidth="1"/>
    <col min="12038" max="12288" width="9.140625" style="208"/>
    <col min="12289" max="12289" width="13.85546875" style="208" customWidth="1"/>
    <col min="12290" max="12290" width="53.140625" style="208" customWidth="1"/>
    <col min="12291" max="12293" width="12.140625" style="208" customWidth="1"/>
    <col min="12294" max="12544" width="9.140625" style="208"/>
    <col min="12545" max="12545" width="13.85546875" style="208" customWidth="1"/>
    <col min="12546" max="12546" width="53.140625" style="208" customWidth="1"/>
    <col min="12547" max="12549" width="12.140625" style="208" customWidth="1"/>
    <col min="12550" max="12800" width="9.140625" style="208"/>
    <col min="12801" max="12801" width="13.85546875" style="208" customWidth="1"/>
    <col min="12802" max="12802" width="53.140625" style="208" customWidth="1"/>
    <col min="12803" max="12805" width="12.140625" style="208" customWidth="1"/>
    <col min="12806" max="13056" width="9.140625" style="208"/>
    <col min="13057" max="13057" width="13.85546875" style="208" customWidth="1"/>
    <col min="13058" max="13058" width="53.140625" style="208" customWidth="1"/>
    <col min="13059" max="13061" width="12.140625" style="208" customWidth="1"/>
    <col min="13062" max="13312" width="9.140625" style="208"/>
    <col min="13313" max="13313" width="13.85546875" style="208" customWidth="1"/>
    <col min="13314" max="13314" width="53.140625" style="208" customWidth="1"/>
    <col min="13315" max="13317" width="12.140625" style="208" customWidth="1"/>
    <col min="13318" max="13568" width="9.140625" style="208"/>
    <col min="13569" max="13569" width="13.85546875" style="208" customWidth="1"/>
    <col min="13570" max="13570" width="53.140625" style="208" customWidth="1"/>
    <col min="13571" max="13573" width="12.140625" style="208" customWidth="1"/>
    <col min="13574" max="13824" width="9.140625" style="208"/>
    <col min="13825" max="13825" width="13.85546875" style="208" customWidth="1"/>
    <col min="13826" max="13826" width="53.140625" style="208" customWidth="1"/>
    <col min="13827" max="13829" width="12.140625" style="208" customWidth="1"/>
    <col min="13830" max="14080" width="9.140625" style="208"/>
    <col min="14081" max="14081" width="13.85546875" style="208" customWidth="1"/>
    <col min="14082" max="14082" width="53.140625" style="208" customWidth="1"/>
    <col min="14083" max="14085" width="12.140625" style="208" customWidth="1"/>
    <col min="14086" max="14336" width="9.140625" style="208"/>
    <col min="14337" max="14337" width="13.85546875" style="208" customWidth="1"/>
    <col min="14338" max="14338" width="53.140625" style="208" customWidth="1"/>
    <col min="14339" max="14341" width="12.140625" style="208" customWidth="1"/>
    <col min="14342" max="14592" width="9.140625" style="208"/>
    <col min="14593" max="14593" width="13.85546875" style="208" customWidth="1"/>
    <col min="14594" max="14594" width="53.140625" style="208" customWidth="1"/>
    <col min="14595" max="14597" width="12.140625" style="208" customWidth="1"/>
    <col min="14598" max="14848" width="9.140625" style="208"/>
    <col min="14849" max="14849" width="13.85546875" style="208" customWidth="1"/>
    <col min="14850" max="14850" width="53.140625" style="208" customWidth="1"/>
    <col min="14851" max="14853" width="12.140625" style="208" customWidth="1"/>
    <col min="14854" max="15104" width="9.140625" style="208"/>
    <col min="15105" max="15105" width="13.85546875" style="208" customWidth="1"/>
    <col min="15106" max="15106" width="53.140625" style="208" customWidth="1"/>
    <col min="15107" max="15109" width="12.140625" style="208" customWidth="1"/>
    <col min="15110" max="15360" width="9.140625" style="208"/>
    <col min="15361" max="15361" width="13.85546875" style="208" customWidth="1"/>
    <col min="15362" max="15362" width="53.140625" style="208" customWidth="1"/>
    <col min="15363" max="15365" width="12.140625" style="208" customWidth="1"/>
    <col min="15366" max="15616" width="9.140625" style="208"/>
    <col min="15617" max="15617" width="13.85546875" style="208" customWidth="1"/>
    <col min="15618" max="15618" width="53.140625" style="208" customWidth="1"/>
    <col min="15619" max="15621" width="12.140625" style="208" customWidth="1"/>
    <col min="15622" max="15872" width="9.140625" style="208"/>
    <col min="15873" max="15873" width="13.85546875" style="208" customWidth="1"/>
    <col min="15874" max="15874" width="53.140625" style="208" customWidth="1"/>
    <col min="15875" max="15877" width="12.140625" style="208" customWidth="1"/>
    <col min="15878" max="16128" width="9.140625" style="208"/>
    <col min="16129" max="16129" width="13.85546875" style="208" customWidth="1"/>
    <col min="16130" max="16130" width="53.140625" style="208" customWidth="1"/>
    <col min="16131" max="16133" width="12.140625" style="208" customWidth="1"/>
    <col min="16134" max="16384" width="9.140625" style="208"/>
  </cols>
  <sheetData>
    <row r="1" spans="1:11" s="195" customFormat="1" ht="16.5" customHeight="1" thickBot="1">
      <c r="A1" s="193"/>
      <c r="B1" s="194"/>
      <c r="E1" s="196"/>
      <c r="G1" s="196"/>
      <c r="K1" s="196" t="s">
        <v>423</v>
      </c>
    </row>
    <row r="2" spans="1:11" s="199" customFormat="1" ht="21" customHeight="1" thickBot="1">
      <c r="A2" s="197" t="s">
        <v>315</v>
      </c>
      <c r="B2" s="911" t="s">
        <v>424</v>
      </c>
      <c r="C2" s="912"/>
      <c r="D2" s="912"/>
      <c r="E2" s="912"/>
      <c r="F2" s="912"/>
      <c r="G2" s="912"/>
      <c r="H2" s="912"/>
      <c r="I2" s="912"/>
      <c r="J2" s="913"/>
      <c r="K2" s="198" t="s">
        <v>425</v>
      </c>
    </row>
    <row r="3" spans="1:11" s="199" customFormat="1" ht="24.75" thickBot="1">
      <c r="A3" s="197" t="s">
        <v>426</v>
      </c>
      <c r="B3" s="911" t="s">
        <v>427</v>
      </c>
      <c r="C3" s="912"/>
      <c r="D3" s="912"/>
      <c r="E3" s="912"/>
      <c r="F3" s="912"/>
      <c r="G3" s="912"/>
      <c r="H3" s="912"/>
      <c r="I3" s="912"/>
      <c r="J3" s="913"/>
      <c r="K3" s="200" t="s">
        <v>425</v>
      </c>
    </row>
    <row r="4" spans="1:11" s="203" customFormat="1" ht="15.95" customHeight="1" thickBot="1">
      <c r="A4" s="201"/>
      <c r="B4" s="201"/>
      <c r="C4" s="202"/>
      <c r="E4" s="805"/>
      <c r="G4" s="805"/>
      <c r="I4" s="805"/>
      <c r="K4" s="204" t="s">
        <v>40</v>
      </c>
    </row>
    <row r="5" spans="1:11" ht="40.5" thickBot="1">
      <c r="A5" s="205" t="s">
        <v>428</v>
      </c>
      <c r="B5" s="206" t="s">
        <v>429</v>
      </c>
      <c r="C5" s="207" t="s">
        <v>43</v>
      </c>
      <c r="D5" s="444" t="s">
        <v>218</v>
      </c>
      <c r="E5" s="445" t="s">
        <v>515</v>
      </c>
      <c r="F5" s="445" t="s">
        <v>490</v>
      </c>
      <c r="G5" s="445" t="s">
        <v>489</v>
      </c>
      <c r="H5" s="735" t="s">
        <v>491</v>
      </c>
      <c r="I5" s="806" t="s">
        <v>545</v>
      </c>
      <c r="J5" s="774" t="s">
        <v>541</v>
      </c>
      <c r="K5" s="307" t="s">
        <v>492</v>
      </c>
    </row>
    <row r="6" spans="1:11" s="212" customFormat="1" ht="12.95" customHeight="1" thickBot="1">
      <c r="A6" s="209" t="s">
        <v>44</v>
      </c>
      <c r="B6" s="210" t="s">
        <v>45</v>
      </c>
      <c r="C6" s="210" t="s">
        <v>46</v>
      </c>
      <c r="D6" s="211" t="s">
        <v>47</v>
      </c>
      <c r="E6" s="41" t="s">
        <v>48</v>
      </c>
      <c r="F6" s="311" t="s">
        <v>411</v>
      </c>
      <c r="G6" s="312" t="s">
        <v>493</v>
      </c>
      <c r="H6" s="311" t="s">
        <v>318</v>
      </c>
      <c r="I6" s="588" t="s">
        <v>494</v>
      </c>
      <c r="J6" s="778" t="s">
        <v>501</v>
      </c>
      <c r="K6" s="779" t="s">
        <v>546</v>
      </c>
    </row>
    <row r="7" spans="1:11" s="212" customFormat="1" ht="15.95" customHeight="1" thickBot="1">
      <c r="A7" s="914" t="s">
        <v>313</v>
      </c>
      <c r="B7" s="915"/>
      <c r="C7" s="915"/>
      <c r="D7" s="915"/>
      <c r="E7" s="915"/>
      <c r="F7" s="915"/>
      <c r="G7" s="915"/>
      <c r="H7" s="915"/>
      <c r="I7" s="915"/>
      <c r="J7" s="915"/>
      <c r="K7" s="916"/>
    </row>
    <row r="8" spans="1:11" s="212" customFormat="1" ht="12" customHeight="1" thickBot="1">
      <c r="A8" s="40" t="s">
        <v>49</v>
      </c>
      <c r="B8" s="10" t="s">
        <v>50</v>
      </c>
      <c r="C8" s="11">
        <f t="shared" ref="C8:I8" si="0">+C9+C10+C11+C12+C13+C14</f>
        <v>283017342</v>
      </c>
      <c r="D8" s="69">
        <f t="shared" si="0"/>
        <v>3903027</v>
      </c>
      <c r="E8" s="13">
        <f t="shared" si="0"/>
        <v>286920369</v>
      </c>
      <c r="F8" s="69">
        <f t="shared" si="0"/>
        <v>0</v>
      </c>
      <c r="G8" s="13">
        <f t="shared" si="0"/>
        <v>286920369</v>
      </c>
      <c r="H8" s="69">
        <f t="shared" si="0"/>
        <v>19771012</v>
      </c>
      <c r="I8" s="13">
        <f t="shared" si="0"/>
        <v>306691381</v>
      </c>
      <c r="J8" s="69">
        <f t="shared" ref="J8:K8" si="1">+J9+J10+J11+J12+J13+J14</f>
        <v>836217</v>
      </c>
      <c r="K8" s="13">
        <f t="shared" si="1"/>
        <v>307527598</v>
      </c>
    </row>
    <row r="9" spans="1:11" s="214" customFormat="1" ht="12" customHeight="1">
      <c r="A9" s="213" t="s">
        <v>51</v>
      </c>
      <c r="B9" s="14" t="s">
        <v>52</v>
      </c>
      <c r="C9" s="15">
        <v>102708506</v>
      </c>
      <c r="D9" s="61"/>
      <c r="E9" s="17">
        <f t="shared" ref="E9:E14" si="2">C9+D9</f>
        <v>102708506</v>
      </c>
      <c r="F9" s="61"/>
      <c r="G9" s="17">
        <f t="shared" ref="G9:G14" si="3">E9+F9</f>
        <v>102708506</v>
      </c>
      <c r="H9" s="61">
        <v>1000000</v>
      </c>
      <c r="I9" s="17">
        <f t="shared" ref="I9:I14" si="4">G9+H9</f>
        <v>103708506</v>
      </c>
      <c r="J9" s="61"/>
      <c r="K9" s="17">
        <f t="shared" ref="K9:K14" si="5">I9+J9</f>
        <v>103708506</v>
      </c>
    </row>
    <row r="10" spans="1:11" s="216" customFormat="1" ht="12" customHeight="1">
      <c r="A10" s="215" t="s">
        <v>53</v>
      </c>
      <c r="B10" s="18" t="s">
        <v>54</v>
      </c>
      <c r="C10" s="19">
        <v>65071977</v>
      </c>
      <c r="D10" s="63">
        <v>1201091</v>
      </c>
      <c r="E10" s="51">
        <f t="shared" si="2"/>
        <v>66273068</v>
      </c>
      <c r="F10" s="63"/>
      <c r="G10" s="51">
        <f t="shared" si="3"/>
        <v>66273068</v>
      </c>
      <c r="H10" s="63">
        <v>169467</v>
      </c>
      <c r="I10" s="51">
        <f t="shared" si="4"/>
        <v>66442535</v>
      </c>
      <c r="J10" s="63">
        <v>820859</v>
      </c>
      <c r="K10" s="51">
        <f t="shared" si="5"/>
        <v>67263394</v>
      </c>
    </row>
    <row r="11" spans="1:11" s="216" customFormat="1" ht="12" customHeight="1">
      <c r="A11" s="215" t="s">
        <v>55</v>
      </c>
      <c r="B11" s="18" t="s">
        <v>56</v>
      </c>
      <c r="C11" s="19">
        <v>107864579</v>
      </c>
      <c r="D11" s="20">
        <v>1278274</v>
      </c>
      <c r="E11" s="51">
        <f t="shared" si="2"/>
        <v>109142853</v>
      </c>
      <c r="F11" s="20"/>
      <c r="G11" s="51">
        <f t="shared" si="3"/>
        <v>109142853</v>
      </c>
      <c r="H11" s="20">
        <v>11762405</v>
      </c>
      <c r="I11" s="51">
        <f t="shared" si="4"/>
        <v>120905258</v>
      </c>
      <c r="J11" s="20">
        <v>-10191056</v>
      </c>
      <c r="K11" s="51">
        <f t="shared" si="5"/>
        <v>110714202</v>
      </c>
    </row>
    <row r="12" spans="1:11" s="216" customFormat="1" ht="12" customHeight="1">
      <c r="A12" s="215" t="s">
        <v>57</v>
      </c>
      <c r="B12" s="18" t="s">
        <v>58</v>
      </c>
      <c r="C12" s="19">
        <v>3422280</v>
      </c>
      <c r="D12" s="20"/>
      <c r="E12" s="51">
        <f t="shared" si="2"/>
        <v>3422280</v>
      </c>
      <c r="F12" s="20"/>
      <c r="G12" s="51">
        <f t="shared" si="3"/>
        <v>3422280</v>
      </c>
      <c r="H12" s="20">
        <v>385000</v>
      </c>
      <c r="I12" s="51">
        <f t="shared" si="4"/>
        <v>3807280</v>
      </c>
      <c r="J12" s="20">
        <v>-385000</v>
      </c>
      <c r="K12" s="51">
        <f t="shared" si="5"/>
        <v>3422280</v>
      </c>
    </row>
    <row r="13" spans="1:11" s="216" customFormat="1" ht="12" customHeight="1">
      <c r="A13" s="215" t="s">
        <v>59</v>
      </c>
      <c r="B13" s="18" t="s">
        <v>430</v>
      </c>
      <c r="C13" s="19">
        <v>3950000</v>
      </c>
      <c r="D13" s="20">
        <v>1423662</v>
      </c>
      <c r="E13" s="51">
        <f t="shared" si="2"/>
        <v>5373662</v>
      </c>
      <c r="F13" s="20"/>
      <c r="G13" s="51">
        <f t="shared" si="3"/>
        <v>5373662</v>
      </c>
      <c r="H13" s="20">
        <v>6454140</v>
      </c>
      <c r="I13" s="51">
        <f t="shared" si="4"/>
        <v>11827802</v>
      </c>
      <c r="J13" s="20">
        <v>10561332</v>
      </c>
      <c r="K13" s="51">
        <f t="shared" si="5"/>
        <v>22389134</v>
      </c>
    </row>
    <row r="14" spans="1:11" s="214" customFormat="1" ht="12" customHeight="1" thickBot="1">
      <c r="A14" s="217" t="s">
        <v>61</v>
      </c>
      <c r="B14" s="26" t="s">
        <v>62</v>
      </c>
      <c r="C14" s="19"/>
      <c r="D14" s="63"/>
      <c r="E14" s="51">
        <f t="shared" si="2"/>
        <v>0</v>
      </c>
      <c r="F14" s="63"/>
      <c r="G14" s="51">
        <f t="shared" si="3"/>
        <v>0</v>
      </c>
      <c r="H14" s="63"/>
      <c r="I14" s="51">
        <f t="shared" si="4"/>
        <v>0</v>
      </c>
      <c r="J14" s="63">
        <v>30082</v>
      </c>
      <c r="K14" s="51">
        <f t="shared" si="5"/>
        <v>30082</v>
      </c>
    </row>
    <row r="15" spans="1:11" s="214" customFormat="1" ht="12" customHeight="1" thickBot="1">
      <c r="A15" s="40" t="s">
        <v>63</v>
      </c>
      <c r="B15" s="23" t="s">
        <v>64</v>
      </c>
      <c r="C15" s="11">
        <f t="shared" ref="C15:I15" si="6">+C16+C17+C18+C19+C20</f>
        <v>14523000</v>
      </c>
      <c r="D15" s="69">
        <f t="shared" si="6"/>
        <v>186915120</v>
      </c>
      <c r="E15" s="13">
        <f t="shared" si="6"/>
        <v>201438120</v>
      </c>
      <c r="F15" s="69">
        <f t="shared" si="6"/>
        <v>0</v>
      </c>
      <c r="G15" s="13">
        <f t="shared" si="6"/>
        <v>201438120</v>
      </c>
      <c r="H15" s="69">
        <f t="shared" si="6"/>
        <v>0</v>
      </c>
      <c r="I15" s="13">
        <f t="shared" si="6"/>
        <v>201438120</v>
      </c>
      <c r="J15" s="69">
        <f t="shared" ref="J15:K15" si="7">+J16+J17+J18+J19+J20</f>
        <v>80516209</v>
      </c>
      <c r="K15" s="13">
        <f t="shared" si="7"/>
        <v>281954329</v>
      </c>
    </row>
    <row r="16" spans="1:11" s="214" customFormat="1" ht="12" customHeight="1">
      <c r="A16" s="213" t="s">
        <v>65</v>
      </c>
      <c r="B16" s="14" t="s">
        <v>66</v>
      </c>
      <c r="C16" s="15"/>
      <c r="D16" s="61"/>
      <c r="E16" s="17">
        <f t="shared" ref="E16:E21" si="8">C16+D16</f>
        <v>0</v>
      </c>
      <c r="F16" s="61"/>
      <c r="G16" s="17">
        <f t="shared" ref="G16:G21" si="9">E16+F16</f>
        <v>0</v>
      </c>
      <c r="H16" s="61"/>
      <c r="I16" s="17">
        <f t="shared" ref="I16:I21" si="10">G16+H16</f>
        <v>0</v>
      </c>
      <c r="J16" s="61"/>
      <c r="K16" s="17">
        <f t="shared" ref="K16:K21" si="11">I16+J16</f>
        <v>0</v>
      </c>
    </row>
    <row r="17" spans="1:11" s="214" customFormat="1" ht="12" customHeight="1">
      <c r="A17" s="215" t="s">
        <v>67</v>
      </c>
      <c r="B17" s="18" t="s">
        <v>68</v>
      </c>
      <c r="C17" s="19"/>
      <c r="D17" s="63"/>
      <c r="E17" s="51">
        <f t="shared" si="8"/>
        <v>0</v>
      </c>
      <c r="F17" s="63"/>
      <c r="G17" s="51">
        <f t="shared" si="9"/>
        <v>0</v>
      </c>
      <c r="H17" s="63"/>
      <c r="I17" s="51">
        <f t="shared" si="10"/>
        <v>0</v>
      </c>
      <c r="J17" s="63"/>
      <c r="K17" s="51">
        <f t="shared" si="11"/>
        <v>0</v>
      </c>
    </row>
    <row r="18" spans="1:11" s="214" customFormat="1" ht="12" customHeight="1">
      <c r="A18" s="215" t="s">
        <v>69</v>
      </c>
      <c r="B18" s="18" t="s">
        <v>70</v>
      </c>
      <c r="C18" s="19"/>
      <c r="D18" s="63"/>
      <c r="E18" s="51">
        <f t="shared" si="8"/>
        <v>0</v>
      </c>
      <c r="F18" s="63"/>
      <c r="G18" s="51">
        <f t="shared" si="9"/>
        <v>0</v>
      </c>
      <c r="H18" s="63"/>
      <c r="I18" s="51">
        <f t="shared" si="10"/>
        <v>0</v>
      </c>
      <c r="J18" s="63"/>
      <c r="K18" s="51">
        <f t="shared" si="11"/>
        <v>0</v>
      </c>
    </row>
    <row r="19" spans="1:11" s="214" customFormat="1" ht="12" customHeight="1">
      <c r="A19" s="215" t="s">
        <v>71</v>
      </c>
      <c r="B19" s="18" t="s">
        <v>72</v>
      </c>
      <c r="C19" s="19"/>
      <c r="D19" s="63"/>
      <c r="E19" s="51">
        <f t="shared" si="8"/>
        <v>0</v>
      </c>
      <c r="F19" s="63"/>
      <c r="G19" s="51">
        <f t="shared" si="9"/>
        <v>0</v>
      </c>
      <c r="H19" s="63"/>
      <c r="I19" s="51">
        <f t="shared" si="10"/>
        <v>0</v>
      </c>
      <c r="J19" s="63"/>
      <c r="K19" s="51">
        <f t="shared" si="11"/>
        <v>0</v>
      </c>
    </row>
    <row r="20" spans="1:11" s="214" customFormat="1" ht="12" customHeight="1">
      <c r="A20" s="215" t="s">
        <v>73</v>
      </c>
      <c r="B20" s="18" t="s">
        <v>74</v>
      </c>
      <c r="C20" s="19">
        <v>14523000</v>
      </c>
      <c r="D20" s="63">
        <v>186915120</v>
      </c>
      <c r="E20" s="51">
        <f t="shared" si="8"/>
        <v>201438120</v>
      </c>
      <c r="F20" s="63"/>
      <c r="G20" s="51">
        <f t="shared" si="9"/>
        <v>201438120</v>
      </c>
      <c r="H20" s="63"/>
      <c r="I20" s="51">
        <f t="shared" si="10"/>
        <v>201438120</v>
      </c>
      <c r="J20" s="63">
        <v>80516209</v>
      </c>
      <c r="K20" s="51">
        <f t="shared" si="11"/>
        <v>281954329</v>
      </c>
    </row>
    <row r="21" spans="1:11" s="216" customFormat="1" ht="12" customHeight="1" thickBot="1">
      <c r="A21" s="217" t="s">
        <v>75</v>
      </c>
      <c r="B21" s="26" t="s">
        <v>76</v>
      </c>
      <c r="C21" s="24"/>
      <c r="D21" s="67"/>
      <c r="E21" s="52">
        <f t="shared" si="8"/>
        <v>0</v>
      </c>
      <c r="F21" s="67"/>
      <c r="G21" s="52">
        <f t="shared" si="9"/>
        <v>0</v>
      </c>
      <c r="H21" s="67"/>
      <c r="I21" s="52">
        <f t="shared" si="10"/>
        <v>0</v>
      </c>
      <c r="J21" s="67"/>
      <c r="K21" s="52">
        <f t="shared" si="11"/>
        <v>0</v>
      </c>
    </row>
    <row r="22" spans="1:11" s="216" customFormat="1" ht="12" customHeight="1" thickBot="1">
      <c r="A22" s="40" t="s">
        <v>77</v>
      </c>
      <c r="B22" s="10" t="s">
        <v>78</v>
      </c>
      <c r="C22" s="11">
        <f t="shared" ref="C22:I22" si="12">+C23+C24+C25+C26+C27</f>
        <v>613808143</v>
      </c>
      <c r="D22" s="69">
        <f t="shared" si="12"/>
        <v>271399209</v>
      </c>
      <c r="E22" s="13">
        <f t="shared" si="12"/>
        <v>885207352</v>
      </c>
      <c r="F22" s="69">
        <f t="shared" si="12"/>
        <v>0</v>
      </c>
      <c r="G22" s="13">
        <f t="shared" si="12"/>
        <v>885207352</v>
      </c>
      <c r="H22" s="69">
        <f t="shared" si="12"/>
        <v>0</v>
      </c>
      <c r="I22" s="13">
        <f t="shared" si="12"/>
        <v>885207352</v>
      </c>
      <c r="J22" s="69">
        <f t="shared" ref="J22:K22" si="13">+J23+J24+J25+J26+J27</f>
        <v>-165358082</v>
      </c>
      <c r="K22" s="13">
        <f t="shared" si="13"/>
        <v>719849270</v>
      </c>
    </row>
    <row r="23" spans="1:11" s="216" customFormat="1" ht="12" customHeight="1">
      <c r="A23" s="213" t="s">
        <v>79</v>
      </c>
      <c r="B23" s="14" t="s">
        <v>80</v>
      </c>
      <c r="C23" s="15"/>
      <c r="D23" s="61"/>
      <c r="E23" s="17">
        <f t="shared" ref="E23:E64" si="14">C23+D23</f>
        <v>0</v>
      </c>
      <c r="F23" s="61"/>
      <c r="G23" s="17">
        <f t="shared" ref="G23:G28" si="15">E23+F23</f>
        <v>0</v>
      </c>
      <c r="H23" s="61"/>
      <c r="I23" s="17">
        <f t="shared" ref="I23:I28" si="16">G23+H23</f>
        <v>0</v>
      </c>
      <c r="J23" s="61">
        <v>197988999</v>
      </c>
      <c r="K23" s="17">
        <f t="shared" ref="K23:K28" si="17">I23+J23</f>
        <v>197988999</v>
      </c>
    </row>
    <row r="24" spans="1:11" s="214" customFormat="1" ht="12" customHeight="1">
      <c r="A24" s="215" t="s">
        <v>81</v>
      </c>
      <c r="B24" s="18" t="s">
        <v>82</v>
      </c>
      <c r="C24" s="19"/>
      <c r="D24" s="63"/>
      <c r="E24" s="51">
        <f t="shared" si="14"/>
        <v>0</v>
      </c>
      <c r="F24" s="63"/>
      <c r="G24" s="51">
        <f t="shared" si="15"/>
        <v>0</v>
      </c>
      <c r="H24" s="63"/>
      <c r="I24" s="51">
        <f t="shared" si="16"/>
        <v>0</v>
      </c>
      <c r="J24" s="63"/>
      <c r="K24" s="51">
        <f t="shared" si="17"/>
        <v>0</v>
      </c>
    </row>
    <row r="25" spans="1:11" s="216" customFormat="1" ht="12" customHeight="1">
      <c r="A25" s="215" t="s">
        <v>83</v>
      </c>
      <c r="B25" s="18" t="s">
        <v>84</v>
      </c>
      <c r="C25" s="19"/>
      <c r="D25" s="63"/>
      <c r="E25" s="51">
        <f t="shared" si="14"/>
        <v>0</v>
      </c>
      <c r="F25" s="63"/>
      <c r="G25" s="51">
        <f t="shared" si="15"/>
        <v>0</v>
      </c>
      <c r="H25" s="63"/>
      <c r="I25" s="51">
        <f t="shared" si="16"/>
        <v>0</v>
      </c>
      <c r="J25" s="63"/>
      <c r="K25" s="51">
        <f t="shared" si="17"/>
        <v>0</v>
      </c>
    </row>
    <row r="26" spans="1:11" s="216" customFormat="1" ht="12" customHeight="1">
      <c r="A26" s="215" t="s">
        <v>85</v>
      </c>
      <c r="B26" s="18" t="s">
        <v>86</v>
      </c>
      <c r="C26" s="19"/>
      <c r="D26" s="63"/>
      <c r="E26" s="51">
        <f t="shared" si="14"/>
        <v>0</v>
      </c>
      <c r="F26" s="63"/>
      <c r="G26" s="51">
        <f t="shared" si="15"/>
        <v>0</v>
      </c>
      <c r="H26" s="63"/>
      <c r="I26" s="51">
        <f t="shared" si="16"/>
        <v>0</v>
      </c>
      <c r="J26" s="63"/>
      <c r="K26" s="51">
        <f t="shared" si="17"/>
        <v>0</v>
      </c>
    </row>
    <row r="27" spans="1:11" s="216" customFormat="1" ht="12" customHeight="1">
      <c r="A27" s="215" t="s">
        <v>87</v>
      </c>
      <c r="B27" s="18" t="s">
        <v>88</v>
      </c>
      <c r="C27" s="19">
        <v>613808143</v>
      </c>
      <c r="D27" s="20">
        <v>271399209</v>
      </c>
      <c r="E27" s="51">
        <f t="shared" si="14"/>
        <v>885207352</v>
      </c>
      <c r="F27" s="20"/>
      <c r="G27" s="51">
        <f t="shared" si="15"/>
        <v>885207352</v>
      </c>
      <c r="H27" s="20"/>
      <c r="I27" s="51">
        <f t="shared" si="16"/>
        <v>885207352</v>
      </c>
      <c r="J27" s="20">
        <v>-363347081</v>
      </c>
      <c r="K27" s="51">
        <f t="shared" si="17"/>
        <v>521860271</v>
      </c>
    </row>
    <row r="28" spans="1:11" s="216" customFormat="1" ht="12" customHeight="1" thickBot="1">
      <c r="A28" s="217" t="s">
        <v>89</v>
      </c>
      <c r="B28" s="26" t="s">
        <v>90</v>
      </c>
      <c r="C28" s="24">
        <v>511940143</v>
      </c>
      <c r="D28" s="67"/>
      <c r="E28" s="52">
        <f t="shared" si="14"/>
        <v>511940143</v>
      </c>
      <c r="F28" s="67"/>
      <c r="G28" s="52">
        <f t="shared" si="15"/>
        <v>511940143</v>
      </c>
      <c r="H28" s="67"/>
      <c r="I28" s="52">
        <f t="shared" si="16"/>
        <v>511940143</v>
      </c>
      <c r="J28" s="67"/>
      <c r="K28" s="52">
        <f t="shared" si="17"/>
        <v>511940143</v>
      </c>
    </row>
    <row r="29" spans="1:11" s="216" customFormat="1" ht="12" customHeight="1" thickBot="1">
      <c r="A29" s="40" t="s">
        <v>91</v>
      </c>
      <c r="B29" s="10" t="s">
        <v>92</v>
      </c>
      <c r="C29" s="27">
        <f>SUM(C32:C36)</f>
        <v>31154200</v>
      </c>
      <c r="D29" s="28">
        <f t="shared" ref="D29:I29" si="18">+D30+D31+D32+D33+D34+D35+D36</f>
        <v>0</v>
      </c>
      <c r="E29" s="29">
        <f t="shared" si="18"/>
        <v>31154200</v>
      </c>
      <c r="F29" s="28">
        <f t="shared" si="18"/>
        <v>0</v>
      </c>
      <c r="G29" s="29">
        <f t="shared" si="18"/>
        <v>31154200</v>
      </c>
      <c r="H29" s="28">
        <f t="shared" si="18"/>
        <v>0</v>
      </c>
      <c r="I29" s="29">
        <f t="shared" si="18"/>
        <v>31154200</v>
      </c>
      <c r="J29" s="28">
        <f t="shared" ref="J29:K29" si="19">+J30+J31+J32+J33+J34+J35+J36</f>
        <v>19092315</v>
      </c>
      <c r="K29" s="29">
        <f t="shared" si="19"/>
        <v>50246515</v>
      </c>
    </row>
    <row r="30" spans="1:11" s="216" customFormat="1" ht="12" customHeight="1">
      <c r="A30" s="213" t="s">
        <v>93</v>
      </c>
      <c r="B30" s="14" t="s">
        <v>94</v>
      </c>
      <c r="C30" s="218"/>
      <c r="D30" s="16"/>
      <c r="E30" s="17">
        <f t="shared" si="14"/>
        <v>0</v>
      </c>
      <c r="F30" s="16"/>
      <c r="G30" s="17">
        <f t="shared" ref="G30:G36" si="20">E30+F30</f>
        <v>0</v>
      </c>
      <c r="H30" s="16"/>
      <c r="I30" s="17">
        <f t="shared" ref="I30:I36" si="21">G30+H30</f>
        <v>0</v>
      </c>
      <c r="J30" s="16"/>
      <c r="K30" s="17">
        <f t="shared" ref="K30:K36" si="22">I30+J30</f>
        <v>0</v>
      </c>
    </row>
    <row r="31" spans="1:11" s="216" customFormat="1" ht="12" customHeight="1">
      <c r="A31" s="215" t="s">
        <v>95</v>
      </c>
      <c r="B31" s="18" t="s">
        <v>96</v>
      </c>
      <c r="C31" s="19"/>
      <c r="D31" s="20"/>
      <c r="E31" s="51">
        <f t="shared" si="14"/>
        <v>0</v>
      </c>
      <c r="F31" s="20"/>
      <c r="G31" s="51">
        <f t="shared" si="20"/>
        <v>0</v>
      </c>
      <c r="H31" s="20"/>
      <c r="I31" s="51">
        <f t="shared" si="21"/>
        <v>0</v>
      </c>
      <c r="J31" s="20"/>
      <c r="K31" s="51">
        <f t="shared" si="22"/>
        <v>0</v>
      </c>
    </row>
    <row r="32" spans="1:11" s="216" customFormat="1" ht="12" customHeight="1">
      <c r="A32" s="215" t="s">
        <v>97</v>
      </c>
      <c r="B32" s="18" t="s">
        <v>98</v>
      </c>
      <c r="C32" s="19">
        <v>14015200</v>
      </c>
      <c r="D32" s="20"/>
      <c r="E32" s="51">
        <f t="shared" si="14"/>
        <v>14015200</v>
      </c>
      <c r="F32" s="20"/>
      <c r="G32" s="51">
        <f t="shared" si="20"/>
        <v>14015200</v>
      </c>
      <c r="H32" s="20"/>
      <c r="I32" s="51">
        <f t="shared" si="21"/>
        <v>14015200</v>
      </c>
      <c r="J32" s="20">
        <v>14830719</v>
      </c>
      <c r="K32" s="51">
        <f t="shared" si="22"/>
        <v>28845919</v>
      </c>
    </row>
    <row r="33" spans="1:11" s="216" customFormat="1" ht="12" customHeight="1">
      <c r="A33" s="215" t="s">
        <v>99</v>
      </c>
      <c r="B33" s="18" t="s">
        <v>100</v>
      </c>
      <c r="C33" s="19">
        <v>2084000</v>
      </c>
      <c r="D33" s="20"/>
      <c r="E33" s="51">
        <f t="shared" si="14"/>
        <v>2084000</v>
      </c>
      <c r="F33" s="20"/>
      <c r="G33" s="51">
        <f t="shared" si="20"/>
        <v>2084000</v>
      </c>
      <c r="H33" s="20"/>
      <c r="I33" s="51">
        <f t="shared" si="21"/>
        <v>2084000</v>
      </c>
      <c r="J33" s="20">
        <v>-2084000</v>
      </c>
      <c r="K33" s="51">
        <f t="shared" si="22"/>
        <v>0</v>
      </c>
    </row>
    <row r="34" spans="1:11" s="216" customFormat="1" ht="12" customHeight="1">
      <c r="A34" s="215" t="s">
        <v>101</v>
      </c>
      <c r="B34" s="18" t="s">
        <v>102</v>
      </c>
      <c r="C34" s="19">
        <v>6129000</v>
      </c>
      <c r="D34" s="20"/>
      <c r="E34" s="51">
        <f t="shared" si="14"/>
        <v>6129000</v>
      </c>
      <c r="F34" s="20"/>
      <c r="G34" s="51">
        <f t="shared" si="20"/>
        <v>6129000</v>
      </c>
      <c r="H34" s="20"/>
      <c r="I34" s="51">
        <f t="shared" si="21"/>
        <v>6129000</v>
      </c>
      <c r="J34" s="20">
        <v>1839889</v>
      </c>
      <c r="K34" s="51">
        <f t="shared" si="22"/>
        <v>7968889</v>
      </c>
    </row>
    <row r="35" spans="1:11" s="216" customFormat="1" ht="12" customHeight="1">
      <c r="A35" s="215" t="s">
        <v>103</v>
      </c>
      <c r="B35" s="18" t="s">
        <v>104</v>
      </c>
      <c r="C35" s="19">
        <v>7251000</v>
      </c>
      <c r="D35" s="20"/>
      <c r="E35" s="51">
        <f t="shared" si="14"/>
        <v>7251000</v>
      </c>
      <c r="F35" s="20"/>
      <c r="G35" s="51">
        <f t="shared" si="20"/>
        <v>7251000</v>
      </c>
      <c r="H35" s="20"/>
      <c r="I35" s="51">
        <f t="shared" si="21"/>
        <v>7251000</v>
      </c>
      <c r="J35" s="20">
        <v>1892432</v>
      </c>
      <c r="K35" s="51">
        <f t="shared" si="22"/>
        <v>9143432</v>
      </c>
    </row>
    <row r="36" spans="1:11" s="216" customFormat="1" ht="12" customHeight="1" thickBot="1">
      <c r="A36" s="217" t="s">
        <v>105</v>
      </c>
      <c r="B36" s="26" t="s">
        <v>106</v>
      </c>
      <c r="C36" s="24">
        <v>1675000</v>
      </c>
      <c r="D36" s="25"/>
      <c r="E36" s="52">
        <f t="shared" si="14"/>
        <v>1675000</v>
      </c>
      <c r="F36" s="25"/>
      <c r="G36" s="52">
        <f t="shared" si="20"/>
        <v>1675000</v>
      </c>
      <c r="H36" s="25"/>
      <c r="I36" s="52">
        <f t="shared" si="21"/>
        <v>1675000</v>
      </c>
      <c r="J36" s="25">
        <v>2613275</v>
      </c>
      <c r="K36" s="52">
        <f t="shared" si="22"/>
        <v>4288275</v>
      </c>
    </row>
    <row r="37" spans="1:11" s="216" customFormat="1" ht="12" customHeight="1" thickBot="1">
      <c r="A37" s="40" t="s">
        <v>107</v>
      </c>
      <c r="B37" s="10" t="s">
        <v>108</v>
      </c>
      <c r="C37" s="11">
        <f t="shared" ref="C37:I37" si="23">SUM(C38:C48)</f>
        <v>19578668</v>
      </c>
      <c r="D37" s="69">
        <f t="shared" si="23"/>
        <v>6000000</v>
      </c>
      <c r="E37" s="13">
        <f t="shared" si="23"/>
        <v>25578668</v>
      </c>
      <c r="F37" s="69">
        <f t="shared" si="23"/>
        <v>0</v>
      </c>
      <c r="G37" s="13">
        <f t="shared" si="23"/>
        <v>25578668</v>
      </c>
      <c r="H37" s="69">
        <f t="shared" si="23"/>
        <v>0</v>
      </c>
      <c r="I37" s="13">
        <f t="shared" si="23"/>
        <v>25578668</v>
      </c>
      <c r="J37" s="69">
        <f t="shared" ref="J37:K37" si="24">SUM(J38:J48)</f>
        <v>16017249</v>
      </c>
      <c r="K37" s="13">
        <f t="shared" si="24"/>
        <v>41595917</v>
      </c>
    </row>
    <row r="38" spans="1:11" s="216" customFormat="1" ht="12" customHeight="1">
      <c r="A38" s="213" t="s">
        <v>109</v>
      </c>
      <c r="B38" s="14" t="s">
        <v>110</v>
      </c>
      <c r="C38" s="15">
        <v>2700000</v>
      </c>
      <c r="D38" s="61">
        <v>4730000</v>
      </c>
      <c r="E38" s="17">
        <f t="shared" si="14"/>
        <v>7430000</v>
      </c>
      <c r="F38" s="61"/>
      <c r="G38" s="17">
        <f t="shared" ref="G38:G48" si="25">E38+F38</f>
        <v>7430000</v>
      </c>
      <c r="H38" s="61"/>
      <c r="I38" s="17">
        <f t="shared" ref="I38:I48" si="26">G38+H38</f>
        <v>7430000</v>
      </c>
      <c r="J38" s="61">
        <v>5995036</v>
      </c>
      <c r="K38" s="17">
        <f t="shared" ref="K38:K48" si="27">I38+J38</f>
        <v>13425036</v>
      </c>
    </row>
    <row r="39" spans="1:11" s="216" customFormat="1" ht="12" customHeight="1">
      <c r="A39" s="215" t="s">
        <v>111</v>
      </c>
      <c r="B39" s="18" t="s">
        <v>112</v>
      </c>
      <c r="C39" s="19">
        <v>14178668</v>
      </c>
      <c r="D39" s="63"/>
      <c r="E39" s="51">
        <f t="shared" si="14"/>
        <v>14178668</v>
      </c>
      <c r="F39" s="63"/>
      <c r="G39" s="51">
        <f t="shared" si="25"/>
        <v>14178668</v>
      </c>
      <c r="H39" s="63"/>
      <c r="I39" s="51">
        <f t="shared" si="26"/>
        <v>14178668</v>
      </c>
      <c r="J39" s="63">
        <v>3904470</v>
      </c>
      <c r="K39" s="51">
        <f t="shared" si="27"/>
        <v>18083138</v>
      </c>
    </row>
    <row r="40" spans="1:11" s="216" customFormat="1" ht="12" customHeight="1">
      <c r="A40" s="215" t="s">
        <v>113</v>
      </c>
      <c r="B40" s="18" t="s">
        <v>114</v>
      </c>
      <c r="C40" s="19">
        <v>2000000</v>
      </c>
      <c r="D40" s="63"/>
      <c r="E40" s="51">
        <f t="shared" si="14"/>
        <v>2000000</v>
      </c>
      <c r="F40" s="63"/>
      <c r="G40" s="51">
        <f t="shared" si="25"/>
        <v>2000000</v>
      </c>
      <c r="H40" s="63"/>
      <c r="I40" s="51">
        <f t="shared" si="26"/>
        <v>2000000</v>
      </c>
      <c r="J40" s="63">
        <v>2606223</v>
      </c>
      <c r="K40" s="51">
        <f t="shared" si="27"/>
        <v>4606223</v>
      </c>
    </row>
    <row r="41" spans="1:11" s="216" customFormat="1" ht="12" customHeight="1">
      <c r="A41" s="215" t="s">
        <v>115</v>
      </c>
      <c r="B41" s="18" t="s">
        <v>116</v>
      </c>
      <c r="C41" s="19"/>
      <c r="D41" s="63"/>
      <c r="E41" s="51">
        <f t="shared" si="14"/>
        <v>0</v>
      </c>
      <c r="F41" s="63"/>
      <c r="G41" s="51">
        <f t="shared" si="25"/>
        <v>0</v>
      </c>
      <c r="H41" s="63"/>
      <c r="I41" s="51">
        <f t="shared" si="26"/>
        <v>0</v>
      </c>
      <c r="J41" s="63">
        <v>301000</v>
      </c>
      <c r="K41" s="51">
        <f t="shared" si="27"/>
        <v>301000</v>
      </c>
    </row>
    <row r="42" spans="1:11" s="216" customFormat="1" ht="12" customHeight="1">
      <c r="A42" s="215" t="s">
        <v>117</v>
      </c>
      <c r="B42" s="18" t="s">
        <v>118</v>
      </c>
      <c r="C42" s="19"/>
      <c r="D42" s="63"/>
      <c r="E42" s="51">
        <f t="shared" si="14"/>
        <v>0</v>
      </c>
      <c r="F42" s="63"/>
      <c r="G42" s="51">
        <f t="shared" si="25"/>
        <v>0</v>
      </c>
      <c r="H42" s="63"/>
      <c r="I42" s="51">
        <f t="shared" si="26"/>
        <v>0</v>
      </c>
      <c r="J42" s="63"/>
      <c r="K42" s="51">
        <f t="shared" si="27"/>
        <v>0</v>
      </c>
    </row>
    <row r="43" spans="1:11" s="216" customFormat="1" ht="12" customHeight="1">
      <c r="A43" s="215" t="s">
        <v>119</v>
      </c>
      <c r="B43" s="18" t="s">
        <v>120</v>
      </c>
      <c r="C43" s="19">
        <v>700000</v>
      </c>
      <c r="D43" s="63">
        <v>1270000</v>
      </c>
      <c r="E43" s="51">
        <f t="shared" si="14"/>
        <v>1970000</v>
      </c>
      <c r="F43" s="63"/>
      <c r="G43" s="51">
        <f t="shared" si="25"/>
        <v>1970000</v>
      </c>
      <c r="H43" s="63"/>
      <c r="I43" s="51">
        <f t="shared" si="26"/>
        <v>1970000</v>
      </c>
      <c r="J43" s="63">
        <v>1807972</v>
      </c>
      <c r="K43" s="51">
        <f t="shared" si="27"/>
        <v>3777972</v>
      </c>
    </row>
    <row r="44" spans="1:11" s="216" customFormat="1" ht="12" customHeight="1">
      <c r="A44" s="215" t="s">
        <v>121</v>
      </c>
      <c r="B44" s="18" t="s">
        <v>122</v>
      </c>
      <c r="C44" s="19"/>
      <c r="D44" s="63"/>
      <c r="E44" s="51">
        <f t="shared" si="14"/>
        <v>0</v>
      </c>
      <c r="F44" s="63"/>
      <c r="G44" s="51">
        <f t="shared" si="25"/>
        <v>0</v>
      </c>
      <c r="H44" s="63"/>
      <c r="I44" s="51">
        <f t="shared" si="26"/>
        <v>0</v>
      </c>
      <c r="J44" s="63"/>
      <c r="K44" s="51">
        <f t="shared" si="27"/>
        <v>0</v>
      </c>
    </row>
    <row r="45" spans="1:11" s="216" customFormat="1" ht="12" customHeight="1">
      <c r="A45" s="215" t="s">
        <v>123</v>
      </c>
      <c r="B45" s="18" t="s">
        <v>310</v>
      </c>
      <c r="C45" s="19"/>
      <c r="D45" s="63"/>
      <c r="E45" s="51">
        <f t="shared" si="14"/>
        <v>0</v>
      </c>
      <c r="F45" s="63"/>
      <c r="G45" s="51">
        <f t="shared" si="25"/>
        <v>0</v>
      </c>
      <c r="H45" s="63"/>
      <c r="I45" s="51">
        <f t="shared" si="26"/>
        <v>0</v>
      </c>
      <c r="J45" s="63">
        <v>315676</v>
      </c>
      <c r="K45" s="51">
        <f t="shared" si="27"/>
        <v>315676</v>
      </c>
    </row>
    <row r="46" spans="1:11" s="216" customFormat="1" ht="12" customHeight="1">
      <c r="A46" s="215" t="s">
        <v>125</v>
      </c>
      <c r="B46" s="18" t="s">
        <v>126</v>
      </c>
      <c r="C46" s="30"/>
      <c r="D46" s="219"/>
      <c r="E46" s="35">
        <f t="shared" si="14"/>
        <v>0</v>
      </c>
      <c r="F46" s="219"/>
      <c r="G46" s="35">
        <f t="shared" si="25"/>
        <v>0</v>
      </c>
      <c r="H46" s="219"/>
      <c r="I46" s="35">
        <f t="shared" si="26"/>
        <v>0</v>
      </c>
      <c r="J46" s="219"/>
      <c r="K46" s="35">
        <f t="shared" si="27"/>
        <v>0</v>
      </c>
    </row>
    <row r="47" spans="1:11" s="216" customFormat="1" ht="12" customHeight="1">
      <c r="A47" s="217" t="s">
        <v>127</v>
      </c>
      <c r="B47" s="26" t="s">
        <v>128</v>
      </c>
      <c r="C47" s="32"/>
      <c r="D47" s="220"/>
      <c r="E47" s="221">
        <f t="shared" si="14"/>
        <v>0</v>
      </c>
      <c r="F47" s="220"/>
      <c r="G47" s="221">
        <f t="shared" si="25"/>
        <v>0</v>
      </c>
      <c r="H47" s="220"/>
      <c r="I47" s="221">
        <f t="shared" si="26"/>
        <v>0</v>
      </c>
      <c r="J47" s="220"/>
      <c r="K47" s="221">
        <f t="shared" si="27"/>
        <v>0</v>
      </c>
    </row>
    <row r="48" spans="1:11" s="216" customFormat="1" ht="12" customHeight="1" thickBot="1">
      <c r="A48" s="217" t="s">
        <v>129</v>
      </c>
      <c r="B48" s="26" t="s">
        <v>130</v>
      </c>
      <c r="C48" s="32"/>
      <c r="D48" s="220"/>
      <c r="E48" s="221">
        <f t="shared" si="14"/>
        <v>0</v>
      </c>
      <c r="F48" s="220"/>
      <c r="G48" s="221">
        <f t="shared" si="25"/>
        <v>0</v>
      </c>
      <c r="H48" s="220"/>
      <c r="I48" s="221">
        <f t="shared" si="26"/>
        <v>0</v>
      </c>
      <c r="J48" s="220">
        <v>1086872</v>
      </c>
      <c r="K48" s="221">
        <f t="shared" si="27"/>
        <v>1086872</v>
      </c>
    </row>
    <row r="49" spans="1:11" s="216" customFormat="1" ht="12" customHeight="1" thickBot="1">
      <c r="A49" s="40" t="s">
        <v>131</v>
      </c>
      <c r="B49" s="10" t="s">
        <v>132</v>
      </c>
      <c r="C49" s="11">
        <f t="shared" ref="C49:I49" si="28">SUM(C50:C54)</f>
        <v>2384000</v>
      </c>
      <c r="D49" s="69">
        <f t="shared" si="28"/>
        <v>1000000</v>
      </c>
      <c r="E49" s="13">
        <f t="shared" si="28"/>
        <v>3384000</v>
      </c>
      <c r="F49" s="69">
        <f t="shared" si="28"/>
        <v>0</v>
      </c>
      <c r="G49" s="13">
        <f t="shared" si="28"/>
        <v>3384000</v>
      </c>
      <c r="H49" s="69">
        <f t="shared" si="28"/>
        <v>0</v>
      </c>
      <c r="I49" s="13">
        <f t="shared" si="28"/>
        <v>3384000</v>
      </c>
      <c r="J49" s="69">
        <f t="shared" ref="J49:K49" si="29">SUM(J50:J54)</f>
        <v>-416655</v>
      </c>
      <c r="K49" s="13">
        <f t="shared" si="29"/>
        <v>2967345</v>
      </c>
    </row>
    <row r="50" spans="1:11" s="216" customFormat="1" ht="12" customHeight="1">
      <c r="A50" s="213" t="s">
        <v>133</v>
      </c>
      <c r="B50" s="14" t="s">
        <v>134</v>
      </c>
      <c r="C50" s="33"/>
      <c r="D50" s="222"/>
      <c r="E50" s="34">
        <f t="shared" si="14"/>
        <v>0</v>
      </c>
      <c r="F50" s="222"/>
      <c r="G50" s="34">
        <f t="shared" ref="G50:G54" si="30">E50+F50</f>
        <v>0</v>
      </c>
      <c r="H50" s="222"/>
      <c r="I50" s="34">
        <f t="shared" ref="I50:I54" si="31">G50+H50</f>
        <v>0</v>
      </c>
      <c r="J50" s="222"/>
      <c r="K50" s="34">
        <f t="shared" ref="K50:K54" si="32">I50+J50</f>
        <v>0</v>
      </c>
    </row>
    <row r="51" spans="1:11" s="216" customFormat="1" ht="12" customHeight="1">
      <c r="A51" s="215" t="s">
        <v>135</v>
      </c>
      <c r="B51" s="18" t="s">
        <v>136</v>
      </c>
      <c r="C51" s="30"/>
      <c r="D51" s="219">
        <v>1000000</v>
      </c>
      <c r="E51" s="35">
        <f t="shared" si="14"/>
        <v>1000000</v>
      </c>
      <c r="F51" s="219"/>
      <c r="G51" s="35">
        <f t="shared" si="30"/>
        <v>1000000</v>
      </c>
      <c r="H51" s="219"/>
      <c r="I51" s="35">
        <f t="shared" si="31"/>
        <v>1000000</v>
      </c>
      <c r="J51" s="219">
        <v>-87138</v>
      </c>
      <c r="K51" s="35">
        <f t="shared" si="32"/>
        <v>912862</v>
      </c>
    </row>
    <row r="52" spans="1:11" s="216" customFormat="1" ht="12" customHeight="1">
      <c r="A52" s="215" t="s">
        <v>137</v>
      </c>
      <c r="B52" s="18" t="s">
        <v>138</v>
      </c>
      <c r="C52" s="30">
        <v>2384000</v>
      </c>
      <c r="D52" s="219"/>
      <c r="E52" s="35">
        <f t="shared" si="14"/>
        <v>2384000</v>
      </c>
      <c r="F52" s="219"/>
      <c r="G52" s="35">
        <f t="shared" si="30"/>
        <v>2384000</v>
      </c>
      <c r="H52" s="219"/>
      <c r="I52" s="35">
        <f t="shared" si="31"/>
        <v>2384000</v>
      </c>
      <c r="J52" s="219">
        <v>-329517</v>
      </c>
      <c r="K52" s="35">
        <f t="shared" si="32"/>
        <v>2054483</v>
      </c>
    </row>
    <row r="53" spans="1:11" s="216" customFormat="1" ht="12" customHeight="1">
      <c r="A53" s="215" t="s">
        <v>139</v>
      </c>
      <c r="B53" s="18" t="s">
        <v>140</v>
      </c>
      <c r="C53" s="30"/>
      <c r="D53" s="219"/>
      <c r="E53" s="35">
        <f t="shared" si="14"/>
        <v>0</v>
      </c>
      <c r="F53" s="219"/>
      <c r="G53" s="35">
        <f t="shared" si="30"/>
        <v>0</v>
      </c>
      <c r="H53" s="219"/>
      <c r="I53" s="35">
        <f t="shared" si="31"/>
        <v>0</v>
      </c>
      <c r="J53" s="219"/>
      <c r="K53" s="35">
        <f t="shared" si="32"/>
        <v>0</v>
      </c>
    </row>
    <row r="54" spans="1:11" s="216" customFormat="1" ht="12" customHeight="1" thickBot="1">
      <c r="A54" s="217" t="s">
        <v>141</v>
      </c>
      <c r="B54" s="26" t="s">
        <v>142</v>
      </c>
      <c r="C54" s="32"/>
      <c r="D54" s="220"/>
      <c r="E54" s="221">
        <f t="shared" si="14"/>
        <v>0</v>
      </c>
      <c r="F54" s="220"/>
      <c r="G54" s="221">
        <f t="shared" si="30"/>
        <v>0</v>
      </c>
      <c r="H54" s="220"/>
      <c r="I54" s="221">
        <f t="shared" si="31"/>
        <v>0</v>
      </c>
      <c r="J54" s="220"/>
      <c r="K54" s="221">
        <f t="shared" si="32"/>
        <v>0</v>
      </c>
    </row>
    <row r="55" spans="1:11" s="216" customFormat="1" ht="12" customHeight="1" thickBot="1">
      <c r="A55" s="40" t="s">
        <v>143</v>
      </c>
      <c r="B55" s="10" t="s">
        <v>144</v>
      </c>
      <c r="C55" s="11">
        <f t="shared" ref="C55:I55" si="33">SUM(C56:C58)</f>
        <v>0</v>
      </c>
      <c r="D55" s="69">
        <f t="shared" si="33"/>
        <v>0</v>
      </c>
      <c r="E55" s="13">
        <f t="shared" si="33"/>
        <v>0</v>
      </c>
      <c r="F55" s="69">
        <f t="shared" si="33"/>
        <v>0</v>
      </c>
      <c r="G55" s="13">
        <f t="shared" si="33"/>
        <v>0</v>
      </c>
      <c r="H55" s="69">
        <f t="shared" si="33"/>
        <v>0</v>
      </c>
      <c r="I55" s="13">
        <f t="shared" si="33"/>
        <v>0</v>
      </c>
      <c r="J55" s="69">
        <f t="shared" ref="J55:K55" si="34">SUM(J56:J58)</f>
        <v>2009467</v>
      </c>
      <c r="K55" s="13">
        <f t="shared" si="34"/>
        <v>2009467</v>
      </c>
    </row>
    <row r="56" spans="1:11" s="216" customFormat="1" ht="12" customHeight="1">
      <c r="A56" s="213" t="s">
        <v>145</v>
      </c>
      <c r="B56" s="14" t="s">
        <v>146</v>
      </c>
      <c r="C56" s="15"/>
      <c r="D56" s="61"/>
      <c r="E56" s="17">
        <f t="shared" si="14"/>
        <v>0</v>
      </c>
      <c r="F56" s="61"/>
      <c r="G56" s="17">
        <f t="shared" ref="G56:G59" si="35">E56+F56</f>
        <v>0</v>
      </c>
      <c r="H56" s="61"/>
      <c r="I56" s="17">
        <f t="shared" ref="I56:I59" si="36">G56+H56</f>
        <v>0</v>
      </c>
      <c r="J56" s="61"/>
      <c r="K56" s="17">
        <f t="shared" ref="K56:K59" si="37">I56+J56</f>
        <v>0</v>
      </c>
    </row>
    <row r="57" spans="1:11" s="216" customFormat="1" ht="12" customHeight="1">
      <c r="A57" s="215" t="s">
        <v>147</v>
      </c>
      <c r="B57" s="18" t="s">
        <v>148</v>
      </c>
      <c r="C57" s="19"/>
      <c r="D57" s="63"/>
      <c r="E57" s="51">
        <f t="shared" si="14"/>
        <v>0</v>
      </c>
      <c r="F57" s="63"/>
      <c r="G57" s="51">
        <f t="shared" si="35"/>
        <v>0</v>
      </c>
      <c r="H57" s="63"/>
      <c r="I57" s="51">
        <f t="shared" si="36"/>
        <v>0</v>
      </c>
      <c r="J57" s="63"/>
      <c r="K57" s="51">
        <f t="shared" si="37"/>
        <v>0</v>
      </c>
    </row>
    <row r="58" spans="1:11" s="216" customFormat="1" ht="12" customHeight="1">
      <c r="A58" s="215" t="s">
        <v>149</v>
      </c>
      <c r="B58" s="18" t="s">
        <v>150</v>
      </c>
      <c r="C58" s="19"/>
      <c r="D58" s="63"/>
      <c r="E58" s="51">
        <f t="shared" si="14"/>
        <v>0</v>
      </c>
      <c r="F58" s="63"/>
      <c r="G58" s="51">
        <f t="shared" si="35"/>
        <v>0</v>
      </c>
      <c r="H58" s="63"/>
      <c r="I58" s="51">
        <f t="shared" si="36"/>
        <v>0</v>
      </c>
      <c r="J58" s="63">
        <v>2009467</v>
      </c>
      <c r="K58" s="51">
        <f t="shared" si="37"/>
        <v>2009467</v>
      </c>
    </row>
    <row r="59" spans="1:11" s="216" customFormat="1" ht="12" customHeight="1" thickBot="1">
      <c r="A59" s="217" t="s">
        <v>151</v>
      </c>
      <c r="B59" s="26" t="s">
        <v>152</v>
      </c>
      <c r="C59" s="24"/>
      <c r="D59" s="67"/>
      <c r="E59" s="52">
        <f t="shared" si="14"/>
        <v>0</v>
      </c>
      <c r="F59" s="67"/>
      <c r="G59" s="52">
        <f t="shared" si="35"/>
        <v>0</v>
      </c>
      <c r="H59" s="67"/>
      <c r="I59" s="52">
        <f t="shared" si="36"/>
        <v>0</v>
      </c>
      <c r="J59" s="67"/>
      <c r="K59" s="52">
        <f t="shared" si="37"/>
        <v>0</v>
      </c>
    </row>
    <row r="60" spans="1:11" s="216" customFormat="1" ht="12" customHeight="1" thickBot="1">
      <c r="A60" s="40" t="s">
        <v>153</v>
      </c>
      <c r="B60" s="23" t="s">
        <v>154</v>
      </c>
      <c r="C60" s="11">
        <f t="shared" ref="C60:I60" si="38">SUM(C61:C63)</f>
        <v>0</v>
      </c>
      <c r="D60" s="69">
        <f t="shared" si="38"/>
        <v>0</v>
      </c>
      <c r="E60" s="13">
        <f t="shared" si="38"/>
        <v>0</v>
      </c>
      <c r="F60" s="69">
        <f t="shared" si="38"/>
        <v>0</v>
      </c>
      <c r="G60" s="13">
        <f t="shared" si="38"/>
        <v>0</v>
      </c>
      <c r="H60" s="69">
        <f t="shared" si="38"/>
        <v>0</v>
      </c>
      <c r="I60" s="13">
        <f t="shared" si="38"/>
        <v>0</v>
      </c>
      <c r="J60" s="69">
        <f t="shared" ref="J60:K60" si="39">SUM(J61:J63)</f>
        <v>240000</v>
      </c>
      <c r="K60" s="13">
        <f t="shared" si="39"/>
        <v>240000</v>
      </c>
    </row>
    <row r="61" spans="1:11" s="216" customFormat="1" ht="12" customHeight="1">
      <c r="A61" s="213" t="s">
        <v>155</v>
      </c>
      <c r="B61" s="14" t="s">
        <v>156</v>
      </c>
      <c r="C61" s="30"/>
      <c r="D61" s="219"/>
      <c r="E61" s="35">
        <f t="shared" si="14"/>
        <v>0</v>
      </c>
      <c r="F61" s="219"/>
      <c r="G61" s="35">
        <f t="shared" ref="G61:G64" si="40">E61+F61</f>
        <v>0</v>
      </c>
      <c r="H61" s="219"/>
      <c r="I61" s="35">
        <f t="shared" ref="I61:I64" si="41">G61+H61</f>
        <v>0</v>
      </c>
      <c r="J61" s="219"/>
      <c r="K61" s="35">
        <f t="shared" ref="K61:K64" si="42">I61+J61</f>
        <v>0</v>
      </c>
    </row>
    <row r="62" spans="1:11" s="216" customFormat="1" ht="12" customHeight="1">
      <c r="A62" s="215" t="s">
        <v>157</v>
      </c>
      <c r="B62" s="18" t="s">
        <v>158</v>
      </c>
      <c r="C62" s="30"/>
      <c r="D62" s="219"/>
      <c r="E62" s="35">
        <f t="shared" si="14"/>
        <v>0</v>
      </c>
      <c r="F62" s="219"/>
      <c r="G62" s="35">
        <f t="shared" si="40"/>
        <v>0</v>
      </c>
      <c r="H62" s="219"/>
      <c r="I62" s="35">
        <f t="shared" si="41"/>
        <v>0</v>
      </c>
      <c r="J62" s="219"/>
      <c r="K62" s="35">
        <f t="shared" si="42"/>
        <v>0</v>
      </c>
    </row>
    <row r="63" spans="1:11" s="216" customFormat="1" ht="12" customHeight="1">
      <c r="A63" s="215" t="s">
        <v>159</v>
      </c>
      <c r="B63" s="18" t="s">
        <v>160</v>
      </c>
      <c r="C63" s="30"/>
      <c r="D63" s="219"/>
      <c r="E63" s="35">
        <f t="shared" si="14"/>
        <v>0</v>
      </c>
      <c r="F63" s="219"/>
      <c r="G63" s="35">
        <f t="shared" si="40"/>
        <v>0</v>
      </c>
      <c r="H63" s="219"/>
      <c r="I63" s="35">
        <f t="shared" si="41"/>
        <v>0</v>
      </c>
      <c r="J63" s="219">
        <v>240000</v>
      </c>
      <c r="K63" s="35">
        <f t="shared" si="42"/>
        <v>240000</v>
      </c>
    </row>
    <row r="64" spans="1:11" s="216" customFormat="1" ht="12" customHeight="1" thickBot="1">
      <c r="A64" s="217" t="s">
        <v>161</v>
      </c>
      <c r="B64" s="26" t="s">
        <v>162</v>
      </c>
      <c r="C64" s="30"/>
      <c r="D64" s="219"/>
      <c r="E64" s="35">
        <f t="shared" si="14"/>
        <v>0</v>
      </c>
      <c r="F64" s="219"/>
      <c r="G64" s="35">
        <f t="shared" si="40"/>
        <v>0</v>
      </c>
      <c r="H64" s="219"/>
      <c r="I64" s="35">
        <f t="shared" si="41"/>
        <v>0</v>
      </c>
      <c r="J64" s="219"/>
      <c r="K64" s="35">
        <f t="shared" si="42"/>
        <v>0</v>
      </c>
    </row>
    <row r="65" spans="1:11" s="216" customFormat="1" ht="12" customHeight="1" thickBot="1">
      <c r="A65" s="40" t="s">
        <v>300</v>
      </c>
      <c r="B65" s="10" t="s">
        <v>164</v>
      </c>
      <c r="C65" s="27">
        <f t="shared" ref="C65:I65" si="43">+C8+C15+C22+C29+C37+C49+C55+C60</f>
        <v>964465353</v>
      </c>
      <c r="D65" s="71">
        <f t="shared" si="43"/>
        <v>469217356</v>
      </c>
      <c r="E65" s="29">
        <f t="shared" si="43"/>
        <v>1433682709</v>
      </c>
      <c r="F65" s="71">
        <f t="shared" si="43"/>
        <v>0</v>
      </c>
      <c r="G65" s="29">
        <f t="shared" si="43"/>
        <v>1433682709</v>
      </c>
      <c r="H65" s="71">
        <f t="shared" si="43"/>
        <v>19771012</v>
      </c>
      <c r="I65" s="29">
        <f t="shared" si="43"/>
        <v>1453453721</v>
      </c>
      <c r="J65" s="71">
        <f t="shared" ref="J65:K65" si="44">+J8+J15+J22+J29+J37+J49+J55+J60</f>
        <v>-47063280</v>
      </c>
      <c r="K65" s="29">
        <f t="shared" si="44"/>
        <v>1406390441</v>
      </c>
    </row>
    <row r="66" spans="1:11" s="216" customFormat="1" ht="12" customHeight="1" thickBot="1">
      <c r="A66" s="223" t="s">
        <v>431</v>
      </c>
      <c r="B66" s="23" t="s">
        <v>166</v>
      </c>
      <c r="C66" s="11">
        <f t="shared" ref="C66:I66" si="45">SUM(C67:C69)</f>
        <v>0</v>
      </c>
      <c r="D66" s="69">
        <f t="shared" si="45"/>
        <v>0</v>
      </c>
      <c r="E66" s="13">
        <f t="shared" si="45"/>
        <v>0</v>
      </c>
      <c r="F66" s="69">
        <f t="shared" si="45"/>
        <v>0</v>
      </c>
      <c r="G66" s="13">
        <f t="shared" si="45"/>
        <v>0</v>
      </c>
      <c r="H66" s="69">
        <f t="shared" si="45"/>
        <v>0</v>
      </c>
      <c r="I66" s="13">
        <f t="shared" si="45"/>
        <v>0</v>
      </c>
      <c r="J66" s="69">
        <f t="shared" ref="J66:K66" si="46">SUM(J67:J69)</f>
        <v>0</v>
      </c>
      <c r="K66" s="13">
        <f t="shared" si="46"/>
        <v>0</v>
      </c>
    </row>
    <row r="67" spans="1:11" s="216" customFormat="1" ht="12" customHeight="1">
      <c r="A67" s="213" t="s">
        <v>167</v>
      </c>
      <c r="B67" s="14" t="s">
        <v>168</v>
      </c>
      <c r="C67" s="30"/>
      <c r="D67" s="219"/>
      <c r="E67" s="35">
        <f>C67+D67</f>
        <v>0</v>
      </c>
      <c r="F67" s="219"/>
      <c r="G67" s="35">
        <f>E67+F67</f>
        <v>0</v>
      </c>
      <c r="H67" s="219"/>
      <c r="I67" s="35">
        <f>G67+H67</f>
        <v>0</v>
      </c>
      <c r="J67" s="219"/>
      <c r="K67" s="35">
        <f>I67+J67</f>
        <v>0</v>
      </c>
    </row>
    <row r="68" spans="1:11" s="216" customFormat="1" ht="12" customHeight="1">
      <c r="A68" s="215" t="s">
        <v>169</v>
      </c>
      <c r="B68" s="18" t="s">
        <v>170</v>
      </c>
      <c r="C68" s="30"/>
      <c r="D68" s="219"/>
      <c r="E68" s="35">
        <f>C68+D68</f>
        <v>0</v>
      </c>
      <c r="F68" s="219"/>
      <c r="G68" s="35">
        <f>E68+F68</f>
        <v>0</v>
      </c>
      <c r="H68" s="219"/>
      <c r="I68" s="35">
        <f>G68+H68</f>
        <v>0</v>
      </c>
      <c r="J68" s="219"/>
      <c r="K68" s="35">
        <f>I68+J68</f>
        <v>0</v>
      </c>
    </row>
    <row r="69" spans="1:11" s="216" customFormat="1" ht="12" customHeight="1" thickBot="1">
      <c r="A69" s="217" t="s">
        <v>171</v>
      </c>
      <c r="B69" s="224" t="s">
        <v>432</v>
      </c>
      <c r="C69" s="30"/>
      <c r="D69" s="225"/>
      <c r="E69" s="35">
        <f>C69+D69</f>
        <v>0</v>
      </c>
      <c r="F69" s="225"/>
      <c r="G69" s="35">
        <f>E69+F69</f>
        <v>0</v>
      </c>
      <c r="H69" s="225"/>
      <c r="I69" s="35">
        <f>G69+H69</f>
        <v>0</v>
      </c>
      <c r="J69" s="225"/>
      <c r="K69" s="35">
        <f>I69+J69</f>
        <v>0</v>
      </c>
    </row>
    <row r="70" spans="1:11" s="216" customFormat="1" ht="12" customHeight="1" thickBot="1">
      <c r="A70" s="223" t="s">
        <v>173</v>
      </c>
      <c r="B70" s="23" t="s">
        <v>174</v>
      </c>
      <c r="C70" s="11">
        <f t="shared" ref="C70:I70" si="47">SUM(C71:C74)</f>
        <v>0</v>
      </c>
      <c r="D70" s="12">
        <f t="shared" si="47"/>
        <v>0</v>
      </c>
      <c r="E70" s="13">
        <f t="shared" si="47"/>
        <v>0</v>
      </c>
      <c r="F70" s="12">
        <f t="shared" si="47"/>
        <v>0</v>
      </c>
      <c r="G70" s="13">
        <f t="shared" si="47"/>
        <v>0</v>
      </c>
      <c r="H70" s="12">
        <f t="shared" si="47"/>
        <v>0</v>
      </c>
      <c r="I70" s="13">
        <f t="shared" si="47"/>
        <v>0</v>
      </c>
      <c r="J70" s="12">
        <f t="shared" ref="J70:K70" si="48">SUM(J71:J74)</f>
        <v>0</v>
      </c>
      <c r="K70" s="13">
        <f t="shared" si="48"/>
        <v>0</v>
      </c>
    </row>
    <row r="71" spans="1:11" s="216" customFormat="1" ht="12" customHeight="1">
      <c r="A71" s="213" t="s">
        <v>175</v>
      </c>
      <c r="B71" s="14" t="s">
        <v>176</v>
      </c>
      <c r="C71" s="30"/>
      <c r="D71" s="31"/>
      <c r="E71" s="35">
        <f>C71+D71</f>
        <v>0</v>
      </c>
      <c r="F71" s="31"/>
      <c r="G71" s="35">
        <f>E71+F71</f>
        <v>0</v>
      </c>
      <c r="H71" s="31"/>
      <c r="I71" s="35">
        <f>G71+H71</f>
        <v>0</v>
      </c>
      <c r="J71" s="31"/>
      <c r="K71" s="35">
        <f>I71+J71</f>
        <v>0</v>
      </c>
    </row>
    <row r="72" spans="1:11" s="216" customFormat="1" ht="12" customHeight="1">
      <c r="A72" s="215" t="s">
        <v>177</v>
      </c>
      <c r="B72" s="18" t="s">
        <v>178</v>
      </c>
      <c r="C72" s="30"/>
      <c r="D72" s="31"/>
      <c r="E72" s="35">
        <f>C72+D72</f>
        <v>0</v>
      </c>
      <c r="F72" s="31"/>
      <c r="G72" s="35">
        <f>E72+F72</f>
        <v>0</v>
      </c>
      <c r="H72" s="31"/>
      <c r="I72" s="35">
        <f>G72+H72</f>
        <v>0</v>
      </c>
      <c r="J72" s="31"/>
      <c r="K72" s="35">
        <f>I72+J72</f>
        <v>0</v>
      </c>
    </row>
    <row r="73" spans="1:11" s="216" customFormat="1" ht="12" customHeight="1">
      <c r="A73" s="215" t="s">
        <v>179</v>
      </c>
      <c r="B73" s="18" t="s">
        <v>180</v>
      </c>
      <c r="C73" s="30"/>
      <c r="D73" s="31"/>
      <c r="E73" s="35">
        <f>C73+D73</f>
        <v>0</v>
      </c>
      <c r="F73" s="31"/>
      <c r="G73" s="35">
        <f>E73+F73</f>
        <v>0</v>
      </c>
      <c r="H73" s="31"/>
      <c r="I73" s="35">
        <f>G73+H73</f>
        <v>0</v>
      </c>
      <c r="J73" s="31"/>
      <c r="K73" s="35">
        <f>I73+J73</f>
        <v>0</v>
      </c>
    </row>
    <row r="74" spans="1:11" s="216" customFormat="1" ht="12" customHeight="1" thickBot="1">
      <c r="A74" s="217" t="s">
        <v>181</v>
      </c>
      <c r="B74" s="26" t="s">
        <v>182</v>
      </c>
      <c r="C74" s="30"/>
      <c r="D74" s="31"/>
      <c r="E74" s="35">
        <f>C74+D74</f>
        <v>0</v>
      </c>
      <c r="F74" s="31"/>
      <c r="G74" s="35">
        <f>E74+F74</f>
        <v>0</v>
      </c>
      <c r="H74" s="31"/>
      <c r="I74" s="35">
        <f>G74+H74</f>
        <v>0</v>
      </c>
      <c r="J74" s="31"/>
      <c r="K74" s="35">
        <f>I74+J74</f>
        <v>0</v>
      </c>
    </row>
    <row r="75" spans="1:11" s="216" customFormat="1" ht="12" customHeight="1" thickBot="1">
      <c r="A75" s="223" t="s">
        <v>183</v>
      </c>
      <c r="B75" s="23" t="s">
        <v>184</v>
      </c>
      <c r="C75" s="11">
        <f t="shared" ref="C75:I75" si="49">SUM(C76:C77)</f>
        <v>99713471</v>
      </c>
      <c r="D75" s="12">
        <f t="shared" si="49"/>
        <v>0</v>
      </c>
      <c r="E75" s="13">
        <f t="shared" si="49"/>
        <v>99713471</v>
      </c>
      <c r="F75" s="12">
        <f t="shared" si="49"/>
        <v>0</v>
      </c>
      <c r="G75" s="13">
        <f t="shared" si="49"/>
        <v>99713471</v>
      </c>
      <c r="H75" s="12">
        <f t="shared" si="49"/>
        <v>0</v>
      </c>
      <c r="I75" s="13">
        <f t="shared" si="49"/>
        <v>99713471</v>
      </c>
      <c r="J75" s="12">
        <f t="shared" ref="J75:K75" si="50">SUM(J76:J77)</f>
        <v>-20329096</v>
      </c>
      <c r="K75" s="13">
        <f t="shared" si="50"/>
        <v>79384375</v>
      </c>
    </row>
    <row r="76" spans="1:11" s="216" customFormat="1" ht="12" customHeight="1">
      <c r="A76" s="213" t="s">
        <v>185</v>
      </c>
      <c r="B76" s="14" t="s">
        <v>186</v>
      </c>
      <c r="C76" s="30">
        <v>99713471</v>
      </c>
      <c r="D76" s="31"/>
      <c r="E76" s="35">
        <f>C76+D76</f>
        <v>99713471</v>
      </c>
      <c r="F76" s="31"/>
      <c r="G76" s="35">
        <f>E76+F76</f>
        <v>99713471</v>
      </c>
      <c r="H76" s="31"/>
      <c r="I76" s="35">
        <f>G76+H76</f>
        <v>99713471</v>
      </c>
      <c r="J76" s="31">
        <v>-20329096</v>
      </c>
      <c r="K76" s="35">
        <f>I76+J76</f>
        <v>79384375</v>
      </c>
    </row>
    <row r="77" spans="1:11" s="216" customFormat="1" ht="12" customHeight="1" thickBot="1">
      <c r="A77" s="217" t="s">
        <v>187</v>
      </c>
      <c r="B77" s="26" t="s">
        <v>188</v>
      </c>
      <c r="C77" s="30"/>
      <c r="D77" s="31"/>
      <c r="E77" s="35">
        <f>C77+D77</f>
        <v>0</v>
      </c>
      <c r="F77" s="31"/>
      <c r="G77" s="35">
        <f>E77+F77</f>
        <v>0</v>
      </c>
      <c r="H77" s="31"/>
      <c r="I77" s="35">
        <f>G77+H77</f>
        <v>0</v>
      </c>
      <c r="J77" s="31"/>
      <c r="K77" s="35">
        <f>I77+J77</f>
        <v>0</v>
      </c>
    </row>
    <row r="78" spans="1:11" s="214" customFormat="1" ht="12" customHeight="1" thickBot="1">
      <c r="A78" s="223" t="s">
        <v>189</v>
      </c>
      <c r="B78" s="23" t="s">
        <v>190</v>
      </c>
      <c r="C78" s="11">
        <f t="shared" ref="C78:I78" si="51">SUM(C79:C81)</f>
        <v>10288250</v>
      </c>
      <c r="D78" s="12">
        <f t="shared" si="51"/>
        <v>0</v>
      </c>
      <c r="E78" s="13">
        <f t="shared" si="51"/>
        <v>10288250</v>
      </c>
      <c r="F78" s="12">
        <f t="shared" si="51"/>
        <v>0</v>
      </c>
      <c r="G78" s="13">
        <f t="shared" si="51"/>
        <v>10288250</v>
      </c>
      <c r="H78" s="12">
        <f t="shared" si="51"/>
        <v>0</v>
      </c>
      <c r="I78" s="13">
        <f t="shared" si="51"/>
        <v>10288250</v>
      </c>
      <c r="J78" s="12">
        <f t="shared" ref="J78:K78" si="52">SUM(J79:J81)</f>
        <v>6041173</v>
      </c>
      <c r="K78" s="13">
        <f t="shared" si="52"/>
        <v>16329423</v>
      </c>
    </row>
    <row r="79" spans="1:11" s="216" customFormat="1" ht="12" customHeight="1">
      <c r="A79" s="213" t="s">
        <v>191</v>
      </c>
      <c r="B79" s="14" t="s">
        <v>192</v>
      </c>
      <c r="C79" s="30">
        <v>10288250</v>
      </c>
      <c r="D79" s="31"/>
      <c r="E79" s="35">
        <f>C79+D79</f>
        <v>10288250</v>
      </c>
      <c r="F79" s="31"/>
      <c r="G79" s="35">
        <f>E79+F79</f>
        <v>10288250</v>
      </c>
      <c r="H79" s="31"/>
      <c r="I79" s="35">
        <f>G79+H79</f>
        <v>10288250</v>
      </c>
      <c r="J79" s="31">
        <v>6041173</v>
      </c>
      <c r="K79" s="35">
        <f>I79+J79</f>
        <v>16329423</v>
      </c>
    </row>
    <row r="80" spans="1:11" s="216" customFormat="1" ht="12" customHeight="1">
      <c r="A80" s="215" t="s">
        <v>193</v>
      </c>
      <c r="B80" s="18" t="s">
        <v>194</v>
      </c>
      <c r="C80" s="30"/>
      <c r="D80" s="31"/>
      <c r="E80" s="35">
        <f>C80+D80</f>
        <v>0</v>
      </c>
      <c r="F80" s="31"/>
      <c r="G80" s="35">
        <f>E80+F80</f>
        <v>0</v>
      </c>
      <c r="H80" s="31"/>
      <c r="I80" s="35">
        <f>G80+H80</f>
        <v>0</v>
      </c>
      <c r="J80" s="31"/>
      <c r="K80" s="35">
        <f>I80+J80</f>
        <v>0</v>
      </c>
    </row>
    <row r="81" spans="1:11" s="216" customFormat="1" ht="12" customHeight="1" thickBot="1">
      <c r="A81" s="217" t="s">
        <v>195</v>
      </c>
      <c r="B81" s="26" t="s">
        <v>196</v>
      </c>
      <c r="C81" s="30"/>
      <c r="D81" s="31"/>
      <c r="E81" s="35">
        <f>C81+D81</f>
        <v>0</v>
      </c>
      <c r="F81" s="31"/>
      <c r="G81" s="35">
        <f>E81+F81</f>
        <v>0</v>
      </c>
      <c r="H81" s="31"/>
      <c r="I81" s="35">
        <f>G81+H81</f>
        <v>0</v>
      </c>
      <c r="J81" s="31"/>
      <c r="K81" s="35">
        <f>I81+J81</f>
        <v>0</v>
      </c>
    </row>
    <row r="82" spans="1:11" s="216" customFormat="1" ht="12" customHeight="1" thickBot="1">
      <c r="A82" s="223" t="s">
        <v>197</v>
      </c>
      <c r="B82" s="23" t="s">
        <v>198</v>
      </c>
      <c r="C82" s="11">
        <f t="shared" ref="C82:I82" si="53">SUM(C83:C86)</f>
        <v>0</v>
      </c>
      <c r="D82" s="12">
        <f t="shared" si="53"/>
        <v>0</v>
      </c>
      <c r="E82" s="13">
        <f t="shared" si="53"/>
        <v>0</v>
      </c>
      <c r="F82" s="12">
        <f t="shared" si="53"/>
        <v>0</v>
      </c>
      <c r="G82" s="13">
        <f t="shared" si="53"/>
        <v>0</v>
      </c>
      <c r="H82" s="12">
        <f t="shared" si="53"/>
        <v>0</v>
      </c>
      <c r="I82" s="13">
        <f t="shared" si="53"/>
        <v>0</v>
      </c>
      <c r="J82" s="12">
        <f t="shared" ref="J82:K82" si="54">SUM(J83:J86)</f>
        <v>0</v>
      </c>
      <c r="K82" s="13">
        <f t="shared" si="54"/>
        <v>0</v>
      </c>
    </row>
    <row r="83" spans="1:11" s="216" customFormat="1" ht="12" customHeight="1">
      <c r="A83" s="226" t="s">
        <v>199</v>
      </c>
      <c r="B83" s="14" t="s">
        <v>200</v>
      </c>
      <c r="C83" s="30"/>
      <c r="D83" s="31"/>
      <c r="E83" s="35">
        <f t="shared" ref="E83:E88" si="55">C83+D83</f>
        <v>0</v>
      </c>
      <c r="F83" s="31"/>
      <c r="G83" s="35">
        <f t="shared" ref="G83:G88" si="56">E83+F83</f>
        <v>0</v>
      </c>
      <c r="H83" s="31"/>
      <c r="I83" s="35">
        <f t="shared" ref="I83:I88" si="57">G83+H83</f>
        <v>0</v>
      </c>
      <c r="J83" s="31"/>
      <c r="K83" s="35">
        <f t="shared" ref="K83:K88" si="58">I83+J83</f>
        <v>0</v>
      </c>
    </row>
    <row r="84" spans="1:11" s="216" customFormat="1" ht="12" customHeight="1">
      <c r="A84" s="227" t="s">
        <v>201</v>
      </c>
      <c r="B84" s="18" t="s">
        <v>202</v>
      </c>
      <c r="C84" s="30"/>
      <c r="D84" s="31"/>
      <c r="E84" s="35">
        <f t="shared" si="55"/>
        <v>0</v>
      </c>
      <c r="F84" s="31"/>
      <c r="G84" s="35">
        <f t="shared" si="56"/>
        <v>0</v>
      </c>
      <c r="H84" s="31"/>
      <c r="I84" s="35">
        <f t="shared" si="57"/>
        <v>0</v>
      </c>
      <c r="J84" s="31"/>
      <c r="K84" s="35">
        <f t="shared" si="58"/>
        <v>0</v>
      </c>
    </row>
    <row r="85" spans="1:11" s="216" customFormat="1" ht="12" customHeight="1">
      <c r="A85" s="227" t="s">
        <v>203</v>
      </c>
      <c r="B85" s="18" t="s">
        <v>204</v>
      </c>
      <c r="C85" s="30"/>
      <c r="D85" s="31"/>
      <c r="E85" s="35">
        <f t="shared" si="55"/>
        <v>0</v>
      </c>
      <c r="F85" s="31"/>
      <c r="G85" s="35">
        <f t="shared" si="56"/>
        <v>0</v>
      </c>
      <c r="H85" s="31"/>
      <c r="I85" s="35">
        <f t="shared" si="57"/>
        <v>0</v>
      </c>
      <c r="J85" s="31"/>
      <c r="K85" s="35">
        <f t="shared" si="58"/>
        <v>0</v>
      </c>
    </row>
    <row r="86" spans="1:11" s="214" customFormat="1" ht="12" customHeight="1" thickBot="1">
      <c r="A86" s="228" t="s">
        <v>205</v>
      </c>
      <c r="B86" s="26" t="s">
        <v>206</v>
      </c>
      <c r="C86" s="30"/>
      <c r="D86" s="31"/>
      <c r="E86" s="35">
        <f t="shared" si="55"/>
        <v>0</v>
      </c>
      <c r="F86" s="31"/>
      <c r="G86" s="35">
        <f t="shared" si="56"/>
        <v>0</v>
      </c>
      <c r="H86" s="31"/>
      <c r="I86" s="35">
        <f t="shared" si="57"/>
        <v>0</v>
      </c>
      <c r="J86" s="31"/>
      <c r="K86" s="35">
        <f t="shared" si="58"/>
        <v>0</v>
      </c>
    </row>
    <row r="87" spans="1:11" s="214" customFormat="1" ht="12" customHeight="1" thickBot="1">
      <c r="A87" s="223" t="s">
        <v>207</v>
      </c>
      <c r="B87" s="23" t="s">
        <v>208</v>
      </c>
      <c r="C87" s="36"/>
      <c r="D87" s="37"/>
      <c r="E87" s="13">
        <f t="shared" si="55"/>
        <v>0</v>
      </c>
      <c r="F87" s="37"/>
      <c r="G87" s="13">
        <f t="shared" si="56"/>
        <v>0</v>
      </c>
      <c r="H87" s="37"/>
      <c r="I87" s="13">
        <f t="shared" si="57"/>
        <v>0</v>
      </c>
      <c r="J87" s="37"/>
      <c r="K87" s="13">
        <f t="shared" si="58"/>
        <v>0</v>
      </c>
    </row>
    <row r="88" spans="1:11" s="214" customFormat="1" ht="12" customHeight="1" thickBot="1">
      <c r="A88" s="223" t="s">
        <v>433</v>
      </c>
      <c r="B88" s="23" t="s">
        <v>210</v>
      </c>
      <c r="C88" s="36"/>
      <c r="D88" s="37"/>
      <c r="E88" s="13">
        <f t="shared" si="55"/>
        <v>0</v>
      </c>
      <c r="F88" s="37"/>
      <c r="G88" s="13">
        <f t="shared" si="56"/>
        <v>0</v>
      </c>
      <c r="H88" s="37"/>
      <c r="I88" s="13">
        <f t="shared" si="57"/>
        <v>0</v>
      </c>
      <c r="J88" s="37"/>
      <c r="K88" s="13">
        <f t="shared" si="58"/>
        <v>0</v>
      </c>
    </row>
    <row r="89" spans="1:11" s="214" customFormat="1" ht="12" customHeight="1" thickBot="1">
      <c r="A89" s="223" t="s">
        <v>434</v>
      </c>
      <c r="B89" s="38" t="s">
        <v>212</v>
      </c>
      <c r="C89" s="27">
        <f t="shared" ref="C89:I89" si="59">+C66+C70+C75+C78+C82+C88+C87</f>
        <v>110001721</v>
      </c>
      <c r="D89" s="28">
        <f t="shared" si="59"/>
        <v>0</v>
      </c>
      <c r="E89" s="29">
        <f t="shared" si="59"/>
        <v>110001721</v>
      </c>
      <c r="F89" s="28">
        <f t="shared" si="59"/>
        <v>0</v>
      </c>
      <c r="G89" s="29">
        <f t="shared" si="59"/>
        <v>110001721</v>
      </c>
      <c r="H89" s="28">
        <f t="shared" si="59"/>
        <v>0</v>
      </c>
      <c r="I89" s="29">
        <f t="shared" si="59"/>
        <v>110001721</v>
      </c>
      <c r="J89" s="28">
        <f t="shared" ref="J89:K89" si="60">+J66+J70+J75+J78+J82+J88+J87</f>
        <v>-14287923</v>
      </c>
      <c r="K89" s="29">
        <f t="shared" si="60"/>
        <v>95713798</v>
      </c>
    </row>
    <row r="90" spans="1:11" s="214" customFormat="1" ht="12" customHeight="1" thickBot="1">
      <c r="A90" s="229" t="s">
        <v>435</v>
      </c>
      <c r="B90" s="39" t="s">
        <v>436</v>
      </c>
      <c r="C90" s="27">
        <f t="shared" ref="C90:I90" si="61">+C65+C89</f>
        <v>1074467074</v>
      </c>
      <c r="D90" s="28">
        <f t="shared" si="61"/>
        <v>469217356</v>
      </c>
      <c r="E90" s="29">
        <f t="shared" si="61"/>
        <v>1543684430</v>
      </c>
      <c r="F90" s="28">
        <f t="shared" si="61"/>
        <v>0</v>
      </c>
      <c r="G90" s="29">
        <f t="shared" si="61"/>
        <v>1543684430</v>
      </c>
      <c r="H90" s="28">
        <f t="shared" si="61"/>
        <v>19771012</v>
      </c>
      <c r="I90" s="29">
        <f t="shared" si="61"/>
        <v>1563455442</v>
      </c>
      <c r="J90" s="28">
        <f t="shared" ref="J90:K90" si="62">+J65+J89</f>
        <v>-61351203</v>
      </c>
      <c r="K90" s="29">
        <f t="shared" si="62"/>
        <v>1502104239</v>
      </c>
    </row>
    <row r="91" spans="1:11" s="216" customFormat="1" ht="15" customHeight="1" thickBot="1">
      <c r="A91" s="230"/>
      <c r="B91" s="231"/>
      <c r="C91" s="232"/>
    </row>
    <row r="92" spans="1:11" s="212" customFormat="1" ht="16.5" customHeight="1" thickBot="1">
      <c r="A92" s="914" t="s">
        <v>314</v>
      </c>
      <c r="B92" s="915"/>
      <c r="C92" s="915"/>
      <c r="D92" s="915"/>
      <c r="E92" s="915"/>
      <c r="F92" s="915"/>
      <c r="G92" s="915"/>
      <c r="H92" s="915"/>
      <c r="I92" s="915"/>
      <c r="J92" s="915"/>
      <c r="K92" s="916"/>
    </row>
    <row r="93" spans="1:11" s="233" customFormat="1" ht="12" customHeight="1" thickBot="1">
      <c r="A93" s="9" t="s">
        <v>49</v>
      </c>
      <c r="B93" s="42" t="s">
        <v>437</v>
      </c>
      <c r="C93" s="43">
        <f t="shared" ref="C93:I93" si="63">+C94+C95+C96+C97+C98+C111</f>
        <v>208870548</v>
      </c>
      <c r="D93" s="44">
        <f t="shared" si="63"/>
        <v>184480753</v>
      </c>
      <c r="E93" s="45">
        <f t="shared" si="63"/>
        <v>393351301</v>
      </c>
      <c r="F93" s="44">
        <f t="shared" si="63"/>
        <v>0</v>
      </c>
      <c r="G93" s="45">
        <f t="shared" si="63"/>
        <v>393351301</v>
      </c>
      <c r="H93" s="44">
        <f t="shared" si="63"/>
        <v>14403460</v>
      </c>
      <c r="I93" s="45">
        <f t="shared" si="63"/>
        <v>407754761</v>
      </c>
      <c r="J93" s="44">
        <f>+J94+J95+J96+J97+J98+J111</f>
        <v>573847000</v>
      </c>
      <c r="K93" s="45">
        <f t="shared" ref="K93" si="64">+K94+K95+K96+K97+K98+K111</f>
        <v>981601761</v>
      </c>
    </row>
    <row r="94" spans="1:11" ht="12" customHeight="1">
      <c r="A94" s="234" t="s">
        <v>51</v>
      </c>
      <c r="B94" s="46" t="s">
        <v>219</v>
      </c>
      <c r="C94" s="47">
        <v>58469013</v>
      </c>
      <c r="D94" s="48">
        <v>141881658</v>
      </c>
      <c r="E94" s="49">
        <f t="shared" ref="E94:E113" si="65">C94+D94</f>
        <v>200350671</v>
      </c>
      <c r="F94" s="48"/>
      <c r="G94" s="49">
        <f t="shared" ref="G94:G113" si="66">E94+F94</f>
        <v>200350671</v>
      </c>
      <c r="H94" s="48"/>
      <c r="I94" s="49">
        <f t="shared" ref="I94:I113" si="67">G94+H94</f>
        <v>200350671</v>
      </c>
      <c r="J94" s="48">
        <v>11794893</v>
      </c>
      <c r="K94" s="49">
        <f t="shared" ref="K94:K113" si="68">I94+J94</f>
        <v>212145564</v>
      </c>
    </row>
    <row r="95" spans="1:11" ht="12" customHeight="1">
      <c r="A95" s="215" t="s">
        <v>53</v>
      </c>
      <c r="B95" s="50" t="s">
        <v>220</v>
      </c>
      <c r="C95" s="19">
        <v>10287194</v>
      </c>
      <c r="D95" s="20">
        <v>15636682</v>
      </c>
      <c r="E95" s="51">
        <f t="shared" si="65"/>
        <v>25923876</v>
      </c>
      <c r="F95" s="20"/>
      <c r="G95" s="51">
        <f t="shared" si="66"/>
        <v>25923876</v>
      </c>
      <c r="H95" s="20"/>
      <c r="I95" s="51">
        <f t="shared" si="67"/>
        <v>25923876</v>
      </c>
      <c r="J95" s="20">
        <v>1669038</v>
      </c>
      <c r="K95" s="51">
        <f t="shared" si="68"/>
        <v>27592914</v>
      </c>
    </row>
    <row r="96" spans="1:11" ht="12" customHeight="1">
      <c r="A96" s="215" t="s">
        <v>55</v>
      </c>
      <c r="B96" s="50" t="s">
        <v>221</v>
      </c>
      <c r="C96" s="24">
        <v>47498109</v>
      </c>
      <c r="D96" s="20">
        <v>25356123</v>
      </c>
      <c r="E96" s="52">
        <f t="shared" si="65"/>
        <v>72854232</v>
      </c>
      <c r="F96" s="20"/>
      <c r="G96" s="52">
        <f t="shared" si="66"/>
        <v>72854232</v>
      </c>
      <c r="H96" s="20">
        <v>1014820</v>
      </c>
      <c r="I96" s="52">
        <f t="shared" si="67"/>
        <v>73869052</v>
      </c>
      <c r="J96" s="20">
        <v>42545709</v>
      </c>
      <c r="K96" s="52">
        <f t="shared" si="68"/>
        <v>116414761</v>
      </c>
    </row>
    <row r="97" spans="1:11" ht="12" customHeight="1">
      <c r="A97" s="215" t="s">
        <v>57</v>
      </c>
      <c r="B97" s="53" t="s">
        <v>222</v>
      </c>
      <c r="C97" s="24">
        <v>38571450</v>
      </c>
      <c r="D97" s="67"/>
      <c r="E97" s="52">
        <f t="shared" si="65"/>
        <v>38571450</v>
      </c>
      <c r="F97" s="67"/>
      <c r="G97" s="52">
        <f t="shared" si="66"/>
        <v>38571450</v>
      </c>
      <c r="H97" s="67">
        <v>17687140</v>
      </c>
      <c r="I97" s="52">
        <f t="shared" si="67"/>
        <v>56258590</v>
      </c>
      <c r="J97" s="67">
        <v>-1456655</v>
      </c>
      <c r="K97" s="52">
        <f t="shared" si="68"/>
        <v>54801935</v>
      </c>
    </row>
    <row r="98" spans="1:11" ht="12" customHeight="1">
      <c r="A98" s="215" t="s">
        <v>223</v>
      </c>
      <c r="B98" s="54" t="s">
        <v>224</v>
      </c>
      <c r="C98" s="55">
        <f>SUM(C99:C110)</f>
        <v>52044782</v>
      </c>
      <c r="D98" s="55">
        <f>SUM(D99:D110)</f>
        <v>1606290</v>
      </c>
      <c r="E98" s="52">
        <f t="shared" si="65"/>
        <v>53651072</v>
      </c>
      <c r="F98" s="55">
        <f>SUM(F99:F110)</f>
        <v>0</v>
      </c>
      <c r="G98" s="52">
        <f t="shared" si="66"/>
        <v>53651072</v>
      </c>
      <c r="H98" s="55">
        <f>SUM(H99:H110)</f>
        <v>-3967500</v>
      </c>
      <c r="I98" s="52">
        <f t="shared" si="67"/>
        <v>49683572</v>
      </c>
      <c r="J98" s="55">
        <f>SUM(J99:J110)</f>
        <v>10829293</v>
      </c>
      <c r="K98" s="52">
        <f t="shared" si="68"/>
        <v>60512865</v>
      </c>
    </row>
    <row r="99" spans="1:11" ht="12" customHeight="1">
      <c r="A99" s="215" t="s">
        <v>61</v>
      </c>
      <c r="B99" s="50" t="s">
        <v>438</v>
      </c>
      <c r="C99" s="24"/>
      <c r="D99" s="67"/>
      <c r="E99" s="52">
        <f t="shared" si="65"/>
        <v>0</v>
      </c>
      <c r="F99" s="67"/>
      <c r="G99" s="52">
        <f t="shared" si="66"/>
        <v>0</v>
      </c>
      <c r="H99" s="67"/>
      <c r="I99" s="52">
        <f t="shared" si="67"/>
        <v>0</v>
      </c>
      <c r="J99" s="67"/>
      <c r="K99" s="52">
        <f t="shared" si="68"/>
        <v>0</v>
      </c>
    </row>
    <row r="100" spans="1:11" ht="12" customHeight="1">
      <c r="A100" s="215" t="s">
        <v>226</v>
      </c>
      <c r="B100" s="57" t="s">
        <v>227</v>
      </c>
      <c r="C100" s="24"/>
      <c r="D100" s="67"/>
      <c r="E100" s="52">
        <f t="shared" si="65"/>
        <v>0</v>
      </c>
      <c r="F100" s="67"/>
      <c r="G100" s="52">
        <f t="shared" si="66"/>
        <v>0</v>
      </c>
      <c r="H100" s="67"/>
      <c r="I100" s="52">
        <f t="shared" si="67"/>
        <v>0</v>
      </c>
      <c r="J100" s="67"/>
      <c r="K100" s="52">
        <f t="shared" si="68"/>
        <v>0</v>
      </c>
    </row>
    <row r="101" spans="1:11" ht="12" customHeight="1">
      <c r="A101" s="215" t="s">
        <v>228</v>
      </c>
      <c r="B101" s="57" t="s">
        <v>229</v>
      </c>
      <c r="C101" s="24"/>
      <c r="D101" s="67"/>
      <c r="E101" s="52">
        <f t="shared" si="65"/>
        <v>0</v>
      </c>
      <c r="F101" s="67"/>
      <c r="G101" s="52">
        <f t="shared" si="66"/>
        <v>0</v>
      </c>
      <c r="H101" s="67"/>
      <c r="I101" s="52">
        <f t="shared" si="67"/>
        <v>0</v>
      </c>
      <c r="J101" s="67"/>
      <c r="K101" s="52">
        <f t="shared" si="68"/>
        <v>0</v>
      </c>
    </row>
    <row r="102" spans="1:11" ht="12" customHeight="1">
      <c r="A102" s="215" t="s">
        <v>230</v>
      </c>
      <c r="B102" s="57" t="s">
        <v>231</v>
      </c>
      <c r="C102" s="24"/>
      <c r="D102" s="67"/>
      <c r="E102" s="52">
        <f t="shared" si="65"/>
        <v>0</v>
      </c>
      <c r="F102" s="67"/>
      <c r="G102" s="52">
        <f t="shared" si="66"/>
        <v>0</v>
      </c>
      <c r="H102" s="67"/>
      <c r="I102" s="52">
        <f t="shared" si="67"/>
        <v>0</v>
      </c>
      <c r="J102" s="67"/>
      <c r="K102" s="52">
        <f t="shared" si="68"/>
        <v>0</v>
      </c>
    </row>
    <row r="103" spans="1:11" ht="12" customHeight="1">
      <c r="A103" s="215" t="s">
        <v>232</v>
      </c>
      <c r="B103" s="58" t="s">
        <v>233</v>
      </c>
      <c r="C103" s="24"/>
      <c r="D103" s="67"/>
      <c r="E103" s="52">
        <f t="shared" si="65"/>
        <v>0</v>
      </c>
      <c r="F103" s="67"/>
      <c r="G103" s="52">
        <f t="shared" si="66"/>
        <v>0</v>
      </c>
      <c r="H103" s="67"/>
      <c r="I103" s="52">
        <f t="shared" si="67"/>
        <v>0</v>
      </c>
      <c r="J103" s="67"/>
      <c r="K103" s="52">
        <f t="shared" si="68"/>
        <v>0</v>
      </c>
    </row>
    <row r="104" spans="1:11" ht="12" customHeight="1">
      <c r="A104" s="215" t="s">
        <v>234</v>
      </c>
      <c r="B104" s="58" t="s">
        <v>235</v>
      </c>
      <c r="C104" s="24"/>
      <c r="D104" s="67"/>
      <c r="E104" s="52">
        <f t="shared" si="65"/>
        <v>0</v>
      </c>
      <c r="F104" s="67"/>
      <c r="G104" s="52">
        <f t="shared" si="66"/>
        <v>0</v>
      </c>
      <c r="H104" s="67"/>
      <c r="I104" s="52">
        <f t="shared" si="67"/>
        <v>0</v>
      </c>
      <c r="J104" s="67"/>
      <c r="K104" s="52">
        <f t="shared" si="68"/>
        <v>0</v>
      </c>
    </row>
    <row r="105" spans="1:11" ht="12" customHeight="1">
      <c r="A105" s="215" t="s">
        <v>236</v>
      </c>
      <c r="B105" s="57" t="s">
        <v>237</v>
      </c>
      <c r="C105" s="24">
        <v>28932992</v>
      </c>
      <c r="D105" s="67">
        <v>1284130</v>
      </c>
      <c r="E105" s="52">
        <f t="shared" si="65"/>
        <v>30217122</v>
      </c>
      <c r="F105" s="67"/>
      <c r="G105" s="52">
        <f t="shared" si="66"/>
        <v>30217122</v>
      </c>
      <c r="H105" s="67">
        <v>-3967500</v>
      </c>
      <c r="I105" s="52">
        <f t="shared" si="67"/>
        <v>26249622</v>
      </c>
      <c r="J105" s="67">
        <v>7916995</v>
      </c>
      <c r="K105" s="52">
        <f t="shared" si="68"/>
        <v>34166617</v>
      </c>
    </row>
    <row r="106" spans="1:11" ht="12" customHeight="1">
      <c r="A106" s="215" t="s">
        <v>238</v>
      </c>
      <c r="B106" s="57" t="s">
        <v>239</v>
      </c>
      <c r="C106" s="24">
        <v>5611790</v>
      </c>
      <c r="D106" s="67"/>
      <c r="E106" s="52">
        <f t="shared" si="65"/>
        <v>5611790</v>
      </c>
      <c r="F106" s="67"/>
      <c r="G106" s="52">
        <f t="shared" si="66"/>
        <v>5611790</v>
      </c>
      <c r="H106" s="67"/>
      <c r="I106" s="52">
        <f t="shared" si="67"/>
        <v>5611790</v>
      </c>
      <c r="J106" s="67"/>
      <c r="K106" s="52">
        <f t="shared" si="68"/>
        <v>5611790</v>
      </c>
    </row>
    <row r="107" spans="1:11" ht="12" customHeight="1">
      <c r="A107" s="215" t="s">
        <v>240</v>
      </c>
      <c r="B107" s="58" t="s">
        <v>241</v>
      </c>
      <c r="C107" s="24"/>
      <c r="D107" s="67"/>
      <c r="E107" s="52">
        <f t="shared" si="65"/>
        <v>0</v>
      </c>
      <c r="F107" s="67"/>
      <c r="G107" s="52">
        <f t="shared" si="66"/>
        <v>0</v>
      </c>
      <c r="H107" s="67"/>
      <c r="I107" s="52">
        <f t="shared" si="67"/>
        <v>0</v>
      </c>
      <c r="J107" s="67"/>
      <c r="K107" s="52">
        <f t="shared" si="68"/>
        <v>0</v>
      </c>
    </row>
    <row r="108" spans="1:11" ht="12" customHeight="1">
      <c r="A108" s="235" t="s">
        <v>242</v>
      </c>
      <c r="B108" s="56" t="s">
        <v>243</v>
      </c>
      <c r="C108" s="24"/>
      <c r="D108" s="67"/>
      <c r="E108" s="52">
        <f t="shared" si="65"/>
        <v>0</v>
      </c>
      <c r="F108" s="67"/>
      <c r="G108" s="52">
        <f t="shared" si="66"/>
        <v>0</v>
      </c>
      <c r="H108" s="67"/>
      <c r="I108" s="52">
        <f t="shared" si="67"/>
        <v>0</v>
      </c>
      <c r="J108" s="67"/>
      <c r="K108" s="52">
        <f t="shared" si="68"/>
        <v>0</v>
      </c>
    </row>
    <row r="109" spans="1:11" ht="12" customHeight="1">
      <c r="A109" s="215" t="s">
        <v>244</v>
      </c>
      <c r="B109" s="56" t="s">
        <v>245</v>
      </c>
      <c r="C109" s="24"/>
      <c r="D109" s="67"/>
      <c r="E109" s="52">
        <f t="shared" si="65"/>
        <v>0</v>
      </c>
      <c r="F109" s="67"/>
      <c r="G109" s="52">
        <f t="shared" si="66"/>
        <v>0</v>
      </c>
      <c r="H109" s="67"/>
      <c r="I109" s="52">
        <f t="shared" si="67"/>
        <v>0</v>
      </c>
      <c r="J109" s="67"/>
      <c r="K109" s="52">
        <f t="shared" si="68"/>
        <v>0</v>
      </c>
    </row>
    <row r="110" spans="1:11" ht="12" customHeight="1">
      <c r="A110" s="215" t="s">
        <v>246</v>
      </c>
      <c r="B110" s="58" t="s">
        <v>247</v>
      </c>
      <c r="C110" s="19">
        <v>17500000</v>
      </c>
      <c r="D110" s="63">
        <v>322160</v>
      </c>
      <c r="E110" s="51">
        <f t="shared" si="65"/>
        <v>17822160</v>
      </c>
      <c r="F110" s="63"/>
      <c r="G110" s="51">
        <f t="shared" si="66"/>
        <v>17822160</v>
      </c>
      <c r="H110" s="63"/>
      <c r="I110" s="51">
        <f t="shared" si="67"/>
        <v>17822160</v>
      </c>
      <c r="J110" s="63">
        <v>2912298</v>
      </c>
      <c r="K110" s="51">
        <f>I110+J110</f>
        <v>20734458</v>
      </c>
    </row>
    <row r="111" spans="1:11" ht="12" customHeight="1">
      <c r="A111" s="215" t="s">
        <v>248</v>
      </c>
      <c r="B111" s="53" t="s">
        <v>249</v>
      </c>
      <c r="C111" s="19">
        <f>SUM(C112)</f>
        <v>2000000</v>
      </c>
      <c r="D111" s="63"/>
      <c r="E111" s="51">
        <f t="shared" si="65"/>
        <v>2000000</v>
      </c>
      <c r="F111" s="63"/>
      <c r="G111" s="51">
        <f t="shared" si="66"/>
        <v>2000000</v>
      </c>
      <c r="H111" s="63">
        <v>-331000</v>
      </c>
      <c r="I111" s="51">
        <f t="shared" si="67"/>
        <v>1669000</v>
      </c>
      <c r="J111" s="63">
        <v>508464722</v>
      </c>
      <c r="K111" s="51">
        <f t="shared" si="68"/>
        <v>510133722</v>
      </c>
    </row>
    <row r="112" spans="1:11" ht="12" customHeight="1">
      <c r="A112" s="217" t="s">
        <v>250</v>
      </c>
      <c r="B112" s="50" t="s">
        <v>439</v>
      </c>
      <c r="C112" s="24">
        <v>2000000</v>
      </c>
      <c r="D112" s="67"/>
      <c r="E112" s="52">
        <f t="shared" si="65"/>
        <v>2000000</v>
      </c>
      <c r="F112" s="67"/>
      <c r="G112" s="52">
        <f t="shared" si="66"/>
        <v>2000000</v>
      </c>
      <c r="H112" s="67">
        <v>-331000</v>
      </c>
      <c r="I112" s="52">
        <f t="shared" si="67"/>
        <v>1669000</v>
      </c>
      <c r="J112" s="63">
        <v>508464722</v>
      </c>
      <c r="K112" s="52">
        <f t="shared" si="68"/>
        <v>510133722</v>
      </c>
    </row>
    <row r="113" spans="1:11" ht="12" customHeight="1" thickBot="1">
      <c r="A113" s="236" t="s">
        <v>252</v>
      </c>
      <c r="B113" s="237" t="s">
        <v>440</v>
      </c>
      <c r="C113" s="59"/>
      <c r="D113" s="238"/>
      <c r="E113" s="60">
        <f t="shared" si="65"/>
        <v>0</v>
      </c>
      <c r="F113" s="238"/>
      <c r="G113" s="60">
        <f t="shared" si="66"/>
        <v>0</v>
      </c>
      <c r="H113" s="238"/>
      <c r="I113" s="60">
        <f t="shared" si="67"/>
        <v>0</v>
      </c>
      <c r="J113" s="238"/>
      <c r="K113" s="60">
        <f t="shared" si="68"/>
        <v>0</v>
      </c>
    </row>
    <row r="114" spans="1:11" ht="12" customHeight="1" thickBot="1">
      <c r="A114" s="40" t="s">
        <v>63</v>
      </c>
      <c r="B114" s="81" t="s">
        <v>254</v>
      </c>
      <c r="C114" s="11">
        <f t="shared" ref="C114:I114" si="69">+C115+C117+C119</f>
        <v>688360290</v>
      </c>
      <c r="D114" s="69">
        <f t="shared" si="69"/>
        <v>283297612</v>
      </c>
      <c r="E114" s="13">
        <f t="shared" si="69"/>
        <v>971657902</v>
      </c>
      <c r="F114" s="69">
        <f t="shared" si="69"/>
        <v>0</v>
      </c>
      <c r="G114" s="13">
        <f t="shared" si="69"/>
        <v>971657902</v>
      </c>
      <c r="H114" s="69">
        <f t="shared" si="69"/>
        <v>716000</v>
      </c>
      <c r="I114" s="13">
        <f t="shared" si="69"/>
        <v>972373902</v>
      </c>
      <c r="J114" s="69">
        <f t="shared" ref="J114:K114" si="70">+J115+J117+J119</f>
        <v>-627998842</v>
      </c>
      <c r="K114" s="13">
        <f t="shared" si="70"/>
        <v>344375060</v>
      </c>
    </row>
    <row r="115" spans="1:11" ht="12" customHeight="1">
      <c r="A115" s="213" t="s">
        <v>65</v>
      </c>
      <c r="B115" s="50" t="s">
        <v>255</v>
      </c>
      <c r="C115" s="15">
        <v>453652089</v>
      </c>
      <c r="D115" s="61">
        <v>283297612</v>
      </c>
      <c r="E115" s="17">
        <f t="shared" ref="E115:E127" si="71">C115+D115</f>
        <v>736949701</v>
      </c>
      <c r="F115" s="61"/>
      <c r="G115" s="17">
        <f t="shared" ref="G115:G127" si="72">E115+F115</f>
        <v>736949701</v>
      </c>
      <c r="H115" s="61">
        <v>716000</v>
      </c>
      <c r="I115" s="17">
        <f t="shared" ref="I115:I127" si="73">G115+H115</f>
        <v>737665701</v>
      </c>
      <c r="J115" s="61">
        <v>-639048985</v>
      </c>
      <c r="K115" s="17">
        <f t="shared" ref="K115:K127" si="74">I115+J115</f>
        <v>98616716</v>
      </c>
    </row>
    <row r="116" spans="1:11" ht="12" customHeight="1">
      <c r="A116" s="213" t="s">
        <v>67</v>
      </c>
      <c r="B116" s="62" t="s">
        <v>256</v>
      </c>
      <c r="C116" s="15">
        <v>399914326</v>
      </c>
      <c r="D116" s="61">
        <v>130528530</v>
      </c>
      <c r="E116" s="17">
        <f t="shared" si="71"/>
        <v>530442856</v>
      </c>
      <c r="F116" s="61"/>
      <c r="G116" s="17">
        <f t="shared" si="72"/>
        <v>530442856</v>
      </c>
      <c r="H116" s="61"/>
      <c r="I116" s="17">
        <f t="shared" si="73"/>
        <v>530442856</v>
      </c>
      <c r="J116" s="61">
        <v>-444837127</v>
      </c>
      <c r="K116" s="17">
        <f t="shared" si="74"/>
        <v>85605729</v>
      </c>
    </row>
    <row r="117" spans="1:11" ht="12" customHeight="1">
      <c r="A117" s="213" t="s">
        <v>69</v>
      </c>
      <c r="B117" s="62" t="s">
        <v>257</v>
      </c>
      <c r="C117" s="19">
        <v>234708201</v>
      </c>
      <c r="D117" s="63"/>
      <c r="E117" s="51">
        <f t="shared" si="71"/>
        <v>234708201</v>
      </c>
      <c r="F117" s="63"/>
      <c r="G117" s="51">
        <f t="shared" si="72"/>
        <v>234708201</v>
      </c>
      <c r="H117" s="63"/>
      <c r="I117" s="51">
        <f t="shared" si="73"/>
        <v>234708201</v>
      </c>
      <c r="J117" s="63">
        <v>11050143</v>
      </c>
      <c r="K117" s="51">
        <f t="shared" si="74"/>
        <v>245758344</v>
      </c>
    </row>
    <row r="118" spans="1:11" ht="12" customHeight="1">
      <c r="A118" s="213" t="s">
        <v>71</v>
      </c>
      <c r="B118" s="62" t="s">
        <v>258</v>
      </c>
      <c r="C118" s="64">
        <v>117021533</v>
      </c>
      <c r="D118" s="63"/>
      <c r="E118" s="51">
        <f t="shared" si="71"/>
        <v>117021533</v>
      </c>
      <c r="F118" s="63"/>
      <c r="G118" s="51">
        <f t="shared" si="72"/>
        <v>117021533</v>
      </c>
      <c r="H118" s="63"/>
      <c r="I118" s="51">
        <f t="shared" si="73"/>
        <v>117021533</v>
      </c>
      <c r="J118" s="63"/>
      <c r="K118" s="51">
        <f t="shared" si="74"/>
        <v>117021533</v>
      </c>
    </row>
    <row r="119" spans="1:11" ht="12" customHeight="1">
      <c r="A119" s="213" t="s">
        <v>73</v>
      </c>
      <c r="B119" s="22" t="s">
        <v>259</v>
      </c>
      <c r="C119" s="64"/>
      <c r="D119" s="63"/>
      <c r="E119" s="51">
        <f t="shared" si="71"/>
        <v>0</v>
      </c>
      <c r="F119" s="63"/>
      <c r="G119" s="51">
        <f t="shared" si="72"/>
        <v>0</v>
      </c>
      <c r="H119" s="63"/>
      <c r="I119" s="51">
        <f t="shared" si="73"/>
        <v>0</v>
      </c>
      <c r="J119" s="63"/>
      <c r="K119" s="51">
        <f t="shared" si="74"/>
        <v>0</v>
      </c>
    </row>
    <row r="120" spans="1:11" ht="12" customHeight="1">
      <c r="A120" s="213" t="s">
        <v>75</v>
      </c>
      <c r="B120" s="21" t="s">
        <v>260</v>
      </c>
      <c r="C120" s="64"/>
      <c r="D120" s="63"/>
      <c r="E120" s="51">
        <f t="shared" si="71"/>
        <v>0</v>
      </c>
      <c r="F120" s="63"/>
      <c r="G120" s="51">
        <f t="shared" si="72"/>
        <v>0</v>
      </c>
      <c r="H120" s="63"/>
      <c r="I120" s="51">
        <f t="shared" si="73"/>
        <v>0</v>
      </c>
      <c r="J120" s="63"/>
      <c r="K120" s="51">
        <f t="shared" si="74"/>
        <v>0</v>
      </c>
    </row>
    <row r="121" spans="1:11" ht="12" customHeight="1">
      <c r="A121" s="213" t="s">
        <v>261</v>
      </c>
      <c r="B121" s="65" t="s">
        <v>262</v>
      </c>
      <c r="C121" s="64"/>
      <c r="D121" s="63"/>
      <c r="E121" s="51">
        <f t="shared" si="71"/>
        <v>0</v>
      </c>
      <c r="F121" s="63"/>
      <c r="G121" s="51">
        <f t="shared" si="72"/>
        <v>0</v>
      </c>
      <c r="H121" s="63"/>
      <c r="I121" s="51">
        <f t="shared" si="73"/>
        <v>0</v>
      </c>
      <c r="J121" s="63"/>
      <c r="K121" s="51">
        <f t="shared" si="74"/>
        <v>0</v>
      </c>
    </row>
    <row r="122" spans="1:11" ht="12" customHeight="1">
      <c r="A122" s="213" t="s">
        <v>263</v>
      </c>
      <c r="B122" s="58" t="s">
        <v>235</v>
      </c>
      <c r="C122" s="64"/>
      <c r="D122" s="63"/>
      <c r="E122" s="51">
        <f t="shared" si="71"/>
        <v>0</v>
      </c>
      <c r="F122" s="63"/>
      <c r="G122" s="51">
        <f t="shared" si="72"/>
        <v>0</v>
      </c>
      <c r="H122" s="63"/>
      <c r="I122" s="51">
        <f t="shared" si="73"/>
        <v>0</v>
      </c>
      <c r="J122" s="63"/>
      <c r="K122" s="51">
        <f t="shared" si="74"/>
        <v>0</v>
      </c>
    </row>
    <row r="123" spans="1:11" ht="12" customHeight="1">
      <c r="A123" s="213" t="s">
        <v>264</v>
      </c>
      <c r="B123" s="58" t="s">
        <v>265</v>
      </c>
      <c r="C123" s="64"/>
      <c r="D123" s="63"/>
      <c r="E123" s="51">
        <f t="shared" si="71"/>
        <v>0</v>
      </c>
      <c r="F123" s="63"/>
      <c r="G123" s="51">
        <f t="shared" si="72"/>
        <v>0</v>
      </c>
      <c r="H123" s="63"/>
      <c r="I123" s="51">
        <f t="shared" si="73"/>
        <v>0</v>
      </c>
      <c r="J123" s="63"/>
      <c r="K123" s="51">
        <f t="shared" si="74"/>
        <v>0</v>
      </c>
    </row>
    <row r="124" spans="1:11" ht="12" customHeight="1">
      <c r="A124" s="213" t="s">
        <v>266</v>
      </c>
      <c r="B124" s="58" t="s">
        <v>267</v>
      </c>
      <c r="C124" s="64"/>
      <c r="D124" s="63"/>
      <c r="E124" s="51">
        <f t="shared" si="71"/>
        <v>0</v>
      </c>
      <c r="F124" s="63"/>
      <c r="G124" s="51">
        <f t="shared" si="72"/>
        <v>0</v>
      </c>
      <c r="H124" s="63"/>
      <c r="I124" s="51">
        <f t="shared" si="73"/>
        <v>0</v>
      </c>
      <c r="J124" s="63"/>
      <c r="K124" s="51">
        <f t="shared" si="74"/>
        <v>0</v>
      </c>
    </row>
    <row r="125" spans="1:11" ht="12" customHeight="1">
      <c r="A125" s="213" t="s">
        <v>268</v>
      </c>
      <c r="B125" s="58" t="s">
        <v>241</v>
      </c>
      <c r="C125" s="64"/>
      <c r="D125" s="63"/>
      <c r="E125" s="51">
        <f t="shared" si="71"/>
        <v>0</v>
      </c>
      <c r="F125" s="63"/>
      <c r="G125" s="51">
        <f t="shared" si="72"/>
        <v>0</v>
      </c>
      <c r="H125" s="63"/>
      <c r="I125" s="51">
        <f t="shared" si="73"/>
        <v>0</v>
      </c>
      <c r="J125" s="63"/>
      <c r="K125" s="51">
        <f t="shared" si="74"/>
        <v>0</v>
      </c>
    </row>
    <row r="126" spans="1:11" ht="12" customHeight="1">
      <c r="A126" s="213" t="s">
        <v>269</v>
      </c>
      <c r="B126" s="58" t="s">
        <v>270</v>
      </c>
      <c r="C126" s="64"/>
      <c r="D126" s="63"/>
      <c r="E126" s="51">
        <f t="shared" si="71"/>
        <v>0</v>
      </c>
      <c r="F126" s="63"/>
      <c r="G126" s="51">
        <f t="shared" si="72"/>
        <v>0</v>
      </c>
      <c r="H126" s="63"/>
      <c r="I126" s="51">
        <f t="shared" si="73"/>
        <v>0</v>
      </c>
      <c r="J126" s="63"/>
      <c r="K126" s="51">
        <f t="shared" si="74"/>
        <v>0</v>
      </c>
    </row>
    <row r="127" spans="1:11" ht="12" customHeight="1" thickBot="1">
      <c r="A127" s="235" t="s">
        <v>271</v>
      </c>
      <c r="B127" s="58" t="s">
        <v>272</v>
      </c>
      <c r="C127" s="66"/>
      <c r="D127" s="67"/>
      <c r="E127" s="52">
        <f t="shared" si="71"/>
        <v>0</v>
      </c>
      <c r="F127" s="67"/>
      <c r="G127" s="52">
        <f t="shared" si="72"/>
        <v>0</v>
      </c>
      <c r="H127" s="67"/>
      <c r="I127" s="52">
        <f t="shared" si="73"/>
        <v>0</v>
      </c>
      <c r="J127" s="67"/>
      <c r="K127" s="52">
        <f t="shared" si="74"/>
        <v>0</v>
      </c>
    </row>
    <row r="128" spans="1:11" ht="12" customHeight="1" thickBot="1">
      <c r="A128" s="40" t="s">
        <v>77</v>
      </c>
      <c r="B128" s="68" t="s">
        <v>273</v>
      </c>
      <c r="C128" s="11">
        <f t="shared" ref="C128:I128" si="75">+C93+C114</f>
        <v>897230838</v>
      </c>
      <c r="D128" s="69">
        <f t="shared" si="75"/>
        <v>467778365</v>
      </c>
      <c r="E128" s="13">
        <f t="shared" si="75"/>
        <v>1365009203</v>
      </c>
      <c r="F128" s="69">
        <f t="shared" si="75"/>
        <v>0</v>
      </c>
      <c r="G128" s="13">
        <f t="shared" si="75"/>
        <v>1365009203</v>
      </c>
      <c r="H128" s="69">
        <f t="shared" si="75"/>
        <v>15119460</v>
      </c>
      <c r="I128" s="13">
        <f t="shared" si="75"/>
        <v>1380128663</v>
      </c>
      <c r="J128" s="69">
        <f t="shared" ref="J128:K128" si="76">+J93+J114</f>
        <v>-54151842</v>
      </c>
      <c r="K128" s="13">
        <f t="shared" si="76"/>
        <v>1325976821</v>
      </c>
    </row>
    <row r="129" spans="1:11" ht="12" customHeight="1" thickBot="1">
      <c r="A129" s="40" t="s">
        <v>274</v>
      </c>
      <c r="B129" s="68" t="s">
        <v>441</v>
      </c>
      <c r="C129" s="11">
        <f t="shared" ref="C129:I129" si="77">+C130+C131+C132</f>
        <v>0</v>
      </c>
      <c r="D129" s="69">
        <f t="shared" si="77"/>
        <v>0</v>
      </c>
      <c r="E129" s="13">
        <f t="shared" si="77"/>
        <v>0</v>
      </c>
      <c r="F129" s="69">
        <f t="shared" si="77"/>
        <v>0</v>
      </c>
      <c r="G129" s="13">
        <f t="shared" si="77"/>
        <v>0</v>
      </c>
      <c r="H129" s="69">
        <f t="shared" si="77"/>
        <v>0</v>
      </c>
      <c r="I129" s="13">
        <f t="shared" si="77"/>
        <v>0</v>
      </c>
      <c r="J129" s="69">
        <f t="shared" ref="J129:K129" si="78">+J130+J131+J132</f>
        <v>0</v>
      </c>
      <c r="K129" s="13">
        <f t="shared" si="78"/>
        <v>0</v>
      </c>
    </row>
    <row r="130" spans="1:11" s="233" customFormat="1" ht="12" customHeight="1">
      <c r="A130" s="213" t="s">
        <v>93</v>
      </c>
      <c r="B130" s="70" t="s">
        <v>442</v>
      </c>
      <c r="C130" s="64"/>
      <c r="D130" s="63"/>
      <c r="E130" s="51">
        <f>C130+D130</f>
        <v>0</v>
      </c>
      <c r="F130" s="63"/>
      <c r="G130" s="51">
        <f>E130+F130</f>
        <v>0</v>
      </c>
      <c r="H130" s="63"/>
      <c r="I130" s="51">
        <f>G130+H130</f>
        <v>0</v>
      </c>
      <c r="J130" s="63"/>
      <c r="K130" s="51">
        <f>I130+J130</f>
        <v>0</v>
      </c>
    </row>
    <row r="131" spans="1:11" ht="12" customHeight="1">
      <c r="A131" s="213" t="s">
        <v>95</v>
      </c>
      <c r="B131" s="70" t="s">
        <v>277</v>
      </c>
      <c r="C131" s="64"/>
      <c r="D131" s="63"/>
      <c r="E131" s="51">
        <f>C131+D131</f>
        <v>0</v>
      </c>
      <c r="F131" s="63"/>
      <c r="G131" s="51">
        <f>E131+F131</f>
        <v>0</v>
      </c>
      <c r="H131" s="63"/>
      <c r="I131" s="51">
        <f>G131+H131</f>
        <v>0</v>
      </c>
      <c r="J131" s="63"/>
      <c r="K131" s="51">
        <f>I131+J131</f>
        <v>0</v>
      </c>
    </row>
    <row r="132" spans="1:11" ht="12" customHeight="1" thickBot="1">
      <c r="A132" s="235" t="s">
        <v>97</v>
      </c>
      <c r="B132" s="72" t="s">
        <v>443</v>
      </c>
      <c r="C132" s="64"/>
      <c r="D132" s="63"/>
      <c r="E132" s="51">
        <f>C132+D132</f>
        <v>0</v>
      </c>
      <c r="F132" s="63"/>
      <c r="G132" s="51">
        <f>E132+F132</f>
        <v>0</v>
      </c>
      <c r="H132" s="63"/>
      <c r="I132" s="51">
        <f>G132+H132</f>
        <v>0</v>
      </c>
      <c r="J132" s="63"/>
      <c r="K132" s="51">
        <f>I132+J132</f>
        <v>0</v>
      </c>
    </row>
    <row r="133" spans="1:11" ht="12" customHeight="1" thickBot="1">
      <c r="A133" s="40" t="s">
        <v>107</v>
      </c>
      <c r="B133" s="68" t="s">
        <v>279</v>
      </c>
      <c r="C133" s="11">
        <f t="shared" ref="C133:I133" si="79">+C134+C135+C136+C137+C138+C139</f>
        <v>0</v>
      </c>
      <c r="D133" s="69">
        <f t="shared" si="79"/>
        <v>0</v>
      </c>
      <c r="E133" s="13">
        <f t="shared" si="79"/>
        <v>0</v>
      </c>
      <c r="F133" s="69">
        <f t="shared" si="79"/>
        <v>0</v>
      </c>
      <c r="G133" s="13">
        <f t="shared" si="79"/>
        <v>0</v>
      </c>
      <c r="H133" s="69">
        <f t="shared" si="79"/>
        <v>0</v>
      </c>
      <c r="I133" s="13">
        <f t="shared" si="79"/>
        <v>0</v>
      </c>
      <c r="J133" s="69">
        <f t="shared" ref="J133:K133" si="80">+J134+J135+J136+J137+J138+J139</f>
        <v>0</v>
      </c>
      <c r="K133" s="13">
        <f t="shared" si="80"/>
        <v>0</v>
      </c>
    </row>
    <row r="134" spans="1:11" ht="12" customHeight="1">
      <c r="A134" s="213" t="s">
        <v>109</v>
      </c>
      <c r="B134" s="70" t="s">
        <v>280</v>
      </c>
      <c r="C134" s="64"/>
      <c r="D134" s="63"/>
      <c r="E134" s="51">
        <f t="shared" ref="E134:E139" si="81">C134+D134</f>
        <v>0</v>
      </c>
      <c r="F134" s="63"/>
      <c r="G134" s="51">
        <f t="shared" ref="G134:G139" si="82">E134+F134</f>
        <v>0</v>
      </c>
      <c r="H134" s="63"/>
      <c r="I134" s="51">
        <f t="shared" ref="I134:I139" si="83">G134+H134</f>
        <v>0</v>
      </c>
      <c r="J134" s="63"/>
      <c r="K134" s="51">
        <f t="shared" ref="K134:K139" si="84">I134+J134</f>
        <v>0</v>
      </c>
    </row>
    <row r="135" spans="1:11" ht="12" customHeight="1">
      <c r="A135" s="213" t="s">
        <v>111</v>
      </c>
      <c r="B135" s="70" t="s">
        <v>281</v>
      </c>
      <c r="C135" s="64"/>
      <c r="D135" s="63"/>
      <c r="E135" s="51">
        <f t="shared" si="81"/>
        <v>0</v>
      </c>
      <c r="F135" s="63"/>
      <c r="G135" s="51">
        <f t="shared" si="82"/>
        <v>0</v>
      </c>
      <c r="H135" s="63"/>
      <c r="I135" s="51">
        <f t="shared" si="83"/>
        <v>0</v>
      </c>
      <c r="J135" s="63"/>
      <c r="K135" s="51">
        <f t="shared" si="84"/>
        <v>0</v>
      </c>
    </row>
    <row r="136" spans="1:11" ht="12" customHeight="1">
      <c r="A136" s="213" t="s">
        <v>113</v>
      </c>
      <c r="B136" s="70" t="s">
        <v>282</v>
      </c>
      <c r="C136" s="64"/>
      <c r="D136" s="63"/>
      <c r="E136" s="51">
        <f t="shared" si="81"/>
        <v>0</v>
      </c>
      <c r="F136" s="63"/>
      <c r="G136" s="51">
        <f t="shared" si="82"/>
        <v>0</v>
      </c>
      <c r="H136" s="63"/>
      <c r="I136" s="51">
        <f t="shared" si="83"/>
        <v>0</v>
      </c>
      <c r="J136" s="63"/>
      <c r="K136" s="51">
        <f t="shared" si="84"/>
        <v>0</v>
      </c>
    </row>
    <row r="137" spans="1:11" ht="12" customHeight="1">
      <c r="A137" s="213" t="s">
        <v>115</v>
      </c>
      <c r="B137" s="70" t="s">
        <v>444</v>
      </c>
      <c r="C137" s="64"/>
      <c r="D137" s="63"/>
      <c r="E137" s="51">
        <f t="shared" si="81"/>
        <v>0</v>
      </c>
      <c r="F137" s="63"/>
      <c r="G137" s="51">
        <f t="shared" si="82"/>
        <v>0</v>
      </c>
      <c r="H137" s="63"/>
      <c r="I137" s="51">
        <f t="shared" si="83"/>
        <v>0</v>
      </c>
      <c r="J137" s="63"/>
      <c r="K137" s="51">
        <f t="shared" si="84"/>
        <v>0</v>
      </c>
    </row>
    <row r="138" spans="1:11" ht="12" customHeight="1">
      <c r="A138" s="213" t="s">
        <v>117</v>
      </c>
      <c r="B138" s="70" t="s">
        <v>284</v>
      </c>
      <c r="C138" s="64"/>
      <c r="D138" s="63"/>
      <c r="E138" s="51">
        <f t="shared" si="81"/>
        <v>0</v>
      </c>
      <c r="F138" s="63"/>
      <c r="G138" s="51">
        <f t="shared" si="82"/>
        <v>0</v>
      </c>
      <c r="H138" s="63"/>
      <c r="I138" s="51">
        <f t="shared" si="83"/>
        <v>0</v>
      </c>
      <c r="J138" s="63"/>
      <c r="K138" s="51">
        <f t="shared" si="84"/>
        <v>0</v>
      </c>
    </row>
    <row r="139" spans="1:11" s="233" customFormat="1" ht="12" customHeight="1" thickBot="1">
      <c r="A139" s="235" t="s">
        <v>119</v>
      </c>
      <c r="B139" s="72" t="s">
        <v>285</v>
      </c>
      <c r="C139" s="64"/>
      <c r="D139" s="63"/>
      <c r="E139" s="51">
        <f t="shared" si="81"/>
        <v>0</v>
      </c>
      <c r="F139" s="63"/>
      <c r="G139" s="51">
        <f t="shared" si="82"/>
        <v>0</v>
      </c>
      <c r="H139" s="63"/>
      <c r="I139" s="51">
        <f t="shared" si="83"/>
        <v>0</v>
      </c>
      <c r="J139" s="63"/>
      <c r="K139" s="51">
        <f t="shared" si="84"/>
        <v>0</v>
      </c>
    </row>
    <row r="140" spans="1:11" ht="12" customHeight="1" thickBot="1">
      <c r="A140" s="40" t="s">
        <v>131</v>
      </c>
      <c r="B140" s="68" t="s">
        <v>445</v>
      </c>
      <c r="C140" s="27">
        <f t="shared" ref="C140:I140" si="85">+C141+C142+C144+C145+C143</f>
        <v>177236236</v>
      </c>
      <c r="D140" s="71">
        <f t="shared" si="85"/>
        <v>1438991</v>
      </c>
      <c r="E140" s="29">
        <f t="shared" si="85"/>
        <v>178675227</v>
      </c>
      <c r="F140" s="71">
        <f t="shared" si="85"/>
        <v>0</v>
      </c>
      <c r="G140" s="29">
        <f t="shared" si="85"/>
        <v>178675227</v>
      </c>
      <c r="H140" s="71">
        <f t="shared" si="85"/>
        <v>4651552</v>
      </c>
      <c r="I140" s="29">
        <f t="shared" si="85"/>
        <v>183326779</v>
      </c>
      <c r="J140" s="71">
        <f t="shared" ref="J140:K140" si="86">+J141+J142+J144+J145+J143</f>
        <v>-7199361</v>
      </c>
      <c r="K140" s="29">
        <f t="shared" si="86"/>
        <v>176127418</v>
      </c>
    </row>
    <row r="141" spans="1:11">
      <c r="A141" s="213" t="s">
        <v>133</v>
      </c>
      <c r="B141" s="70" t="s">
        <v>287</v>
      </c>
      <c r="C141" s="64"/>
      <c r="D141" s="63"/>
      <c r="E141" s="51">
        <f>C141+D141</f>
        <v>0</v>
      </c>
      <c r="F141" s="63"/>
      <c r="G141" s="51">
        <f>E141+F141</f>
        <v>0</v>
      </c>
      <c r="H141" s="63"/>
      <c r="I141" s="51">
        <f>G141+H141</f>
        <v>0</v>
      </c>
      <c r="J141" s="63"/>
      <c r="K141" s="51">
        <f>I141+J141</f>
        <v>0</v>
      </c>
    </row>
    <row r="142" spans="1:11" ht="12" customHeight="1">
      <c r="A142" s="213" t="s">
        <v>135</v>
      </c>
      <c r="B142" s="70" t="s">
        <v>288</v>
      </c>
      <c r="C142" s="64">
        <v>10288250</v>
      </c>
      <c r="D142" s="63"/>
      <c r="E142" s="51">
        <f>C142+D142</f>
        <v>10288250</v>
      </c>
      <c r="F142" s="63"/>
      <c r="G142" s="51">
        <f>E142+F142</f>
        <v>10288250</v>
      </c>
      <c r="H142" s="63"/>
      <c r="I142" s="51">
        <f>G142+H142</f>
        <v>10288250</v>
      </c>
      <c r="J142" s="63">
        <v>5473796</v>
      </c>
      <c r="K142" s="51">
        <f>I142+J142</f>
        <v>15762046</v>
      </c>
    </row>
    <row r="143" spans="1:11" ht="12" customHeight="1">
      <c r="A143" s="213" t="s">
        <v>137</v>
      </c>
      <c r="B143" s="70" t="s">
        <v>446</v>
      </c>
      <c r="C143" s="64">
        <v>166947986</v>
      </c>
      <c r="D143" s="63">
        <v>1438991</v>
      </c>
      <c r="E143" s="51">
        <f>C143+D143</f>
        <v>168386977</v>
      </c>
      <c r="F143" s="63"/>
      <c r="G143" s="51">
        <f>E143+F143</f>
        <v>168386977</v>
      </c>
      <c r="H143" s="63">
        <v>4651552</v>
      </c>
      <c r="I143" s="51">
        <f>G143+H143</f>
        <v>173038529</v>
      </c>
      <c r="J143" s="63">
        <v>-12673157</v>
      </c>
      <c r="K143" s="51">
        <f>I143+J143</f>
        <v>160365372</v>
      </c>
    </row>
    <row r="144" spans="1:11" s="233" customFormat="1" ht="12" customHeight="1">
      <c r="A144" s="213" t="s">
        <v>139</v>
      </c>
      <c r="B144" s="70" t="s">
        <v>289</v>
      </c>
      <c r="C144" s="64"/>
      <c r="D144" s="63"/>
      <c r="E144" s="51">
        <f>C144+D144</f>
        <v>0</v>
      </c>
      <c r="F144" s="63"/>
      <c r="G144" s="51">
        <f>E144+F144</f>
        <v>0</v>
      </c>
      <c r="H144" s="63"/>
      <c r="I144" s="51">
        <f>G144+H144</f>
        <v>0</v>
      </c>
      <c r="J144" s="63"/>
      <c r="K144" s="51">
        <f>I144+J144</f>
        <v>0</v>
      </c>
    </row>
    <row r="145" spans="1:12" s="233" customFormat="1" ht="12" customHeight="1" thickBot="1">
      <c r="A145" s="235" t="s">
        <v>141</v>
      </c>
      <c r="B145" s="72" t="s">
        <v>290</v>
      </c>
      <c r="C145" s="64"/>
      <c r="D145" s="63"/>
      <c r="E145" s="51">
        <f>C145+D145</f>
        <v>0</v>
      </c>
      <c r="F145" s="63"/>
      <c r="G145" s="51">
        <f>E145+F145</f>
        <v>0</v>
      </c>
      <c r="H145" s="63"/>
      <c r="I145" s="51">
        <f>G145+H145</f>
        <v>0</v>
      </c>
      <c r="J145" s="63"/>
      <c r="K145" s="51">
        <f>I145+J145</f>
        <v>0</v>
      </c>
    </row>
    <row r="146" spans="1:12" s="233" customFormat="1" ht="12" customHeight="1" thickBot="1">
      <c r="A146" s="40" t="s">
        <v>291</v>
      </c>
      <c r="B146" s="68" t="s">
        <v>292</v>
      </c>
      <c r="C146" s="73">
        <f t="shared" ref="C146:I146" si="87">+C147+C148+C149+C150+C151</f>
        <v>0</v>
      </c>
      <c r="D146" s="74">
        <f t="shared" si="87"/>
        <v>0</v>
      </c>
      <c r="E146" s="75">
        <f t="shared" si="87"/>
        <v>0</v>
      </c>
      <c r="F146" s="74">
        <f t="shared" si="87"/>
        <v>0</v>
      </c>
      <c r="G146" s="75">
        <f t="shared" si="87"/>
        <v>0</v>
      </c>
      <c r="H146" s="74">
        <f t="shared" si="87"/>
        <v>0</v>
      </c>
      <c r="I146" s="75">
        <f t="shared" si="87"/>
        <v>0</v>
      </c>
      <c r="J146" s="74">
        <f t="shared" ref="J146:K146" si="88">+J147+J148+J149+J150+J151</f>
        <v>0</v>
      </c>
      <c r="K146" s="75">
        <f t="shared" si="88"/>
        <v>0</v>
      </c>
    </row>
    <row r="147" spans="1:12" s="233" customFormat="1" ht="12" customHeight="1">
      <c r="A147" s="213" t="s">
        <v>145</v>
      </c>
      <c r="B147" s="70" t="s">
        <v>293</v>
      </c>
      <c r="C147" s="64"/>
      <c r="D147" s="63"/>
      <c r="E147" s="51">
        <f t="shared" ref="E147:E153" si="89">C147+D147</f>
        <v>0</v>
      </c>
      <c r="F147" s="63"/>
      <c r="G147" s="51">
        <f t="shared" ref="G147:G153" si="90">E147+F147</f>
        <v>0</v>
      </c>
      <c r="H147" s="63"/>
      <c r="I147" s="51">
        <f t="shared" ref="I147:I153" si="91">G147+H147</f>
        <v>0</v>
      </c>
      <c r="J147" s="63"/>
      <c r="K147" s="51">
        <f t="shared" ref="K147:K153" si="92">I147+J147</f>
        <v>0</v>
      </c>
    </row>
    <row r="148" spans="1:12" s="233" customFormat="1" ht="12" customHeight="1">
      <c r="A148" s="213" t="s">
        <v>147</v>
      </c>
      <c r="B148" s="70" t="s">
        <v>294</v>
      </c>
      <c r="C148" s="64"/>
      <c r="D148" s="63"/>
      <c r="E148" s="51">
        <f t="shared" si="89"/>
        <v>0</v>
      </c>
      <c r="F148" s="63"/>
      <c r="G148" s="51">
        <f t="shared" si="90"/>
        <v>0</v>
      </c>
      <c r="H148" s="63"/>
      <c r="I148" s="51">
        <f t="shared" si="91"/>
        <v>0</v>
      </c>
      <c r="J148" s="63"/>
      <c r="K148" s="51">
        <f t="shared" si="92"/>
        <v>0</v>
      </c>
    </row>
    <row r="149" spans="1:12" s="233" customFormat="1" ht="12" customHeight="1">
      <c r="A149" s="213" t="s">
        <v>149</v>
      </c>
      <c r="B149" s="70" t="s">
        <v>295</v>
      </c>
      <c r="C149" s="64"/>
      <c r="D149" s="63"/>
      <c r="E149" s="51">
        <f t="shared" si="89"/>
        <v>0</v>
      </c>
      <c r="F149" s="63"/>
      <c r="G149" s="51">
        <f t="shared" si="90"/>
        <v>0</v>
      </c>
      <c r="H149" s="63"/>
      <c r="I149" s="51">
        <f t="shared" si="91"/>
        <v>0</v>
      </c>
      <c r="J149" s="63"/>
      <c r="K149" s="51">
        <f t="shared" si="92"/>
        <v>0</v>
      </c>
    </row>
    <row r="150" spans="1:12" s="233" customFormat="1" ht="12" customHeight="1">
      <c r="A150" s="213" t="s">
        <v>151</v>
      </c>
      <c r="B150" s="70" t="s">
        <v>447</v>
      </c>
      <c r="C150" s="64"/>
      <c r="D150" s="63"/>
      <c r="E150" s="51">
        <f t="shared" si="89"/>
        <v>0</v>
      </c>
      <c r="F150" s="63"/>
      <c r="G150" s="51">
        <f t="shared" si="90"/>
        <v>0</v>
      </c>
      <c r="H150" s="63"/>
      <c r="I150" s="51">
        <f t="shared" si="91"/>
        <v>0</v>
      </c>
      <c r="J150" s="63"/>
      <c r="K150" s="51">
        <f t="shared" si="92"/>
        <v>0</v>
      </c>
    </row>
    <row r="151" spans="1:12" ht="12.75" customHeight="1" thickBot="1">
      <c r="A151" s="235" t="s">
        <v>297</v>
      </c>
      <c r="B151" s="72" t="s">
        <v>298</v>
      </c>
      <c r="C151" s="66"/>
      <c r="D151" s="67"/>
      <c r="E151" s="52">
        <f t="shared" si="89"/>
        <v>0</v>
      </c>
      <c r="F151" s="67"/>
      <c r="G151" s="52">
        <f t="shared" si="90"/>
        <v>0</v>
      </c>
      <c r="H151" s="67"/>
      <c r="I151" s="52">
        <f t="shared" si="91"/>
        <v>0</v>
      </c>
      <c r="J151" s="67"/>
      <c r="K151" s="52">
        <f t="shared" si="92"/>
        <v>0</v>
      </c>
    </row>
    <row r="152" spans="1:12" ht="12.75" customHeight="1" thickBot="1">
      <c r="A152" s="239" t="s">
        <v>153</v>
      </c>
      <c r="B152" s="68" t="s">
        <v>299</v>
      </c>
      <c r="C152" s="73"/>
      <c r="D152" s="76"/>
      <c r="E152" s="75">
        <f t="shared" si="89"/>
        <v>0</v>
      </c>
      <c r="F152" s="76"/>
      <c r="G152" s="75">
        <f t="shared" si="90"/>
        <v>0</v>
      </c>
      <c r="H152" s="76"/>
      <c r="I152" s="75">
        <f t="shared" si="91"/>
        <v>0</v>
      </c>
      <c r="J152" s="76"/>
      <c r="K152" s="75">
        <f t="shared" si="92"/>
        <v>0</v>
      </c>
    </row>
    <row r="153" spans="1:12" ht="12.75" customHeight="1" thickBot="1">
      <c r="A153" s="239" t="s">
        <v>300</v>
      </c>
      <c r="B153" s="68" t="s">
        <v>301</v>
      </c>
      <c r="C153" s="73"/>
      <c r="D153" s="76"/>
      <c r="E153" s="75">
        <f t="shared" si="89"/>
        <v>0</v>
      </c>
      <c r="F153" s="76"/>
      <c r="G153" s="75">
        <f t="shared" si="90"/>
        <v>0</v>
      </c>
      <c r="H153" s="76"/>
      <c r="I153" s="75">
        <f t="shared" si="91"/>
        <v>0</v>
      </c>
      <c r="J153" s="76"/>
      <c r="K153" s="75">
        <f t="shared" si="92"/>
        <v>0</v>
      </c>
    </row>
    <row r="154" spans="1:12" ht="12" customHeight="1" thickBot="1">
      <c r="A154" s="40" t="s">
        <v>302</v>
      </c>
      <c r="B154" s="68" t="s">
        <v>303</v>
      </c>
      <c r="C154" s="77">
        <f t="shared" ref="C154:I154" si="93">+C129+C133+C140+C146+C152+C153</f>
        <v>177236236</v>
      </c>
      <c r="D154" s="78">
        <f t="shared" si="93"/>
        <v>1438991</v>
      </c>
      <c r="E154" s="79">
        <f t="shared" si="93"/>
        <v>178675227</v>
      </c>
      <c r="F154" s="78">
        <f t="shared" si="93"/>
        <v>0</v>
      </c>
      <c r="G154" s="79">
        <f t="shared" si="93"/>
        <v>178675227</v>
      </c>
      <c r="H154" s="78">
        <f t="shared" si="93"/>
        <v>4651552</v>
      </c>
      <c r="I154" s="79">
        <f t="shared" si="93"/>
        <v>183326779</v>
      </c>
      <c r="J154" s="78">
        <f t="shared" ref="J154:K154" si="94">+J129+J133+J140+J146+J152+J153</f>
        <v>-7199361</v>
      </c>
      <c r="K154" s="79">
        <f t="shared" si="94"/>
        <v>176127418</v>
      </c>
    </row>
    <row r="155" spans="1:12" ht="15" customHeight="1" thickBot="1">
      <c r="A155" s="240" t="s">
        <v>304</v>
      </c>
      <c r="B155" s="80" t="s">
        <v>305</v>
      </c>
      <c r="C155" s="77">
        <f t="shared" ref="C155:I155" si="95">+C128+C154</f>
        <v>1074467074</v>
      </c>
      <c r="D155" s="78">
        <f t="shared" si="95"/>
        <v>469217356</v>
      </c>
      <c r="E155" s="79">
        <f t="shared" si="95"/>
        <v>1543684430</v>
      </c>
      <c r="F155" s="78">
        <f t="shared" si="95"/>
        <v>0</v>
      </c>
      <c r="G155" s="79">
        <f t="shared" si="95"/>
        <v>1543684430</v>
      </c>
      <c r="H155" s="78">
        <f t="shared" si="95"/>
        <v>19771012</v>
      </c>
      <c r="I155" s="79">
        <f t="shared" si="95"/>
        <v>1563455442</v>
      </c>
      <c r="J155" s="78">
        <f t="shared" ref="J155:K155" si="96">+J128+J154</f>
        <v>-61351203</v>
      </c>
      <c r="K155" s="79">
        <f t="shared" si="96"/>
        <v>1502104239</v>
      </c>
      <c r="L155" s="179">
        <f>SUM(K155-K90)</f>
        <v>0</v>
      </c>
    </row>
    <row r="156" spans="1:12" ht="15.75" thickBot="1">
      <c r="C156" s="243"/>
      <c r="D156" s="244"/>
      <c r="E156" s="244"/>
      <c r="F156" s="244"/>
      <c r="G156" s="244"/>
      <c r="H156" s="244"/>
      <c r="I156" s="244"/>
      <c r="J156" s="244"/>
      <c r="K156" s="244"/>
    </row>
    <row r="157" spans="1:12" ht="15" customHeight="1" thickBot="1">
      <c r="A157" s="245" t="s">
        <v>448</v>
      </c>
      <c r="B157" s="246"/>
      <c r="C157" s="247">
        <v>10</v>
      </c>
      <c r="D157" s="248"/>
      <c r="E157" s="249">
        <f>C157+D157</f>
        <v>10</v>
      </c>
      <c r="F157" s="248"/>
      <c r="G157" s="249">
        <f>E157+F157</f>
        <v>10</v>
      </c>
      <c r="H157" s="248"/>
      <c r="I157" s="249">
        <f>G157+H157</f>
        <v>10</v>
      </c>
      <c r="J157" s="248"/>
      <c r="K157" s="249">
        <f>I157+J157</f>
        <v>10</v>
      </c>
    </row>
    <row r="158" spans="1:12" ht="14.25" customHeight="1" thickBot="1">
      <c r="A158" s="245" t="s">
        <v>449</v>
      </c>
      <c r="B158" s="246"/>
      <c r="C158" s="247">
        <v>110</v>
      </c>
      <c r="D158" s="248"/>
      <c r="E158" s="249">
        <f>C158+D158</f>
        <v>110</v>
      </c>
      <c r="F158" s="248"/>
      <c r="G158" s="249">
        <f>E158+F158</f>
        <v>110</v>
      </c>
      <c r="H158" s="248"/>
      <c r="I158" s="249">
        <f>G158+H158</f>
        <v>110</v>
      </c>
      <c r="J158" s="248">
        <v>75</v>
      </c>
      <c r="K158" s="249">
        <f>I158+J158</f>
        <v>185</v>
      </c>
    </row>
  </sheetData>
  <mergeCells count="4">
    <mergeCell ref="B2:J2"/>
    <mergeCell ref="B3:J3"/>
    <mergeCell ref="A92:K92"/>
    <mergeCell ref="A7:K7"/>
  </mergeCells>
  <pageMargins left="0.7" right="0.7" top="0.75" bottom="0.75" header="0.3" footer="0.3"/>
  <pageSetup paperSize="9" scale="48" orientation="portrait" r:id="rId1"/>
  <rowBreaks count="1" manualBreakCount="1"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Összefüggések</vt:lpstr>
      <vt:lpstr>1.1.sz.mell.</vt:lpstr>
      <vt:lpstr>1.2.sz.mell.</vt:lpstr>
      <vt:lpstr>2.1.sz.mell  </vt:lpstr>
      <vt:lpstr>2.2.sz.mell  </vt:lpstr>
      <vt:lpstr>ELLENŐRZÉS-1.sz.2.a.sz.2.b.sz.</vt:lpstr>
      <vt:lpstr>6.sz.mell.</vt:lpstr>
      <vt:lpstr>7.sz.mell.</vt:lpstr>
      <vt:lpstr>9.1. sz. mell</vt:lpstr>
      <vt:lpstr>9.1.1. sz. mell</vt:lpstr>
      <vt:lpstr>9.2. sz. mell </vt:lpstr>
      <vt:lpstr>9.2.1. sz. mell</vt:lpstr>
      <vt:lpstr>9.3. sz. mell</vt:lpstr>
      <vt:lpstr>9.3.1. sz. mell</vt:lpstr>
      <vt:lpstr>'2.1.sz.mell  '!Nyomtatási_terület</vt:lpstr>
      <vt:lpstr>'6.sz.mell.'!Nyomtatási_terület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cp:lastPrinted>2018-05-29T06:03:37Z</cp:lastPrinted>
  <dcterms:created xsi:type="dcterms:W3CDTF">2017-07-27T09:44:23Z</dcterms:created>
  <dcterms:modified xsi:type="dcterms:W3CDTF">2018-05-29T06:06:02Z</dcterms:modified>
</cp:coreProperties>
</file>